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Prepared Spells" sheetId="2" r:id="rId5"/>
    <sheet state="visible" name="SuperList" sheetId="3" r:id="rId6"/>
    <sheet state="hidden" name="Dupe" sheetId="4" r:id="rId7"/>
    <sheet state="hidden" name="Tables" sheetId="5" r:id="rId8"/>
    <sheet state="hidden" name="Datasheet" sheetId="6" r:id="rId9"/>
  </sheets>
  <definedNames>
    <definedName name="base_spells">Tables!$A$2:$E$22</definedName>
    <definedName name="Level">'Prepared Spells'!$H$3</definedName>
    <definedName name="long">'Common Variables'!$B$5</definedName>
    <definedName name="close">'Common Variables'!$B$3</definedName>
    <definedName name="SuperList">SuperList!$C$10:$X$60</definedName>
    <definedName name="bonus_spells">Tables!$A$25:$E$48</definedName>
    <definedName name="medium">'Common Variables'!$B$4</definedName>
  </definedNames>
  <calcPr/>
</workbook>
</file>

<file path=xl/sharedStrings.xml><?xml version="1.0" encoding="utf-8"?>
<sst xmlns="http://schemas.openxmlformats.org/spreadsheetml/2006/main" count="585" uniqueCount="183">
  <si>
    <t>Quick Links</t>
  </si>
  <si>
    <t>Level</t>
  </si>
  <si>
    <t>Caster Level</t>
  </si>
  <si>
    <t>WIS Mod</t>
  </si>
  <si>
    <t>1st Level Spells</t>
  </si>
  <si>
    <t>2nd Level Spells</t>
  </si>
  <si>
    <t>3rd Level Spells</t>
  </si>
  <si>
    <t>4th Level Spells</t>
  </si>
  <si>
    <t>Number Prepared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</si>
  <si>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</si>
  <si>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</si>
  <si>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</si>
  <si>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</si>
  <si>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</si>
  <si>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</si>
  <si>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</si>
  <si>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</si>
  <si>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</si>
  <si>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</si>
  <si>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</si>
  <si>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</si>
  <si>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Prepared</t>
  </si>
  <si>
    <t>Super List</t>
  </si>
  <si>
    <t>Alarm</t>
  </si>
  <si>
    <t>Abjuration</t>
  </si>
  <si>
    <t>V, S, DF</t>
  </si>
  <si>
    <t>1 standard action</t>
  </si>
  <si>
    <t>20 ft radius emanation centered on a point in space</t>
  </si>
  <si>
    <t>None</t>
  </si>
  <si>
    <t>No</t>
  </si>
  <si>
    <t>Animal Messenger</t>
  </si>
  <si>
    <t>Enchantment
Compulsion
Mind-Affecting</t>
  </si>
  <si>
    <t>V, S, M
No Listed Cost</t>
  </si>
  <si>
    <t>One Tiny animal</t>
  </si>
  <si>
    <t>None
see text</t>
  </si>
  <si>
    <t>Yes</t>
  </si>
  <si>
    <t>Sends a Tiny animal to a specific place.</t>
  </si>
  <si>
    <t>Calm Animals</t>
  </si>
  <si>
    <t>V, S</t>
  </si>
  <si>
    <t>Animals within 30 ft of each other</t>
  </si>
  <si>
    <t>Will negates
see text</t>
  </si>
  <si>
    <t>Charm Animal</t>
  </si>
  <si>
    <t>Enchantment
Charm
Mind-Affecting</t>
  </si>
  <si>
    <t>One animal</t>
  </si>
  <si>
    <t>Will negates</t>
  </si>
  <si>
    <t>Makes one animal your friend.</t>
  </si>
  <si>
    <t>Delay Posion</t>
  </si>
  <si>
    <t>Conjuration
Healing</t>
  </si>
  <si>
    <t>Touch</t>
  </si>
  <si>
    <t>Creature touched</t>
  </si>
  <si>
    <t>Fortitude negates
harmless</t>
  </si>
  <si>
    <t>Yes
harmless</t>
  </si>
  <si>
    <t>Detect Animals or Plants</t>
  </si>
  <si>
    <t>Divination</t>
  </si>
  <si>
    <t>Cone Shaped Emanation</t>
  </si>
  <si>
    <t>Detects kinds of animals or plants.</t>
  </si>
  <si>
    <t>Detect Poison</t>
  </si>
  <si>
    <t>One creature, one object, or a 5 ft cube</t>
  </si>
  <si>
    <t>Instantaneous</t>
  </si>
  <si>
    <t>Detects poison in one creature or small object</t>
  </si>
  <si>
    <t>Detect Snares and Pits</t>
  </si>
  <si>
    <t>60 ft</t>
  </si>
  <si>
    <t>Reveals natural or primitive traps.</t>
  </si>
  <si>
    <t>Endure Elements</t>
  </si>
  <si>
    <t>24 hours</t>
  </si>
  <si>
    <t>Will negates
harmless</t>
  </si>
  <si>
    <t>Exist comfortably in hot or cold environments</t>
  </si>
  <si>
    <t>Entangle</t>
  </si>
  <si>
    <t>Transmutation</t>
  </si>
  <si>
    <t>Plants in a 40-ft.-radius spread</t>
  </si>
  <si>
    <t>Reflex partial
see text</t>
  </si>
  <si>
    <t>Plants entangle everyone in 40-ft.-radius.</t>
  </si>
  <si>
    <t>Hide from Animals</t>
  </si>
  <si>
    <t>S, DF</t>
  </si>
  <si>
    <t>Jump</t>
  </si>
  <si>
    <t>Subject gets bonus on Jump checks.</t>
  </si>
  <si>
    <t>Longstrider</t>
  </si>
  <si>
    <t>Your speed increases by 10 ft.</t>
  </si>
  <si>
    <t>Magic Fang</t>
  </si>
  <si>
    <t>Living Creature touched</t>
  </si>
  <si>
    <t>One natural weapon of subject creature gets +1 on attack and damage rolls.</t>
  </si>
  <si>
    <t>Pass without Trace</t>
  </si>
  <si>
    <t>Read Magic</t>
  </si>
  <si>
    <t>V, S, F</t>
  </si>
  <si>
    <t>Personal</t>
  </si>
  <si>
    <t>You</t>
  </si>
  <si>
    <t>NA</t>
  </si>
  <si>
    <t>Read scrolls and spellbooks</t>
  </si>
  <si>
    <t>Resist Energy</t>
  </si>
  <si>
    <t>Ignores 10 (or more) points of damage/attack from specified energy type</t>
  </si>
  <si>
    <t>Speak with Animals</t>
  </si>
  <si>
    <t>You can communicate with animals.</t>
  </si>
  <si>
    <t>Summon Nature's Ally I</t>
  </si>
  <si>
    <t>Conjuration
Summoning</t>
  </si>
  <si>
    <t>1 round</t>
  </si>
  <si>
    <t>One summoned creature</t>
  </si>
  <si>
    <t>Calls creature to fight.</t>
  </si>
  <si>
    <t>Barkskin</t>
  </si>
  <si>
    <t>Living creature touched</t>
  </si>
  <si>
    <t>Grants +2 (or higher) enhancement to natural armor.</t>
  </si>
  <si>
    <t>Bear's Endurance</t>
  </si>
  <si>
    <t>Cat's Grace</t>
  </si>
  <si>
    <t xml:space="preserve">Yes
</t>
  </si>
  <si>
    <t>Cure Light Wounds</t>
  </si>
  <si>
    <t>Creature Touched</t>
  </si>
  <si>
    <t>Will half
harmless
see text</t>
  </si>
  <si>
    <t>Yes
harmless
see text</t>
  </si>
  <si>
    <t>Hold Animal</t>
  </si>
  <si>
    <t>Owl's Wisdom</t>
  </si>
  <si>
    <t>Protection from Energy</t>
  </si>
  <si>
    <t>Snare</t>
  </si>
  <si>
    <t>3 rounds</t>
  </si>
  <si>
    <t>Until triggered or broken</t>
  </si>
  <si>
    <t>Creates a magic booby trap</t>
  </si>
  <si>
    <t>Speak with Plants</t>
  </si>
  <si>
    <t>You can talk to normal plants and plant creatures</t>
  </si>
  <si>
    <t>Spike Growth</t>
  </si>
  <si>
    <t>Reflex partial</t>
  </si>
  <si>
    <t>Creatures in area take 1d4 damage, may be slowed</t>
  </si>
  <si>
    <t>Summon Nature's Ally II</t>
  </si>
  <si>
    <t xml:space="preserve">One or more creatures, no two of which can be more than 30 ft. apart
</t>
  </si>
  <si>
    <t>Wind Wall</t>
  </si>
  <si>
    <t>Evocation
Air</t>
  </si>
  <si>
    <t xml:space="preserve">V, S, DF
</t>
  </si>
  <si>
    <t>Deflects arrows, smaller creatures, and gases</t>
  </si>
  <si>
    <t>Command Plants</t>
  </si>
  <si>
    <t xml:space="preserve">V
</t>
  </si>
  <si>
    <t>Sway the actions of one or more plant creatures</t>
  </si>
  <si>
    <t>Cure Moderate Wounds</t>
  </si>
  <si>
    <t>Darkvision</t>
  </si>
  <si>
    <t>See 60 ft in total darkness</t>
  </si>
  <si>
    <t>Diminish Plants</t>
  </si>
  <si>
    <t>See text</t>
  </si>
  <si>
    <t>Reduces size or blights growth of normal plants</t>
  </si>
  <si>
    <t>Greater Magic Fang</t>
  </si>
  <si>
    <t>One living creature</t>
  </si>
  <si>
    <t>Neutralize Poison</t>
  </si>
  <si>
    <t>Will negates
harmless
object</t>
  </si>
  <si>
    <t>Yes
harmless
object</t>
  </si>
  <si>
    <t>Immunizes subject against poison, detoxifies venom in or on subject</t>
  </si>
  <si>
    <t>Plant Growth</t>
  </si>
  <si>
    <t>Grows vegetation, improves crops</t>
  </si>
  <si>
    <t>Reduce Animal</t>
  </si>
  <si>
    <t>One willing animal of Small, Medium, Large, or Huge size</t>
  </si>
  <si>
    <t>Shrinks one willing animal</t>
  </si>
  <si>
    <t>Remove Disease</t>
  </si>
  <si>
    <t>Cures all diseases affecting subject</t>
  </si>
  <si>
    <t>Repel Vermin</t>
  </si>
  <si>
    <t>10 ft</t>
  </si>
  <si>
    <t>10 ft radius emanation centered on you</t>
  </si>
  <si>
    <t>None
or
Will negates
see text</t>
  </si>
  <si>
    <t>Insects, spiders, and other vermin stay 10 ft. away</t>
  </si>
  <si>
    <t>Summon Nature's Ally III</t>
  </si>
  <si>
    <t>Conjuration
Summoning
See text</t>
  </si>
  <si>
    <t>Tree Shape</t>
  </si>
  <si>
    <t>Water Walk</t>
  </si>
  <si>
    <t>Transmutation
Water</t>
  </si>
  <si>
    <t>Subject treads on water as if solid</t>
  </si>
  <si>
    <t>Animal Growth</t>
  </si>
  <si>
    <t>Fortitude negates</t>
  </si>
  <si>
    <t>Commune with Nature</t>
  </si>
  <si>
    <t>10 minutes</t>
  </si>
  <si>
    <t>Cure Serious Wounds</t>
  </si>
  <si>
    <t>Freedom of Movement</t>
  </si>
  <si>
    <t>V, S, M, DF
No Listed Cost</t>
  </si>
  <si>
    <t>Personal or Touch</t>
  </si>
  <si>
    <t>You or creature touched</t>
  </si>
  <si>
    <t>Subject moves normally despite impediments</t>
  </si>
  <si>
    <t>Nondetection</t>
  </si>
  <si>
    <t>V, S, M
Cost: 50 gp</t>
  </si>
  <si>
    <t>Creature or object touched</t>
  </si>
  <si>
    <t>Will negates
harmless, object</t>
  </si>
  <si>
    <t>Yes
harmless, object</t>
  </si>
  <si>
    <t>Hides subject from divination, scrying</t>
  </si>
  <si>
    <t>Summon Nature's Ally IV</t>
  </si>
  <si>
    <t>Tree Stride</t>
  </si>
  <si>
    <t>Conjuration
Teleportation</t>
  </si>
  <si>
    <t>Step from one tree to another far away</t>
  </si>
  <si>
    <t>Times Prepared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</si>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</sst>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6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24.0"/>
      <color theme="1"/>
      <name val="Arial"/>
    </font>
    <font>
      <sz val="11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4.0"/>
      <color rgb="FF000000"/>
      <name val="Arial"/>
    </font>
    <font>
      <sz val="18.0"/>
      <color theme="1"/>
      <name val="Arial"/>
    </font>
    <font>
      <u/>
      <sz val="14.0"/>
      <color rgb="FF1155CC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top" wrapText="1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shrinkToFit="0" vertical="top" wrapText="1"/>
    </xf>
    <xf borderId="3" fillId="3" fontId="3" numFmtId="0" xfId="0" applyBorder="1" applyFont="1"/>
    <xf borderId="4" fillId="2" fontId="7" numFmtId="0" xfId="0" applyAlignment="1" applyBorder="1" applyFont="1">
      <alignment horizontal="center" readingOrder="0" shrinkToFit="0" vertical="top" wrapText="1"/>
    </xf>
    <xf borderId="1" fillId="2" fontId="8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4" fillId="2" fontId="9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shrinkToFit="0" vertical="top" wrapText="1"/>
    </xf>
    <xf borderId="4" fillId="3" fontId="9" numFmtId="0" xfId="0" applyAlignment="1" applyBorder="1" applyFont="1">
      <alignment horizontal="center" shrinkToFit="0" vertical="top" wrapText="1"/>
    </xf>
    <xf borderId="4" fillId="2" fontId="9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top"/>
    </xf>
    <xf borderId="4" fillId="2" fontId="7" numFmtId="0" xfId="0" applyAlignment="1" applyBorder="1" applyFont="1">
      <alignment horizontal="center" readingOrder="0" shrinkToFit="0" vertical="top" wrapText="1"/>
    </xf>
    <xf borderId="1" fillId="2" fontId="13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4" fillId="3" fontId="7" numFmtId="0" xfId="0" applyAlignment="1" applyBorder="1" applyFont="1">
      <alignment horizontal="center" readingOrder="0" vertical="top"/>
    </xf>
    <xf borderId="1" fillId="3" fontId="14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horizontal="center" readingOrder="0"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" fillId="2" fontId="15" numFmtId="0" xfId="0" applyAlignment="1" applyBorder="1" applyFont="1">
      <alignment horizontal="center" vertical="top"/>
    </xf>
    <xf borderId="0" fillId="0" fontId="16" numFmtId="0" xfId="0" applyAlignment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17" numFmtId="0" xfId="0" applyFont="1"/>
    <xf borderId="1" fillId="3" fontId="18" numFmtId="0" xfId="0" applyAlignment="1" applyBorder="1" applyFont="1">
      <alignment horizontal="center" vertical="top"/>
    </xf>
    <xf borderId="0" fillId="4" fontId="1" numFmtId="0" xfId="0" applyFill="1" applyFont="1"/>
    <xf borderId="1" fillId="2" fontId="1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0" fillId="0" fontId="20" numFmtId="0" xfId="0" applyAlignment="1" applyFont="1">
      <alignment horizontal="center" readingOrder="0" shrinkToFit="0" vertical="top" wrapText="1"/>
    </xf>
    <xf borderId="1" fillId="2" fontId="21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3" fontId="2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readingOrder="0" shrinkToFit="0" vertical="top" wrapText="1"/>
    </xf>
    <xf borderId="1" fillId="2" fontId="23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top" wrapText="1"/>
    </xf>
    <xf borderId="1" fillId="3" fontId="2" numFmtId="0" xfId="0" applyAlignment="1" applyBorder="1" applyFont="1">
      <alignment horizontal="center" readingOrder="0" shrinkToFit="0" vertical="top" wrapText="1"/>
    </xf>
    <xf borderId="4" fillId="2" fontId="20" numFmtId="0" xfId="0" applyAlignment="1" applyBorder="1" applyFont="1">
      <alignment horizontal="center" shrinkToFit="0" vertical="top" wrapText="1"/>
    </xf>
    <xf borderId="4" fillId="2" fontId="7" numFmtId="0" xfId="0" applyAlignment="1" applyBorder="1" applyFont="1">
      <alignment horizontal="center" shrinkToFit="0" vertical="top" wrapText="1"/>
    </xf>
    <xf borderId="1" fillId="2" fontId="2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readingOrder="0" shrinkToFit="0" vertical="top" wrapText="1"/>
    </xf>
    <xf borderId="4" fillId="3" fontId="20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1" fillId="3" fontId="25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2">
    <tableStyle count="3" pivot="0" name="Prepared Spells-style">
      <tableStyleElement dxfId="2" type="headerRow"/>
      <tableStyleElement dxfId="3" type="firstRowStripe"/>
      <tableStyleElement dxfId="2" type="secondRowStripe"/>
    </tableStyle>
    <tableStyle count="3" pivot="0" name="Dupe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2:J3" displayName="Table_1" id="1">
  <tableColumns count="1">
    <tableColumn name="WIS Mod" id="1"/>
  </tableColumns>
  <tableStyleInfo name="Prepared Spells-style" showColumnStripes="0" showFirstColumn="1" showLastColumn="1" showRowStripes="1"/>
</table>
</file>

<file path=xl/tables/table2.xml><?xml version="1.0" encoding="utf-8"?>
<table xmlns="http://schemas.openxmlformats.org/spreadsheetml/2006/main" ref="J2:J3" displayName="Table_2" id="2">
  <tableColumns count="1">
    <tableColumn name="WIS Mod" id="1"/>
  </tableColumns>
  <tableStyleInfo name="Du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removeDisease.htm" TargetMode="External"/><Relationship Id="rId42" Type="http://schemas.openxmlformats.org/officeDocument/2006/relationships/hyperlink" Target="https://www.d20srd.org/srd/spells/summonNaturesAllyIII.htm" TargetMode="External"/><Relationship Id="rId41" Type="http://schemas.openxmlformats.org/officeDocument/2006/relationships/hyperlink" Target="https://www.d20srd.org/srd/spells/repelVermin.htm" TargetMode="External"/><Relationship Id="rId44" Type="http://schemas.openxmlformats.org/officeDocument/2006/relationships/hyperlink" Target="https://www.d20srd.org/srd/spells/waterWalk.htm" TargetMode="External"/><Relationship Id="rId43" Type="http://schemas.openxmlformats.org/officeDocument/2006/relationships/hyperlink" Target="https://www.d20srd.org/srd/spells/treeShape.htm" TargetMode="External"/><Relationship Id="rId46" Type="http://schemas.openxmlformats.org/officeDocument/2006/relationships/hyperlink" Target="https://www.d20srd.org/srd/spells/communeWithNature.htm" TargetMode="External"/><Relationship Id="rId45" Type="http://schemas.openxmlformats.org/officeDocument/2006/relationships/hyperlink" Target="https://www.d20srd.org/srd/spells/animalGrowth.htm" TargetMode="External"/><Relationship Id="rId1" Type="http://schemas.openxmlformats.org/officeDocument/2006/relationships/hyperlink" Target="https://www.d20srd.org/srd/spells/alarm.htm" TargetMode="External"/><Relationship Id="rId2" Type="http://schemas.openxmlformats.org/officeDocument/2006/relationships/hyperlink" Target="https://www.d20srd.org/srd/spells/animalMessenger.htm" TargetMode="External"/><Relationship Id="rId3" Type="http://schemas.openxmlformats.org/officeDocument/2006/relationships/hyperlink" Target="https://www.d20srd.org/srd/spells/calmAnimals.htm" TargetMode="External"/><Relationship Id="rId4" Type="http://schemas.openxmlformats.org/officeDocument/2006/relationships/hyperlink" Target="https://www.d20srd.org/srd/spells/charmAnimal.htm" TargetMode="External"/><Relationship Id="rId9" Type="http://schemas.openxmlformats.org/officeDocument/2006/relationships/hyperlink" Target="https://www.d20srd.org/srd/spells/endureElements.htm" TargetMode="External"/><Relationship Id="rId48" Type="http://schemas.openxmlformats.org/officeDocument/2006/relationships/hyperlink" Target="https://www.d20srd.org/srd/spells/freedomOfMovement.htm" TargetMode="External"/><Relationship Id="rId47" Type="http://schemas.openxmlformats.org/officeDocument/2006/relationships/hyperlink" Target="https://www.d20srd.org/srd/spells/cureSeriousWounds.htm" TargetMode="External"/><Relationship Id="rId49" Type="http://schemas.openxmlformats.org/officeDocument/2006/relationships/hyperlink" Target="https://www.d20srd.org/srd/spells/nondetection.htm" TargetMode="External"/><Relationship Id="rId5" Type="http://schemas.openxmlformats.org/officeDocument/2006/relationships/hyperlink" Target="https://www.d20srd.org/srd/spells/delayPoison.htm" TargetMode="External"/><Relationship Id="rId6" Type="http://schemas.openxmlformats.org/officeDocument/2006/relationships/hyperlink" Target="https://www.d20srd.org/srd/spells/detectAnimalsOrPlants.htm" TargetMode="External"/><Relationship Id="rId7" Type="http://schemas.openxmlformats.org/officeDocument/2006/relationships/hyperlink" Target="https://www.d20srd.org/srd/spells/detectPoison.htm" TargetMode="External"/><Relationship Id="rId8" Type="http://schemas.openxmlformats.org/officeDocument/2006/relationships/hyperlink" Target="https://www.d20srd.org/srd/spells/detectSnaresAndPits.htm" TargetMode="External"/><Relationship Id="rId31" Type="http://schemas.openxmlformats.org/officeDocument/2006/relationships/hyperlink" Target="https://www.d20srd.org/srd/spells/windWall.htm" TargetMode="External"/><Relationship Id="rId30" Type="http://schemas.openxmlformats.org/officeDocument/2006/relationships/hyperlink" Target="https://www.d20srd.org/srd/spells/summonNaturesAllyII.htm" TargetMode="External"/><Relationship Id="rId33" Type="http://schemas.openxmlformats.org/officeDocument/2006/relationships/hyperlink" Target="https://www.d20srd.org/srd/spells/cureModerateWounds.htm" TargetMode="External"/><Relationship Id="rId32" Type="http://schemas.openxmlformats.org/officeDocument/2006/relationships/hyperlink" Target="https://www.d20srd.org/srd/spells/commandPlants.htm" TargetMode="External"/><Relationship Id="rId35" Type="http://schemas.openxmlformats.org/officeDocument/2006/relationships/hyperlink" Target="https://www.d20srd.org/srd/spells/diminishPlants.htm" TargetMode="External"/><Relationship Id="rId34" Type="http://schemas.openxmlformats.org/officeDocument/2006/relationships/hyperlink" Target="https://www.d20srd.org/srd/spells/darkvision.htm" TargetMode="External"/><Relationship Id="rId37" Type="http://schemas.openxmlformats.org/officeDocument/2006/relationships/hyperlink" Target="https://www.d20srd.org/srd/spells/neutralizePoison.htm" TargetMode="External"/><Relationship Id="rId36" Type="http://schemas.openxmlformats.org/officeDocument/2006/relationships/hyperlink" Target="https://www.d20srd.org/srd/spells/magicFangGreater.htm" TargetMode="External"/><Relationship Id="rId39" Type="http://schemas.openxmlformats.org/officeDocument/2006/relationships/hyperlink" Target="https://www.d20srd.org/srd/spells/reduceAnimal.htm" TargetMode="External"/><Relationship Id="rId38" Type="http://schemas.openxmlformats.org/officeDocument/2006/relationships/hyperlink" Target="https://www.d20srd.org/srd/spells/plantGrowth.htm" TargetMode="External"/><Relationship Id="rId20" Type="http://schemas.openxmlformats.org/officeDocument/2006/relationships/hyperlink" Target="https://www.d20srd.org/srd/spells/barkskin.htm" TargetMode="External"/><Relationship Id="rId22" Type="http://schemas.openxmlformats.org/officeDocument/2006/relationships/hyperlink" Target="https://www.d20srd.org/srd/spells/catsGrace.htm" TargetMode="External"/><Relationship Id="rId21" Type="http://schemas.openxmlformats.org/officeDocument/2006/relationships/hyperlink" Target="https://www.d20srd.org/srd/spells/bearsEndurance.htm" TargetMode="External"/><Relationship Id="rId24" Type="http://schemas.openxmlformats.org/officeDocument/2006/relationships/hyperlink" Target="https://www.d20srd.org/srd/spells/holdAnimal.htm" TargetMode="External"/><Relationship Id="rId23" Type="http://schemas.openxmlformats.org/officeDocument/2006/relationships/hyperlink" Target="https://www.d20srd.org/srd/spells/cureLightWounds.htm" TargetMode="External"/><Relationship Id="rId26" Type="http://schemas.openxmlformats.org/officeDocument/2006/relationships/hyperlink" Target="https://www.d20srd.org/srd/spells/protectionFromEnergy.htm" TargetMode="External"/><Relationship Id="rId25" Type="http://schemas.openxmlformats.org/officeDocument/2006/relationships/hyperlink" Target="https://www.d20srd.org/srd/spells/owlsWisdom.htm" TargetMode="External"/><Relationship Id="rId28" Type="http://schemas.openxmlformats.org/officeDocument/2006/relationships/hyperlink" Target="https://www.d20srd.org/srd/spells/speakWithPlants.htm" TargetMode="External"/><Relationship Id="rId27" Type="http://schemas.openxmlformats.org/officeDocument/2006/relationships/hyperlink" Target="https://www.d20srd.org/srd/spells/snare.htm" TargetMode="External"/><Relationship Id="rId29" Type="http://schemas.openxmlformats.org/officeDocument/2006/relationships/hyperlink" Target="https://www.d20srd.org/srd/spells/spikeGrowth.htm" TargetMode="External"/><Relationship Id="rId51" Type="http://schemas.openxmlformats.org/officeDocument/2006/relationships/hyperlink" Target="https://www.d20srd.org/srd/spells/treeStride.htm" TargetMode="External"/><Relationship Id="rId50" Type="http://schemas.openxmlformats.org/officeDocument/2006/relationships/hyperlink" Target="https://www.d20srd.org/srd/spells/summonNaturesAllyIV.htm" TargetMode="External"/><Relationship Id="rId52" Type="http://schemas.openxmlformats.org/officeDocument/2006/relationships/drawing" Target="../drawings/drawing3.xml"/><Relationship Id="rId11" Type="http://schemas.openxmlformats.org/officeDocument/2006/relationships/hyperlink" Target="https://www.d20srd.org/srd/spells/hideFromAnimals.htm" TargetMode="External"/><Relationship Id="rId10" Type="http://schemas.openxmlformats.org/officeDocument/2006/relationships/hyperlink" Target="https://www.d20srd.org/srd/spells/entangle.htm" TargetMode="External"/><Relationship Id="rId13" Type="http://schemas.openxmlformats.org/officeDocument/2006/relationships/hyperlink" Target="https://www.d20srd.org/srd/spells/longstrider.htm" TargetMode="External"/><Relationship Id="rId12" Type="http://schemas.openxmlformats.org/officeDocument/2006/relationships/hyperlink" Target="https://www.d20srd.org/srd/spells/jump.htm" TargetMode="External"/><Relationship Id="rId15" Type="http://schemas.openxmlformats.org/officeDocument/2006/relationships/hyperlink" Target="https://www.d20srd.org/srd/spells/passWithoutTrace.htm" TargetMode="External"/><Relationship Id="rId14" Type="http://schemas.openxmlformats.org/officeDocument/2006/relationships/hyperlink" Target="https://www.d20srd.org/srd/spells/magicFang.htm" TargetMode="External"/><Relationship Id="rId17" Type="http://schemas.openxmlformats.org/officeDocument/2006/relationships/hyperlink" Target="https://www.d20srd.org/srd/spells/resistEnergy.htm" TargetMode="External"/><Relationship Id="rId16" Type="http://schemas.openxmlformats.org/officeDocument/2006/relationships/hyperlink" Target="https://www.d20srd.org/srd/spells/readMagic.htm" TargetMode="External"/><Relationship Id="rId19" Type="http://schemas.openxmlformats.org/officeDocument/2006/relationships/hyperlink" Target="https://www.d20srd.org/srd/spells/summonNaturesAllyI.htm" TargetMode="External"/><Relationship Id="rId18" Type="http://schemas.openxmlformats.org/officeDocument/2006/relationships/hyperlink" Target="https://www.d20srd.org/srd/spells/speakWithAnimals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30 ft</v>
      </c>
    </row>
    <row r="4">
      <c r="B4" s="1" t="str">
        <f>"Medium: "&amp;100+(10*Level) &amp;" ft"</f>
        <v>Medium: 120 ft</v>
      </c>
    </row>
    <row r="5">
      <c r="B5" s="1" t="str">
        <f>"Long: "&amp; 400+40*Level &amp; " ft"</f>
        <v>Long: 480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7.0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1" width="8.43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6" max="26" width="10.57"/>
    <col customWidth="1" min="27" max="27" width="1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3" t="s">
        <v>0</v>
      </c>
      <c r="C2" s="4"/>
      <c r="D2" s="5"/>
      <c r="E2" s="2"/>
      <c r="F2" s="6" t="s">
        <v>1</v>
      </c>
      <c r="G2" s="7"/>
      <c r="H2" s="6" t="s">
        <v>2</v>
      </c>
      <c r="I2" s="7"/>
      <c r="J2" s="8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9" t="s">
        <v>4</v>
      </c>
      <c r="C3" s="10"/>
      <c r="D3" s="5"/>
      <c r="E3" s="2"/>
      <c r="F3" s="11">
        <v>4.0</v>
      </c>
      <c r="G3" s="7"/>
      <c r="H3" s="11">
        <f>IF(F3&lt;4,0,FLOOR(F3/2,1))</f>
        <v>2</v>
      </c>
      <c r="I3" s="7"/>
      <c r="J3" s="12">
        <v>0.0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3" t="s">
        <v>5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9" t="s">
        <v>6</v>
      </c>
      <c r="C5" s="10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3" t="s">
        <v>7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3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4" t="s">
        <v>8</v>
      </c>
      <c r="W8" s="4"/>
      <c r="X8" s="15"/>
      <c r="Y8" s="16" t="str">
        <f>SUM(Z10:Z15)&amp;"/"&amp;IF(not(isblank(dget(base_spells,"1st",F2:F3))),dget(base_spells,"1st",F2:F3)+dget(bonus_spells,"1st",J2:J3),0)</f>
        <v>0/0</v>
      </c>
      <c r="Z8" s="6"/>
      <c r="AA8" s="2"/>
    </row>
    <row r="9">
      <c r="A9" s="2"/>
      <c r="B9" s="17" t="s">
        <v>9</v>
      </c>
      <c r="C9" s="18" t="s">
        <v>10</v>
      </c>
      <c r="D9" s="19" t="s">
        <v>11</v>
      </c>
      <c r="E9" s="20"/>
      <c r="F9" s="19" t="s">
        <v>12</v>
      </c>
      <c r="G9" s="20"/>
      <c r="H9" s="19" t="s">
        <v>13</v>
      </c>
      <c r="I9" s="20"/>
      <c r="J9" s="19" t="s">
        <v>14</v>
      </c>
      <c r="K9" s="20"/>
      <c r="L9" s="19" t="s">
        <v>15</v>
      </c>
      <c r="M9" s="20"/>
      <c r="N9" s="19" t="s">
        <v>16</v>
      </c>
      <c r="O9" s="20"/>
      <c r="P9" s="19" t="s">
        <v>17</v>
      </c>
      <c r="Q9" s="20"/>
      <c r="R9" s="19" t="s">
        <v>18</v>
      </c>
      <c r="S9" s="20"/>
      <c r="T9" s="19" t="s">
        <v>19</v>
      </c>
      <c r="U9" s="20"/>
      <c r="V9" s="19" t="s">
        <v>20</v>
      </c>
      <c r="W9" s="10"/>
      <c r="X9" s="10"/>
      <c r="Y9" s="20"/>
      <c r="Z9" s="17" t="s">
        <v>21</v>
      </c>
      <c r="AA9" s="2"/>
    </row>
    <row r="10">
      <c r="A10" s="2"/>
      <c r="B10" s="21"/>
      <c r="C10" s="21"/>
      <c r="D10" s="22" t="str">
        <f t="shared" ref="D10:D15" si="1">indirect("Dupe!D"&amp;ROW())</f>
        <v/>
      </c>
      <c r="E10" s="15"/>
      <c r="F10" s="23" t="str">
        <f t="shared" ref="F10:F15" si="2">indirect("Dupe!F"&amp;ROW())</f>
        <v/>
      </c>
      <c r="G10" s="15"/>
      <c r="H10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" s="15"/>
      <c r="J10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" s="15"/>
      <c r="L10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" s="15"/>
      <c r="N10" s="23" t="str">
        <f>IFERROR(__xludf.DUMMYFUNCTION("indirect(""Dupe!N""&amp;row())&amp;if(regexmatch(indirect(""C""&amp;row()),""Widen""),""
Widened
Any numeric measurements of the spell’s area increase by 100%"","""")"),"")</f>
        <v/>
      </c>
      <c r="O10" s="15"/>
      <c r="P10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" s="15"/>
      <c r="R10" s="23" t="str">
        <f t="shared" ref="R10:R15" si="3">indirect("Dupe!R"&amp;row())</f>
        <v/>
      </c>
      <c r="S10" s="15"/>
      <c r="T10" s="23" t="str">
        <f t="shared" ref="T10:T15" si="4">indirect("Dupe!T"&amp;row())</f>
        <v/>
      </c>
      <c r="U10" s="15"/>
      <c r="V10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" s="4"/>
      <c r="X10" s="4"/>
      <c r="Y10" s="15"/>
      <c r="Z10" s="25"/>
      <c r="AA10" s="2"/>
    </row>
    <row r="11">
      <c r="A11" s="2"/>
      <c r="B11" s="26"/>
      <c r="C11" s="27"/>
      <c r="D11" s="28" t="str">
        <f t="shared" si="1"/>
        <v/>
      </c>
      <c r="E11" s="20"/>
      <c r="F11" s="29" t="str">
        <f t="shared" si="2"/>
        <v/>
      </c>
      <c r="G11" s="20"/>
      <c r="H11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" s="20"/>
      <c r="J11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" s="20"/>
      <c r="L11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" s="20"/>
      <c r="N11" s="29" t="str">
        <f>IFERROR(__xludf.DUMMYFUNCTION("indirect(""Dupe!N""&amp;row())&amp;if(regexmatch(indirect(""C""&amp;row()),""Widen""),""
Widened
Any numeric measurements of the spell’s area increase by 100%"","""")"),"")</f>
        <v/>
      </c>
      <c r="O11" s="20"/>
      <c r="P11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" s="20"/>
      <c r="R11" s="29" t="str">
        <f t="shared" si="3"/>
        <v/>
      </c>
      <c r="S11" s="20"/>
      <c r="T11" s="29" t="str">
        <f t="shared" si="4"/>
        <v/>
      </c>
      <c r="U11" s="20"/>
      <c r="V11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" s="10"/>
      <c r="X11" s="10"/>
      <c r="Y11" s="20"/>
      <c r="Z11" s="31"/>
      <c r="AA11" s="2"/>
    </row>
    <row r="12">
      <c r="A12" s="2"/>
      <c r="B12" s="21"/>
      <c r="C12" s="21"/>
      <c r="D12" s="22" t="str">
        <f t="shared" si="1"/>
        <v/>
      </c>
      <c r="E12" s="15"/>
      <c r="F12" s="23" t="str">
        <f t="shared" si="2"/>
        <v/>
      </c>
      <c r="G12" s="15"/>
      <c r="H12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" s="15"/>
      <c r="J12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" s="15"/>
      <c r="L12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" s="15"/>
      <c r="N12" s="23" t="str">
        <f>IFERROR(__xludf.DUMMYFUNCTION("indirect(""Dupe!N""&amp;row())&amp;if(regexmatch(indirect(""C""&amp;row()),""Widen""),""
Widened
Any numeric measurements of the spell’s area increase by 100%"","""")"),"")</f>
        <v/>
      </c>
      <c r="O12" s="15"/>
      <c r="P12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" s="15"/>
      <c r="R12" s="23" t="str">
        <f t="shared" si="3"/>
        <v/>
      </c>
      <c r="S12" s="15"/>
      <c r="T12" s="23" t="str">
        <f t="shared" si="4"/>
        <v/>
      </c>
      <c r="U12" s="15"/>
      <c r="V12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" s="4"/>
      <c r="X12" s="4"/>
      <c r="Y12" s="15"/>
      <c r="Z12" s="32"/>
      <c r="AA12" s="2"/>
    </row>
    <row r="13">
      <c r="A13" s="2"/>
      <c r="B13" s="26"/>
      <c r="C13" s="33"/>
      <c r="D13" s="28" t="str">
        <f t="shared" si="1"/>
        <v/>
      </c>
      <c r="E13" s="20"/>
      <c r="F13" s="29" t="str">
        <f t="shared" si="2"/>
        <v/>
      </c>
      <c r="G13" s="20"/>
      <c r="H13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" s="20"/>
      <c r="J13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" s="20"/>
      <c r="L13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" s="20"/>
      <c r="N13" s="29" t="str">
        <f>IFERROR(__xludf.DUMMYFUNCTION("indirect(""Dupe!N""&amp;row())&amp;if(regexmatch(indirect(""C""&amp;row()),""Widen""),""
Widened
Any numeric measurements of the spell’s area increase by 100%"","""")"),"")</f>
        <v/>
      </c>
      <c r="O13" s="20"/>
      <c r="P13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" s="20"/>
      <c r="R13" s="29" t="str">
        <f t="shared" si="3"/>
        <v/>
      </c>
      <c r="S13" s="20"/>
      <c r="T13" s="29" t="str">
        <f t="shared" si="4"/>
        <v/>
      </c>
      <c r="U13" s="20"/>
      <c r="V13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" s="10"/>
      <c r="X13" s="10"/>
      <c r="Y13" s="20"/>
      <c r="Z13" s="31"/>
      <c r="AA13" s="2"/>
    </row>
    <row r="14">
      <c r="A14" s="2"/>
      <c r="B14" s="21"/>
      <c r="C14" s="21"/>
      <c r="D14" s="22" t="str">
        <f t="shared" si="1"/>
        <v/>
      </c>
      <c r="E14" s="15"/>
      <c r="F14" s="23" t="str">
        <f t="shared" si="2"/>
        <v/>
      </c>
      <c r="G14" s="15"/>
      <c r="H14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" s="15"/>
      <c r="J14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" s="15"/>
      <c r="L14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" s="15"/>
      <c r="N14" s="23" t="str">
        <f>IFERROR(__xludf.DUMMYFUNCTION("indirect(""Dupe!N""&amp;row())&amp;if(regexmatch(indirect(""C""&amp;row()),""Widen""),""
Widened
Any numeric measurements of the spell’s area increase by 100%"","""")"),"")</f>
        <v/>
      </c>
      <c r="O14" s="15"/>
      <c r="P14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" s="15"/>
      <c r="R14" s="23" t="str">
        <f t="shared" si="3"/>
        <v/>
      </c>
      <c r="S14" s="15"/>
      <c r="T14" s="23" t="str">
        <f t="shared" si="4"/>
        <v/>
      </c>
      <c r="U14" s="15"/>
      <c r="V14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" s="4"/>
      <c r="X14" s="4"/>
      <c r="Y14" s="15"/>
      <c r="Z14" s="32"/>
      <c r="AA14" s="2"/>
    </row>
    <row r="15">
      <c r="A15" s="2"/>
      <c r="B15" s="26"/>
      <c r="C15" s="27"/>
      <c r="D15" s="28" t="str">
        <f t="shared" si="1"/>
        <v/>
      </c>
      <c r="E15" s="20"/>
      <c r="F15" s="29" t="str">
        <f t="shared" si="2"/>
        <v/>
      </c>
      <c r="G15" s="20"/>
      <c r="H15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" s="20"/>
      <c r="J15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" s="20"/>
      <c r="L15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" s="20"/>
      <c r="N15" s="29" t="str">
        <f>IFERROR(__xludf.DUMMYFUNCTION("indirect(""Dupe!N""&amp;row())&amp;if(regexmatch(indirect(""C""&amp;row()),""Widen""),""
Widened
Any numeric measurements of the spell’s area increase by 100%"","""")"),"")</f>
        <v/>
      </c>
      <c r="O15" s="20"/>
      <c r="P15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" s="20"/>
      <c r="R15" s="29" t="str">
        <f t="shared" si="3"/>
        <v/>
      </c>
      <c r="S15" s="20"/>
      <c r="T15" s="29" t="str">
        <f t="shared" si="4"/>
        <v/>
      </c>
      <c r="U15" s="20"/>
      <c r="V15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" s="10"/>
      <c r="X15" s="10"/>
      <c r="Y15" s="20"/>
      <c r="Z15" s="34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3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" t="s">
        <v>8</v>
      </c>
      <c r="W17" s="4"/>
      <c r="X17" s="15"/>
      <c r="Y17" s="35" t="str">
        <f>SUM(Z19:Z25)&amp;"/"&amp;IF(not(isblank(dget(base_spells,"2nd",F2:F3))),dget(base_spells,"2nd",F2:F3)+dget(bonus_spells,"2nd",J2:J3),0)</f>
        <v>0/0</v>
      </c>
      <c r="Z17" s="36"/>
      <c r="AA17" s="2"/>
    </row>
    <row r="18">
      <c r="A18" s="2"/>
      <c r="B18" s="17" t="s">
        <v>9</v>
      </c>
      <c r="C18" s="18" t="s">
        <v>10</v>
      </c>
      <c r="D18" s="19" t="s">
        <v>11</v>
      </c>
      <c r="E18" s="20"/>
      <c r="F18" s="19" t="s">
        <v>12</v>
      </c>
      <c r="G18" s="20"/>
      <c r="H18" s="19" t="s">
        <v>13</v>
      </c>
      <c r="I18" s="20"/>
      <c r="J18" s="19" t="s">
        <v>14</v>
      </c>
      <c r="K18" s="20"/>
      <c r="L18" s="19" t="s">
        <v>15</v>
      </c>
      <c r="M18" s="20"/>
      <c r="N18" s="19" t="s">
        <v>16</v>
      </c>
      <c r="O18" s="20"/>
      <c r="P18" s="19" t="s">
        <v>17</v>
      </c>
      <c r="Q18" s="20"/>
      <c r="R18" s="19" t="s">
        <v>18</v>
      </c>
      <c r="S18" s="20"/>
      <c r="T18" s="19" t="s">
        <v>19</v>
      </c>
      <c r="U18" s="20"/>
      <c r="V18" s="19" t="s">
        <v>20</v>
      </c>
      <c r="W18" s="10"/>
      <c r="X18" s="10"/>
      <c r="Y18" s="20"/>
      <c r="Z18" s="17" t="s">
        <v>21</v>
      </c>
      <c r="AA18" s="2"/>
    </row>
    <row r="19">
      <c r="A19" s="2"/>
      <c r="B19" s="21"/>
      <c r="C19" s="21"/>
      <c r="D19" s="22" t="str">
        <f t="shared" ref="D19:D24" si="5">indirect("Dupe!D"&amp;ROW())</f>
        <v/>
      </c>
      <c r="E19" s="15"/>
      <c r="F19" s="23" t="str">
        <f t="shared" ref="F19:F24" si="6">indirect("Dupe!F"&amp;ROW())</f>
        <v/>
      </c>
      <c r="G19" s="15"/>
      <c r="H19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15"/>
      <c r="J19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" s="15"/>
      <c r="L19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15"/>
      <c r="N19" s="23" t="str">
        <f>IFERROR(__xludf.DUMMYFUNCTION("indirect(""Dupe!N""&amp;row())&amp;if(regexmatch(indirect(""C""&amp;row()),""Widen""),""
Widened
Any numeric measurements of the spell’s area increase by 100%"","""")"),"")</f>
        <v/>
      </c>
      <c r="O19" s="15"/>
      <c r="P19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15"/>
      <c r="R19" s="23" t="str">
        <f t="shared" ref="R19:R24" si="7">indirect("Dupe!R"&amp;row())</f>
        <v/>
      </c>
      <c r="S19" s="15"/>
      <c r="T19" s="23" t="str">
        <f t="shared" ref="T19:T24" si="8">indirect("Dupe!T"&amp;row())</f>
        <v/>
      </c>
      <c r="U19" s="15"/>
      <c r="V19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4"/>
      <c r="X19" s="4"/>
      <c r="Y19" s="15"/>
      <c r="Z19" s="32"/>
      <c r="AA19" s="2"/>
    </row>
    <row r="20">
      <c r="A20" s="2"/>
      <c r="B20" s="26"/>
      <c r="C20" s="27"/>
      <c r="D20" s="28" t="str">
        <f t="shared" si="5"/>
        <v/>
      </c>
      <c r="E20" s="20"/>
      <c r="F20" s="29" t="str">
        <f t="shared" si="6"/>
        <v/>
      </c>
      <c r="G20" s="20"/>
      <c r="H20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20"/>
      <c r="J20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" s="20"/>
      <c r="L20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20"/>
      <c r="N20" s="29" t="str">
        <f>IFERROR(__xludf.DUMMYFUNCTION("indirect(""Dupe!N""&amp;row())&amp;if(regexmatch(indirect(""C""&amp;row()),""Widen""),""
Widened
Any numeric measurements of the spell’s area increase by 100%"","""")"),"")</f>
        <v/>
      </c>
      <c r="O20" s="20"/>
      <c r="P20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20"/>
      <c r="R20" s="29" t="str">
        <f t="shared" si="7"/>
        <v/>
      </c>
      <c r="S20" s="20"/>
      <c r="T20" s="29" t="str">
        <f t="shared" si="8"/>
        <v/>
      </c>
      <c r="U20" s="20"/>
      <c r="V20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10"/>
      <c r="X20" s="10"/>
      <c r="Y20" s="20"/>
      <c r="Z20" s="34"/>
      <c r="AA20" s="2"/>
    </row>
    <row r="21">
      <c r="A21" s="2"/>
      <c r="B21" s="21"/>
      <c r="C21" s="21"/>
      <c r="D21" s="22" t="str">
        <f t="shared" si="5"/>
        <v/>
      </c>
      <c r="E21" s="15"/>
      <c r="F21" s="23" t="str">
        <f t="shared" si="6"/>
        <v/>
      </c>
      <c r="G21" s="15"/>
      <c r="H21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15"/>
      <c r="J21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" s="15"/>
      <c r="L21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15"/>
      <c r="N21" s="23" t="str">
        <f>IFERROR(__xludf.DUMMYFUNCTION("indirect(""Dupe!N""&amp;row())&amp;if(regexmatch(indirect(""C""&amp;row()),""Widen""),""
Widened
Any numeric measurements of the spell’s area increase by 100%"","""")"),"")</f>
        <v/>
      </c>
      <c r="O21" s="15"/>
      <c r="P21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15"/>
      <c r="R21" s="23" t="str">
        <f t="shared" si="7"/>
        <v/>
      </c>
      <c r="S21" s="15"/>
      <c r="T21" s="23" t="str">
        <f t="shared" si="8"/>
        <v/>
      </c>
      <c r="U21" s="15"/>
      <c r="V21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4"/>
      <c r="X21" s="4"/>
      <c r="Y21" s="15"/>
      <c r="Z21" s="32"/>
      <c r="AA21" s="2"/>
    </row>
    <row r="22">
      <c r="A22" s="2"/>
      <c r="B22" s="26"/>
      <c r="C22" s="33"/>
      <c r="D22" s="28" t="str">
        <f t="shared" si="5"/>
        <v/>
      </c>
      <c r="E22" s="20"/>
      <c r="F22" s="29" t="str">
        <f t="shared" si="6"/>
        <v/>
      </c>
      <c r="G22" s="20"/>
      <c r="H22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20"/>
      <c r="J22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" s="20"/>
      <c r="L22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20"/>
      <c r="N22" s="29" t="str">
        <f>IFERROR(__xludf.DUMMYFUNCTION("indirect(""Dupe!N""&amp;row())&amp;if(regexmatch(indirect(""C""&amp;row()),""Widen""),""
Widened
Any numeric measurements of the spell’s area increase by 100%"","""")"),"")</f>
        <v/>
      </c>
      <c r="O22" s="20"/>
      <c r="P22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20"/>
      <c r="R22" s="29" t="str">
        <f t="shared" si="7"/>
        <v/>
      </c>
      <c r="S22" s="20"/>
      <c r="T22" s="29" t="str">
        <f t="shared" si="8"/>
        <v/>
      </c>
      <c r="U22" s="20"/>
      <c r="V22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10"/>
      <c r="X22" s="10"/>
      <c r="Y22" s="20"/>
      <c r="Z22" s="31"/>
      <c r="AA22" s="2"/>
    </row>
    <row r="23">
      <c r="A23" s="2"/>
      <c r="B23" s="21"/>
      <c r="C23" s="21"/>
      <c r="D23" s="22" t="str">
        <f t="shared" si="5"/>
        <v/>
      </c>
      <c r="E23" s="15"/>
      <c r="F23" s="23" t="str">
        <f t="shared" si="6"/>
        <v/>
      </c>
      <c r="G23" s="15"/>
      <c r="H23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15"/>
      <c r="J23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" s="15"/>
      <c r="L23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15"/>
      <c r="N23" s="23" t="str">
        <f>IFERROR(__xludf.DUMMYFUNCTION("indirect(""Dupe!N""&amp;row())&amp;if(regexmatch(indirect(""C""&amp;row()),""Widen""),""
Widened
Any numeric measurements of the spell’s area increase by 100%"","""")"),"")</f>
        <v/>
      </c>
      <c r="O23" s="15"/>
      <c r="P23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15"/>
      <c r="R23" s="23" t="str">
        <f t="shared" si="7"/>
        <v/>
      </c>
      <c r="S23" s="15"/>
      <c r="T23" s="23" t="str">
        <f t="shared" si="8"/>
        <v/>
      </c>
      <c r="U23" s="15"/>
      <c r="V23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4"/>
      <c r="X23" s="4"/>
      <c r="Y23" s="15"/>
      <c r="Z23" s="32"/>
      <c r="AA23" s="2"/>
    </row>
    <row r="24">
      <c r="A24" s="2"/>
      <c r="B24" s="26"/>
      <c r="C24" s="27"/>
      <c r="D24" s="28" t="str">
        <f t="shared" si="5"/>
        <v/>
      </c>
      <c r="E24" s="20"/>
      <c r="F24" s="29" t="str">
        <f t="shared" si="6"/>
        <v/>
      </c>
      <c r="G24" s="20"/>
      <c r="H24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20"/>
      <c r="J24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" s="20"/>
      <c r="L24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20"/>
      <c r="N24" s="29" t="str">
        <f>IFERROR(__xludf.DUMMYFUNCTION("indirect(""Dupe!N""&amp;row())&amp;if(regexmatch(indirect(""C""&amp;row()),""Widen""),""
Widened
Any numeric measurements of the spell’s area increase by 100%"","""")"),"")</f>
        <v/>
      </c>
      <c r="O24" s="20"/>
      <c r="P24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20"/>
      <c r="R24" s="29" t="str">
        <f t="shared" si="7"/>
        <v/>
      </c>
      <c r="S24" s="20"/>
      <c r="T24" s="29" t="str">
        <f t="shared" si="8"/>
        <v/>
      </c>
      <c r="U24" s="20"/>
      <c r="V24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10"/>
      <c r="X24" s="10"/>
      <c r="Y24" s="20"/>
      <c r="Z24" s="31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3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 t="s">
        <v>8</v>
      </c>
      <c r="W26" s="4"/>
      <c r="X26" s="15"/>
      <c r="Y26" s="16" t="str">
        <f>SUM(Z28:Z33)&amp;"/"&amp;IF(not(isblank(dget(base_spells,"3rd",F2:F3))),dget(base_spells,"3rd",F2:F3)+dget(bonus_spells,"3rd",J2:J3),0)</f>
        <v>0/0</v>
      </c>
      <c r="Z26" s="6"/>
      <c r="AA26" s="2"/>
    </row>
    <row r="27">
      <c r="A27" s="2"/>
      <c r="B27" s="17" t="s">
        <v>9</v>
      </c>
      <c r="C27" s="18" t="s">
        <v>10</v>
      </c>
      <c r="D27" s="19" t="s">
        <v>11</v>
      </c>
      <c r="E27" s="20"/>
      <c r="F27" s="19" t="s">
        <v>12</v>
      </c>
      <c r="G27" s="20"/>
      <c r="H27" s="19" t="s">
        <v>13</v>
      </c>
      <c r="I27" s="20"/>
      <c r="J27" s="19" t="s">
        <v>14</v>
      </c>
      <c r="K27" s="20"/>
      <c r="L27" s="19" t="s">
        <v>15</v>
      </c>
      <c r="M27" s="20"/>
      <c r="N27" s="19" t="s">
        <v>16</v>
      </c>
      <c r="O27" s="20"/>
      <c r="P27" s="19" t="s">
        <v>17</v>
      </c>
      <c r="Q27" s="20"/>
      <c r="R27" s="19" t="s">
        <v>18</v>
      </c>
      <c r="S27" s="20"/>
      <c r="T27" s="19" t="s">
        <v>19</v>
      </c>
      <c r="U27" s="20"/>
      <c r="V27" s="19" t="s">
        <v>20</v>
      </c>
      <c r="W27" s="10"/>
      <c r="X27" s="10"/>
      <c r="Y27" s="20"/>
      <c r="Z27" s="17" t="s">
        <v>21</v>
      </c>
      <c r="AA27" s="2"/>
    </row>
    <row r="28">
      <c r="A28" s="2"/>
      <c r="B28" s="21"/>
      <c r="C28" s="21"/>
      <c r="D28" s="22" t="str">
        <f t="shared" ref="D28:D33" si="9">indirect("Dupe!D"&amp;ROW())</f>
        <v/>
      </c>
      <c r="E28" s="15"/>
      <c r="F28" s="23" t="str">
        <f t="shared" ref="F28:F33" si="10">indirect("Dupe!F"&amp;ROW())</f>
        <v/>
      </c>
      <c r="G28" s="15"/>
      <c r="H28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5"/>
      <c r="J28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8" s="15"/>
      <c r="L28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5"/>
      <c r="N28" s="23" t="str">
        <f>IFERROR(__xludf.DUMMYFUNCTION("indirect(""Dupe!N""&amp;row())&amp;if(regexmatch(indirect(""C""&amp;row()),""Widen""),""
Widened
Any numeric measurements of the spell’s area increase by 100%"","""")"),"")</f>
        <v/>
      </c>
      <c r="O28" s="15"/>
      <c r="P28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5"/>
      <c r="R28" s="23" t="str">
        <f t="shared" ref="R28:R33" si="11">indirect("Dupe!R"&amp;row())</f>
        <v/>
      </c>
      <c r="S28" s="15"/>
      <c r="T28" s="23" t="str">
        <f t="shared" ref="T28:T33" si="12">indirect("Dupe!T"&amp;row())</f>
        <v/>
      </c>
      <c r="U28" s="15"/>
      <c r="V28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4"/>
      <c r="X28" s="4"/>
      <c r="Y28" s="15"/>
      <c r="Z28" s="32"/>
      <c r="AA28" s="2"/>
    </row>
    <row r="29">
      <c r="A29" s="2"/>
      <c r="B29" s="26"/>
      <c r="C29" s="27"/>
      <c r="D29" s="28" t="str">
        <f t="shared" si="9"/>
        <v/>
      </c>
      <c r="E29" s="20"/>
      <c r="F29" s="29" t="str">
        <f t="shared" si="10"/>
        <v/>
      </c>
      <c r="G29" s="20"/>
      <c r="H29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0"/>
      <c r="J29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9" s="20"/>
      <c r="L29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0"/>
      <c r="N29" s="29" t="str">
        <f>IFERROR(__xludf.DUMMYFUNCTION("indirect(""Dupe!N""&amp;row())&amp;if(regexmatch(indirect(""C""&amp;row()),""Widen""),""
Widened
Any numeric measurements of the spell’s area increase by 100%"","""")"),"")</f>
        <v/>
      </c>
      <c r="O29" s="20"/>
      <c r="P29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0"/>
      <c r="R29" s="29" t="str">
        <f t="shared" si="11"/>
        <v/>
      </c>
      <c r="S29" s="20"/>
      <c r="T29" s="29" t="str">
        <f t="shared" si="12"/>
        <v/>
      </c>
      <c r="U29" s="20"/>
      <c r="V29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10"/>
      <c r="X29" s="10"/>
      <c r="Y29" s="20"/>
      <c r="Z29" s="31"/>
      <c r="AA29" s="2"/>
    </row>
    <row r="30">
      <c r="A30" s="2"/>
      <c r="B30" s="21"/>
      <c r="C30" s="21"/>
      <c r="D30" s="22" t="str">
        <f t="shared" si="9"/>
        <v/>
      </c>
      <c r="E30" s="15"/>
      <c r="F30" s="23" t="str">
        <f t="shared" si="10"/>
        <v/>
      </c>
      <c r="G30" s="15"/>
      <c r="H30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5"/>
      <c r="J30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0" s="15"/>
      <c r="L30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5"/>
      <c r="N30" s="23" t="str">
        <f>IFERROR(__xludf.DUMMYFUNCTION("indirect(""Dupe!N""&amp;row())&amp;if(regexmatch(indirect(""C""&amp;row()),""Widen""),""
Widened
Any numeric measurements of the spell’s area increase by 100%"","""")"),"")</f>
        <v/>
      </c>
      <c r="O30" s="15"/>
      <c r="P30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5"/>
      <c r="R30" s="23" t="str">
        <f t="shared" si="11"/>
        <v/>
      </c>
      <c r="S30" s="15"/>
      <c r="T30" s="23" t="str">
        <f t="shared" si="12"/>
        <v/>
      </c>
      <c r="U30" s="15"/>
      <c r="V30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4"/>
      <c r="X30" s="4"/>
      <c r="Y30" s="15"/>
      <c r="Z30" s="32"/>
      <c r="AA30" s="2"/>
    </row>
    <row r="31">
      <c r="A31" s="2"/>
      <c r="B31" s="26"/>
      <c r="C31" s="33"/>
      <c r="D31" s="28" t="str">
        <f t="shared" si="9"/>
        <v/>
      </c>
      <c r="E31" s="20"/>
      <c r="F31" s="29" t="str">
        <f t="shared" si="10"/>
        <v/>
      </c>
      <c r="G31" s="20"/>
      <c r="H31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0"/>
      <c r="J31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1" s="20"/>
      <c r="L31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0"/>
      <c r="N31" s="29" t="str">
        <f>IFERROR(__xludf.DUMMYFUNCTION("indirect(""Dupe!N""&amp;row())&amp;if(regexmatch(indirect(""C""&amp;row()),""Widen""),""
Widened
Any numeric measurements of the spell’s area increase by 100%"","""")"),"")</f>
        <v/>
      </c>
      <c r="O31" s="20"/>
      <c r="P31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0"/>
      <c r="R31" s="29" t="str">
        <f t="shared" si="11"/>
        <v/>
      </c>
      <c r="S31" s="20"/>
      <c r="T31" s="29" t="str">
        <f t="shared" si="12"/>
        <v/>
      </c>
      <c r="U31" s="20"/>
      <c r="V31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10"/>
      <c r="X31" s="10"/>
      <c r="Y31" s="20"/>
      <c r="Z31" s="31"/>
      <c r="AA31" s="2"/>
    </row>
    <row r="32">
      <c r="A32" s="2"/>
      <c r="B32" s="21"/>
      <c r="C32" s="21"/>
      <c r="D32" s="22" t="str">
        <f t="shared" si="9"/>
        <v/>
      </c>
      <c r="E32" s="15"/>
      <c r="F32" s="23" t="str">
        <f t="shared" si="10"/>
        <v/>
      </c>
      <c r="G32" s="15"/>
      <c r="H32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5"/>
      <c r="J32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2" s="15"/>
      <c r="L32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5"/>
      <c r="N32" s="23" t="str">
        <f>IFERROR(__xludf.DUMMYFUNCTION("indirect(""Dupe!N""&amp;row())&amp;if(regexmatch(indirect(""C""&amp;row()),""Widen""),""
Widened
Any numeric measurements of the spell’s area increase by 100%"","""")"),"")</f>
        <v/>
      </c>
      <c r="O32" s="15"/>
      <c r="P32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5"/>
      <c r="R32" s="23" t="str">
        <f t="shared" si="11"/>
        <v/>
      </c>
      <c r="S32" s="15"/>
      <c r="T32" s="23" t="str">
        <f t="shared" si="12"/>
        <v/>
      </c>
      <c r="U32" s="15"/>
      <c r="V32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4"/>
      <c r="X32" s="4"/>
      <c r="Y32" s="15"/>
      <c r="Z32" s="32"/>
      <c r="AA32" s="2"/>
    </row>
    <row r="33">
      <c r="A33" s="2"/>
      <c r="B33" s="26"/>
      <c r="C33" s="27"/>
      <c r="D33" s="28" t="str">
        <f t="shared" si="9"/>
        <v/>
      </c>
      <c r="E33" s="20"/>
      <c r="F33" s="29" t="str">
        <f t="shared" si="10"/>
        <v/>
      </c>
      <c r="G33" s="20"/>
      <c r="H33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0"/>
      <c r="J33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3" s="20"/>
      <c r="L33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0"/>
      <c r="N33" s="29" t="str">
        <f>IFERROR(__xludf.DUMMYFUNCTION("indirect(""Dupe!N""&amp;row())&amp;if(regexmatch(indirect(""C""&amp;row()),""Widen""),""
Widened
Any numeric measurements of the spell’s area increase by 100%"","""")"),"")</f>
        <v/>
      </c>
      <c r="O33" s="20"/>
      <c r="P33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0"/>
      <c r="R33" s="29" t="str">
        <f t="shared" si="11"/>
        <v/>
      </c>
      <c r="S33" s="20"/>
      <c r="T33" s="29" t="str">
        <f t="shared" si="12"/>
        <v/>
      </c>
      <c r="U33" s="20"/>
      <c r="V33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10"/>
      <c r="X33" s="10"/>
      <c r="Y33" s="20"/>
      <c r="Z33" s="31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3" t="s">
        <v>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4" t="s">
        <v>8</v>
      </c>
      <c r="W35" s="4"/>
      <c r="X35" s="15"/>
      <c r="Y35" s="16" t="str">
        <f>SUM(Z37:Z43)&amp;"/"&amp;if(not(isblank(dget(base_spells,"4th",F2:F3))),dget(base_spells,"4th",F2:F3)+dget(bonus_spells,"4th",J2:J3),0)</f>
        <v>0/0</v>
      </c>
      <c r="Z35" s="6"/>
      <c r="AA35" s="2"/>
    </row>
    <row r="36">
      <c r="A36" s="2"/>
      <c r="B36" s="17" t="s">
        <v>9</v>
      </c>
      <c r="C36" s="18" t="s">
        <v>10</v>
      </c>
      <c r="D36" s="19" t="s">
        <v>11</v>
      </c>
      <c r="E36" s="20"/>
      <c r="F36" s="19" t="s">
        <v>12</v>
      </c>
      <c r="G36" s="20"/>
      <c r="H36" s="19" t="s">
        <v>13</v>
      </c>
      <c r="I36" s="20"/>
      <c r="J36" s="19" t="s">
        <v>14</v>
      </c>
      <c r="K36" s="20"/>
      <c r="L36" s="19" t="s">
        <v>15</v>
      </c>
      <c r="M36" s="20"/>
      <c r="N36" s="19" t="s">
        <v>16</v>
      </c>
      <c r="O36" s="20"/>
      <c r="P36" s="19" t="s">
        <v>17</v>
      </c>
      <c r="Q36" s="20"/>
      <c r="R36" s="19" t="s">
        <v>18</v>
      </c>
      <c r="S36" s="20"/>
      <c r="T36" s="19" t="s">
        <v>19</v>
      </c>
      <c r="U36" s="20"/>
      <c r="V36" s="19" t="s">
        <v>20</v>
      </c>
      <c r="W36" s="10"/>
      <c r="X36" s="10"/>
      <c r="Y36" s="20"/>
      <c r="Z36" s="17" t="s">
        <v>21</v>
      </c>
      <c r="AA36" s="2"/>
    </row>
    <row r="37">
      <c r="A37" s="2"/>
      <c r="B37" s="21"/>
      <c r="C37" s="21"/>
      <c r="D37" s="22" t="str">
        <f t="shared" ref="D37:D42" si="13">indirect("Dupe!D"&amp;ROW())</f>
        <v/>
      </c>
      <c r="E37" s="15"/>
      <c r="F37" s="23" t="str">
        <f t="shared" ref="F37:F42" si="14">indirect("Dupe!F"&amp;ROW())</f>
        <v/>
      </c>
      <c r="G37" s="15"/>
      <c r="H37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7" s="15"/>
      <c r="J37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7" s="15"/>
      <c r="L37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7" s="15"/>
      <c r="N37" s="23" t="str">
        <f>IFERROR(__xludf.DUMMYFUNCTION("indirect(""Dupe!N""&amp;row())&amp;if(regexmatch(indirect(""C""&amp;row()),""Widen""),""
Widened
Any numeric measurements of the spell’s area increase by 100%"","""")"),"")</f>
        <v/>
      </c>
      <c r="O37" s="15"/>
      <c r="P37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7" s="15"/>
      <c r="R37" s="23" t="str">
        <f t="shared" ref="R37:R42" si="15">indirect("Dupe!R"&amp;row())</f>
        <v/>
      </c>
      <c r="S37" s="15"/>
      <c r="T37" s="23" t="str">
        <f t="shared" ref="T37:T42" si="16">indirect("Dupe!T"&amp;row())</f>
        <v/>
      </c>
      <c r="U37" s="15"/>
      <c r="V37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7" s="4"/>
      <c r="X37" s="4"/>
      <c r="Y37" s="15"/>
      <c r="Z37" s="32"/>
      <c r="AA37" s="2"/>
    </row>
    <row r="38">
      <c r="A38" s="2"/>
      <c r="B38" s="26"/>
      <c r="C38" s="27"/>
      <c r="D38" s="28" t="str">
        <f t="shared" si="13"/>
        <v/>
      </c>
      <c r="E38" s="20"/>
      <c r="F38" s="29" t="str">
        <f t="shared" si="14"/>
        <v/>
      </c>
      <c r="G38" s="20"/>
      <c r="H38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8" s="20"/>
      <c r="J38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8" s="20"/>
      <c r="L38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8" s="20"/>
      <c r="N38" s="29" t="str">
        <f>IFERROR(__xludf.DUMMYFUNCTION("indirect(""Dupe!N""&amp;row())&amp;if(regexmatch(indirect(""C""&amp;row()),""Widen""),""
Widened
Any numeric measurements of the spell’s area increase by 100%"","""")"),"")</f>
        <v/>
      </c>
      <c r="O38" s="20"/>
      <c r="P38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8" s="20"/>
      <c r="R38" s="29" t="str">
        <f t="shared" si="15"/>
        <v/>
      </c>
      <c r="S38" s="20"/>
      <c r="T38" s="29" t="str">
        <f t="shared" si="16"/>
        <v/>
      </c>
      <c r="U38" s="20"/>
      <c r="V38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8" s="10"/>
      <c r="X38" s="10"/>
      <c r="Y38" s="20"/>
      <c r="Z38" s="31"/>
      <c r="AA38" s="2"/>
    </row>
    <row r="39">
      <c r="A39" s="2"/>
      <c r="B39" s="21"/>
      <c r="C39" s="21"/>
      <c r="D39" s="22" t="str">
        <f t="shared" si="13"/>
        <v/>
      </c>
      <c r="E39" s="15"/>
      <c r="F39" s="23" t="str">
        <f t="shared" si="14"/>
        <v/>
      </c>
      <c r="G39" s="15"/>
      <c r="H39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15"/>
      <c r="J39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9" s="15"/>
      <c r="L39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15"/>
      <c r="N39" s="23" t="str">
        <f>IFERROR(__xludf.DUMMYFUNCTION("indirect(""Dupe!N""&amp;row())&amp;if(regexmatch(indirect(""C""&amp;row()),""Widen""),""
Widened
Any numeric measurements of the spell’s area increase by 100%"","""")"),"")</f>
        <v/>
      </c>
      <c r="O39" s="15"/>
      <c r="P39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15"/>
      <c r="R39" s="23" t="str">
        <f t="shared" si="15"/>
        <v/>
      </c>
      <c r="S39" s="15"/>
      <c r="T39" s="23" t="str">
        <f t="shared" si="16"/>
        <v/>
      </c>
      <c r="U39" s="15"/>
      <c r="V39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4"/>
      <c r="X39" s="4"/>
      <c r="Y39" s="15"/>
      <c r="Z39" s="32"/>
      <c r="AA39" s="2"/>
    </row>
    <row r="40">
      <c r="A40" s="2"/>
      <c r="B40" s="26"/>
      <c r="C40" s="33"/>
      <c r="D40" s="28" t="str">
        <f t="shared" si="13"/>
        <v/>
      </c>
      <c r="E40" s="20"/>
      <c r="F40" s="29" t="str">
        <f t="shared" si="14"/>
        <v/>
      </c>
      <c r="G40" s="20"/>
      <c r="H40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20"/>
      <c r="J40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0" s="20"/>
      <c r="L40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20"/>
      <c r="N40" s="29" t="str">
        <f>IFERROR(__xludf.DUMMYFUNCTION("indirect(""Dupe!N""&amp;row())&amp;if(regexmatch(indirect(""C""&amp;row()),""Widen""),""
Widened
Any numeric measurements of the spell’s area increase by 100%"","""")"),"")</f>
        <v/>
      </c>
      <c r="O40" s="20"/>
      <c r="P40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20"/>
      <c r="R40" s="29" t="str">
        <f t="shared" si="15"/>
        <v/>
      </c>
      <c r="S40" s="20"/>
      <c r="T40" s="29" t="str">
        <f t="shared" si="16"/>
        <v/>
      </c>
      <c r="U40" s="20"/>
      <c r="V40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10"/>
      <c r="X40" s="10"/>
      <c r="Y40" s="20"/>
      <c r="Z40" s="31"/>
      <c r="AA40" s="2"/>
    </row>
    <row r="41">
      <c r="A41" s="2"/>
      <c r="B41" s="21"/>
      <c r="C41" s="21"/>
      <c r="D41" s="22" t="str">
        <f t="shared" si="13"/>
        <v/>
      </c>
      <c r="E41" s="15"/>
      <c r="F41" s="23" t="str">
        <f t="shared" si="14"/>
        <v/>
      </c>
      <c r="G41" s="15"/>
      <c r="H41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15"/>
      <c r="J41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1" s="15"/>
      <c r="L41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15"/>
      <c r="N41" s="23" t="str">
        <f>IFERROR(__xludf.DUMMYFUNCTION("indirect(""Dupe!N""&amp;row())&amp;if(regexmatch(indirect(""C""&amp;row()),""Widen""),""
Widened
Any numeric measurements of the spell’s area increase by 100%"","""")"),"")</f>
        <v/>
      </c>
      <c r="O41" s="15"/>
      <c r="P41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15"/>
      <c r="R41" s="23" t="str">
        <f t="shared" si="15"/>
        <v/>
      </c>
      <c r="S41" s="15"/>
      <c r="T41" s="23" t="str">
        <f t="shared" si="16"/>
        <v/>
      </c>
      <c r="U41" s="15"/>
      <c r="V41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4"/>
      <c r="X41" s="4"/>
      <c r="Y41" s="15"/>
      <c r="Z41" s="32"/>
      <c r="AA41" s="2"/>
    </row>
    <row r="42">
      <c r="A42" s="2"/>
      <c r="B42" s="26"/>
      <c r="C42" s="27"/>
      <c r="D42" s="28" t="str">
        <f t="shared" si="13"/>
        <v/>
      </c>
      <c r="E42" s="20"/>
      <c r="F42" s="29" t="str">
        <f t="shared" si="14"/>
        <v/>
      </c>
      <c r="G42" s="20"/>
      <c r="H42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20"/>
      <c r="J42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2" s="20"/>
      <c r="L42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20"/>
      <c r="N42" s="29" t="str">
        <f>IFERROR(__xludf.DUMMYFUNCTION("indirect(""Dupe!N""&amp;row())&amp;if(regexmatch(indirect(""C""&amp;row()),""Widen""),""
Widened
Any numeric measurements of the spell’s area increase by 100%"","""")"),"")</f>
        <v/>
      </c>
      <c r="O42" s="20"/>
      <c r="P42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20"/>
      <c r="R42" s="29" t="str">
        <f t="shared" si="15"/>
        <v/>
      </c>
      <c r="S42" s="20"/>
      <c r="T42" s="29" t="str">
        <f t="shared" si="16"/>
        <v/>
      </c>
      <c r="U42" s="20"/>
      <c r="V42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10"/>
      <c r="X42" s="10"/>
      <c r="Y42" s="20"/>
      <c r="Z42" s="31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</sheetData>
  <mergeCells count="293"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N38:O38"/>
    <mergeCell ref="P38:Q38"/>
    <mergeCell ref="R38:S38"/>
    <mergeCell ref="T38:U38"/>
    <mergeCell ref="V38:Y38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L37:M37"/>
    <mergeCell ref="N37:O37"/>
    <mergeCell ref="D38:E38"/>
    <mergeCell ref="F38:G38"/>
    <mergeCell ref="H38:I38"/>
    <mergeCell ref="J38:K38"/>
    <mergeCell ref="L38:M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B2:D2"/>
    <mergeCell ref="B3:D3"/>
    <mergeCell ref="B4:D4"/>
    <mergeCell ref="B5:D5"/>
    <mergeCell ref="B6:D6"/>
    <mergeCell ref="B8:U8"/>
    <mergeCell ref="V8:X8"/>
    <mergeCell ref="R9:S9"/>
    <mergeCell ref="T9:U9"/>
    <mergeCell ref="V9:Y9"/>
    <mergeCell ref="D9:E9"/>
    <mergeCell ref="F9:G9"/>
    <mergeCell ref="H9:I9"/>
    <mergeCell ref="J9:K9"/>
    <mergeCell ref="L9:M9"/>
    <mergeCell ref="N9:O9"/>
    <mergeCell ref="P9:Q9"/>
    <mergeCell ref="R10:S10"/>
    <mergeCell ref="T10:U10"/>
    <mergeCell ref="V10:Y10"/>
    <mergeCell ref="D10:E10"/>
    <mergeCell ref="F10:G10"/>
    <mergeCell ref="H10:I10"/>
    <mergeCell ref="J10:K10"/>
    <mergeCell ref="L10:M10"/>
    <mergeCell ref="N10:O10"/>
    <mergeCell ref="P10:Q10"/>
    <mergeCell ref="R11:S11"/>
    <mergeCell ref="T11:U11"/>
    <mergeCell ref="V11:Y11"/>
    <mergeCell ref="D11:E11"/>
    <mergeCell ref="F11:G11"/>
    <mergeCell ref="H11:I11"/>
    <mergeCell ref="J11:K11"/>
    <mergeCell ref="L11:M11"/>
    <mergeCell ref="N11:O11"/>
    <mergeCell ref="P11:Q11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8:S18"/>
    <mergeCell ref="T18:U18"/>
    <mergeCell ref="B17:U17"/>
    <mergeCell ref="V17:X17"/>
    <mergeCell ref="D18:E18"/>
    <mergeCell ref="F18:G18"/>
    <mergeCell ref="H18:I18"/>
    <mergeCell ref="J18:K18"/>
    <mergeCell ref="L18:M18"/>
    <mergeCell ref="P19:Q19"/>
    <mergeCell ref="R19:S19"/>
    <mergeCell ref="T19:U19"/>
    <mergeCell ref="V19:Y19"/>
    <mergeCell ref="N18:O18"/>
    <mergeCell ref="P18:Q18"/>
    <mergeCell ref="V18:Y18"/>
    <mergeCell ref="D19:E19"/>
    <mergeCell ref="F19:G19"/>
    <mergeCell ref="H19:I19"/>
    <mergeCell ref="J19:K19"/>
    <mergeCell ref="R12:S12"/>
    <mergeCell ref="T12:U12"/>
    <mergeCell ref="V12:Y12"/>
    <mergeCell ref="D12:E12"/>
    <mergeCell ref="F12:G12"/>
    <mergeCell ref="H12:I12"/>
    <mergeCell ref="J12:K12"/>
    <mergeCell ref="L12:M12"/>
    <mergeCell ref="N12:O12"/>
    <mergeCell ref="P12:Q12"/>
    <mergeCell ref="R13:S13"/>
    <mergeCell ref="T13:U13"/>
    <mergeCell ref="V13:Y13"/>
    <mergeCell ref="D13:E13"/>
    <mergeCell ref="F13:G13"/>
    <mergeCell ref="H13:I13"/>
    <mergeCell ref="J13:K13"/>
    <mergeCell ref="L13:M13"/>
    <mergeCell ref="N13:O13"/>
    <mergeCell ref="P13:Q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N20:O20"/>
    <mergeCell ref="P20:Q20"/>
    <mergeCell ref="R20:S20"/>
    <mergeCell ref="T20:U20"/>
    <mergeCell ref="V20:Y20"/>
    <mergeCell ref="L19:M19"/>
    <mergeCell ref="N19:O19"/>
    <mergeCell ref="D20:E20"/>
    <mergeCell ref="F20:G20"/>
    <mergeCell ref="H20:I20"/>
    <mergeCell ref="J20:K20"/>
    <mergeCell ref="L20:M20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N27:O27"/>
    <mergeCell ref="P27:Q27"/>
    <mergeCell ref="R27:S27"/>
    <mergeCell ref="T27:U27"/>
    <mergeCell ref="B26:U26"/>
    <mergeCell ref="V26:X26"/>
    <mergeCell ref="F27:G27"/>
    <mergeCell ref="H27:I27"/>
    <mergeCell ref="J27:K27"/>
    <mergeCell ref="L27:M27"/>
    <mergeCell ref="V27:Y27"/>
    <mergeCell ref="P28:Q28"/>
    <mergeCell ref="R28:S28"/>
    <mergeCell ref="T28:U28"/>
    <mergeCell ref="V28:Y28"/>
    <mergeCell ref="D27:E27"/>
    <mergeCell ref="D28:E28"/>
    <mergeCell ref="F28:G28"/>
    <mergeCell ref="H28:I28"/>
    <mergeCell ref="J28:K28"/>
    <mergeCell ref="L28:M28"/>
    <mergeCell ref="N28:O28"/>
  </mergeCells>
  <conditionalFormatting sqref="D10:E15 D19:E24 D28:E33 D37:E42">
    <cfRule type="expression" dxfId="0" priority="1">
      <formula>INDIRECT(CONCAT("D",ROW()))</formula>
    </cfRule>
  </conditionalFormatting>
  <conditionalFormatting sqref="B10:E15 B19:E24 B28:E33 B37:E42">
    <cfRule type="expression" dxfId="0" priority="2">
      <formula>INDIRECT(CONCAT("D",ROW()))</formula>
    </cfRule>
  </conditionalFormatting>
  <dataValidations>
    <dataValidation type="list" allowBlank="1" sqref="B19:B24 B28:B33 B37:B42">
      <formula1>Datasheet!$B$4:$C$48</formula1>
    </dataValidation>
    <dataValidation type="list" allowBlank="1" sqref="B10:B15">
      <formula1>Datasheet!$B$4:$C$54</formula1>
    </dataValidation>
    <dataValidation type="list" allowBlank="1" sqref="C10:C15 C19:C24 C28:C33 C37:C42">
      <formula1>"Empower,Enlarge,Extend,Heighten,Maximize,Quicken,Silent,Still,Widen"</formula1>
    </dataValidation>
  </dataValidations>
  <hyperlinks>
    <hyperlink display="1st Level Spells" location="Prepared Spells!B8:Y15" ref="B3"/>
    <hyperlink display="2nd Level Spells" location="Prepared Spells!B17:Y24" ref="B4"/>
    <hyperlink display="3rd Level Spells" location="Prepared Spells!B26:Y33" ref="B5"/>
    <hyperlink display="4th Level Spells" location="Prepared Spells!B35:Y42" ref="B6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14"/>
    <col customWidth="1" min="2" max="2" width="21.43"/>
    <col customWidth="1" min="3" max="3" width="17.0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10" width="8.43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5" max="25" width="3.14"/>
  </cols>
  <sheetData>
    <row r="1"/>
    <row r="2">
      <c r="B2" s="37" t="s">
        <v>0</v>
      </c>
      <c r="C2" s="4"/>
      <c r="D2" s="15"/>
    </row>
    <row r="3">
      <c r="B3" s="38" t="s">
        <v>4</v>
      </c>
      <c r="C3" s="10"/>
      <c r="D3" s="20"/>
    </row>
    <row r="4">
      <c r="B4" s="39" t="s">
        <v>5</v>
      </c>
      <c r="C4" s="4"/>
      <c r="D4" s="15"/>
    </row>
    <row r="5">
      <c r="B5" s="38" t="s">
        <v>6</v>
      </c>
      <c r="C5" s="10"/>
      <c r="D5" s="20"/>
    </row>
    <row r="6">
      <c r="B6" s="39" t="s">
        <v>7</v>
      </c>
      <c r="C6" s="4"/>
      <c r="D6" s="15"/>
    </row>
    <row r="7"/>
    <row r="8">
      <c r="B8" s="40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5"/>
    </row>
    <row r="9">
      <c r="B9" s="41" t="s">
        <v>1</v>
      </c>
      <c r="C9" s="42" t="s">
        <v>9</v>
      </c>
      <c r="D9" s="20"/>
      <c r="E9" s="42" t="s">
        <v>12</v>
      </c>
      <c r="F9" s="20"/>
      <c r="G9" s="42" t="s">
        <v>13</v>
      </c>
      <c r="H9" s="20"/>
      <c r="I9" s="42" t="s">
        <v>14</v>
      </c>
      <c r="J9" s="20"/>
      <c r="K9" s="42" t="s">
        <v>15</v>
      </c>
      <c r="L9" s="20"/>
      <c r="M9" s="42" t="s">
        <v>16</v>
      </c>
      <c r="N9" s="20"/>
      <c r="O9" s="42" t="s">
        <v>17</v>
      </c>
      <c r="P9" s="20"/>
      <c r="Q9" s="42" t="s">
        <v>18</v>
      </c>
      <c r="R9" s="20"/>
      <c r="S9" s="42" t="s">
        <v>19</v>
      </c>
      <c r="T9" s="20"/>
      <c r="U9" s="42" t="s">
        <v>20</v>
      </c>
      <c r="V9" s="10"/>
      <c r="W9" s="10"/>
      <c r="X9" s="20"/>
    </row>
    <row r="10">
      <c r="B10" s="43">
        <v>1.0</v>
      </c>
      <c r="C10" s="44" t="s">
        <v>23</v>
      </c>
      <c r="D10" s="15"/>
      <c r="E10" s="45" t="s">
        <v>24</v>
      </c>
      <c r="F10" s="15"/>
      <c r="G10" s="45" t="s">
        <v>25</v>
      </c>
      <c r="H10" s="15"/>
      <c r="I10" s="45" t="s">
        <v>26</v>
      </c>
      <c r="J10" s="15"/>
      <c r="K10" s="45" t="str">
        <f>close</f>
        <v>Close: 30 ft</v>
      </c>
      <c r="L10" s="15"/>
      <c r="M10" s="45" t="s">
        <v>27</v>
      </c>
      <c r="N10" s="15"/>
      <c r="O10" s="45" t="str">
        <f>Level*2&amp;" hours (D)
2 hours/level"</f>
        <v>4 hours (D)
2 hours/level</v>
      </c>
      <c r="P10" s="15"/>
      <c r="Q10" s="45" t="s">
        <v>28</v>
      </c>
      <c r="R10" s="15"/>
      <c r="S10" s="45" t="s">
        <v>29</v>
      </c>
      <c r="T10" s="15"/>
      <c r="U10" s="46" t="str">
        <f>"Wards an area for "&amp;Level*2&amp;" hours, 2 hours/level"</f>
        <v>Wards an area for 4 hours, 2 hours/level</v>
      </c>
      <c r="V10" s="4"/>
      <c r="W10" s="4"/>
      <c r="X10" s="15"/>
    </row>
    <row r="11">
      <c r="B11" s="47">
        <v>1.0</v>
      </c>
      <c r="C11" s="48" t="s">
        <v>30</v>
      </c>
      <c r="D11" s="20"/>
      <c r="E11" s="49" t="s">
        <v>31</v>
      </c>
      <c r="F11" s="20"/>
      <c r="G11" s="50" t="s">
        <v>32</v>
      </c>
      <c r="H11" s="20"/>
      <c r="I11" s="50" t="s">
        <v>26</v>
      </c>
      <c r="J11" s="20"/>
      <c r="K11" s="50" t="str">
        <f>CONCAT("Close: ", CONCAT(25+(5*FLOOR(Level/2,1)), " ft"))</f>
        <v>Close: 30 ft</v>
      </c>
      <c r="L11" s="20"/>
      <c r="M11" s="50" t="s">
        <v>33</v>
      </c>
      <c r="N11" s="20"/>
      <c r="O11" s="50" t="str">
        <f>CONCAT(Level, " days
1 day/level")</f>
        <v>2 days
1 day/level</v>
      </c>
      <c r="P11" s="20"/>
      <c r="Q11" s="50" t="s">
        <v>34</v>
      </c>
      <c r="R11" s="20"/>
      <c r="S11" s="50" t="s">
        <v>35</v>
      </c>
      <c r="T11" s="20"/>
      <c r="U11" s="51" t="s">
        <v>36</v>
      </c>
      <c r="V11" s="10"/>
      <c r="W11" s="10"/>
      <c r="X11" s="20"/>
    </row>
    <row r="12">
      <c r="B12" s="43">
        <v>1.0</v>
      </c>
      <c r="C12" s="44" t="s">
        <v>37</v>
      </c>
      <c r="D12" s="15"/>
      <c r="E12" s="52" t="s">
        <v>31</v>
      </c>
      <c r="F12" s="15"/>
      <c r="G12" s="45" t="s">
        <v>38</v>
      </c>
      <c r="H12" s="15"/>
      <c r="I12" s="45" t="s">
        <v>26</v>
      </c>
      <c r="J12" s="15"/>
      <c r="K12" s="45" t="str">
        <f>CONCAT("Close: ", CONCAT(25+(5*FLOOR(Level/2,1)), " ft"))</f>
        <v>Close: 30 ft</v>
      </c>
      <c r="L12" s="15"/>
      <c r="M12" s="45" t="s">
        <v>39</v>
      </c>
      <c r="N12" s="15"/>
      <c r="O12" s="45" t="str">
        <f>CONCAT(Level, " minutes
1 minute/level")</f>
        <v>2 minutes
1 minute/level</v>
      </c>
      <c r="P12" s="15"/>
      <c r="Q12" s="45" t="s">
        <v>40</v>
      </c>
      <c r="R12" s="15"/>
      <c r="S12" s="45" t="s">
        <v>35</v>
      </c>
      <c r="T12" s="15"/>
      <c r="U12" s="46" t="str">
        <f>CONCAT("Calms (2d4+",CONCAT(Level, ") HD of animals, +1/level."))</f>
        <v>Calms (2d4+2) HD of animals, +1/level.</v>
      </c>
      <c r="V12" s="4"/>
      <c r="W12" s="4"/>
      <c r="X12" s="15"/>
    </row>
    <row r="13">
      <c r="B13" s="53">
        <v>1.0</v>
      </c>
      <c r="C13" s="48" t="s">
        <v>41</v>
      </c>
      <c r="D13" s="20"/>
      <c r="E13" s="49" t="s">
        <v>42</v>
      </c>
      <c r="F13" s="20"/>
      <c r="G13" s="50" t="s">
        <v>38</v>
      </c>
      <c r="H13" s="20"/>
      <c r="I13" s="50" t="s">
        <v>26</v>
      </c>
      <c r="J13" s="20"/>
      <c r="K13" s="50" t="str">
        <f>CONCAT("Close: ", CONCAT(25+(5*FLOOR(Level/2,1)), " ft"))</f>
        <v>Close: 30 ft</v>
      </c>
      <c r="L13" s="20"/>
      <c r="M13" s="50" t="s">
        <v>43</v>
      </c>
      <c r="N13" s="20"/>
      <c r="O13" s="50" t="str">
        <f>CONCAT(Level, " hours
1 hour/level")</f>
        <v>2 hours
1 hour/level</v>
      </c>
      <c r="P13" s="20"/>
      <c r="Q13" s="50" t="s">
        <v>44</v>
      </c>
      <c r="R13" s="20"/>
      <c r="S13" s="50" t="s">
        <v>35</v>
      </c>
      <c r="T13" s="20"/>
      <c r="U13" s="51" t="s">
        <v>45</v>
      </c>
      <c r="V13" s="10"/>
      <c r="W13" s="10"/>
      <c r="X13" s="20"/>
    </row>
    <row r="14">
      <c r="B14" s="43">
        <v>1.0</v>
      </c>
      <c r="C14" s="44" t="s">
        <v>46</v>
      </c>
      <c r="D14" s="15"/>
      <c r="E14" s="52" t="s">
        <v>47</v>
      </c>
      <c r="F14" s="15"/>
      <c r="G14" s="45" t="s">
        <v>25</v>
      </c>
      <c r="H14" s="15"/>
      <c r="I14" s="45" t="s">
        <v>26</v>
      </c>
      <c r="J14" s="15"/>
      <c r="K14" s="45" t="s">
        <v>48</v>
      </c>
      <c r="L14" s="15"/>
      <c r="M14" s="45" t="s">
        <v>49</v>
      </c>
      <c r="N14" s="15"/>
      <c r="O14" s="45" t="str">
        <f>CONCAT(Level, " hours
1 hour/level")</f>
        <v>2 hours
1 hour/level</v>
      </c>
      <c r="P14" s="15"/>
      <c r="Q14" s="45" t="s">
        <v>50</v>
      </c>
      <c r="R14" s="15"/>
      <c r="S14" s="45" t="s">
        <v>51</v>
      </c>
      <c r="T14" s="15"/>
      <c r="U14" s="46" t="str">
        <f>CONCAT("Stops poison from harming subject for ",CONCAT(FLOOR(Level,1)," hours, 1 hour/level"))</f>
        <v>Stops poison from harming subject for 2 hours, 1 hour/level</v>
      </c>
      <c r="V14" s="4"/>
      <c r="W14" s="4"/>
      <c r="X14" s="15"/>
    </row>
    <row r="15">
      <c r="B15" s="53">
        <v>1.0</v>
      </c>
      <c r="C15" s="48" t="s">
        <v>52</v>
      </c>
      <c r="D15" s="20"/>
      <c r="E15" s="50" t="s">
        <v>53</v>
      </c>
      <c r="F15" s="20"/>
      <c r="G15" s="50" t="s">
        <v>38</v>
      </c>
      <c r="H15" s="20"/>
      <c r="I15" s="50" t="s">
        <v>26</v>
      </c>
      <c r="J15" s="20"/>
      <c r="K15" s="50" t="str">
        <f>CONCAT("Long: ", CONCAT(400+(40*Level), " ft"))</f>
        <v>Long: 480 ft</v>
      </c>
      <c r="L15" s="20"/>
      <c r="M15" s="50" t="s">
        <v>54</v>
      </c>
      <c r="N15" s="20"/>
      <c r="O15" s="50" t="str">
        <f>CONCAT("Up to ",CONCAT(Level*10, " minutes
 Concentration, up to 10 minutes/level"))</f>
        <v>Up to 20 minutes
 Concentration, up to 10 minutes/level</v>
      </c>
      <c r="P15" s="20"/>
      <c r="Q15" s="50" t="s">
        <v>28</v>
      </c>
      <c r="R15" s="20"/>
      <c r="S15" s="50" t="s">
        <v>29</v>
      </c>
      <c r="T15" s="20"/>
      <c r="U15" s="51" t="s">
        <v>55</v>
      </c>
      <c r="V15" s="10"/>
      <c r="W15" s="10"/>
      <c r="X15" s="20"/>
    </row>
    <row r="16">
      <c r="B16" s="43">
        <v>1.0</v>
      </c>
      <c r="C16" s="54" t="s">
        <v>56</v>
      </c>
      <c r="D16" s="15"/>
      <c r="E16" s="45" t="s">
        <v>53</v>
      </c>
      <c r="F16" s="15"/>
      <c r="G16" s="45" t="s">
        <v>38</v>
      </c>
      <c r="H16" s="15"/>
      <c r="I16" s="45" t="s">
        <v>26</v>
      </c>
      <c r="J16" s="15"/>
      <c r="K16" s="45" t="str">
        <f>CONCAT("Close: ", CONCAT(25+(5*FLOOR(Level/2,1)), " ft"))</f>
        <v>Close: 30 ft</v>
      </c>
      <c r="L16" s="15"/>
      <c r="M16" s="45" t="s">
        <v>57</v>
      </c>
      <c r="N16" s="15"/>
      <c r="O16" s="45" t="s">
        <v>58</v>
      </c>
      <c r="P16" s="15"/>
      <c r="Q16" s="45" t="s">
        <v>28</v>
      </c>
      <c r="R16" s="15"/>
      <c r="S16" s="45" t="s">
        <v>29</v>
      </c>
      <c r="T16" s="15"/>
      <c r="U16" s="46" t="s">
        <v>59</v>
      </c>
      <c r="V16" s="4"/>
      <c r="W16" s="4"/>
      <c r="X16" s="15"/>
    </row>
    <row r="17">
      <c r="B17" s="53">
        <v>1.0</v>
      </c>
      <c r="C17" s="48" t="s">
        <v>60</v>
      </c>
      <c r="D17" s="20"/>
      <c r="E17" s="50" t="s">
        <v>53</v>
      </c>
      <c r="F17" s="20"/>
      <c r="G17" s="50" t="s">
        <v>38</v>
      </c>
      <c r="H17" s="20"/>
      <c r="I17" s="50" t="s">
        <v>26</v>
      </c>
      <c r="J17" s="20"/>
      <c r="K17" s="50" t="s">
        <v>61</v>
      </c>
      <c r="L17" s="20"/>
      <c r="M17" s="50" t="s">
        <v>54</v>
      </c>
      <c r="N17" s="20"/>
      <c r="O17" s="50" t="str">
        <f>CONCAT("Up to ",CONCAT(Level*10, " minutes
 Concentration, up to 10 minutes/level"))</f>
        <v>Up to 20 minutes
 Concentration, up to 10 minutes/level</v>
      </c>
      <c r="P17" s="20"/>
      <c r="Q17" s="50" t="s">
        <v>28</v>
      </c>
      <c r="R17" s="20"/>
      <c r="S17" s="50" t="s">
        <v>29</v>
      </c>
      <c r="T17" s="20"/>
      <c r="U17" s="51" t="s">
        <v>62</v>
      </c>
      <c r="V17" s="10"/>
      <c r="W17" s="10"/>
      <c r="X17" s="20"/>
    </row>
    <row r="18">
      <c r="B18" s="43">
        <v>1.0</v>
      </c>
      <c r="C18" s="44" t="s">
        <v>63</v>
      </c>
      <c r="D18" s="15"/>
      <c r="E18" s="45" t="s">
        <v>24</v>
      </c>
      <c r="F18" s="15"/>
      <c r="G18" s="45" t="s">
        <v>38</v>
      </c>
      <c r="H18" s="15"/>
      <c r="I18" s="45" t="s">
        <v>26</v>
      </c>
      <c r="J18" s="15"/>
      <c r="K18" s="45" t="s">
        <v>48</v>
      </c>
      <c r="L18" s="15"/>
      <c r="M18" s="45" t="s">
        <v>49</v>
      </c>
      <c r="N18" s="15"/>
      <c r="O18" s="45" t="s">
        <v>64</v>
      </c>
      <c r="P18" s="15"/>
      <c r="Q18" s="45" t="s">
        <v>65</v>
      </c>
      <c r="R18" s="15"/>
      <c r="S18" s="45" t="s">
        <v>51</v>
      </c>
      <c r="T18" s="15"/>
      <c r="U18" s="46" t="s">
        <v>66</v>
      </c>
      <c r="V18" s="4"/>
      <c r="W18" s="4"/>
      <c r="X18" s="15"/>
    </row>
    <row r="19">
      <c r="B19" s="53">
        <v>1.0</v>
      </c>
      <c r="C19" s="48" t="s">
        <v>67</v>
      </c>
      <c r="D19" s="20"/>
      <c r="E19" s="50" t="s">
        <v>68</v>
      </c>
      <c r="F19" s="20"/>
      <c r="G19" s="50" t="s">
        <v>25</v>
      </c>
      <c r="H19" s="20"/>
      <c r="I19" s="50" t="s">
        <v>26</v>
      </c>
      <c r="J19" s="20"/>
      <c r="K19" s="50" t="str">
        <f>CONCAT("Long: ", CONCAT(400+(40*Level), " ft"))</f>
        <v>Long: 480 ft</v>
      </c>
      <c r="L19" s="20"/>
      <c r="M19" s="50" t="s">
        <v>69</v>
      </c>
      <c r="N19" s="20"/>
      <c r="O19" s="50" t="str">
        <f>CONCAT(Level, " minutes (D)
1 minute/level")</f>
        <v>2 minutes (D)
1 minute/level</v>
      </c>
      <c r="P19" s="20"/>
      <c r="Q19" s="50" t="s">
        <v>70</v>
      </c>
      <c r="R19" s="20"/>
      <c r="S19" s="50" t="s">
        <v>29</v>
      </c>
      <c r="T19" s="20"/>
      <c r="U19" s="51" t="s">
        <v>71</v>
      </c>
      <c r="V19" s="10"/>
      <c r="W19" s="10"/>
      <c r="X19" s="20"/>
    </row>
    <row r="20">
      <c r="B20" s="43">
        <v>1.0</v>
      </c>
      <c r="C20" s="44" t="s">
        <v>72</v>
      </c>
      <c r="D20" s="15"/>
      <c r="E20" s="45" t="s">
        <v>24</v>
      </c>
      <c r="F20" s="15"/>
      <c r="G20" s="45" t="s">
        <v>73</v>
      </c>
      <c r="H20" s="15"/>
      <c r="I20" s="45" t="s">
        <v>26</v>
      </c>
      <c r="J20" s="15"/>
      <c r="K20" s="45" t="s">
        <v>48</v>
      </c>
      <c r="L20" s="15"/>
      <c r="M20" s="45" t="str">
        <f>CONCAT(Level, " creatures touched, 1 creature/level.")</f>
        <v>2 creatures touched, 1 creature/level.</v>
      </c>
      <c r="N20" s="15"/>
      <c r="O20" s="45" t="str">
        <f>CONCAT(Level*10, " minutes (D)
10 minutes/level")</f>
        <v>20 minutes (D)
10 minutes/level</v>
      </c>
      <c r="P20" s="15"/>
      <c r="Q20" s="45" t="s">
        <v>65</v>
      </c>
      <c r="R20" s="15"/>
      <c r="S20" s="45" t="s">
        <v>35</v>
      </c>
      <c r="T20" s="15"/>
      <c r="U20" s="46" t="str">
        <f>CONCAT("Animals can't perceive ",CONCAT(Level, " subjects, 1 subject/level."))</f>
        <v>Animals can't perceive 2 subjects, 1 subject/level.</v>
      </c>
      <c r="V20" s="4"/>
      <c r="W20" s="4"/>
      <c r="X20" s="15"/>
      <c r="Y20" s="55"/>
    </row>
    <row r="21">
      <c r="B21" s="53">
        <v>1.0</v>
      </c>
      <c r="C21" s="48" t="s">
        <v>74</v>
      </c>
      <c r="D21" s="20"/>
      <c r="E21" s="50" t="s">
        <v>68</v>
      </c>
      <c r="F21" s="20"/>
      <c r="G21" s="50" t="s">
        <v>32</v>
      </c>
      <c r="H21" s="20"/>
      <c r="I21" s="50" t="s">
        <v>26</v>
      </c>
      <c r="J21" s="20"/>
      <c r="K21" s="50" t="s">
        <v>48</v>
      </c>
      <c r="L21" s="20"/>
      <c r="M21" s="50" t="s">
        <v>49</v>
      </c>
      <c r="N21" s="20"/>
      <c r="O21" s="50" t="str">
        <f>CONCAT(Level, " minutes (D)
1 minute/level")</f>
        <v>2 minutes (D)
1 minute/level</v>
      </c>
      <c r="P21" s="20"/>
      <c r="Q21" s="50" t="s">
        <v>65</v>
      </c>
      <c r="R21" s="20"/>
      <c r="S21" s="50" t="s">
        <v>35</v>
      </c>
      <c r="T21" s="20"/>
      <c r="U21" s="51" t="s">
        <v>75</v>
      </c>
      <c r="V21" s="10"/>
      <c r="W21" s="10"/>
      <c r="X21" s="20"/>
      <c r="Y21" s="56"/>
    </row>
    <row r="22">
      <c r="B22" s="43">
        <v>1.0</v>
      </c>
      <c r="C22" s="44" t="s">
        <v>76</v>
      </c>
      <c r="D22" s="15"/>
      <c r="E22" s="45" t="s">
        <v>68</v>
      </c>
      <c r="F22" s="15"/>
      <c r="G22" s="45" t="s">
        <v>32</v>
      </c>
      <c r="H22" s="15"/>
      <c r="I22" s="45" t="s">
        <v>26</v>
      </c>
      <c r="J22" s="15"/>
      <c r="K22" s="45" t="s">
        <v>48</v>
      </c>
      <c r="L22" s="15"/>
      <c r="M22" s="45" t="s">
        <v>49</v>
      </c>
      <c r="N22" s="15"/>
      <c r="O22" s="45" t="str">
        <f>CONCAT(Level, " minutes (D)
1 minute/level")</f>
        <v>2 minutes (D)
1 minute/level</v>
      </c>
      <c r="P22" s="15"/>
      <c r="Q22" s="45" t="s">
        <v>65</v>
      </c>
      <c r="R22" s="15"/>
      <c r="S22" s="45" t="s">
        <v>35</v>
      </c>
      <c r="T22" s="15"/>
      <c r="U22" s="46" t="s">
        <v>77</v>
      </c>
      <c r="V22" s="4"/>
      <c r="W22" s="4"/>
      <c r="X22" s="15"/>
      <c r="Y22" s="56"/>
    </row>
    <row r="23">
      <c r="B23" s="53">
        <v>1.0</v>
      </c>
      <c r="C23" s="48" t="s">
        <v>78</v>
      </c>
      <c r="D23" s="20"/>
      <c r="E23" s="50" t="s">
        <v>68</v>
      </c>
      <c r="F23" s="20"/>
      <c r="G23" s="50" t="s">
        <v>25</v>
      </c>
      <c r="H23" s="20"/>
      <c r="I23" s="50" t="s">
        <v>26</v>
      </c>
      <c r="J23" s="20"/>
      <c r="K23" s="50" t="s">
        <v>48</v>
      </c>
      <c r="L23" s="20"/>
      <c r="M23" s="50" t="s">
        <v>79</v>
      </c>
      <c r="N23" s="20"/>
      <c r="O23" s="50" t="str">
        <f>CONCAT(Level, " minutes
1 minute/level")</f>
        <v>2 minutes
1 minute/level</v>
      </c>
      <c r="P23" s="20"/>
      <c r="Q23" s="50" t="s">
        <v>65</v>
      </c>
      <c r="R23" s="20"/>
      <c r="S23" s="50" t="s">
        <v>51</v>
      </c>
      <c r="T23" s="20"/>
      <c r="U23" s="51" t="s">
        <v>80</v>
      </c>
      <c r="V23" s="10"/>
      <c r="W23" s="10"/>
      <c r="X23" s="20"/>
      <c r="Y23" s="56"/>
    </row>
    <row r="24">
      <c r="B24" s="43">
        <v>1.0</v>
      </c>
      <c r="C24" s="44" t="s">
        <v>81</v>
      </c>
      <c r="D24" s="15"/>
      <c r="E24" s="45" t="s">
        <v>68</v>
      </c>
      <c r="F24" s="15"/>
      <c r="G24" s="45" t="s">
        <v>25</v>
      </c>
      <c r="H24" s="15"/>
      <c r="I24" s="45" t="s">
        <v>26</v>
      </c>
      <c r="J24" s="15"/>
      <c r="K24" s="45" t="s">
        <v>48</v>
      </c>
      <c r="L24" s="15"/>
      <c r="M24" s="45" t="str">
        <f>CONCAT(Level, " creatures touched, 1 creature/level.")</f>
        <v>2 creatures touched, 1 creature/level.</v>
      </c>
      <c r="N24" s="15"/>
      <c r="O24" s="45" t="str">
        <f>CONCAT(Level, " hours (D)
1 hour/level")</f>
        <v>2 hours (D)
1 hour/level</v>
      </c>
      <c r="P24" s="15"/>
      <c r="Q24" s="45" t="s">
        <v>65</v>
      </c>
      <c r="R24" s="15"/>
      <c r="S24" s="45" t="s">
        <v>51</v>
      </c>
      <c r="T24" s="15"/>
      <c r="U24" s="46" t="str">
        <f>CONCAT(Level, " subjects leave no tracks, 1 subject/level.")</f>
        <v>2 subjects leave no tracks, 1 subject/level.</v>
      </c>
      <c r="V24" s="4"/>
      <c r="W24" s="4"/>
      <c r="X24" s="15"/>
      <c r="Y24" s="57"/>
    </row>
    <row r="25">
      <c r="B25" s="53">
        <v>1.0</v>
      </c>
      <c r="C25" s="58" t="s">
        <v>82</v>
      </c>
      <c r="D25" s="20"/>
      <c r="E25" s="50" t="s">
        <v>53</v>
      </c>
      <c r="F25" s="20"/>
      <c r="G25" s="50" t="s">
        <v>83</v>
      </c>
      <c r="H25" s="20"/>
      <c r="I25" s="50" t="s">
        <v>26</v>
      </c>
      <c r="J25" s="20"/>
      <c r="K25" s="50" t="s">
        <v>84</v>
      </c>
      <c r="L25" s="20"/>
      <c r="M25" s="50" t="s">
        <v>85</v>
      </c>
      <c r="N25" s="20"/>
      <c r="O25" s="50" t="str">
        <f>CONCAT(Level*10, " minutes
10 minutes/level")</f>
        <v>20 minutes
10 minutes/level</v>
      </c>
      <c r="P25" s="20"/>
      <c r="Q25" s="50" t="s">
        <v>86</v>
      </c>
      <c r="R25" s="20"/>
      <c r="S25" s="50" t="s">
        <v>86</v>
      </c>
      <c r="T25" s="20"/>
      <c r="U25" s="51" t="s">
        <v>87</v>
      </c>
      <c r="V25" s="10"/>
      <c r="W25" s="10"/>
      <c r="X25" s="20"/>
      <c r="Y25" s="57"/>
    </row>
    <row r="26">
      <c r="B26" s="43">
        <v>1.0</v>
      </c>
      <c r="C26" s="44" t="s">
        <v>88</v>
      </c>
      <c r="D26" s="15"/>
      <c r="E26" s="45" t="s">
        <v>24</v>
      </c>
      <c r="F26" s="15"/>
      <c r="G26" s="45" t="s">
        <v>25</v>
      </c>
      <c r="H26" s="15"/>
      <c r="I26" s="45" t="s">
        <v>26</v>
      </c>
      <c r="J26" s="15"/>
      <c r="K26" s="45" t="s">
        <v>48</v>
      </c>
      <c r="L26" s="15"/>
      <c r="M26" s="45" t="s">
        <v>49</v>
      </c>
      <c r="N26" s="15"/>
      <c r="O26" s="45" t="str">
        <f>CONCAT(Level*10, " minutes
1 minute/level")</f>
        <v>20 minutes
1 minute/level</v>
      </c>
      <c r="P26" s="15"/>
      <c r="Q26" s="45" t="s">
        <v>50</v>
      </c>
      <c r="R26" s="15"/>
      <c r="S26" s="45" t="s">
        <v>51</v>
      </c>
      <c r="T26" s="15"/>
      <c r="U26" s="46" t="s">
        <v>89</v>
      </c>
      <c r="V26" s="4"/>
      <c r="W26" s="4"/>
      <c r="X26" s="15"/>
      <c r="Y26" s="57"/>
    </row>
    <row r="27">
      <c r="B27" s="53">
        <v>1.0</v>
      </c>
      <c r="C27" s="48" t="s">
        <v>90</v>
      </c>
      <c r="D27" s="20"/>
      <c r="E27" s="50" t="s">
        <v>53</v>
      </c>
      <c r="F27" s="20"/>
      <c r="G27" s="50" t="s">
        <v>38</v>
      </c>
      <c r="H27" s="20"/>
      <c r="I27" s="50" t="s">
        <v>26</v>
      </c>
      <c r="J27" s="20"/>
      <c r="K27" s="50" t="s">
        <v>84</v>
      </c>
      <c r="L27" s="20"/>
      <c r="M27" s="50" t="s">
        <v>85</v>
      </c>
      <c r="N27" s="20"/>
      <c r="O27" s="50" t="str">
        <f>CONCAT(Level, " minutes
1 minute/level")</f>
        <v>2 minutes
1 minute/level</v>
      </c>
      <c r="P27" s="20"/>
      <c r="Q27" s="50" t="s">
        <v>86</v>
      </c>
      <c r="R27" s="20"/>
      <c r="S27" s="50" t="s">
        <v>86</v>
      </c>
      <c r="T27" s="20"/>
      <c r="U27" s="51" t="s">
        <v>91</v>
      </c>
      <c r="V27" s="10"/>
      <c r="W27" s="10"/>
      <c r="X27" s="20"/>
      <c r="Y27" s="57"/>
    </row>
    <row r="28">
      <c r="B28" s="43">
        <v>1.0</v>
      </c>
      <c r="C28" s="44" t="s">
        <v>92</v>
      </c>
      <c r="D28" s="15"/>
      <c r="E28" s="52" t="s">
        <v>93</v>
      </c>
      <c r="F28" s="15"/>
      <c r="G28" s="45" t="s">
        <v>25</v>
      </c>
      <c r="H28" s="15"/>
      <c r="I28" s="45" t="s">
        <v>94</v>
      </c>
      <c r="J28" s="15"/>
      <c r="K28" s="45" t="str">
        <f>CONCAT("Close: ", CONCAT(25+(5*FLOOR(Level/2,1)), " ft"))</f>
        <v>Close: 30 ft</v>
      </c>
      <c r="L28" s="15"/>
      <c r="M28" s="45" t="s">
        <v>95</v>
      </c>
      <c r="N28" s="15"/>
      <c r="O28" s="45" t="str">
        <f>CONCAT(Level, " rounds (D)
1 round/level")</f>
        <v>2 rounds (D)
1 round/level</v>
      </c>
      <c r="P28" s="15"/>
      <c r="Q28" s="45" t="s">
        <v>28</v>
      </c>
      <c r="R28" s="15"/>
      <c r="S28" s="45" t="s">
        <v>29</v>
      </c>
      <c r="T28" s="15"/>
      <c r="U28" s="46" t="s">
        <v>96</v>
      </c>
      <c r="V28" s="4"/>
      <c r="W28" s="4"/>
      <c r="X28" s="15"/>
      <c r="Y28" s="57"/>
    </row>
    <row r="29">
      <c r="B29" s="53">
        <v>2.0</v>
      </c>
      <c r="C29" s="48" t="s">
        <v>97</v>
      </c>
      <c r="D29" s="20"/>
      <c r="E29" s="50" t="s">
        <v>68</v>
      </c>
      <c r="F29" s="20"/>
      <c r="G29" s="50" t="s">
        <v>25</v>
      </c>
      <c r="H29" s="20"/>
      <c r="I29" s="50" t="s">
        <v>26</v>
      </c>
      <c r="J29" s="20"/>
      <c r="K29" s="50" t="s">
        <v>48</v>
      </c>
      <c r="L29" s="20"/>
      <c r="M29" s="50" t="s">
        <v>98</v>
      </c>
      <c r="N29" s="20"/>
      <c r="O29" s="50" t="str">
        <f>CONCAT(Level*10, " minutes
10 minutes/level")</f>
        <v>20 minutes
10 minutes/level</v>
      </c>
      <c r="P29" s="20"/>
      <c r="Q29" s="50" t="s">
        <v>28</v>
      </c>
      <c r="R29" s="20"/>
      <c r="S29" s="50" t="s">
        <v>51</v>
      </c>
      <c r="T29" s="20"/>
      <c r="U29" s="51" t="s">
        <v>99</v>
      </c>
      <c r="V29" s="10"/>
      <c r="W29" s="10"/>
      <c r="X29" s="20"/>
      <c r="Y29" s="57"/>
    </row>
    <row r="30">
      <c r="B30" s="43">
        <v>2.0</v>
      </c>
      <c r="C30" s="44" t="s">
        <v>100</v>
      </c>
      <c r="D30" s="15"/>
      <c r="E30" s="45" t="s">
        <v>68</v>
      </c>
      <c r="F30" s="15"/>
      <c r="G30" s="45" t="s">
        <v>25</v>
      </c>
      <c r="H30" s="15"/>
      <c r="I30" s="45" t="s">
        <v>26</v>
      </c>
      <c r="J30" s="15"/>
      <c r="K30" s="45" t="s">
        <v>48</v>
      </c>
      <c r="L30" s="15"/>
      <c r="M30" s="45" t="s">
        <v>49</v>
      </c>
      <c r="N30" s="15"/>
      <c r="O30" s="45" t="str">
        <f>CONCAT(Level, " minutes
1 minute/level")</f>
        <v>2 minutes
1 minute/level</v>
      </c>
      <c r="P30" s="15"/>
      <c r="Q30" s="45" t="s">
        <v>65</v>
      </c>
      <c r="R30" s="15"/>
      <c r="S30" s="45" t="s">
        <v>35</v>
      </c>
      <c r="T30" s="15"/>
      <c r="U30" s="46" t="str">
        <f>CONCAT("Subject gains +4 to Con for ",CONCAT(Level," minutes, 1 minute/level"))</f>
        <v>Subject gains +4 to Con for 2 minutes, 1 minute/level</v>
      </c>
      <c r="V30" s="4"/>
      <c r="W30" s="4"/>
      <c r="X30" s="15"/>
      <c r="Y30" s="57"/>
    </row>
    <row r="31">
      <c r="B31" s="53">
        <v>2.0</v>
      </c>
      <c r="C31" s="48" t="s">
        <v>101</v>
      </c>
      <c r="D31" s="20"/>
      <c r="E31" s="50" t="s">
        <v>68</v>
      </c>
      <c r="F31" s="20"/>
      <c r="G31" s="50" t="s">
        <v>32</v>
      </c>
      <c r="H31" s="20"/>
      <c r="I31" s="50" t="s">
        <v>26</v>
      </c>
      <c r="J31" s="20"/>
      <c r="K31" s="50" t="s">
        <v>48</v>
      </c>
      <c r="L31" s="20"/>
      <c r="M31" s="50" t="s">
        <v>49</v>
      </c>
      <c r="N31" s="20"/>
      <c r="O31" s="50" t="str">
        <f>CONCAT(Level, " minutes
1 minute/level")</f>
        <v>2 minutes
1 minute/level</v>
      </c>
      <c r="P31" s="20"/>
      <c r="Q31" s="50" t="s">
        <v>65</v>
      </c>
      <c r="R31" s="20"/>
      <c r="S31" s="50" t="s">
        <v>102</v>
      </c>
      <c r="T31" s="20"/>
      <c r="U31" s="51" t="str">
        <f>CONCAT("Subject gains +4 to Dex for ",CONCAT(Level," minutes, 1 minute/level"))</f>
        <v>Subject gains +4 to Dex for 2 minutes, 1 minute/level</v>
      </c>
      <c r="V31" s="10"/>
      <c r="W31" s="10"/>
      <c r="X31" s="20"/>
      <c r="Y31" s="57"/>
    </row>
    <row r="32">
      <c r="B32" s="43">
        <v>2.0</v>
      </c>
      <c r="C32" s="44" t="s">
        <v>103</v>
      </c>
      <c r="D32" s="15"/>
      <c r="E32" s="52" t="s">
        <v>47</v>
      </c>
      <c r="F32" s="15"/>
      <c r="G32" s="45" t="s">
        <v>38</v>
      </c>
      <c r="H32" s="15"/>
      <c r="I32" s="45" t="s">
        <v>26</v>
      </c>
      <c r="J32" s="15"/>
      <c r="K32" s="45" t="s">
        <v>48</v>
      </c>
      <c r="L32" s="15"/>
      <c r="M32" s="45" t="s">
        <v>104</v>
      </c>
      <c r="N32" s="15"/>
      <c r="O32" s="45" t="s">
        <v>58</v>
      </c>
      <c r="P32" s="15"/>
      <c r="Q32" s="45" t="s">
        <v>105</v>
      </c>
      <c r="R32" s="15"/>
      <c r="S32" s="45" t="s">
        <v>106</v>
      </c>
      <c r="T32" s="15"/>
      <c r="U32" s="46" t="str">
        <f>CONCAT("Cures 1d8+",CONCAT(MIN(Level,5), " damage, +1/level, max +5"))</f>
        <v>Cures 1d8+2 damage, +1/level, max +5</v>
      </c>
      <c r="V32" s="4"/>
      <c r="W32" s="4"/>
      <c r="X32" s="15"/>
      <c r="Y32" s="57"/>
    </row>
    <row r="33">
      <c r="B33" s="53">
        <v>2.0</v>
      </c>
      <c r="C33" s="48" t="s">
        <v>107</v>
      </c>
      <c r="D33" s="20"/>
      <c r="E33" s="49" t="s">
        <v>31</v>
      </c>
      <c r="F33" s="20"/>
      <c r="G33" s="50" t="s">
        <v>38</v>
      </c>
      <c r="H33" s="20"/>
      <c r="I33" s="50" t="s">
        <v>26</v>
      </c>
      <c r="J33" s="20"/>
      <c r="K33" s="50" t="str">
        <f>CONCAT("Medium: ", CONCAT(100+(10*Level), " ft"))</f>
        <v>Medium: 120 ft</v>
      </c>
      <c r="L33" s="20"/>
      <c r="M33" s="50" t="s">
        <v>43</v>
      </c>
      <c r="N33" s="20"/>
      <c r="O33" s="50" t="str">
        <f>CONCAT(Level, " rounds (D)
1 round/level
see text")</f>
        <v>2 rounds (D)
1 round/level
see text</v>
      </c>
      <c r="P33" s="20"/>
      <c r="Q33" s="50" t="s">
        <v>40</v>
      </c>
      <c r="R33" s="20"/>
      <c r="S33" s="50" t="s">
        <v>35</v>
      </c>
      <c r="T33" s="20"/>
      <c r="U33" s="51" t="str">
        <f>CONCAT("Paralyzes one animal for ",CONCAT(FLOOR(Level,1)," rounds, 1 round/level"))</f>
        <v>Paralyzes one animal for 2 rounds, 1 round/level</v>
      </c>
      <c r="V33" s="10"/>
      <c r="W33" s="10"/>
      <c r="X33" s="20"/>
      <c r="Y33" s="57"/>
    </row>
    <row r="34">
      <c r="B34" s="43">
        <v>2.0</v>
      </c>
      <c r="C34" s="44" t="s">
        <v>108</v>
      </c>
      <c r="D34" s="15"/>
      <c r="E34" s="45" t="s">
        <v>68</v>
      </c>
      <c r="F34" s="15"/>
      <c r="G34" s="45" t="s">
        <v>25</v>
      </c>
      <c r="H34" s="15"/>
      <c r="I34" s="45" t="s">
        <v>26</v>
      </c>
      <c r="J34" s="15"/>
      <c r="K34" s="45" t="s">
        <v>48</v>
      </c>
      <c r="L34" s="15"/>
      <c r="M34" s="45" t="s">
        <v>49</v>
      </c>
      <c r="N34" s="15"/>
      <c r="O34" s="45" t="str">
        <f>CONCAT(Level, " minutes
1 minute/level")</f>
        <v>2 minutes
1 minute/level</v>
      </c>
      <c r="P34" s="15"/>
      <c r="Q34" s="45" t="s">
        <v>65</v>
      </c>
      <c r="R34" s="15"/>
      <c r="S34" s="45" t="s">
        <v>102</v>
      </c>
      <c r="T34" s="15"/>
      <c r="U34" s="46" t="str">
        <f>CONCAT("Subject gains +4 to Wis for ",CONCAT(Level," minutes, 1 minute/level"))</f>
        <v>Subject gains +4 to Wis for 2 minutes, 1 minute/level</v>
      </c>
      <c r="V34" s="4"/>
      <c r="W34" s="4"/>
      <c r="X34" s="15"/>
      <c r="Y34" s="57"/>
    </row>
    <row r="35">
      <c r="B35" s="53">
        <v>2.0</v>
      </c>
      <c r="C35" s="48" t="s">
        <v>109</v>
      </c>
      <c r="D35" s="20"/>
      <c r="E35" s="50" t="s">
        <v>24</v>
      </c>
      <c r="F35" s="20"/>
      <c r="G35" s="50" t="s">
        <v>25</v>
      </c>
      <c r="H35" s="20"/>
      <c r="I35" s="50" t="s">
        <v>26</v>
      </c>
      <c r="J35" s="20"/>
      <c r="K35" s="50" t="s">
        <v>48</v>
      </c>
      <c r="L35" s="20"/>
      <c r="M35" s="50" t="s">
        <v>49</v>
      </c>
      <c r="N35" s="20"/>
      <c r="O35" s="50" t="str">
        <f>CONCAT(Level*10, " minutes or until discharged
10 minutes/level")</f>
        <v>20 minutes or until discharged
10 minutes/level</v>
      </c>
      <c r="P35" s="20"/>
      <c r="Q35" s="50" t="s">
        <v>50</v>
      </c>
      <c r="R35" s="20"/>
      <c r="S35" s="50" t="s">
        <v>51</v>
      </c>
      <c r="T35" s="20"/>
      <c r="U35" s="51" t="str">
        <f>CONCAT("Absorb ",CONCAT(MIN(Level*12,120)," points of damage from one kind of energy, 12 points/level"))</f>
        <v>Absorb 24 points of damage from one kind of energy, 12 points/level</v>
      </c>
      <c r="V35" s="10"/>
      <c r="W35" s="10"/>
      <c r="X35" s="20"/>
      <c r="Y35" s="57"/>
    </row>
    <row r="36">
      <c r="B36" s="43">
        <v>2.0</v>
      </c>
      <c r="C36" s="44" t="s">
        <v>110</v>
      </c>
      <c r="D36" s="15"/>
      <c r="E36" s="45" t="s">
        <v>68</v>
      </c>
      <c r="F36" s="15"/>
      <c r="G36" s="45" t="s">
        <v>25</v>
      </c>
      <c r="H36" s="15"/>
      <c r="I36" s="45" t="s">
        <v>111</v>
      </c>
      <c r="J36" s="15"/>
      <c r="K36" s="45" t="s">
        <v>48</v>
      </c>
      <c r="L36" s="15"/>
      <c r="M36" s="45" t="str">
        <f>CONCAT("Touched nonmagical circle of vine, rope, or thong with a ",CONCAT(Level*2," ft diameter, 2 ft per level"))</f>
        <v>Touched nonmagical circle of vine, rope, or thong with a 4 ft diameter, 2 ft per level</v>
      </c>
      <c r="N36" s="15"/>
      <c r="O36" s="45" t="s">
        <v>112</v>
      </c>
      <c r="P36" s="15"/>
      <c r="Q36" s="45" t="s">
        <v>28</v>
      </c>
      <c r="R36" s="15"/>
      <c r="S36" s="45" t="s">
        <v>29</v>
      </c>
      <c r="T36" s="15"/>
      <c r="U36" s="46" t="s">
        <v>113</v>
      </c>
      <c r="V36" s="4"/>
      <c r="W36" s="4"/>
      <c r="X36" s="15"/>
      <c r="Y36" s="57"/>
    </row>
    <row r="37">
      <c r="B37" s="53">
        <v>2.0</v>
      </c>
      <c r="C37" s="48" t="s">
        <v>114</v>
      </c>
      <c r="D37" s="20"/>
      <c r="E37" s="50" t="s">
        <v>53</v>
      </c>
      <c r="F37" s="20"/>
      <c r="G37" s="50" t="s">
        <v>38</v>
      </c>
      <c r="H37" s="20"/>
      <c r="I37" s="50" t="s">
        <v>26</v>
      </c>
      <c r="J37" s="20"/>
      <c r="K37" s="50" t="s">
        <v>84</v>
      </c>
      <c r="L37" s="20"/>
      <c r="M37" s="50" t="s">
        <v>85</v>
      </c>
      <c r="N37" s="20"/>
      <c r="O37" s="50" t="str">
        <f>CONCAT(Level, " minutes
1 minute/level")</f>
        <v>2 minutes
1 minute/level</v>
      </c>
      <c r="P37" s="20"/>
      <c r="Q37" s="50" t="s">
        <v>86</v>
      </c>
      <c r="R37" s="20"/>
      <c r="S37" s="50" t="s">
        <v>86</v>
      </c>
      <c r="T37" s="20"/>
      <c r="U37" s="51" t="s">
        <v>115</v>
      </c>
      <c r="V37" s="10"/>
      <c r="W37" s="10"/>
      <c r="X37" s="20"/>
      <c r="Y37" s="57"/>
    </row>
    <row r="38">
      <c r="B38" s="43">
        <v>2.0</v>
      </c>
      <c r="C38" s="44" t="s">
        <v>116</v>
      </c>
      <c r="D38" s="15"/>
      <c r="E38" s="45" t="s">
        <v>68</v>
      </c>
      <c r="F38" s="15"/>
      <c r="G38" s="45" t="s">
        <v>25</v>
      </c>
      <c r="H38" s="15"/>
      <c r="I38" s="45" t="s">
        <v>26</v>
      </c>
      <c r="J38" s="15"/>
      <c r="K38" s="45" t="str">
        <f>CONCAT("Medium: ", CONCAT(100+(10*Level), " ft"))</f>
        <v>Medium: 120 ft</v>
      </c>
      <c r="L38" s="15"/>
      <c r="M38" s="45" t="str">
        <f>CONCAT(Level," twenty ft squares, 1 square/level")</f>
        <v>2 twenty ft squares, 1 square/level</v>
      </c>
      <c r="N38" s="15"/>
      <c r="O38" s="45" t="str">
        <f>CONCAT(Level, " hours (D)
1 hour/level")</f>
        <v>2 hours (D)
1 hour/level</v>
      </c>
      <c r="P38" s="15"/>
      <c r="Q38" s="45" t="s">
        <v>117</v>
      </c>
      <c r="R38" s="15"/>
      <c r="S38" s="45" t="s">
        <v>35</v>
      </c>
      <c r="T38" s="15"/>
      <c r="U38" s="46" t="s">
        <v>118</v>
      </c>
      <c r="V38" s="4"/>
      <c r="W38" s="4"/>
      <c r="X38" s="15"/>
      <c r="Y38" s="57"/>
    </row>
    <row r="39">
      <c r="B39" s="53">
        <v>2.0</v>
      </c>
      <c r="C39" s="48" t="s">
        <v>119</v>
      </c>
      <c r="D39" s="20"/>
      <c r="E39" s="49" t="s">
        <v>93</v>
      </c>
      <c r="F39" s="20"/>
      <c r="G39" s="50" t="s">
        <v>25</v>
      </c>
      <c r="H39" s="20"/>
      <c r="I39" s="50" t="s">
        <v>94</v>
      </c>
      <c r="J39" s="20"/>
      <c r="K39" s="50" t="str">
        <f>CONCAT("Close: ", CONCAT(25+(5*FLOOR(Level/2,1)), " ft"))</f>
        <v>Close: 30 ft</v>
      </c>
      <c r="L39" s="20"/>
      <c r="M39" s="50" t="s">
        <v>120</v>
      </c>
      <c r="N39" s="20"/>
      <c r="O39" s="50" t="str">
        <f>CONCAT(Level, " rounds (D)
1 round/level")</f>
        <v>2 rounds (D)
1 round/level</v>
      </c>
      <c r="P39" s="20"/>
      <c r="Q39" s="50" t="s">
        <v>28</v>
      </c>
      <c r="R39" s="20"/>
      <c r="S39" s="50" t="s">
        <v>29</v>
      </c>
      <c r="T39" s="20"/>
      <c r="U39" s="51" t="s">
        <v>96</v>
      </c>
      <c r="V39" s="10"/>
      <c r="W39" s="10"/>
      <c r="X39" s="20"/>
      <c r="Y39" s="57"/>
    </row>
    <row r="40">
      <c r="B40" s="43">
        <v>2.0</v>
      </c>
      <c r="C40" s="44" t="s">
        <v>121</v>
      </c>
      <c r="D40" s="15"/>
      <c r="E40" s="52" t="s">
        <v>122</v>
      </c>
      <c r="F40" s="15"/>
      <c r="G40" s="45" t="s">
        <v>123</v>
      </c>
      <c r="H40" s="15"/>
      <c r="I40" s="45" t="s">
        <v>26</v>
      </c>
      <c r="J40" s="15"/>
      <c r="K40" s="45" t="str">
        <f>CONCAT("Medium: ", CONCAT(100+(10*Level), " ft"))</f>
        <v>Medium: 120 ft</v>
      </c>
      <c r="L40" s="15"/>
      <c r="M40" s="45" t="str">
        <f>CONCAT("Wall up to ",CONCAT(Level*10,CONCAT(" ft long, 10 ft/level, and ",CONCAT(Level*5, " ft high, 5 ft/level"))))</f>
        <v>Wall up to 20 ft long, 10 ft/level, and 10 ft high, 5 ft/level</v>
      </c>
      <c r="N40" s="15"/>
      <c r="O40" s="45" t="str">
        <f>CONCAT(Level, " rounds
1 round/level")</f>
        <v>2 rounds
1 round/level</v>
      </c>
      <c r="P40" s="15"/>
      <c r="Q40" s="45" t="s">
        <v>34</v>
      </c>
      <c r="R40" s="15"/>
      <c r="S40" s="45" t="s">
        <v>35</v>
      </c>
      <c r="T40" s="15"/>
      <c r="U40" s="46" t="s">
        <v>124</v>
      </c>
      <c r="V40" s="4"/>
      <c r="W40" s="4"/>
      <c r="X40" s="15"/>
      <c r="Y40" s="57"/>
    </row>
    <row r="41">
      <c r="A41" s="59"/>
      <c r="B41" s="53">
        <v>3.0</v>
      </c>
      <c r="C41" s="48" t="s">
        <v>125</v>
      </c>
      <c r="D41" s="20"/>
      <c r="E41" s="50" t="s">
        <v>68</v>
      </c>
      <c r="F41" s="20"/>
      <c r="G41" s="50" t="s">
        <v>126</v>
      </c>
      <c r="H41" s="20"/>
      <c r="I41" s="50" t="s">
        <v>26</v>
      </c>
      <c r="J41" s="20"/>
      <c r="K41" s="50" t="str">
        <f>CONCAT("Close: ", CONCAT(25+(5*FLOOR(Level/2,1)), " ft"))</f>
        <v>Close: 30 ft</v>
      </c>
      <c r="L41" s="20"/>
      <c r="M41" s="50" t="str">
        <f>CONCAT("Up to ",CONCAT(Level*2," HD of plant creatures, 2 HD/level, no two of which can be more than 30 ft. apart"))</f>
        <v>Up to 4 HD of plant creatures, 2 HD/level, no two of which can be more than 30 ft. apart</v>
      </c>
      <c r="N41" s="20"/>
      <c r="O41" s="50" t="str">
        <f>CONCAT(Level, " days
1 day/level")</f>
        <v>2 days
1 day/level</v>
      </c>
      <c r="P41" s="20"/>
      <c r="Q41" s="50" t="s">
        <v>44</v>
      </c>
      <c r="R41" s="20"/>
      <c r="S41" s="50" t="s">
        <v>35</v>
      </c>
      <c r="T41" s="20"/>
      <c r="U41" s="51" t="s">
        <v>127</v>
      </c>
      <c r="V41" s="10"/>
      <c r="W41" s="10"/>
      <c r="X41" s="20"/>
      <c r="Y41" s="59"/>
      <c r="Z41" s="59"/>
    </row>
    <row r="42">
      <c r="A42" s="59"/>
      <c r="B42" s="43">
        <v>3.0</v>
      </c>
      <c r="C42" s="44" t="s">
        <v>128</v>
      </c>
      <c r="D42" s="15"/>
      <c r="E42" s="52" t="s">
        <v>47</v>
      </c>
      <c r="F42" s="15"/>
      <c r="G42" s="45" t="s">
        <v>38</v>
      </c>
      <c r="H42" s="15"/>
      <c r="I42" s="45" t="s">
        <v>26</v>
      </c>
      <c r="J42" s="15"/>
      <c r="K42" s="45" t="s">
        <v>48</v>
      </c>
      <c r="L42" s="15"/>
      <c r="M42" s="45" t="s">
        <v>104</v>
      </c>
      <c r="N42" s="15"/>
      <c r="O42" s="45" t="s">
        <v>58</v>
      </c>
      <c r="P42" s="15"/>
      <c r="Q42" s="45" t="s">
        <v>105</v>
      </c>
      <c r="R42" s="15"/>
      <c r="S42" s="45" t="s">
        <v>106</v>
      </c>
      <c r="T42" s="15"/>
      <c r="U42" s="46" t="str">
        <f>CONCAT("Cures 2d8+",CONCAT(MIN(Level,10)," damage, +1/level, max +10"))</f>
        <v>Cures 2d8+2 damage, +1/level, max +10</v>
      </c>
      <c r="V42" s="4"/>
      <c r="W42" s="4"/>
      <c r="X42" s="15"/>
      <c r="Y42" s="59"/>
      <c r="Z42" s="59"/>
    </row>
    <row r="43">
      <c r="A43" s="59"/>
      <c r="B43" s="53">
        <v>3.0</v>
      </c>
      <c r="C43" s="48" t="s">
        <v>129</v>
      </c>
      <c r="D43" s="20"/>
      <c r="E43" s="50" t="s">
        <v>68</v>
      </c>
      <c r="F43" s="20"/>
      <c r="G43" s="50" t="s">
        <v>32</v>
      </c>
      <c r="H43" s="20"/>
      <c r="I43" s="50" t="s">
        <v>26</v>
      </c>
      <c r="J43" s="20"/>
      <c r="K43" s="50" t="s">
        <v>48</v>
      </c>
      <c r="L43" s="20"/>
      <c r="M43" s="50" t="s">
        <v>49</v>
      </c>
      <c r="N43" s="20"/>
      <c r="O43" s="50" t="str">
        <f>Level&amp;" hours
1 hour/level"</f>
        <v>2 hours
1 hour/level</v>
      </c>
      <c r="P43" s="20"/>
      <c r="Q43" s="50" t="s">
        <v>65</v>
      </c>
      <c r="R43" s="20"/>
      <c r="S43" s="50" t="s">
        <v>51</v>
      </c>
      <c r="T43" s="20"/>
      <c r="U43" s="51" t="s">
        <v>130</v>
      </c>
      <c r="V43" s="10"/>
      <c r="W43" s="10"/>
      <c r="X43" s="20"/>
      <c r="Y43" s="59"/>
      <c r="Z43" s="59"/>
    </row>
    <row r="44">
      <c r="A44" s="59"/>
      <c r="B44" s="43">
        <v>3.0</v>
      </c>
      <c r="C44" s="44" t="s">
        <v>131</v>
      </c>
      <c r="D44" s="15"/>
      <c r="E44" s="45" t="s">
        <v>68</v>
      </c>
      <c r="F44" s="15"/>
      <c r="G44" s="45" t="s">
        <v>25</v>
      </c>
      <c r="H44" s="15"/>
      <c r="I44" s="45" t="s">
        <v>26</v>
      </c>
      <c r="J44" s="15"/>
      <c r="K44" s="45" t="s">
        <v>132</v>
      </c>
      <c r="L44" s="15"/>
      <c r="M44" s="45" t="s">
        <v>132</v>
      </c>
      <c r="N44" s="15"/>
      <c r="O44" s="45" t="s">
        <v>58</v>
      </c>
      <c r="P44" s="15"/>
      <c r="Q44" s="45" t="s">
        <v>28</v>
      </c>
      <c r="R44" s="15"/>
      <c r="S44" s="45" t="s">
        <v>29</v>
      </c>
      <c r="T44" s="15"/>
      <c r="U44" s="46" t="s">
        <v>133</v>
      </c>
      <c r="V44" s="4"/>
      <c r="W44" s="4"/>
      <c r="X44" s="15"/>
      <c r="Y44" s="59"/>
      <c r="Z44" s="59"/>
    </row>
    <row r="45">
      <c r="A45" s="59"/>
      <c r="B45" s="53">
        <v>3.0</v>
      </c>
      <c r="C45" s="48" t="s">
        <v>134</v>
      </c>
      <c r="D45" s="20"/>
      <c r="E45" s="50" t="s">
        <v>68</v>
      </c>
      <c r="F45" s="20"/>
      <c r="G45" s="50" t="s">
        <v>25</v>
      </c>
      <c r="H45" s="20"/>
      <c r="I45" s="50" t="s">
        <v>26</v>
      </c>
      <c r="J45" s="20"/>
      <c r="K45" s="50" t="str">
        <f>CONCAT("Close: ", CONCAT(25+(5*FLOOR(Level/2,1)), " ft"))</f>
        <v>Close: 30 ft</v>
      </c>
      <c r="L45" s="20"/>
      <c r="M45" s="50" t="s">
        <v>135</v>
      </c>
      <c r="N45" s="20"/>
      <c r="O45" s="50" t="str">
        <f>CONCAT(Level, " hours
1 hour/level")</f>
        <v>2 hours
1 hour/level</v>
      </c>
      <c r="P45" s="20"/>
      <c r="Q45" s="50" t="s">
        <v>65</v>
      </c>
      <c r="R45" s="20"/>
      <c r="S45" s="50" t="s">
        <v>51</v>
      </c>
      <c r="T45" s="20"/>
      <c r="U45" s="51" t="str">
        <f>CONCAT("One natural weapon of subject creature gets +",CONCAT(MIN(MAX(FLOOR(Level/4,1),1),5)," on attack and damage rolls, +1/four levels, max +5"))</f>
        <v>One natural weapon of subject creature gets +1 on attack and damage rolls, +1/four levels, max +5</v>
      </c>
      <c r="V45" s="10"/>
      <c r="W45" s="10"/>
      <c r="X45" s="20"/>
      <c r="Y45" s="59"/>
      <c r="Z45" s="59"/>
    </row>
    <row r="46">
      <c r="A46" s="59"/>
      <c r="B46" s="43">
        <v>3.0</v>
      </c>
      <c r="C46" s="44" t="s">
        <v>136</v>
      </c>
      <c r="D46" s="15"/>
      <c r="E46" s="52" t="s">
        <v>47</v>
      </c>
      <c r="F46" s="15"/>
      <c r="G46" s="45" t="s">
        <v>25</v>
      </c>
      <c r="H46" s="15"/>
      <c r="I46" s="45" t="s">
        <v>26</v>
      </c>
      <c r="J46" s="15"/>
      <c r="K46" s="45" t="s">
        <v>48</v>
      </c>
      <c r="L46" s="15"/>
      <c r="M46" s="45" t="str">
        <f>CONCAT("Creature or object of up to ",CONCAT(Level," cu ft touched, 1 cu ft per level"))</f>
        <v>Creature or object of up to 2 cu ft touched, 1 cu ft per level</v>
      </c>
      <c r="N46" s="15"/>
      <c r="O46" s="45" t="str">
        <f>CONCAT(Level*10, " minutes
10 minutes/level")</f>
        <v>20 minutes
10 minutes/level</v>
      </c>
      <c r="P46" s="15"/>
      <c r="Q46" s="45" t="s">
        <v>137</v>
      </c>
      <c r="R46" s="15"/>
      <c r="S46" s="45" t="s">
        <v>138</v>
      </c>
      <c r="T46" s="15"/>
      <c r="U46" s="46" t="s">
        <v>139</v>
      </c>
      <c r="V46" s="4"/>
      <c r="W46" s="4"/>
      <c r="X46" s="15"/>
      <c r="Y46" s="59"/>
      <c r="Z46" s="59"/>
    </row>
    <row r="47">
      <c r="A47" s="59"/>
      <c r="B47" s="53">
        <v>3.0</v>
      </c>
      <c r="C47" s="48" t="s">
        <v>140</v>
      </c>
      <c r="D47" s="20"/>
      <c r="E47" s="50" t="s">
        <v>68</v>
      </c>
      <c r="F47" s="20"/>
      <c r="G47" s="50" t="s">
        <v>25</v>
      </c>
      <c r="H47" s="20"/>
      <c r="I47" s="50" t="s">
        <v>26</v>
      </c>
      <c r="J47" s="20"/>
      <c r="K47" s="50" t="s">
        <v>132</v>
      </c>
      <c r="L47" s="20"/>
      <c r="M47" s="50" t="s">
        <v>132</v>
      </c>
      <c r="N47" s="20"/>
      <c r="O47" s="50" t="s">
        <v>58</v>
      </c>
      <c r="P47" s="20"/>
      <c r="Q47" s="50" t="s">
        <v>28</v>
      </c>
      <c r="R47" s="20"/>
      <c r="S47" s="50" t="s">
        <v>29</v>
      </c>
      <c r="T47" s="20"/>
      <c r="U47" s="51" t="s">
        <v>141</v>
      </c>
      <c r="V47" s="10"/>
      <c r="W47" s="10"/>
      <c r="X47" s="20"/>
      <c r="Y47" s="59"/>
      <c r="Z47" s="59"/>
    </row>
    <row r="48">
      <c r="A48" s="59"/>
      <c r="B48" s="43">
        <v>3.0</v>
      </c>
      <c r="C48" s="44" t="s">
        <v>142</v>
      </c>
      <c r="D48" s="15"/>
      <c r="E48" s="45" t="s">
        <v>68</v>
      </c>
      <c r="F48" s="15"/>
      <c r="G48" s="45" t="s">
        <v>38</v>
      </c>
      <c r="H48" s="15"/>
      <c r="I48" s="45" t="s">
        <v>26</v>
      </c>
      <c r="J48" s="15"/>
      <c r="K48" s="45" t="s">
        <v>48</v>
      </c>
      <c r="L48" s="15"/>
      <c r="M48" s="45" t="s">
        <v>143</v>
      </c>
      <c r="N48" s="15"/>
      <c r="O48" s="45" t="str">
        <f>CONCAT(Level, " hours (D)
1 hour/level")</f>
        <v>2 hours (D)
1 hour/level</v>
      </c>
      <c r="P48" s="15"/>
      <c r="Q48" s="45" t="s">
        <v>28</v>
      </c>
      <c r="R48" s="15"/>
      <c r="S48" s="45" t="s">
        <v>29</v>
      </c>
      <c r="T48" s="15"/>
      <c r="U48" s="46" t="s">
        <v>144</v>
      </c>
      <c r="V48" s="4"/>
      <c r="W48" s="4"/>
      <c r="X48" s="15"/>
      <c r="Y48" s="59"/>
      <c r="Z48" s="59"/>
    </row>
    <row r="49">
      <c r="A49" s="59"/>
      <c r="B49" s="53">
        <v>3.0</v>
      </c>
      <c r="C49" s="48" t="s">
        <v>145</v>
      </c>
      <c r="D49" s="20"/>
      <c r="E49" s="49" t="s">
        <v>47</v>
      </c>
      <c r="F49" s="20"/>
      <c r="G49" s="50" t="s">
        <v>38</v>
      </c>
      <c r="H49" s="20"/>
      <c r="I49" s="50" t="s">
        <v>26</v>
      </c>
      <c r="J49" s="20"/>
      <c r="K49" s="50" t="s">
        <v>48</v>
      </c>
      <c r="L49" s="20"/>
      <c r="M49" s="50" t="s">
        <v>49</v>
      </c>
      <c r="N49" s="20"/>
      <c r="O49" s="50" t="s">
        <v>58</v>
      </c>
      <c r="P49" s="20"/>
      <c r="Q49" s="50" t="s">
        <v>50</v>
      </c>
      <c r="R49" s="20"/>
      <c r="S49" s="50" t="s">
        <v>51</v>
      </c>
      <c r="T49" s="20"/>
      <c r="U49" s="51" t="s">
        <v>146</v>
      </c>
      <c r="V49" s="10"/>
      <c r="W49" s="10"/>
      <c r="X49" s="20"/>
      <c r="Y49" s="59"/>
      <c r="Z49" s="59"/>
    </row>
    <row r="50">
      <c r="A50" s="59"/>
      <c r="B50" s="43">
        <v>3.0</v>
      </c>
      <c r="C50" s="44" t="s">
        <v>147</v>
      </c>
      <c r="D50" s="15"/>
      <c r="E50" s="45" t="s">
        <v>24</v>
      </c>
      <c r="F50" s="15"/>
      <c r="G50" s="45" t="s">
        <v>25</v>
      </c>
      <c r="H50" s="15"/>
      <c r="I50" s="45" t="s">
        <v>26</v>
      </c>
      <c r="J50" s="15"/>
      <c r="K50" s="45" t="s">
        <v>148</v>
      </c>
      <c r="L50" s="15"/>
      <c r="M50" s="45" t="s">
        <v>149</v>
      </c>
      <c r="N50" s="15"/>
      <c r="O50" s="45" t="str">
        <f>CONCAT(Level*10, " minutes (D)
10 minutes/level")</f>
        <v>20 minutes (D)
10 minutes/level</v>
      </c>
      <c r="P50" s="15"/>
      <c r="Q50" s="45" t="s">
        <v>150</v>
      </c>
      <c r="R50" s="15"/>
      <c r="S50" s="45" t="s">
        <v>35</v>
      </c>
      <c r="T50" s="15"/>
      <c r="U50" s="46" t="s">
        <v>151</v>
      </c>
      <c r="V50" s="4"/>
      <c r="W50" s="4"/>
      <c r="X50" s="15"/>
      <c r="Y50" s="59"/>
      <c r="Z50" s="59"/>
    </row>
    <row r="51">
      <c r="A51" s="59"/>
      <c r="B51" s="53">
        <v>3.0</v>
      </c>
      <c r="C51" s="48" t="s">
        <v>152</v>
      </c>
      <c r="D51" s="20"/>
      <c r="E51" s="49" t="s">
        <v>153</v>
      </c>
      <c r="F51" s="20"/>
      <c r="G51" s="50" t="s">
        <v>25</v>
      </c>
      <c r="H51" s="20"/>
      <c r="I51" s="50" t="s">
        <v>94</v>
      </c>
      <c r="J51" s="20"/>
      <c r="K51" s="50" t="str">
        <f>CONCAT("Close: ", CONCAT(25+(5*FLOOR(Level/2,1)), " ft"))</f>
        <v>Close: 30 ft</v>
      </c>
      <c r="L51" s="20"/>
      <c r="M51" s="50" t="s">
        <v>120</v>
      </c>
      <c r="N51" s="20"/>
      <c r="O51" s="50" t="str">
        <f>CONCAT(Level, " rounds (D)
1 round/level")</f>
        <v>2 rounds (D)
1 round/level</v>
      </c>
      <c r="P51" s="20"/>
      <c r="Q51" s="50" t="s">
        <v>28</v>
      </c>
      <c r="R51" s="20"/>
      <c r="S51" s="50" t="s">
        <v>29</v>
      </c>
      <c r="T51" s="20"/>
      <c r="U51" s="51" t="s">
        <v>96</v>
      </c>
      <c r="V51" s="10"/>
      <c r="W51" s="10"/>
      <c r="X51" s="20"/>
      <c r="Y51" s="59"/>
      <c r="Z51" s="59"/>
    </row>
    <row r="52">
      <c r="A52" s="59"/>
      <c r="B52" s="43">
        <v>3.0</v>
      </c>
      <c r="C52" s="44" t="s">
        <v>154</v>
      </c>
      <c r="D52" s="15"/>
      <c r="E52" s="45" t="s">
        <v>68</v>
      </c>
      <c r="F52" s="15"/>
      <c r="G52" s="45" t="s">
        <v>25</v>
      </c>
      <c r="H52" s="15"/>
      <c r="I52" s="45" t="s">
        <v>26</v>
      </c>
      <c r="J52" s="15"/>
      <c r="K52" s="45" t="s">
        <v>84</v>
      </c>
      <c r="L52" s="15"/>
      <c r="M52" s="45" t="s">
        <v>85</v>
      </c>
      <c r="N52" s="15"/>
      <c r="O52" s="45" t="str">
        <f>CONCAT(Level, " hours (D)
1 hour/level")</f>
        <v>2 hours (D)
1 hour/level</v>
      </c>
      <c r="P52" s="15"/>
      <c r="Q52" s="45" t="s">
        <v>86</v>
      </c>
      <c r="R52" s="15"/>
      <c r="S52" s="45" t="s">
        <v>86</v>
      </c>
      <c r="T52" s="15"/>
      <c r="U52" s="46" t="str">
        <f>CONCAT("You look exactly like a tree for ",CONCAT(Level," hours, 1 hour/level"))</f>
        <v>You look exactly like a tree for 2 hours, 1 hour/level</v>
      </c>
      <c r="V52" s="4"/>
      <c r="W52" s="4"/>
      <c r="X52" s="15"/>
      <c r="Y52" s="59"/>
      <c r="Z52" s="59"/>
    </row>
    <row r="53">
      <c r="A53" s="59"/>
      <c r="B53" s="53">
        <v>3.0</v>
      </c>
      <c r="C53" s="48" t="s">
        <v>155</v>
      </c>
      <c r="D53" s="20"/>
      <c r="E53" s="49" t="s">
        <v>156</v>
      </c>
      <c r="F53" s="20"/>
      <c r="G53" s="50" t="s">
        <v>123</v>
      </c>
      <c r="H53" s="20"/>
      <c r="I53" s="50" t="s">
        <v>26</v>
      </c>
      <c r="J53" s="20"/>
      <c r="K53" s="50" t="s">
        <v>48</v>
      </c>
      <c r="L53" s="20"/>
      <c r="M53" s="50" t="str">
        <f>Level&amp;" touched creatures, 1 creature/level"</f>
        <v>2 touched creatures, 1 creature/level</v>
      </c>
      <c r="N53" s="20"/>
      <c r="O53" s="50" t="str">
        <f>CONCAT(Level*10, " minutes (D)
10 minutes/level")</f>
        <v>20 minutes (D)
10 minutes/level</v>
      </c>
      <c r="P53" s="20"/>
      <c r="Q53" s="50" t="s">
        <v>65</v>
      </c>
      <c r="R53" s="20"/>
      <c r="S53" s="50" t="s">
        <v>51</v>
      </c>
      <c r="T53" s="20"/>
      <c r="U53" s="51" t="s">
        <v>157</v>
      </c>
      <c r="V53" s="10"/>
      <c r="W53" s="10"/>
      <c r="X53" s="20"/>
      <c r="Y53" s="59"/>
      <c r="Z53" s="59"/>
    </row>
    <row r="54">
      <c r="A54" s="59"/>
      <c r="B54" s="43">
        <v>4.0</v>
      </c>
      <c r="C54" s="60" t="s">
        <v>158</v>
      </c>
      <c r="D54" s="15"/>
      <c r="E54" s="61" t="s">
        <v>68</v>
      </c>
      <c r="F54" s="15"/>
      <c r="G54" s="61" t="s">
        <v>38</v>
      </c>
      <c r="H54" s="15"/>
      <c r="I54" s="61" t="s">
        <v>26</v>
      </c>
      <c r="J54" s="15"/>
      <c r="K54" s="61" t="str">
        <f>CONCAT("Medium: ", CONCAT(100+(10*Level), " ft"))</f>
        <v>Medium: 120 ft</v>
      </c>
      <c r="L54" s="15"/>
      <c r="M54" s="61" t="str">
        <f>CONCAT("Up to ",CONCAT(MAX(FLOOR(Level/2,1),1)," animals (Gargantuan or smaller), 1 animal per 2 levels, no 2 of which can be more than 30 ft apart"))</f>
        <v>Up to 1 animals (Gargantuan or smaller), 1 animal per 2 levels, no 2 of which can be more than 30 ft apart</v>
      </c>
      <c r="N54" s="15"/>
      <c r="O54" s="61" t="str">
        <f>CONCAT(Level, " minutes
1 minute/level")</f>
        <v>2 minutes
1 minute/level</v>
      </c>
      <c r="P54" s="15"/>
      <c r="Q54" s="61" t="s">
        <v>159</v>
      </c>
      <c r="R54" s="15"/>
      <c r="S54" s="61" t="s">
        <v>35</v>
      </c>
      <c r="T54" s="15"/>
      <c r="U54" s="62" t="str">
        <f>CONCAT(MAX(FLOOR(Level/2,1),1)," animals double in size, 1 animal per 2 levels")</f>
        <v>1 animals double in size, 1 animal per 2 levels</v>
      </c>
      <c r="V54" s="4"/>
      <c r="W54" s="4"/>
      <c r="X54" s="15"/>
      <c r="Y54" s="59"/>
      <c r="Z54" s="59"/>
    </row>
    <row r="55">
      <c r="A55" s="59"/>
      <c r="B55" s="53">
        <v>4.0</v>
      </c>
      <c r="C55" s="48" t="s">
        <v>160</v>
      </c>
      <c r="D55" s="20"/>
      <c r="E55" s="50" t="s">
        <v>53</v>
      </c>
      <c r="F55" s="20"/>
      <c r="G55" s="50" t="s">
        <v>38</v>
      </c>
      <c r="H55" s="20"/>
      <c r="I55" s="50" t="s">
        <v>161</v>
      </c>
      <c r="J55" s="20"/>
      <c r="K55" s="50" t="s">
        <v>84</v>
      </c>
      <c r="L55" s="20"/>
      <c r="M55" s="50" t="s">
        <v>85</v>
      </c>
      <c r="N55" s="20"/>
      <c r="O55" s="50" t="s">
        <v>58</v>
      </c>
      <c r="P55" s="20"/>
      <c r="Q55" s="50" t="s">
        <v>86</v>
      </c>
      <c r="R55" s="20"/>
      <c r="S55" s="50" t="s">
        <v>86</v>
      </c>
      <c r="T55" s="20"/>
      <c r="U55" s="51" t="str">
        <f>CONCAT("Learn about terrain for ",CONCAT(Level," miles, 1 mile/level"))</f>
        <v>Learn about terrain for 2 miles, 1 mile/level</v>
      </c>
      <c r="V55" s="10"/>
      <c r="W55" s="10"/>
      <c r="X55" s="20"/>
      <c r="Y55" s="59"/>
      <c r="Z55" s="59"/>
    </row>
    <row r="56">
      <c r="A56" s="59"/>
      <c r="B56" s="43">
        <v>4.0</v>
      </c>
      <c r="C56" s="44" t="s">
        <v>162</v>
      </c>
      <c r="D56" s="15"/>
      <c r="E56" s="52" t="s">
        <v>47</v>
      </c>
      <c r="F56" s="15"/>
      <c r="G56" s="45" t="s">
        <v>38</v>
      </c>
      <c r="H56" s="15"/>
      <c r="I56" s="45" t="s">
        <v>26</v>
      </c>
      <c r="J56" s="15"/>
      <c r="K56" s="45" t="s">
        <v>48</v>
      </c>
      <c r="L56" s="15"/>
      <c r="M56" s="45" t="s">
        <v>104</v>
      </c>
      <c r="N56" s="15"/>
      <c r="O56" s="45" t="s">
        <v>58</v>
      </c>
      <c r="P56" s="15"/>
      <c r="Q56" s="45" t="s">
        <v>105</v>
      </c>
      <c r="R56" s="15"/>
      <c r="S56" s="45" t="s">
        <v>106</v>
      </c>
      <c r="T56" s="15"/>
      <c r="U56" s="46" t="str">
        <f>CONCAT("Cures 3d8+",CONCAT(MIN(Level,15)," damage, +1/level, max +15"))</f>
        <v>Cures 3d8+2 damage, +1/level, max +15</v>
      </c>
      <c r="V56" s="4"/>
      <c r="W56" s="4"/>
      <c r="X56" s="15"/>
      <c r="Y56" s="59"/>
      <c r="Z56" s="59"/>
    </row>
    <row r="57">
      <c r="A57" s="59"/>
      <c r="B57" s="53">
        <v>4.0</v>
      </c>
      <c r="C57" s="48" t="s">
        <v>163</v>
      </c>
      <c r="D57" s="20"/>
      <c r="E57" s="50" t="s">
        <v>24</v>
      </c>
      <c r="F57" s="20"/>
      <c r="G57" s="50" t="s">
        <v>164</v>
      </c>
      <c r="H57" s="20"/>
      <c r="I57" s="50" t="s">
        <v>26</v>
      </c>
      <c r="J57" s="20"/>
      <c r="K57" s="50" t="s">
        <v>165</v>
      </c>
      <c r="L57" s="20"/>
      <c r="M57" s="50" t="s">
        <v>166</v>
      </c>
      <c r="N57" s="20"/>
      <c r="O57" s="50" t="str">
        <f>CONCAT(Level*10, " minutes
10 minutes/level")</f>
        <v>20 minutes
10 minutes/level</v>
      </c>
      <c r="P57" s="20"/>
      <c r="Q57" s="50" t="s">
        <v>65</v>
      </c>
      <c r="R57" s="20"/>
      <c r="S57" s="50" t="s">
        <v>51</v>
      </c>
      <c r="T57" s="20"/>
      <c r="U57" s="51" t="s">
        <v>167</v>
      </c>
      <c r="V57" s="10"/>
      <c r="W57" s="10"/>
      <c r="X57" s="20"/>
      <c r="Y57" s="59"/>
      <c r="Z57" s="59"/>
    </row>
    <row r="58">
      <c r="A58" s="59"/>
      <c r="B58" s="43">
        <v>4.0</v>
      </c>
      <c r="C58" s="44" t="s">
        <v>168</v>
      </c>
      <c r="D58" s="15"/>
      <c r="E58" s="45" t="s">
        <v>24</v>
      </c>
      <c r="F58" s="15"/>
      <c r="G58" s="45" t="s">
        <v>169</v>
      </c>
      <c r="H58" s="15"/>
      <c r="I58" s="45" t="s">
        <v>26</v>
      </c>
      <c r="J58" s="15"/>
      <c r="K58" s="45" t="s">
        <v>48</v>
      </c>
      <c r="L58" s="15"/>
      <c r="M58" s="45" t="s">
        <v>170</v>
      </c>
      <c r="N58" s="15"/>
      <c r="O58" s="45" t="str">
        <f>Level&amp;" hours
1 hour/level"</f>
        <v>2 hours
1 hour/level</v>
      </c>
      <c r="P58" s="15"/>
      <c r="Q58" s="45" t="s">
        <v>171</v>
      </c>
      <c r="R58" s="15"/>
      <c r="S58" s="45" t="s">
        <v>172</v>
      </c>
      <c r="T58" s="15"/>
      <c r="U58" s="46" t="s">
        <v>173</v>
      </c>
      <c r="V58" s="4"/>
      <c r="W58" s="4"/>
      <c r="X58" s="15"/>
      <c r="Y58" s="59"/>
      <c r="Z58" s="59"/>
    </row>
    <row r="59">
      <c r="A59" s="59"/>
      <c r="B59" s="53">
        <v>4.0</v>
      </c>
      <c r="C59" s="48" t="s">
        <v>174</v>
      </c>
      <c r="D59" s="20"/>
      <c r="E59" s="49" t="s">
        <v>153</v>
      </c>
      <c r="F59" s="20"/>
      <c r="G59" s="50" t="s">
        <v>25</v>
      </c>
      <c r="H59" s="20"/>
      <c r="I59" s="50" t="s">
        <v>94</v>
      </c>
      <c r="J59" s="20"/>
      <c r="K59" s="50" t="str">
        <f>CONCAT("Close: ", CONCAT(25+(5*FLOOR(Level/2,1)), " ft"))</f>
        <v>Close: 30 ft</v>
      </c>
      <c r="L59" s="20"/>
      <c r="M59" s="50" t="s">
        <v>120</v>
      </c>
      <c r="N59" s="20"/>
      <c r="O59" s="50" t="str">
        <f>CONCAT(Level, " rounds (D)
1 round/level")</f>
        <v>2 rounds (D)
1 round/level</v>
      </c>
      <c r="P59" s="20"/>
      <c r="Q59" s="50" t="s">
        <v>28</v>
      </c>
      <c r="R59" s="20"/>
      <c r="S59" s="50" t="s">
        <v>29</v>
      </c>
      <c r="T59" s="20"/>
      <c r="U59" s="51" t="s">
        <v>96</v>
      </c>
      <c r="V59" s="10"/>
      <c r="W59" s="10"/>
      <c r="X59" s="20"/>
      <c r="Y59" s="59"/>
      <c r="Z59" s="59"/>
    </row>
    <row r="60">
      <c r="A60" s="59"/>
      <c r="B60" s="43">
        <v>4.0</v>
      </c>
      <c r="C60" s="44" t="s">
        <v>175</v>
      </c>
      <c r="D60" s="15"/>
      <c r="E60" s="52" t="s">
        <v>176</v>
      </c>
      <c r="F60" s="15"/>
      <c r="G60" s="45" t="s">
        <v>25</v>
      </c>
      <c r="H60" s="15"/>
      <c r="I60" s="45" t="s">
        <v>26</v>
      </c>
      <c r="J60" s="15"/>
      <c r="K60" s="45" t="s">
        <v>84</v>
      </c>
      <c r="L60" s="15"/>
      <c r="M60" s="45" t="s">
        <v>85</v>
      </c>
      <c r="N60" s="15"/>
      <c r="O60" s="45" t="str">
        <f>CONCAT(Level, " hours or until expended
1 hour/level
see text")</f>
        <v>2 hours or until expended
1 hour/level
see text</v>
      </c>
      <c r="P60" s="15"/>
      <c r="Q60" s="45" t="s">
        <v>86</v>
      </c>
      <c r="R60" s="15"/>
      <c r="S60" s="45" t="s">
        <v>86</v>
      </c>
      <c r="T60" s="15"/>
      <c r="U60" s="46" t="s">
        <v>177</v>
      </c>
      <c r="V60" s="4"/>
      <c r="W60" s="4"/>
      <c r="X60" s="15"/>
      <c r="Y60" s="59"/>
      <c r="Z60" s="59"/>
    </row>
    <row r="61">
      <c r="A61" s="59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59"/>
      <c r="Z61" s="59"/>
    </row>
    <row r="62">
      <c r="A62" s="59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59"/>
      <c r="Z62" s="59"/>
    </row>
    <row r="63">
      <c r="A63" s="59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59"/>
      <c r="Z63" s="59"/>
    </row>
    <row r="64">
      <c r="A64" s="59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59"/>
      <c r="Z64" s="59"/>
    </row>
    <row r="65">
      <c r="A65" s="59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59"/>
      <c r="Z65" s="59"/>
    </row>
    <row r="66">
      <c r="A66" s="59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59"/>
      <c r="Z66" s="59"/>
    </row>
    <row r="67">
      <c r="A67" s="59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59"/>
      <c r="Z67" s="59"/>
    </row>
    <row r="68">
      <c r="A68" s="59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59"/>
      <c r="Z68" s="59"/>
    </row>
    <row r="69">
      <c r="A69" s="59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59"/>
      <c r="Z69" s="59"/>
    </row>
    <row r="70">
      <c r="A70" s="59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59"/>
      <c r="Z70" s="59"/>
    </row>
    <row r="71">
      <c r="A71" s="59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59"/>
      <c r="Z71" s="59"/>
    </row>
    <row r="72">
      <c r="A72" s="59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59"/>
      <c r="Z72" s="59"/>
    </row>
    <row r="73">
      <c r="A73" s="59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59"/>
      <c r="Z73" s="59"/>
    </row>
    <row r="74">
      <c r="A74" s="59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59"/>
      <c r="Z74" s="59"/>
    </row>
    <row r="75">
      <c r="A75" s="59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59"/>
      <c r="Z75" s="59"/>
    </row>
    <row r="76">
      <c r="A76" s="59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59"/>
      <c r="Z76" s="59"/>
    </row>
    <row r="77">
      <c r="A77" s="59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59"/>
      <c r="Z77" s="59"/>
    </row>
    <row r="78">
      <c r="A78" s="59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59"/>
      <c r="Z78" s="59"/>
    </row>
    <row r="79">
      <c r="A79" s="59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59"/>
      <c r="Z79" s="59"/>
    </row>
    <row r="80">
      <c r="A80" s="59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59"/>
      <c r="Z80" s="59"/>
    </row>
    <row r="81">
      <c r="A81" s="59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59"/>
      <c r="Z81" s="59"/>
    </row>
    <row r="82">
      <c r="A82" s="59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59"/>
      <c r="Z82" s="59"/>
    </row>
    <row r="83">
      <c r="A83" s="59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59"/>
      <c r="Z83" s="59"/>
    </row>
    <row r="84">
      <c r="A84" s="59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59"/>
      <c r="Z84" s="59"/>
    </row>
    <row r="85">
      <c r="A85" s="59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59"/>
      <c r="Z85" s="59"/>
    </row>
    <row r="86">
      <c r="A86" s="59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59"/>
      <c r="Z86" s="59"/>
    </row>
    <row r="87">
      <c r="A87" s="59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59"/>
      <c r="Z87" s="59"/>
    </row>
    <row r="88">
      <c r="A88" s="59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59"/>
      <c r="Z88" s="59"/>
    </row>
    <row r="89">
      <c r="A89" s="59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59"/>
      <c r="Z89" s="59"/>
    </row>
    <row r="90">
      <c r="A90" s="59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59"/>
      <c r="Z90" s="59"/>
    </row>
    <row r="91">
      <c r="A91" s="59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59"/>
      <c r="Z91" s="59"/>
    </row>
    <row r="92">
      <c r="A92" s="59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59"/>
      <c r="Z92" s="59"/>
    </row>
    <row r="93">
      <c r="A93" s="59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59"/>
      <c r="Z93" s="59"/>
    </row>
    <row r="94">
      <c r="A94" s="59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59"/>
      <c r="Z94" s="59"/>
    </row>
    <row r="95">
      <c r="A95" s="59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59"/>
      <c r="Z95" s="59"/>
    </row>
    <row r="96">
      <c r="A96" s="59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59"/>
      <c r="Z96" s="59"/>
    </row>
    <row r="97">
      <c r="A97" s="59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59"/>
      <c r="Z97" s="59"/>
    </row>
    <row r="98">
      <c r="A98" s="59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59"/>
      <c r="Z98" s="59"/>
    </row>
    <row r="99">
      <c r="A99" s="59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59"/>
      <c r="Z99" s="59"/>
    </row>
    <row r="100">
      <c r="A100" s="59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59"/>
      <c r="Z100" s="59"/>
    </row>
    <row r="101">
      <c r="A101" s="59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59"/>
      <c r="Z101" s="59"/>
    </row>
    <row r="102">
      <c r="A102" s="59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59"/>
      <c r="Z102" s="59"/>
    </row>
    <row r="103">
      <c r="A103" s="59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59"/>
      <c r="Z103" s="59"/>
    </row>
    <row r="104">
      <c r="A104" s="59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59"/>
      <c r="Z104" s="59"/>
    </row>
    <row r="105">
      <c r="A105" s="59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59"/>
      <c r="Z105" s="59"/>
    </row>
    <row r="106">
      <c r="A106" s="59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59"/>
      <c r="Z106" s="59"/>
    </row>
    <row r="107">
      <c r="A107" s="59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59"/>
      <c r="Z107" s="59"/>
    </row>
    <row r="108">
      <c r="A108" s="59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59"/>
      <c r="Z108" s="59"/>
    </row>
    <row r="109">
      <c r="A109" s="59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59"/>
      <c r="Z109" s="59"/>
    </row>
    <row r="110">
      <c r="A110" s="59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59"/>
      <c r="Z110" s="59"/>
    </row>
    <row r="111">
      <c r="A111" s="59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59"/>
      <c r="Z111" s="59"/>
    </row>
    <row r="112">
      <c r="A112" s="59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59"/>
      <c r="Z112" s="59"/>
    </row>
    <row r="113">
      <c r="A113" s="59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59"/>
      <c r="Z113" s="59"/>
    </row>
    <row r="114">
      <c r="A114" s="59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59"/>
      <c r="Z114" s="59"/>
    </row>
    <row r="115">
      <c r="A115" s="59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59"/>
      <c r="Z115" s="59"/>
    </row>
    <row r="116">
      <c r="A116" s="59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59"/>
      <c r="Z116" s="59"/>
    </row>
    <row r="117">
      <c r="A117" s="59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59"/>
      <c r="Z117" s="59"/>
    </row>
    <row r="118">
      <c r="A118" s="59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59"/>
      <c r="Z118" s="59"/>
    </row>
    <row r="119">
      <c r="A119" s="59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59"/>
      <c r="Z119" s="59"/>
    </row>
    <row r="120">
      <c r="A120" s="59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59"/>
      <c r="Z120" s="59"/>
    </row>
    <row r="121">
      <c r="A121" s="59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59"/>
      <c r="Z121" s="59"/>
    </row>
    <row r="122">
      <c r="A122" s="59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59"/>
      <c r="Z122" s="59"/>
    </row>
    <row r="123">
      <c r="A123" s="59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59"/>
      <c r="Z123" s="59"/>
    </row>
    <row r="124">
      <c r="A124" s="59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59"/>
      <c r="Z124" s="59"/>
    </row>
    <row r="125">
      <c r="A125" s="59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59"/>
      <c r="Z125" s="59"/>
    </row>
    <row r="126">
      <c r="A126" s="59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59"/>
      <c r="Z126" s="59"/>
    </row>
    <row r="127">
      <c r="A127" s="59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59"/>
      <c r="Z127" s="59"/>
    </row>
    <row r="128">
      <c r="A128" s="59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59"/>
      <c r="Z128" s="59"/>
    </row>
    <row r="129">
      <c r="A129" s="59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59"/>
      <c r="Z129" s="59"/>
    </row>
    <row r="130">
      <c r="A130" s="59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59"/>
      <c r="Z130" s="59"/>
    </row>
    <row r="131">
      <c r="A131" s="59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59"/>
      <c r="Z131" s="59"/>
    </row>
    <row r="132">
      <c r="A132" s="59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59"/>
      <c r="Z132" s="59"/>
    </row>
    <row r="133">
      <c r="A133" s="59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59"/>
      <c r="Z133" s="59"/>
    </row>
    <row r="134">
      <c r="A134" s="59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59"/>
      <c r="Z134" s="59"/>
    </row>
    <row r="135">
      <c r="A135" s="59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59"/>
      <c r="Z135" s="59"/>
    </row>
    <row r="136">
      <c r="A136" s="59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59"/>
      <c r="Z136" s="59"/>
    </row>
    <row r="137">
      <c r="A137" s="59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59"/>
      <c r="Z137" s="59"/>
    </row>
    <row r="138">
      <c r="A138" s="59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59"/>
      <c r="Z138" s="59"/>
    </row>
    <row r="139">
      <c r="A139" s="59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59"/>
      <c r="Z139" s="59"/>
    </row>
    <row r="140">
      <c r="A140" s="59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59"/>
      <c r="Z140" s="59"/>
    </row>
    <row r="141">
      <c r="A141" s="59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59"/>
      <c r="Z141" s="59"/>
    </row>
    <row r="142">
      <c r="A142" s="59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59"/>
      <c r="Z142" s="59"/>
    </row>
    <row r="143">
      <c r="A143" s="59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59"/>
      <c r="Z143" s="59"/>
    </row>
    <row r="144">
      <c r="A144" s="59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59"/>
      <c r="Z144" s="59"/>
    </row>
    <row r="145">
      <c r="A145" s="59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59"/>
      <c r="Z145" s="59"/>
    </row>
    <row r="146">
      <c r="A146" s="59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59"/>
      <c r="Z146" s="59"/>
    </row>
    <row r="147">
      <c r="A147" s="59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59"/>
      <c r="Z147" s="59"/>
    </row>
    <row r="148">
      <c r="A148" s="59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59"/>
      <c r="Z148" s="59"/>
    </row>
    <row r="149">
      <c r="A149" s="59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59"/>
      <c r="Z149" s="59"/>
    </row>
    <row r="150">
      <c r="A150" s="59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59"/>
      <c r="Z150" s="59"/>
    </row>
    <row r="151">
      <c r="A151" s="59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59"/>
      <c r="Z151" s="59"/>
    </row>
    <row r="152">
      <c r="A152" s="59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59"/>
      <c r="Z152" s="59"/>
    </row>
    <row r="153">
      <c r="A153" s="59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59"/>
      <c r="Z153" s="59"/>
    </row>
    <row r="154">
      <c r="A154" s="59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59"/>
      <c r="Z154" s="59"/>
    </row>
    <row r="155">
      <c r="A155" s="59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59"/>
      <c r="Z155" s="59"/>
    </row>
    <row r="156">
      <c r="A156" s="59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59"/>
      <c r="Z156" s="59"/>
    </row>
    <row r="157">
      <c r="A157" s="59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59"/>
      <c r="Z157" s="59"/>
    </row>
    <row r="158">
      <c r="A158" s="59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59"/>
      <c r="Z158" s="59"/>
    </row>
    <row r="159">
      <c r="A159" s="59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59"/>
      <c r="Z159" s="59"/>
    </row>
    <row r="160">
      <c r="A160" s="59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59"/>
      <c r="Z160" s="59"/>
    </row>
    <row r="161">
      <c r="A161" s="59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59"/>
      <c r="Z161" s="59"/>
    </row>
    <row r="162">
      <c r="A162" s="59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59"/>
      <c r="Z162" s="59"/>
    </row>
    <row r="163">
      <c r="A163" s="59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59"/>
      <c r="Z163" s="59"/>
    </row>
    <row r="164">
      <c r="A164" s="59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59"/>
      <c r="Z164" s="59"/>
    </row>
    <row r="165">
      <c r="A165" s="59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59"/>
      <c r="Z165" s="59"/>
    </row>
    <row r="166">
      <c r="A166" s="59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59"/>
      <c r="Z166" s="59"/>
    </row>
    <row r="167">
      <c r="A167" s="59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59"/>
      <c r="Z167" s="59"/>
    </row>
    <row r="168">
      <c r="A168" s="59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59"/>
      <c r="Z168" s="59"/>
    </row>
    <row r="169">
      <c r="A169" s="59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59"/>
      <c r="Z169" s="59"/>
    </row>
    <row r="170">
      <c r="A170" s="59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59"/>
      <c r="Z170" s="59"/>
    </row>
    <row r="171">
      <c r="A171" s="59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59"/>
      <c r="Z171" s="59"/>
    </row>
    <row r="172">
      <c r="A172" s="59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59"/>
      <c r="Z172" s="59"/>
    </row>
    <row r="173">
      <c r="A173" s="59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59"/>
      <c r="Z173" s="59"/>
    </row>
    <row r="174">
      <c r="A174" s="59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59"/>
      <c r="Z174" s="59"/>
    </row>
    <row r="175">
      <c r="A175" s="59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59"/>
      <c r="Z175" s="59"/>
    </row>
    <row r="176">
      <c r="A176" s="59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59"/>
      <c r="Z176" s="59"/>
    </row>
    <row r="177">
      <c r="A177" s="59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59"/>
      <c r="Z177" s="59"/>
    </row>
    <row r="178">
      <c r="A178" s="59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59"/>
      <c r="Z178" s="59"/>
    </row>
    <row r="179">
      <c r="A179" s="59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59"/>
      <c r="Z179" s="59"/>
    </row>
    <row r="180">
      <c r="A180" s="59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59"/>
      <c r="Z180" s="59"/>
    </row>
    <row r="181">
      <c r="A181" s="59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59"/>
      <c r="Z181" s="59"/>
    </row>
    <row r="182">
      <c r="A182" s="59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59"/>
      <c r="Z182" s="59"/>
    </row>
    <row r="183">
      <c r="A183" s="59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59"/>
      <c r="Z183" s="59"/>
    </row>
    <row r="184">
      <c r="A184" s="59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59"/>
      <c r="Z184" s="59"/>
    </row>
    <row r="185">
      <c r="A185" s="59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59"/>
      <c r="Z185" s="59"/>
    </row>
    <row r="186">
      <c r="A186" s="59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59"/>
      <c r="Z186" s="59"/>
    </row>
    <row r="187">
      <c r="A187" s="59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59"/>
      <c r="Z187" s="59"/>
    </row>
    <row r="188">
      <c r="A188" s="59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59"/>
      <c r="Z188" s="59"/>
    </row>
    <row r="189">
      <c r="A189" s="59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59"/>
      <c r="Z189" s="59"/>
    </row>
    <row r="190">
      <c r="A190" s="59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59"/>
      <c r="Z190" s="59"/>
    </row>
    <row r="191">
      <c r="A191" s="59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59"/>
      <c r="Z191" s="59"/>
    </row>
    <row r="192">
      <c r="A192" s="59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59"/>
      <c r="Z192" s="59"/>
    </row>
    <row r="193">
      <c r="A193" s="59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59"/>
      <c r="Z193" s="59"/>
    </row>
    <row r="194">
      <c r="A194" s="59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59"/>
      <c r="Z194" s="59"/>
    </row>
    <row r="195">
      <c r="A195" s="59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59"/>
      <c r="Z195" s="59"/>
    </row>
    <row r="196">
      <c r="A196" s="59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59"/>
      <c r="Z196" s="59"/>
    </row>
    <row r="197">
      <c r="A197" s="59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59"/>
      <c r="Z197" s="59"/>
    </row>
    <row r="198">
      <c r="A198" s="59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59"/>
      <c r="Z198" s="59"/>
    </row>
    <row r="199">
      <c r="A199" s="59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59"/>
      <c r="Z199" s="59"/>
    </row>
    <row r="200">
      <c r="A200" s="59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59"/>
      <c r="Z200" s="59"/>
    </row>
    <row r="201">
      <c r="A201" s="59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59"/>
      <c r="Z201" s="59"/>
    </row>
    <row r="202">
      <c r="A202" s="59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59"/>
      <c r="Z202" s="59"/>
    </row>
    <row r="203">
      <c r="A203" s="59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59"/>
      <c r="Z203" s="59"/>
    </row>
    <row r="204">
      <c r="A204" s="59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59"/>
      <c r="Z204" s="59"/>
    </row>
    <row r="205">
      <c r="A205" s="59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59"/>
      <c r="Z205" s="59"/>
    </row>
    <row r="206">
      <c r="A206" s="59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59"/>
      <c r="Z206" s="59"/>
    </row>
    <row r="207">
      <c r="A207" s="59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59"/>
      <c r="Z207" s="59"/>
    </row>
    <row r="208">
      <c r="A208" s="59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59"/>
      <c r="Z208" s="59"/>
    </row>
    <row r="209">
      <c r="A209" s="59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59"/>
      <c r="Z209" s="59"/>
    </row>
    <row r="210">
      <c r="A210" s="59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59"/>
      <c r="Z210" s="59"/>
    </row>
    <row r="211">
      <c r="A211" s="59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59"/>
      <c r="Z211" s="59"/>
    </row>
    <row r="212">
      <c r="A212" s="59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59"/>
      <c r="Z212" s="59"/>
    </row>
    <row r="213">
      <c r="A213" s="59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59"/>
      <c r="Z213" s="59"/>
    </row>
    <row r="214">
      <c r="A214" s="59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59"/>
      <c r="Z214" s="59"/>
    </row>
    <row r="215">
      <c r="A215" s="59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59"/>
      <c r="Z215" s="59"/>
    </row>
    <row r="216">
      <c r="A216" s="59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59"/>
      <c r="Z216" s="59"/>
    </row>
    <row r="217">
      <c r="A217" s="59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59"/>
      <c r="Z217" s="59"/>
    </row>
    <row r="218">
      <c r="A218" s="59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59"/>
      <c r="Z218" s="59"/>
    </row>
    <row r="219">
      <c r="A219" s="59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59"/>
      <c r="Z219" s="59"/>
    </row>
    <row r="220">
      <c r="A220" s="59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59"/>
      <c r="Z220" s="59"/>
    </row>
    <row r="221">
      <c r="A221" s="59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59"/>
      <c r="Z221" s="59"/>
    </row>
    <row r="222">
      <c r="A222" s="59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59"/>
      <c r="Z222" s="59"/>
    </row>
    <row r="223">
      <c r="A223" s="59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59"/>
      <c r="Z223" s="59"/>
    </row>
    <row r="224">
      <c r="A224" s="59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59"/>
      <c r="Z224" s="59"/>
    </row>
    <row r="225">
      <c r="A225" s="59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59"/>
      <c r="Z225" s="59"/>
    </row>
    <row r="226">
      <c r="A226" s="59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59"/>
      <c r="Z226" s="59"/>
    </row>
    <row r="227">
      <c r="A227" s="59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59"/>
      <c r="Z227" s="59"/>
    </row>
    <row r="228">
      <c r="A228" s="59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59"/>
      <c r="Z228" s="59"/>
    </row>
    <row r="229">
      <c r="A229" s="59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59"/>
      <c r="Z229" s="59"/>
    </row>
    <row r="230">
      <c r="A230" s="59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59"/>
      <c r="Z230" s="59"/>
    </row>
    <row r="231">
      <c r="A231" s="59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59"/>
      <c r="Z231" s="59"/>
    </row>
    <row r="232">
      <c r="A232" s="59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59"/>
      <c r="Z232" s="59"/>
    </row>
    <row r="233">
      <c r="A233" s="59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59"/>
      <c r="Z233" s="59"/>
    </row>
    <row r="234">
      <c r="A234" s="59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59"/>
      <c r="Z234" s="59"/>
    </row>
    <row r="235">
      <c r="A235" s="59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59"/>
      <c r="Z235" s="59"/>
    </row>
    <row r="236">
      <c r="A236" s="59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59"/>
      <c r="Z236" s="59"/>
    </row>
    <row r="237">
      <c r="A237" s="59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59"/>
      <c r="Z237" s="59"/>
    </row>
    <row r="238">
      <c r="A238" s="59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59"/>
      <c r="Z238" s="59"/>
    </row>
    <row r="239">
      <c r="A239" s="59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59"/>
      <c r="Z239" s="59"/>
    </row>
    <row r="240">
      <c r="A240" s="59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59"/>
      <c r="Z240" s="59"/>
    </row>
    <row r="241">
      <c r="A241" s="59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59"/>
      <c r="Z241" s="59"/>
    </row>
    <row r="242">
      <c r="A242" s="59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59"/>
      <c r="Z242" s="59"/>
    </row>
    <row r="243">
      <c r="A243" s="59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59"/>
      <c r="Z243" s="59"/>
    </row>
    <row r="244">
      <c r="A244" s="59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59"/>
      <c r="Z244" s="59"/>
    </row>
    <row r="245">
      <c r="A245" s="59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59"/>
      <c r="Z245" s="59"/>
    </row>
    <row r="246">
      <c r="A246" s="59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59"/>
      <c r="Z246" s="59"/>
    </row>
    <row r="247">
      <c r="A247" s="59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59"/>
      <c r="Z247" s="59"/>
    </row>
    <row r="248">
      <c r="A248" s="59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59"/>
      <c r="Z248" s="59"/>
    </row>
    <row r="249">
      <c r="A249" s="59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59"/>
      <c r="Z249" s="59"/>
    </row>
    <row r="250">
      <c r="A250" s="59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59"/>
      <c r="Z250" s="59"/>
    </row>
    <row r="251">
      <c r="A251" s="59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59"/>
      <c r="Z251" s="59"/>
    </row>
    <row r="252">
      <c r="A252" s="59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59"/>
      <c r="Z252" s="59"/>
    </row>
    <row r="253">
      <c r="A253" s="59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59"/>
      <c r="Z253" s="59"/>
    </row>
    <row r="254">
      <c r="A254" s="59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59"/>
      <c r="Z254" s="59"/>
    </row>
    <row r="255">
      <c r="A255" s="59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59"/>
      <c r="Z255" s="59"/>
    </row>
    <row r="256">
      <c r="A256" s="59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59"/>
      <c r="Z256" s="59"/>
    </row>
    <row r="257">
      <c r="A257" s="59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59"/>
      <c r="Z257" s="59"/>
    </row>
    <row r="258">
      <c r="A258" s="59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59"/>
      <c r="Z258" s="59"/>
    </row>
    <row r="259">
      <c r="A259" s="59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59"/>
      <c r="Z259" s="59"/>
    </row>
    <row r="260">
      <c r="A260" s="59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59"/>
      <c r="Z260" s="59"/>
    </row>
    <row r="261">
      <c r="A261" s="59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59"/>
      <c r="Z261" s="59"/>
    </row>
    <row r="262">
      <c r="A262" s="59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59"/>
      <c r="Z262" s="59"/>
    </row>
    <row r="263">
      <c r="A263" s="59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59"/>
      <c r="Z263" s="59"/>
    </row>
    <row r="264">
      <c r="A264" s="59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59"/>
      <c r="Z264" s="59"/>
    </row>
    <row r="265">
      <c r="A265" s="59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59"/>
      <c r="Z265" s="59"/>
    </row>
    <row r="266">
      <c r="A266" s="59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59"/>
      <c r="Z266" s="59"/>
    </row>
    <row r="267">
      <c r="A267" s="59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59"/>
      <c r="Z267" s="59"/>
    </row>
    <row r="268">
      <c r="A268" s="59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59"/>
      <c r="Z268" s="59"/>
    </row>
    <row r="269">
      <c r="A269" s="59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59"/>
      <c r="Z269" s="59"/>
    </row>
    <row r="270">
      <c r="A270" s="59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59"/>
      <c r="Z270" s="59"/>
    </row>
    <row r="271">
      <c r="A271" s="59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59"/>
      <c r="Z271" s="59"/>
    </row>
    <row r="272">
      <c r="A272" s="59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59"/>
      <c r="Z272" s="59"/>
    </row>
    <row r="273">
      <c r="A273" s="59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59"/>
      <c r="Z273" s="59"/>
    </row>
    <row r="274">
      <c r="A274" s="59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59"/>
      <c r="Z274" s="59"/>
    </row>
    <row r="275">
      <c r="A275" s="59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59"/>
      <c r="Z275" s="59"/>
    </row>
    <row r="276">
      <c r="A276" s="59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59"/>
      <c r="Z276" s="59"/>
    </row>
    <row r="277">
      <c r="A277" s="59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59"/>
      <c r="Z277" s="59"/>
    </row>
    <row r="278">
      <c r="A278" s="59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59"/>
      <c r="Z278" s="59"/>
    </row>
    <row r="279">
      <c r="A279" s="59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59"/>
      <c r="Z279" s="59"/>
    </row>
    <row r="280">
      <c r="A280" s="59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59"/>
      <c r="Z280" s="59"/>
    </row>
    <row r="281">
      <c r="A281" s="59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59"/>
      <c r="Z281" s="59"/>
    </row>
    <row r="282">
      <c r="A282" s="59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59"/>
      <c r="Z282" s="59"/>
    </row>
    <row r="283">
      <c r="A283" s="59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59"/>
      <c r="Z283" s="59"/>
    </row>
    <row r="284">
      <c r="A284" s="59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59"/>
      <c r="Z284" s="59"/>
    </row>
    <row r="285">
      <c r="A285" s="59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59"/>
      <c r="Z285" s="59"/>
    </row>
    <row r="286">
      <c r="A286" s="59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59"/>
      <c r="Z286" s="59"/>
    </row>
    <row r="287">
      <c r="A287" s="59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59"/>
      <c r="Z287" s="59"/>
    </row>
    <row r="288">
      <c r="A288" s="59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59"/>
      <c r="Z288" s="59"/>
    </row>
    <row r="289">
      <c r="A289" s="59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59"/>
      <c r="Z289" s="59"/>
    </row>
    <row r="290">
      <c r="A290" s="59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59"/>
      <c r="Z290" s="59"/>
    </row>
    <row r="291">
      <c r="A291" s="59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59"/>
      <c r="Z291" s="59"/>
    </row>
    <row r="292">
      <c r="A292" s="59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59"/>
      <c r="Z292" s="59"/>
    </row>
    <row r="293">
      <c r="A293" s="59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59"/>
      <c r="Z293" s="59"/>
    </row>
    <row r="294">
      <c r="A294" s="59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59"/>
      <c r="Z294" s="59"/>
    </row>
    <row r="295">
      <c r="A295" s="59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59"/>
      <c r="Z295" s="59"/>
    </row>
    <row r="296">
      <c r="A296" s="59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59"/>
      <c r="Z296" s="59"/>
    </row>
    <row r="297">
      <c r="A297" s="59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59"/>
      <c r="Z297" s="59"/>
    </row>
    <row r="298">
      <c r="A298" s="59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59"/>
      <c r="Z298" s="59"/>
    </row>
    <row r="299">
      <c r="A299" s="59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59"/>
      <c r="Z299" s="59"/>
    </row>
    <row r="300">
      <c r="A300" s="59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59"/>
      <c r="Z300" s="59"/>
    </row>
    <row r="301">
      <c r="A301" s="59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59"/>
      <c r="Z301" s="59"/>
    </row>
    <row r="302">
      <c r="A302" s="59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59"/>
      <c r="Z302" s="59"/>
    </row>
    <row r="303">
      <c r="A303" s="59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59"/>
      <c r="Z303" s="59"/>
    </row>
    <row r="304">
      <c r="A304" s="59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59"/>
      <c r="Z304" s="59"/>
    </row>
    <row r="305">
      <c r="A305" s="59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59"/>
      <c r="Z305" s="59"/>
    </row>
    <row r="306">
      <c r="A306" s="59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59"/>
      <c r="Z306" s="59"/>
    </row>
    <row r="307">
      <c r="A307" s="59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59"/>
      <c r="Z307" s="59"/>
    </row>
    <row r="308">
      <c r="A308" s="59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59"/>
      <c r="Z308" s="59"/>
    </row>
    <row r="309">
      <c r="A309" s="59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59"/>
      <c r="Z309" s="59"/>
    </row>
    <row r="310">
      <c r="A310" s="59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59"/>
      <c r="Z310" s="59"/>
    </row>
    <row r="311">
      <c r="A311" s="59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59"/>
      <c r="Z311" s="59"/>
    </row>
    <row r="312">
      <c r="A312" s="59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59"/>
      <c r="Z312" s="59"/>
    </row>
    <row r="313">
      <c r="A313" s="59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59"/>
      <c r="Z313" s="59"/>
    </row>
    <row r="314">
      <c r="A314" s="59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59"/>
      <c r="Z314" s="59"/>
    </row>
    <row r="315">
      <c r="A315" s="59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59"/>
      <c r="Z315" s="59"/>
    </row>
    <row r="316">
      <c r="A316" s="59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59"/>
      <c r="Z316" s="59"/>
    </row>
    <row r="317">
      <c r="A317" s="59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59"/>
      <c r="Z317" s="59"/>
    </row>
    <row r="318">
      <c r="A318" s="59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59"/>
      <c r="Z318" s="59"/>
    </row>
    <row r="319">
      <c r="A319" s="59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59"/>
      <c r="Z319" s="59"/>
    </row>
    <row r="320">
      <c r="A320" s="59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59"/>
      <c r="Z320" s="59"/>
    </row>
    <row r="321">
      <c r="A321" s="59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59"/>
      <c r="Z321" s="59"/>
    </row>
    <row r="322">
      <c r="A322" s="59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59"/>
      <c r="Z322" s="59"/>
    </row>
    <row r="323">
      <c r="A323" s="59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59"/>
      <c r="Z323" s="59"/>
    </row>
    <row r="324">
      <c r="A324" s="59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59"/>
      <c r="Z324" s="59"/>
    </row>
    <row r="325">
      <c r="A325" s="59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59"/>
      <c r="Z325" s="59"/>
    </row>
    <row r="326">
      <c r="A326" s="59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59"/>
      <c r="Z326" s="59"/>
    </row>
    <row r="327">
      <c r="A327" s="59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59"/>
      <c r="Z327" s="59"/>
    </row>
    <row r="328">
      <c r="A328" s="59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59"/>
      <c r="Z328" s="59"/>
    </row>
    <row r="329">
      <c r="A329" s="59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59"/>
      <c r="Z329" s="59"/>
    </row>
    <row r="330">
      <c r="A330" s="59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59"/>
      <c r="Z330" s="59"/>
    </row>
    <row r="331">
      <c r="A331" s="59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59"/>
      <c r="Z331" s="59"/>
    </row>
    <row r="332">
      <c r="A332" s="59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59"/>
      <c r="Z332" s="59"/>
    </row>
    <row r="333">
      <c r="A333" s="59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59"/>
      <c r="Z333" s="59"/>
    </row>
    <row r="334">
      <c r="A334" s="59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59"/>
      <c r="Z334" s="59"/>
    </row>
    <row r="335">
      <c r="A335" s="59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59"/>
      <c r="Z335" s="59"/>
    </row>
    <row r="336">
      <c r="A336" s="59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59"/>
      <c r="Z336" s="59"/>
    </row>
    <row r="337">
      <c r="A337" s="59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59"/>
      <c r="Z337" s="59"/>
    </row>
    <row r="338">
      <c r="A338" s="59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59"/>
      <c r="Z338" s="59"/>
    </row>
    <row r="339">
      <c r="A339" s="59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59"/>
      <c r="Z339" s="59"/>
    </row>
    <row r="340">
      <c r="A340" s="59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59"/>
      <c r="Z340" s="59"/>
    </row>
    <row r="341">
      <c r="A341" s="59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59"/>
      <c r="Z341" s="59"/>
    </row>
    <row r="342">
      <c r="A342" s="59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59"/>
      <c r="Z342" s="59"/>
    </row>
    <row r="343">
      <c r="A343" s="59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59"/>
      <c r="Z343" s="59"/>
    </row>
    <row r="344">
      <c r="A344" s="59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59"/>
      <c r="Z344" s="59"/>
    </row>
    <row r="345">
      <c r="A345" s="59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59"/>
      <c r="Z345" s="59"/>
    </row>
    <row r="346">
      <c r="A346" s="59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59"/>
      <c r="Z346" s="59"/>
    </row>
    <row r="347">
      <c r="A347" s="59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59"/>
      <c r="Z347" s="59"/>
    </row>
    <row r="348">
      <c r="A348" s="59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59"/>
      <c r="Z348" s="59"/>
    </row>
    <row r="349">
      <c r="A349" s="59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59"/>
      <c r="Z349" s="59"/>
    </row>
    <row r="350">
      <c r="A350" s="59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59"/>
      <c r="Z350" s="59"/>
    </row>
    <row r="351">
      <c r="A351" s="59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59"/>
      <c r="Z351" s="59"/>
    </row>
    <row r="352">
      <c r="A352" s="59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59"/>
      <c r="Z352" s="59"/>
    </row>
    <row r="353">
      <c r="A353" s="59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59"/>
      <c r="Z353" s="59"/>
    </row>
    <row r="354">
      <c r="A354" s="59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59"/>
      <c r="Z354" s="59"/>
    </row>
    <row r="355">
      <c r="A355" s="59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59"/>
      <c r="Z355" s="59"/>
    </row>
    <row r="356">
      <c r="A356" s="59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59"/>
      <c r="Z356" s="59"/>
    </row>
    <row r="357">
      <c r="A357" s="59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59"/>
      <c r="Z357" s="59"/>
    </row>
    <row r="358">
      <c r="A358" s="59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59"/>
      <c r="Z358" s="59"/>
    </row>
    <row r="359">
      <c r="A359" s="59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59"/>
      <c r="Z359" s="59"/>
    </row>
    <row r="360">
      <c r="A360" s="59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59"/>
      <c r="Z360" s="59"/>
    </row>
    <row r="361">
      <c r="A361" s="59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59"/>
      <c r="Z361" s="59"/>
    </row>
    <row r="362">
      <c r="A362" s="59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59"/>
      <c r="Z362" s="59"/>
    </row>
    <row r="363">
      <c r="A363" s="59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59"/>
      <c r="Z363" s="59"/>
    </row>
    <row r="364">
      <c r="A364" s="59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59"/>
      <c r="Z364" s="59"/>
    </row>
    <row r="365">
      <c r="A365" s="59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59"/>
      <c r="Z365" s="59"/>
    </row>
    <row r="366">
      <c r="A366" s="59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59"/>
      <c r="Z366" s="59"/>
    </row>
    <row r="367">
      <c r="A367" s="59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59"/>
      <c r="Z367" s="59"/>
    </row>
    <row r="368">
      <c r="A368" s="59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59"/>
      <c r="Z368" s="59"/>
    </row>
    <row r="369">
      <c r="A369" s="59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59"/>
      <c r="Z369" s="59"/>
    </row>
    <row r="370">
      <c r="A370" s="59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59"/>
      <c r="Z370" s="59"/>
    </row>
    <row r="371">
      <c r="A371" s="59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59"/>
      <c r="Z371" s="59"/>
    </row>
    <row r="372">
      <c r="A372" s="59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59"/>
      <c r="Z372" s="59"/>
    </row>
    <row r="373">
      <c r="A373" s="59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59"/>
      <c r="Z373" s="59"/>
    </row>
    <row r="374">
      <c r="A374" s="59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59"/>
      <c r="Z374" s="59"/>
    </row>
    <row r="375">
      <c r="A375" s="59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59"/>
      <c r="Z375" s="59"/>
    </row>
    <row r="376">
      <c r="A376" s="59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59"/>
      <c r="Z376" s="59"/>
    </row>
    <row r="377">
      <c r="A377" s="59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59"/>
      <c r="Z377" s="59"/>
    </row>
    <row r="378">
      <c r="A378" s="59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59"/>
      <c r="Z378" s="59"/>
    </row>
    <row r="379">
      <c r="A379" s="59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59"/>
      <c r="Z379" s="59"/>
    </row>
    <row r="380">
      <c r="A380" s="59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59"/>
      <c r="Z380" s="59"/>
    </row>
    <row r="381">
      <c r="A381" s="59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59"/>
      <c r="Z381" s="59"/>
    </row>
    <row r="382">
      <c r="A382" s="59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59"/>
      <c r="Z382" s="59"/>
    </row>
    <row r="383">
      <c r="A383" s="59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59"/>
      <c r="Z383" s="59"/>
    </row>
    <row r="384">
      <c r="A384" s="59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59"/>
      <c r="Z384" s="59"/>
    </row>
    <row r="385">
      <c r="A385" s="59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59"/>
      <c r="Z385" s="59"/>
    </row>
    <row r="386">
      <c r="A386" s="59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59"/>
      <c r="Z386" s="59"/>
    </row>
    <row r="387">
      <c r="A387" s="59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59"/>
      <c r="Z387" s="59"/>
    </row>
    <row r="388">
      <c r="A388" s="59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59"/>
      <c r="Z388" s="59"/>
    </row>
    <row r="389">
      <c r="A389" s="59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59"/>
      <c r="Z389" s="59"/>
    </row>
    <row r="390">
      <c r="A390" s="59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59"/>
      <c r="Z390" s="59"/>
    </row>
    <row r="391">
      <c r="A391" s="59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59"/>
      <c r="Z391" s="59"/>
    </row>
    <row r="392">
      <c r="A392" s="59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59"/>
      <c r="Z392" s="59"/>
    </row>
    <row r="393">
      <c r="A393" s="59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59"/>
      <c r="Z393" s="59"/>
    </row>
    <row r="394">
      <c r="A394" s="59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59"/>
      <c r="Z394" s="59"/>
    </row>
    <row r="395">
      <c r="A395" s="59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59"/>
      <c r="Z395" s="59"/>
    </row>
    <row r="396">
      <c r="A396" s="59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59"/>
      <c r="Z396" s="59"/>
    </row>
    <row r="397">
      <c r="A397" s="59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59"/>
      <c r="Z397" s="59"/>
    </row>
    <row r="398">
      <c r="A398" s="59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59"/>
      <c r="Z398" s="59"/>
    </row>
    <row r="399">
      <c r="A399" s="59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59"/>
      <c r="Z399" s="59"/>
    </row>
    <row r="400">
      <c r="A400" s="59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59"/>
      <c r="Z400" s="59"/>
    </row>
    <row r="401">
      <c r="A401" s="59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59"/>
      <c r="Z401" s="59"/>
    </row>
    <row r="402">
      <c r="A402" s="59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59"/>
      <c r="Z402" s="59"/>
    </row>
    <row r="403">
      <c r="A403" s="59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59"/>
      <c r="Z403" s="59"/>
    </row>
    <row r="404">
      <c r="A404" s="59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59"/>
      <c r="Z404" s="59"/>
    </row>
    <row r="405">
      <c r="A405" s="59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59"/>
      <c r="Z405" s="59"/>
    </row>
    <row r="406">
      <c r="A406" s="59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59"/>
      <c r="Z406" s="59"/>
    </row>
    <row r="407">
      <c r="A407" s="59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59"/>
      <c r="Z407" s="59"/>
    </row>
    <row r="408">
      <c r="A408" s="59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59"/>
      <c r="Z408" s="59"/>
    </row>
    <row r="409">
      <c r="A409" s="59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59"/>
      <c r="Z409" s="59"/>
    </row>
    <row r="410">
      <c r="A410" s="59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59"/>
      <c r="Z410" s="59"/>
    </row>
    <row r="411">
      <c r="A411" s="59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59"/>
      <c r="Z411" s="59"/>
    </row>
    <row r="412">
      <c r="A412" s="59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59"/>
      <c r="Z412" s="59"/>
    </row>
    <row r="413">
      <c r="A413" s="59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59"/>
      <c r="Z413" s="59"/>
    </row>
    <row r="414">
      <c r="A414" s="59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59"/>
      <c r="Z414" s="59"/>
    </row>
    <row r="415">
      <c r="A415" s="59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59"/>
      <c r="Z415" s="59"/>
    </row>
    <row r="416">
      <c r="A416" s="59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59"/>
      <c r="Z416" s="59"/>
    </row>
    <row r="417">
      <c r="A417" s="59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59"/>
      <c r="Z417" s="59"/>
    </row>
    <row r="418">
      <c r="A418" s="59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59"/>
      <c r="Z418" s="59"/>
    </row>
    <row r="419">
      <c r="A419" s="59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59"/>
      <c r="Z419" s="59"/>
    </row>
    <row r="420">
      <c r="A420" s="59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59"/>
      <c r="Z420" s="59"/>
    </row>
    <row r="421">
      <c r="A421" s="59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59"/>
      <c r="Z421" s="59"/>
    </row>
    <row r="422">
      <c r="A422" s="59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59"/>
      <c r="Z422" s="59"/>
    </row>
    <row r="423">
      <c r="A423" s="59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59"/>
      <c r="Z423" s="59"/>
    </row>
    <row r="424">
      <c r="A424" s="59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59"/>
      <c r="Z424" s="59"/>
    </row>
    <row r="425">
      <c r="A425" s="59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59"/>
      <c r="Z425" s="59"/>
    </row>
    <row r="426">
      <c r="A426" s="59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59"/>
      <c r="Z426" s="59"/>
    </row>
    <row r="427">
      <c r="A427" s="59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59"/>
      <c r="Z427" s="59"/>
    </row>
    <row r="428">
      <c r="A428" s="59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59"/>
      <c r="Z428" s="59"/>
    </row>
    <row r="429">
      <c r="A429" s="59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59"/>
      <c r="Z429" s="59"/>
    </row>
    <row r="430">
      <c r="A430" s="59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59"/>
      <c r="Z430" s="59"/>
    </row>
    <row r="431">
      <c r="A431" s="59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59"/>
      <c r="Z431" s="59"/>
    </row>
    <row r="432">
      <c r="A432" s="59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59"/>
      <c r="Z432" s="59"/>
    </row>
    <row r="433">
      <c r="A433" s="59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59"/>
      <c r="Z433" s="59"/>
    </row>
    <row r="434">
      <c r="A434" s="59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59"/>
      <c r="Z434" s="59"/>
    </row>
    <row r="435">
      <c r="A435" s="59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59"/>
      <c r="Z435" s="59"/>
    </row>
    <row r="436">
      <c r="A436" s="59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59"/>
      <c r="Z436" s="59"/>
    </row>
    <row r="437">
      <c r="A437" s="59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59"/>
      <c r="Z437" s="59"/>
    </row>
    <row r="438">
      <c r="A438" s="59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59"/>
      <c r="Z438" s="59"/>
    </row>
    <row r="439">
      <c r="A439" s="59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59"/>
      <c r="Z439" s="59"/>
    </row>
    <row r="440">
      <c r="A440" s="59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59"/>
      <c r="Z440" s="59"/>
    </row>
    <row r="441">
      <c r="A441" s="59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59"/>
      <c r="Z441" s="59"/>
    </row>
    <row r="442">
      <c r="A442" s="59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59"/>
      <c r="Z442" s="59"/>
    </row>
    <row r="443">
      <c r="A443" s="59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59"/>
      <c r="Z443" s="59"/>
    </row>
    <row r="444">
      <c r="A444" s="59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59"/>
      <c r="Z444" s="59"/>
    </row>
    <row r="445">
      <c r="A445" s="59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59"/>
      <c r="Z445" s="59"/>
    </row>
    <row r="446">
      <c r="A446" s="59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59"/>
      <c r="Z446" s="59"/>
    </row>
    <row r="447">
      <c r="A447" s="59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59"/>
      <c r="Z447" s="59"/>
    </row>
    <row r="448">
      <c r="A448" s="59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59"/>
      <c r="Z448" s="59"/>
    </row>
    <row r="449">
      <c r="A449" s="59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59"/>
      <c r="Z449" s="59"/>
    </row>
    <row r="450">
      <c r="A450" s="59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59"/>
      <c r="Z450" s="59"/>
    </row>
    <row r="451">
      <c r="A451" s="59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59"/>
      <c r="Z451" s="59"/>
    </row>
    <row r="452">
      <c r="A452" s="59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59"/>
      <c r="Z452" s="59"/>
    </row>
    <row r="453">
      <c r="A453" s="59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59"/>
      <c r="Z453" s="59"/>
    </row>
    <row r="454">
      <c r="A454" s="59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59"/>
      <c r="Z454" s="59"/>
    </row>
    <row r="455">
      <c r="A455" s="59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59"/>
      <c r="Z455" s="59"/>
    </row>
    <row r="456">
      <c r="A456" s="59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59"/>
      <c r="Z456" s="59"/>
    </row>
    <row r="457">
      <c r="A457" s="59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59"/>
      <c r="Z457" s="59"/>
    </row>
    <row r="458">
      <c r="A458" s="59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59"/>
      <c r="Z458" s="59"/>
    </row>
    <row r="459">
      <c r="A459" s="59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59"/>
      <c r="Z459" s="59"/>
    </row>
    <row r="460">
      <c r="A460" s="59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59"/>
      <c r="Z460" s="59"/>
    </row>
    <row r="461">
      <c r="A461" s="59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59"/>
      <c r="Z461" s="59"/>
    </row>
    <row r="462">
      <c r="A462" s="59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59"/>
      <c r="Z462" s="59"/>
    </row>
    <row r="463">
      <c r="A463" s="59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59"/>
      <c r="Z463" s="59"/>
    </row>
    <row r="464">
      <c r="A464" s="59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59"/>
      <c r="Z464" s="59"/>
    </row>
    <row r="465">
      <c r="A465" s="59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59"/>
      <c r="Z465" s="59"/>
    </row>
    <row r="466">
      <c r="A466" s="59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59"/>
      <c r="Z466" s="59"/>
    </row>
    <row r="467">
      <c r="A467" s="59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59"/>
      <c r="Z467" s="59"/>
    </row>
    <row r="468">
      <c r="A468" s="59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59"/>
      <c r="Z468" s="59"/>
    </row>
    <row r="469">
      <c r="A469" s="59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59"/>
      <c r="Z469" s="59"/>
    </row>
    <row r="470">
      <c r="A470" s="59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59"/>
      <c r="Z470" s="59"/>
    </row>
    <row r="471">
      <c r="A471" s="59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59"/>
      <c r="Z471" s="59"/>
    </row>
    <row r="472">
      <c r="A472" s="59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59"/>
      <c r="Z472" s="59"/>
    </row>
    <row r="473">
      <c r="A473" s="59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59"/>
      <c r="Z473" s="59"/>
    </row>
    <row r="474">
      <c r="A474" s="59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59"/>
      <c r="Z474" s="59"/>
    </row>
    <row r="475">
      <c r="A475" s="59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59"/>
      <c r="Z475" s="59"/>
    </row>
    <row r="476">
      <c r="A476" s="59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59"/>
      <c r="Z476" s="59"/>
    </row>
    <row r="477">
      <c r="A477" s="59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59"/>
      <c r="Z477" s="59"/>
    </row>
    <row r="478">
      <c r="A478" s="59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59"/>
      <c r="Z478" s="59"/>
    </row>
    <row r="479">
      <c r="A479" s="59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59"/>
      <c r="Z479" s="59"/>
    </row>
    <row r="480">
      <c r="A480" s="59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59"/>
      <c r="Z480" s="59"/>
    </row>
    <row r="481">
      <c r="A481" s="59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59"/>
      <c r="Z481" s="59"/>
    </row>
    <row r="482">
      <c r="A482" s="59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59"/>
      <c r="Z482" s="59"/>
    </row>
    <row r="483">
      <c r="A483" s="59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59"/>
      <c r="Z483" s="59"/>
    </row>
    <row r="484">
      <c r="A484" s="59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59"/>
      <c r="Z484" s="59"/>
    </row>
    <row r="485">
      <c r="A485" s="59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59"/>
      <c r="Z485" s="59"/>
    </row>
    <row r="486">
      <c r="A486" s="59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59"/>
      <c r="Z486" s="59"/>
    </row>
    <row r="487">
      <c r="A487" s="59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59"/>
      <c r="Z487" s="59"/>
    </row>
    <row r="488">
      <c r="A488" s="59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59"/>
      <c r="Z488" s="59"/>
    </row>
    <row r="489">
      <c r="A489" s="59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59"/>
      <c r="Z489" s="59"/>
    </row>
    <row r="490">
      <c r="A490" s="59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59"/>
      <c r="Z490" s="59"/>
    </row>
    <row r="491">
      <c r="A491" s="59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59"/>
      <c r="Z491" s="59"/>
    </row>
    <row r="492">
      <c r="A492" s="59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59"/>
      <c r="Z492" s="59"/>
    </row>
    <row r="493">
      <c r="A493" s="59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59"/>
      <c r="Z493" s="59"/>
    </row>
    <row r="494">
      <c r="A494" s="59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59"/>
      <c r="Z494" s="59"/>
    </row>
    <row r="495">
      <c r="A495" s="59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59"/>
      <c r="Z495" s="59"/>
    </row>
    <row r="496">
      <c r="A496" s="59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59"/>
      <c r="Z496" s="59"/>
    </row>
    <row r="497">
      <c r="A497" s="59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59"/>
      <c r="Z497" s="59"/>
    </row>
    <row r="498">
      <c r="A498" s="59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59"/>
      <c r="Z498" s="59"/>
    </row>
    <row r="499">
      <c r="A499" s="59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59"/>
      <c r="Z499" s="59"/>
    </row>
    <row r="500">
      <c r="A500" s="59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59"/>
      <c r="Z500" s="59"/>
    </row>
    <row r="501">
      <c r="A501" s="59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59"/>
      <c r="Z501" s="59"/>
    </row>
    <row r="502">
      <c r="A502" s="59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59"/>
      <c r="Z502" s="59"/>
    </row>
    <row r="503">
      <c r="A503" s="59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59"/>
      <c r="Z503" s="59"/>
    </row>
    <row r="504">
      <c r="A504" s="59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59"/>
      <c r="Z504" s="59"/>
    </row>
    <row r="505">
      <c r="A505" s="59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59"/>
      <c r="Z505" s="59"/>
    </row>
    <row r="506">
      <c r="A506" s="59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59"/>
      <c r="Z506" s="59"/>
    </row>
    <row r="507">
      <c r="A507" s="59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59"/>
      <c r="Z507" s="59"/>
    </row>
    <row r="508">
      <c r="A508" s="59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59"/>
      <c r="Z508" s="59"/>
    </row>
    <row r="509">
      <c r="A509" s="59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59"/>
      <c r="Z509" s="59"/>
    </row>
    <row r="510">
      <c r="A510" s="59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59"/>
      <c r="Z510" s="59"/>
    </row>
    <row r="511">
      <c r="A511" s="59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59"/>
      <c r="Z511" s="59"/>
    </row>
    <row r="512">
      <c r="A512" s="59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59"/>
      <c r="Z512" s="59"/>
    </row>
    <row r="513">
      <c r="A513" s="59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59"/>
      <c r="Z513" s="59"/>
    </row>
    <row r="514">
      <c r="A514" s="59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59"/>
      <c r="Z514" s="59"/>
    </row>
    <row r="515">
      <c r="A515" s="59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59"/>
      <c r="Z515" s="59"/>
    </row>
    <row r="516">
      <c r="A516" s="59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59"/>
      <c r="Z516" s="59"/>
    </row>
    <row r="517">
      <c r="A517" s="59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59"/>
      <c r="Z517" s="59"/>
    </row>
    <row r="518">
      <c r="A518" s="59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59"/>
      <c r="Z518" s="59"/>
    </row>
    <row r="519">
      <c r="A519" s="59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59"/>
      <c r="Z519" s="59"/>
    </row>
    <row r="520">
      <c r="A520" s="59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59"/>
      <c r="Z520" s="59"/>
    </row>
    <row r="521">
      <c r="A521" s="59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59"/>
      <c r="Z521" s="59"/>
    </row>
    <row r="522">
      <c r="A522" s="59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59"/>
      <c r="Z522" s="59"/>
    </row>
    <row r="523">
      <c r="A523" s="59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59"/>
      <c r="Z523" s="59"/>
    </row>
    <row r="524">
      <c r="A524" s="59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59"/>
      <c r="Z524" s="59"/>
    </row>
    <row r="525">
      <c r="A525" s="59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59"/>
      <c r="Z525" s="59"/>
    </row>
    <row r="526">
      <c r="A526" s="59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59"/>
      <c r="Z526" s="59"/>
    </row>
    <row r="527">
      <c r="A527" s="59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59"/>
      <c r="Z527" s="59"/>
    </row>
    <row r="528">
      <c r="A528" s="59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59"/>
      <c r="Z528" s="59"/>
    </row>
    <row r="529">
      <c r="A529" s="59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59"/>
      <c r="Z529" s="59"/>
    </row>
    <row r="530">
      <c r="A530" s="59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59"/>
      <c r="Z530" s="59"/>
    </row>
    <row r="531">
      <c r="A531" s="59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59"/>
      <c r="Z531" s="59"/>
    </row>
    <row r="532">
      <c r="A532" s="59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59"/>
      <c r="Z532" s="59"/>
    </row>
    <row r="533">
      <c r="A533" s="59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59"/>
      <c r="Z533" s="59"/>
    </row>
    <row r="534">
      <c r="A534" s="59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59"/>
      <c r="Z534" s="59"/>
    </row>
    <row r="535">
      <c r="A535" s="59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59"/>
      <c r="Z535" s="59"/>
    </row>
    <row r="536">
      <c r="A536" s="59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59"/>
      <c r="Z536" s="59"/>
    </row>
    <row r="537">
      <c r="A537" s="59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59"/>
      <c r="Z537" s="59"/>
    </row>
    <row r="538">
      <c r="A538" s="59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59"/>
      <c r="Z538" s="59"/>
    </row>
    <row r="539">
      <c r="A539" s="59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59"/>
      <c r="Z539" s="59"/>
    </row>
    <row r="540">
      <c r="A540" s="59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59"/>
      <c r="Z540" s="59"/>
    </row>
    <row r="541">
      <c r="A541" s="59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59"/>
      <c r="Z541" s="59"/>
    </row>
    <row r="542">
      <c r="A542" s="59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59"/>
      <c r="Z542" s="59"/>
    </row>
    <row r="543">
      <c r="A543" s="59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59"/>
      <c r="Z543" s="59"/>
    </row>
    <row r="544">
      <c r="A544" s="59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59"/>
      <c r="Z544" s="59"/>
    </row>
    <row r="545">
      <c r="A545" s="59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59"/>
      <c r="Z545" s="59"/>
    </row>
    <row r="546">
      <c r="A546" s="59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59"/>
      <c r="Z546" s="59"/>
    </row>
    <row r="547">
      <c r="A547" s="59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59"/>
      <c r="Z547" s="59"/>
    </row>
    <row r="548">
      <c r="A548" s="59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59"/>
      <c r="Z548" s="59"/>
    </row>
    <row r="549">
      <c r="A549" s="59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59"/>
      <c r="Z549" s="59"/>
    </row>
    <row r="550">
      <c r="A550" s="59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59"/>
      <c r="Z550" s="59"/>
    </row>
    <row r="551">
      <c r="A551" s="59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59"/>
      <c r="Z551" s="59"/>
    </row>
    <row r="552">
      <c r="A552" s="59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59"/>
      <c r="Z552" s="59"/>
    </row>
    <row r="553">
      <c r="A553" s="59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59"/>
      <c r="Z553" s="59"/>
    </row>
    <row r="554">
      <c r="A554" s="59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59"/>
      <c r="Z554" s="59"/>
    </row>
    <row r="555">
      <c r="A555" s="59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59"/>
      <c r="Z555" s="59"/>
    </row>
    <row r="556">
      <c r="A556" s="59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59"/>
      <c r="Z556" s="59"/>
    </row>
    <row r="557">
      <c r="A557" s="59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59"/>
      <c r="Z557" s="59"/>
    </row>
    <row r="558">
      <c r="A558" s="59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59"/>
      <c r="Z558" s="59"/>
    </row>
    <row r="559">
      <c r="A559" s="59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59"/>
      <c r="Z559" s="59"/>
    </row>
    <row r="560">
      <c r="A560" s="59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59"/>
      <c r="Z560" s="59"/>
    </row>
    <row r="561">
      <c r="A561" s="59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59"/>
      <c r="Z561" s="59"/>
    </row>
    <row r="562">
      <c r="A562" s="59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59"/>
      <c r="Z562" s="59"/>
    </row>
    <row r="563">
      <c r="A563" s="59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59"/>
      <c r="Z563" s="59"/>
    </row>
    <row r="564">
      <c r="A564" s="59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59"/>
      <c r="Z564" s="59"/>
    </row>
    <row r="565">
      <c r="A565" s="59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59"/>
      <c r="Z565" s="59"/>
    </row>
    <row r="566">
      <c r="A566" s="59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59"/>
      <c r="Z566" s="59"/>
    </row>
    <row r="567">
      <c r="A567" s="59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59"/>
      <c r="Z567" s="59"/>
    </row>
    <row r="568">
      <c r="A568" s="59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59"/>
      <c r="Z568" s="59"/>
    </row>
    <row r="569">
      <c r="A569" s="59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59"/>
      <c r="Z569" s="59"/>
    </row>
    <row r="570">
      <c r="A570" s="59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59"/>
      <c r="Z570" s="59"/>
    </row>
    <row r="571">
      <c r="A571" s="59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59"/>
      <c r="Z571" s="59"/>
    </row>
    <row r="572">
      <c r="A572" s="59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59"/>
      <c r="Z572" s="59"/>
    </row>
    <row r="573">
      <c r="A573" s="59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59"/>
      <c r="Z573" s="59"/>
    </row>
    <row r="574">
      <c r="A574" s="59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59"/>
      <c r="Z574" s="59"/>
    </row>
    <row r="575">
      <c r="A575" s="59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59"/>
      <c r="Z575" s="59"/>
    </row>
    <row r="576">
      <c r="A576" s="59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59"/>
      <c r="Z576" s="59"/>
    </row>
    <row r="577">
      <c r="A577" s="59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59"/>
      <c r="Z577" s="59"/>
    </row>
    <row r="578">
      <c r="A578" s="59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59"/>
      <c r="Z578" s="59"/>
    </row>
    <row r="579">
      <c r="A579" s="59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59"/>
      <c r="Z579" s="59"/>
    </row>
    <row r="580">
      <c r="A580" s="59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59"/>
      <c r="Z580" s="59"/>
    </row>
    <row r="581">
      <c r="A581" s="59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59"/>
      <c r="Z581" s="59"/>
    </row>
    <row r="582">
      <c r="A582" s="59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59"/>
      <c r="Z582" s="59"/>
    </row>
    <row r="583">
      <c r="A583" s="59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59"/>
      <c r="Z583" s="59"/>
    </row>
    <row r="584">
      <c r="A584" s="59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59"/>
      <c r="Z584" s="59"/>
    </row>
    <row r="585">
      <c r="A585" s="59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59"/>
      <c r="Z585" s="59"/>
    </row>
    <row r="586">
      <c r="A586" s="59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59"/>
      <c r="Z586" s="59"/>
    </row>
    <row r="587">
      <c r="A587" s="59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59"/>
      <c r="Z587" s="59"/>
    </row>
    <row r="588">
      <c r="A588" s="59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59"/>
      <c r="Z588" s="59"/>
    </row>
    <row r="589">
      <c r="A589" s="59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59"/>
      <c r="Z589" s="59"/>
    </row>
    <row r="590">
      <c r="A590" s="59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59"/>
      <c r="Z590" s="59"/>
    </row>
    <row r="591">
      <c r="A591" s="59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59"/>
      <c r="Z591" s="59"/>
    </row>
    <row r="592">
      <c r="A592" s="59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59"/>
      <c r="Z592" s="59"/>
    </row>
    <row r="593">
      <c r="A593" s="59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59"/>
      <c r="Z593" s="59"/>
    </row>
    <row r="594">
      <c r="A594" s="59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59"/>
      <c r="Z594" s="59"/>
    </row>
    <row r="595">
      <c r="A595" s="59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59"/>
      <c r="Z595" s="59"/>
    </row>
    <row r="596">
      <c r="A596" s="59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59"/>
      <c r="Z596" s="59"/>
    </row>
    <row r="597">
      <c r="A597" s="59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59"/>
      <c r="Z597" s="59"/>
    </row>
    <row r="598">
      <c r="A598" s="59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59"/>
      <c r="Z598" s="59"/>
    </row>
    <row r="599">
      <c r="A599" s="59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59"/>
      <c r="Z599" s="59"/>
    </row>
    <row r="600">
      <c r="A600" s="59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59"/>
      <c r="Z600" s="59"/>
    </row>
    <row r="601">
      <c r="A601" s="59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59"/>
      <c r="Z601" s="59"/>
    </row>
    <row r="602">
      <c r="A602" s="59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59"/>
      <c r="Z602" s="59"/>
    </row>
    <row r="603">
      <c r="A603" s="59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59"/>
      <c r="Z603" s="59"/>
    </row>
    <row r="604">
      <c r="A604" s="59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59"/>
      <c r="Z604" s="59"/>
    </row>
    <row r="605">
      <c r="A605" s="59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59"/>
      <c r="Z605" s="59"/>
    </row>
    <row r="606">
      <c r="A606" s="59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59"/>
      <c r="Z606" s="59"/>
    </row>
    <row r="607">
      <c r="A607" s="59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59"/>
      <c r="Z607" s="59"/>
    </row>
    <row r="608">
      <c r="A608" s="59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59"/>
      <c r="Z608" s="59"/>
    </row>
    <row r="609">
      <c r="A609" s="59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59"/>
      <c r="Z609" s="59"/>
    </row>
    <row r="610">
      <c r="A610" s="59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59"/>
      <c r="Z610" s="59"/>
    </row>
    <row r="611">
      <c r="A611" s="59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59"/>
      <c r="Z611" s="59"/>
    </row>
    <row r="612">
      <c r="A612" s="59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59"/>
      <c r="Z612" s="59"/>
    </row>
    <row r="613">
      <c r="A613" s="59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59"/>
      <c r="Z613" s="59"/>
    </row>
    <row r="614">
      <c r="A614" s="59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59"/>
      <c r="Z614" s="59"/>
    </row>
    <row r="615">
      <c r="A615" s="59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59"/>
      <c r="Z615" s="59"/>
    </row>
    <row r="616">
      <c r="A616" s="59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59"/>
      <c r="Z616" s="59"/>
    </row>
    <row r="617">
      <c r="A617" s="59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59"/>
      <c r="Z617" s="59"/>
    </row>
    <row r="618">
      <c r="A618" s="59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59"/>
      <c r="Z618" s="59"/>
    </row>
    <row r="619">
      <c r="A619" s="59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59"/>
      <c r="Z619" s="59"/>
    </row>
    <row r="620">
      <c r="A620" s="59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59"/>
      <c r="Z620" s="59"/>
    </row>
    <row r="621">
      <c r="A621" s="59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59"/>
      <c r="Z621" s="59"/>
    </row>
    <row r="622">
      <c r="A622" s="59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59"/>
      <c r="Z622" s="59"/>
    </row>
    <row r="623">
      <c r="A623" s="59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59"/>
      <c r="Z623" s="59"/>
    </row>
    <row r="624">
      <c r="A624" s="59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59"/>
      <c r="Z624" s="59"/>
    </row>
    <row r="625">
      <c r="A625" s="59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59"/>
      <c r="Z625" s="59"/>
    </row>
    <row r="626">
      <c r="A626" s="59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59"/>
      <c r="Z626" s="59"/>
    </row>
    <row r="627">
      <c r="A627" s="59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59"/>
      <c r="Z627" s="59"/>
    </row>
    <row r="628">
      <c r="A628" s="59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59"/>
      <c r="Z628" s="59"/>
    </row>
    <row r="629">
      <c r="A629" s="59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59"/>
      <c r="Z629" s="59"/>
    </row>
    <row r="630">
      <c r="A630" s="59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59"/>
      <c r="Z630" s="59"/>
    </row>
    <row r="631">
      <c r="A631" s="59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59"/>
      <c r="Z631" s="59"/>
    </row>
    <row r="632">
      <c r="A632" s="59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59"/>
      <c r="Z632" s="59"/>
    </row>
    <row r="633">
      <c r="A633" s="59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59"/>
      <c r="Z633" s="59"/>
    </row>
    <row r="634">
      <c r="A634" s="59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59"/>
      <c r="Z634" s="59"/>
    </row>
    <row r="635">
      <c r="A635" s="59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59"/>
      <c r="Z635" s="59"/>
    </row>
    <row r="636">
      <c r="A636" s="59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59"/>
      <c r="Z636" s="59"/>
    </row>
    <row r="637">
      <c r="A637" s="59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59"/>
      <c r="Z637" s="59"/>
    </row>
    <row r="638">
      <c r="A638" s="59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59"/>
      <c r="Z638" s="59"/>
    </row>
    <row r="639">
      <c r="A639" s="59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59"/>
      <c r="Z639" s="59"/>
    </row>
    <row r="640">
      <c r="A640" s="59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59"/>
      <c r="Z640" s="59"/>
    </row>
    <row r="641">
      <c r="A641" s="59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59"/>
      <c r="Z641" s="59"/>
    </row>
    <row r="642">
      <c r="A642" s="59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59"/>
      <c r="Z642" s="59"/>
    </row>
    <row r="643">
      <c r="A643" s="59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59"/>
      <c r="Z643" s="59"/>
    </row>
    <row r="644">
      <c r="A644" s="59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59"/>
      <c r="Z644" s="59"/>
    </row>
    <row r="645">
      <c r="A645" s="59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59"/>
      <c r="Z645" s="59"/>
    </row>
    <row r="646">
      <c r="A646" s="59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59"/>
      <c r="Z646" s="59"/>
    </row>
    <row r="647">
      <c r="A647" s="59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59"/>
      <c r="Z647" s="59"/>
    </row>
    <row r="648">
      <c r="A648" s="59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59"/>
      <c r="Z648" s="59"/>
    </row>
    <row r="649">
      <c r="A649" s="59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59"/>
      <c r="Z649" s="59"/>
    </row>
    <row r="650">
      <c r="A650" s="59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59"/>
      <c r="Z650" s="59"/>
    </row>
    <row r="651">
      <c r="A651" s="59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59"/>
      <c r="Z651" s="59"/>
    </row>
    <row r="652">
      <c r="A652" s="59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59"/>
      <c r="Z652" s="59"/>
    </row>
    <row r="653">
      <c r="A653" s="59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59"/>
      <c r="Z653" s="59"/>
    </row>
    <row r="654">
      <c r="A654" s="59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59"/>
      <c r="Z654" s="59"/>
    </row>
    <row r="655">
      <c r="A655" s="59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59"/>
      <c r="Z655" s="59"/>
    </row>
    <row r="656">
      <c r="A656" s="59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59"/>
      <c r="Z656" s="59"/>
    </row>
    <row r="657">
      <c r="A657" s="59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59"/>
      <c r="Z657" s="59"/>
    </row>
    <row r="658">
      <c r="A658" s="59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59"/>
      <c r="Z658" s="59"/>
    </row>
    <row r="659">
      <c r="A659" s="59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59"/>
      <c r="Z659" s="59"/>
    </row>
    <row r="660">
      <c r="A660" s="59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59"/>
      <c r="Z660" s="59"/>
    </row>
    <row r="661">
      <c r="A661" s="59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59"/>
      <c r="Z661" s="59"/>
    </row>
    <row r="662">
      <c r="A662" s="59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59"/>
      <c r="Z662" s="59"/>
    </row>
    <row r="663">
      <c r="A663" s="59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59"/>
      <c r="Z663" s="59"/>
    </row>
    <row r="664">
      <c r="A664" s="59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59"/>
      <c r="Z664" s="59"/>
    </row>
    <row r="665">
      <c r="A665" s="59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59"/>
      <c r="Z665" s="59"/>
    </row>
    <row r="666">
      <c r="A666" s="59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59"/>
      <c r="Z666" s="59"/>
    </row>
    <row r="667">
      <c r="A667" s="59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59"/>
      <c r="Z667" s="59"/>
    </row>
    <row r="668">
      <c r="A668" s="59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59"/>
      <c r="Z668" s="59"/>
    </row>
    <row r="669">
      <c r="A669" s="59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59"/>
      <c r="Z669" s="59"/>
    </row>
    <row r="670">
      <c r="A670" s="59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59"/>
      <c r="Z670" s="59"/>
    </row>
    <row r="671">
      <c r="A671" s="59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59"/>
      <c r="Z671" s="59"/>
    </row>
    <row r="672">
      <c r="A672" s="59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59"/>
      <c r="Z672" s="59"/>
    </row>
    <row r="673">
      <c r="A673" s="59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59"/>
      <c r="Z673" s="59"/>
    </row>
    <row r="674">
      <c r="A674" s="59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59"/>
      <c r="Z674" s="59"/>
    </row>
    <row r="675">
      <c r="A675" s="59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59"/>
      <c r="Z675" s="59"/>
    </row>
    <row r="676">
      <c r="A676" s="59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59"/>
      <c r="Z676" s="59"/>
    </row>
    <row r="677">
      <c r="A677" s="59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59"/>
      <c r="Z677" s="59"/>
    </row>
    <row r="678">
      <c r="A678" s="59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59"/>
      <c r="Z678" s="59"/>
    </row>
    <row r="679">
      <c r="A679" s="59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59"/>
      <c r="Z679" s="59"/>
    </row>
    <row r="680">
      <c r="A680" s="59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59"/>
      <c r="Z680" s="59"/>
    </row>
    <row r="681">
      <c r="A681" s="59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59"/>
      <c r="Z681" s="59"/>
    </row>
    <row r="682">
      <c r="A682" s="59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59"/>
      <c r="Z682" s="59"/>
    </row>
    <row r="683">
      <c r="A683" s="59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59"/>
      <c r="Z683" s="59"/>
    </row>
    <row r="684">
      <c r="A684" s="59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59"/>
      <c r="Z684" s="59"/>
    </row>
    <row r="685">
      <c r="A685" s="59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59"/>
      <c r="Z685" s="59"/>
    </row>
    <row r="686">
      <c r="A686" s="59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59"/>
      <c r="Z686" s="59"/>
    </row>
    <row r="687">
      <c r="A687" s="59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59"/>
      <c r="Z687" s="59"/>
    </row>
    <row r="688">
      <c r="A688" s="59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59"/>
      <c r="Z688" s="59"/>
    </row>
    <row r="689">
      <c r="A689" s="59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59"/>
      <c r="Z689" s="59"/>
    </row>
    <row r="690">
      <c r="A690" s="59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59"/>
      <c r="Z690" s="59"/>
    </row>
    <row r="691">
      <c r="A691" s="59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59"/>
      <c r="Z691" s="59"/>
    </row>
    <row r="692">
      <c r="A692" s="59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59"/>
      <c r="Z692" s="59"/>
    </row>
    <row r="693">
      <c r="A693" s="59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59"/>
      <c r="Z693" s="59"/>
    </row>
    <row r="694">
      <c r="A694" s="59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59"/>
      <c r="Z694" s="59"/>
    </row>
    <row r="695">
      <c r="A695" s="59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59"/>
      <c r="Z695" s="59"/>
    </row>
    <row r="696">
      <c r="A696" s="59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59"/>
      <c r="Z696" s="59"/>
    </row>
    <row r="697">
      <c r="A697" s="59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59"/>
      <c r="Z697" s="59"/>
    </row>
    <row r="698">
      <c r="A698" s="59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59"/>
      <c r="Z698" s="59"/>
    </row>
    <row r="699">
      <c r="A699" s="59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59"/>
      <c r="Z699" s="59"/>
    </row>
    <row r="700">
      <c r="A700" s="59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59"/>
      <c r="Z700" s="59"/>
    </row>
    <row r="701">
      <c r="A701" s="59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59"/>
      <c r="Z701" s="59"/>
    </row>
    <row r="702">
      <c r="A702" s="59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59"/>
      <c r="Z702" s="59"/>
    </row>
    <row r="703">
      <c r="A703" s="59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59"/>
      <c r="Z703" s="59"/>
    </row>
    <row r="704">
      <c r="A704" s="59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59"/>
      <c r="Z704" s="59"/>
    </row>
    <row r="705">
      <c r="A705" s="59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59"/>
      <c r="Z705" s="59"/>
    </row>
    <row r="706">
      <c r="A706" s="59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59"/>
      <c r="Z706" s="59"/>
    </row>
    <row r="707">
      <c r="A707" s="59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59"/>
      <c r="Z707" s="59"/>
    </row>
    <row r="708">
      <c r="A708" s="59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59"/>
      <c r="Z708" s="59"/>
    </row>
    <row r="709">
      <c r="A709" s="59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59"/>
      <c r="Z709" s="59"/>
    </row>
    <row r="710">
      <c r="A710" s="59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59"/>
      <c r="Z710" s="59"/>
    </row>
    <row r="711">
      <c r="A711" s="59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59"/>
      <c r="Z711" s="59"/>
    </row>
    <row r="712">
      <c r="A712" s="59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59"/>
      <c r="Z712" s="59"/>
    </row>
    <row r="713">
      <c r="A713" s="59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59"/>
      <c r="Z713" s="59"/>
    </row>
    <row r="714">
      <c r="A714" s="59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59"/>
      <c r="Z714" s="59"/>
    </row>
    <row r="715">
      <c r="A715" s="59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59"/>
      <c r="Z715" s="59"/>
    </row>
    <row r="716">
      <c r="A716" s="59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59"/>
      <c r="Z716" s="59"/>
    </row>
    <row r="717">
      <c r="A717" s="59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59"/>
      <c r="Z717" s="59"/>
    </row>
    <row r="718">
      <c r="A718" s="59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59"/>
      <c r="Z718" s="59"/>
    </row>
    <row r="719">
      <c r="A719" s="59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59"/>
      <c r="Z719" s="59"/>
    </row>
    <row r="720">
      <c r="A720" s="59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59"/>
      <c r="Z720" s="59"/>
    </row>
    <row r="721">
      <c r="A721" s="59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59"/>
      <c r="Z721" s="59"/>
    </row>
    <row r="722">
      <c r="A722" s="59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59"/>
      <c r="Z722" s="59"/>
    </row>
    <row r="723">
      <c r="A723" s="59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59"/>
      <c r="Z723" s="59"/>
    </row>
    <row r="724">
      <c r="A724" s="59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59"/>
      <c r="Z724" s="59"/>
    </row>
    <row r="725">
      <c r="A725" s="59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59"/>
      <c r="Z725" s="59"/>
    </row>
    <row r="726">
      <c r="A726" s="59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59"/>
      <c r="Z726" s="59"/>
    </row>
    <row r="727">
      <c r="A727" s="59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59"/>
      <c r="Z727" s="59"/>
    </row>
    <row r="728">
      <c r="A728" s="59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59"/>
      <c r="Z728" s="59"/>
    </row>
    <row r="729">
      <c r="A729" s="59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59"/>
      <c r="Z729" s="59"/>
    </row>
    <row r="730">
      <c r="A730" s="59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59"/>
      <c r="Z730" s="59"/>
    </row>
    <row r="731">
      <c r="A731" s="59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59"/>
      <c r="Z731" s="59"/>
    </row>
    <row r="732">
      <c r="A732" s="59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59"/>
      <c r="Z732" s="59"/>
    </row>
    <row r="733">
      <c r="A733" s="59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59"/>
      <c r="Z733" s="59"/>
    </row>
    <row r="734">
      <c r="A734" s="59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59"/>
      <c r="Z734" s="59"/>
    </row>
    <row r="735">
      <c r="A735" s="59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59"/>
      <c r="Z735" s="59"/>
    </row>
    <row r="736">
      <c r="A736" s="59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59"/>
      <c r="Z736" s="59"/>
    </row>
    <row r="737">
      <c r="A737" s="59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59"/>
      <c r="Z737" s="59"/>
    </row>
    <row r="738">
      <c r="A738" s="59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59"/>
      <c r="Z738" s="59"/>
    </row>
    <row r="739">
      <c r="A739" s="59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59"/>
      <c r="Z739" s="59"/>
    </row>
    <row r="740">
      <c r="A740" s="59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59"/>
      <c r="Z740" s="59"/>
    </row>
    <row r="741">
      <c r="A741" s="59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59"/>
      <c r="Z741" s="59"/>
    </row>
    <row r="742">
      <c r="A742" s="59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59"/>
      <c r="Z742" s="59"/>
    </row>
    <row r="743">
      <c r="A743" s="59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59"/>
      <c r="Z743" s="59"/>
    </row>
    <row r="744">
      <c r="A744" s="59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59"/>
      <c r="Z744" s="59"/>
    </row>
    <row r="745">
      <c r="A745" s="59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59"/>
      <c r="Z745" s="59"/>
    </row>
    <row r="746">
      <c r="A746" s="59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59"/>
      <c r="Z746" s="59"/>
    </row>
    <row r="747">
      <c r="A747" s="59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59"/>
      <c r="Z747" s="59"/>
    </row>
    <row r="748">
      <c r="A748" s="59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59"/>
      <c r="Z748" s="59"/>
    </row>
    <row r="749">
      <c r="A749" s="59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59"/>
      <c r="Z749" s="59"/>
    </row>
    <row r="750">
      <c r="A750" s="59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59"/>
      <c r="Z750" s="59"/>
    </row>
    <row r="751">
      <c r="A751" s="59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59"/>
      <c r="Z751" s="59"/>
    </row>
    <row r="752">
      <c r="A752" s="59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59"/>
      <c r="Z752" s="59"/>
    </row>
    <row r="753">
      <c r="A753" s="59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59"/>
      <c r="Z753" s="59"/>
    </row>
    <row r="754">
      <c r="A754" s="59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59"/>
      <c r="Z754" s="59"/>
    </row>
    <row r="755">
      <c r="A755" s="59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59"/>
      <c r="Z755" s="59"/>
    </row>
    <row r="756">
      <c r="A756" s="59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59"/>
      <c r="Z756" s="59"/>
    </row>
    <row r="757">
      <c r="A757" s="59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59"/>
      <c r="Z757" s="59"/>
    </row>
    <row r="758">
      <c r="A758" s="59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59"/>
      <c r="Z758" s="59"/>
    </row>
    <row r="759">
      <c r="A759" s="59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59"/>
      <c r="Z759" s="59"/>
    </row>
    <row r="760">
      <c r="A760" s="59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59"/>
      <c r="Z760" s="59"/>
    </row>
    <row r="761">
      <c r="A761" s="59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59"/>
      <c r="Z761" s="59"/>
    </row>
    <row r="762">
      <c r="A762" s="59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59"/>
      <c r="Z762" s="59"/>
    </row>
    <row r="763">
      <c r="A763" s="59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59"/>
      <c r="Z763" s="59"/>
    </row>
    <row r="764">
      <c r="A764" s="59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59"/>
      <c r="Z764" s="59"/>
    </row>
    <row r="765">
      <c r="A765" s="59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59"/>
      <c r="Z765" s="59"/>
    </row>
    <row r="766">
      <c r="A766" s="59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59"/>
      <c r="Z766" s="59"/>
    </row>
    <row r="767">
      <c r="A767" s="59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59"/>
      <c r="Z767" s="59"/>
    </row>
    <row r="768">
      <c r="A768" s="59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59"/>
      <c r="Z768" s="59"/>
    </row>
    <row r="769">
      <c r="A769" s="59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59"/>
      <c r="Z769" s="59"/>
    </row>
    <row r="770">
      <c r="A770" s="59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59"/>
      <c r="Z770" s="59"/>
    </row>
    <row r="771">
      <c r="A771" s="59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59"/>
      <c r="Z771" s="59"/>
    </row>
    <row r="772">
      <c r="A772" s="59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59"/>
      <c r="Z772" s="59"/>
    </row>
    <row r="773">
      <c r="A773" s="59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59"/>
      <c r="Z773" s="59"/>
    </row>
    <row r="774">
      <c r="A774" s="59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59"/>
      <c r="Z774" s="59"/>
    </row>
    <row r="775">
      <c r="A775" s="59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59"/>
      <c r="Z775" s="59"/>
    </row>
    <row r="776">
      <c r="A776" s="59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59"/>
      <c r="Z776" s="59"/>
    </row>
    <row r="777">
      <c r="A777" s="59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59"/>
      <c r="Z777" s="59"/>
    </row>
    <row r="778">
      <c r="A778" s="59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59"/>
      <c r="Z778" s="59"/>
    </row>
    <row r="779">
      <c r="A779" s="59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59"/>
      <c r="Z779" s="59"/>
    </row>
    <row r="780">
      <c r="A780" s="59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59"/>
      <c r="Z780" s="59"/>
    </row>
    <row r="781">
      <c r="A781" s="59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59"/>
      <c r="Z781" s="59"/>
    </row>
    <row r="782">
      <c r="A782" s="59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59"/>
      <c r="Z782" s="59"/>
    </row>
    <row r="783">
      <c r="A783" s="59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59"/>
      <c r="Z783" s="59"/>
    </row>
    <row r="784">
      <c r="A784" s="59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59"/>
      <c r="Z784" s="59"/>
    </row>
    <row r="785">
      <c r="A785" s="59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59"/>
      <c r="Z785" s="59"/>
    </row>
    <row r="786">
      <c r="A786" s="59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59"/>
      <c r="Z786" s="59"/>
    </row>
    <row r="787">
      <c r="A787" s="59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59"/>
      <c r="Z787" s="59"/>
    </row>
    <row r="788">
      <c r="A788" s="59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59"/>
      <c r="Z788" s="59"/>
    </row>
    <row r="789">
      <c r="A789" s="59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59"/>
      <c r="Z789" s="59"/>
    </row>
    <row r="790">
      <c r="A790" s="59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59"/>
      <c r="Z790" s="59"/>
    </row>
    <row r="791">
      <c r="A791" s="59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59"/>
      <c r="Z791" s="59"/>
    </row>
    <row r="792">
      <c r="A792" s="59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59"/>
      <c r="Z792" s="59"/>
    </row>
    <row r="793">
      <c r="A793" s="59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59"/>
      <c r="Z793" s="59"/>
    </row>
    <row r="794">
      <c r="A794" s="59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59"/>
      <c r="Z794" s="59"/>
    </row>
    <row r="795">
      <c r="A795" s="59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59"/>
      <c r="Z795" s="59"/>
    </row>
    <row r="796">
      <c r="A796" s="59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59"/>
      <c r="Z796" s="59"/>
    </row>
    <row r="797">
      <c r="A797" s="59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59"/>
      <c r="Z797" s="59"/>
    </row>
    <row r="798">
      <c r="A798" s="59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59"/>
      <c r="Z798" s="59"/>
    </row>
    <row r="799">
      <c r="A799" s="59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59"/>
      <c r="Z799" s="59"/>
    </row>
    <row r="800">
      <c r="A800" s="59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59"/>
      <c r="Z800" s="59"/>
    </row>
    <row r="801">
      <c r="A801" s="59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59"/>
      <c r="Z801" s="59"/>
    </row>
    <row r="802">
      <c r="A802" s="59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59"/>
      <c r="Z802" s="59"/>
    </row>
    <row r="803">
      <c r="A803" s="59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59"/>
      <c r="Z803" s="59"/>
    </row>
    <row r="804">
      <c r="A804" s="59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59"/>
      <c r="Z804" s="59"/>
    </row>
    <row r="805">
      <c r="A805" s="59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59"/>
      <c r="Z805" s="59"/>
    </row>
    <row r="806">
      <c r="A806" s="59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59"/>
      <c r="Z806" s="59"/>
    </row>
    <row r="807">
      <c r="A807" s="59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59"/>
      <c r="Z807" s="59"/>
    </row>
    <row r="808">
      <c r="A808" s="59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59"/>
      <c r="Z808" s="59"/>
    </row>
    <row r="809">
      <c r="A809" s="59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59"/>
      <c r="Z809" s="59"/>
    </row>
    <row r="810">
      <c r="A810" s="59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59"/>
      <c r="Z810" s="59"/>
    </row>
    <row r="811">
      <c r="A811" s="59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59"/>
      <c r="Z811" s="59"/>
    </row>
    <row r="812">
      <c r="A812" s="59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59"/>
      <c r="Z812" s="59"/>
    </row>
    <row r="813">
      <c r="A813" s="59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59"/>
      <c r="Z813" s="59"/>
    </row>
    <row r="814">
      <c r="A814" s="59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59"/>
      <c r="Z814" s="59"/>
    </row>
    <row r="815">
      <c r="A815" s="59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59"/>
      <c r="Z815" s="59"/>
    </row>
    <row r="816">
      <c r="A816" s="59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59"/>
      <c r="Z816" s="59"/>
    </row>
    <row r="817">
      <c r="A817" s="59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59"/>
      <c r="Z817" s="59"/>
    </row>
    <row r="818">
      <c r="A818" s="59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59"/>
      <c r="Z818" s="59"/>
    </row>
    <row r="819">
      <c r="A819" s="59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59"/>
      <c r="Z819" s="59"/>
    </row>
    <row r="820">
      <c r="A820" s="59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59"/>
      <c r="Z820" s="59"/>
    </row>
    <row r="821">
      <c r="A821" s="59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59"/>
      <c r="Z821" s="59"/>
    </row>
    <row r="822">
      <c r="A822" s="59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59"/>
      <c r="Z822" s="59"/>
    </row>
    <row r="823">
      <c r="A823" s="59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59"/>
      <c r="Z823" s="59"/>
    </row>
    <row r="824">
      <c r="A824" s="59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59"/>
      <c r="Z824" s="59"/>
    </row>
    <row r="825">
      <c r="A825" s="59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59"/>
      <c r="Z825" s="59"/>
    </row>
    <row r="826">
      <c r="A826" s="59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59"/>
      <c r="Z826" s="59"/>
    </row>
    <row r="827">
      <c r="A827" s="59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59"/>
      <c r="Z827" s="59"/>
    </row>
    <row r="828">
      <c r="A828" s="59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59"/>
      <c r="Z828" s="59"/>
    </row>
    <row r="829">
      <c r="A829" s="59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59"/>
      <c r="Z829" s="59"/>
    </row>
    <row r="830">
      <c r="A830" s="59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59"/>
      <c r="Z830" s="59"/>
    </row>
    <row r="831">
      <c r="A831" s="59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59"/>
      <c r="Z831" s="59"/>
    </row>
    <row r="832">
      <c r="A832" s="59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59"/>
      <c r="Z832" s="59"/>
    </row>
    <row r="833">
      <c r="A833" s="59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59"/>
      <c r="Z833" s="59"/>
    </row>
    <row r="834">
      <c r="A834" s="59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59"/>
      <c r="Z834" s="59"/>
    </row>
    <row r="835">
      <c r="A835" s="59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59"/>
      <c r="Z835" s="59"/>
    </row>
    <row r="836">
      <c r="A836" s="59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59"/>
      <c r="Z836" s="59"/>
    </row>
    <row r="837">
      <c r="A837" s="59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59"/>
      <c r="Z837" s="59"/>
    </row>
    <row r="838">
      <c r="A838" s="59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59"/>
      <c r="Z838" s="59"/>
    </row>
    <row r="839">
      <c r="A839" s="59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59"/>
      <c r="Z839" s="59"/>
    </row>
    <row r="840">
      <c r="A840" s="59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59"/>
      <c r="Z840" s="59"/>
    </row>
    <row r="841">
      <c r="A841" s="59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59"/>
      <c r="Z841" s="59"/>
    </row>
    <row r="842">
      <c r="A842" s="59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59"/>
      <c r="Z842" s="59"/>
    </row>
    <row r="843">
      <c r="A843" s="59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59"/>
      <c r="Z843" s="59"/>
    </row>
    <row r="844">
      <c r="A844" s="59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59"/>
      <c r="Z844" s="59"/>
    </row>
    <row r="845">
      <c r="A845" s="59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59"/>
      <c r="Z845" s="59"/>
    </row>
    <row r="846">
      <c r="A846" s="59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59"/>
      <c r="Z846" s="59"/>
    </row>
    <row r="847">
      <c r="A847" s="59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59"/>
      <c r="Z847" s="59"/>
    </row>
    <row r="848">
      <c r="A848" s="59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59"/>
      <c r="Z848" s="59"/>
    </row>
    <row r="849">
      <c r="A849" s="59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59"/>
      <c r="Z849" s="59"/>
    </row>
    <row r="850">
      <c r="A850" s="59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59"/>
      <c r="Z850" s="59"/>
    </row>
    <row r="851">
      <c r="A851" s="59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59"/>
      <c r="Z851" s="59"/>
    </row>
    <row r="852">
      <c r="A852" s="59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59"/>
      <c r="Z852" s="59"/>
    </row>
    <row r="853">
      <c r="A853" s="59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59"/>
      <c r="Z853" s="59"/>
    </row>
    <row r="854">
      <c r="A854" s="59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59"/>
      <c r="Z854" s="59"/>
    </row>
    <row r="855">
      <c r="A855" s="59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59"/>
      <c r="Z855" s="59"/>
    </row>
    <row r="856">
      <c r="A856" s="59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59"/>
      <c r="Z856" s="59"/>
    </row>
    <row r="857">
      <c r="A857" s="59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59"/>
      <c r="Z857" s="59"/>
    </row>
    <row r="858">
      <c r="A858" s="59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59"/>
      <c r="Z858" s="59"/>
    </row>
    <row r="859">
      <c r="A859" s="59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59"/>
      <c r="Z859" s="59"/>
    </row>
    <row r="860">
      <c r="A860" s="59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59"/>
      <c r="Z860" s="59"/>
    </row>
    <row r="861">
      <c r="A861" s="59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59"/>
      <c r="Z861" s="59"/>
    </row>
    <row r="862">
      <c r="A862" s="59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59"/>
      <c r="Z862" s="59"/>
    </row>
    <row r="863">
      <c r="A863" s="59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59"/>
      <c r="Z863" s="59"/>
    </row>
    <row r="864">
      <c r="A864" s="59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59"/>
      <c r="Z864" s="59"/>
    </row>
    <row r="865">
      <c r="A865" s="59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59"/>
      <c r="Z865" s="59"/>
    </row>
    <row r="866">
      <c r="A866" s="59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59"/>
      <c r="Z866" s="59"/>
    </row>
    <row r="867">
      <c r="A867" s="59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59"/>
      <c r="Z867" s="59"/>
    </row>
    <row r="868">
      <c r="A868" s="59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59"/>
      <c r="Z868" s="59"/>
    </row>
    <row r="869">
      <c r="A869" s="59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59"/>
      <c r="Z869" s="59"/>
    </row>
    <row r="870">
      <c r="A870" s="59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59"/>
      <c r="Z870" s="59"/>
    </row>
    <row r="871">
      <c r="A871" s="59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59"/>
      <c r="Z871" s="59"/>
    </row>
    <row r="872">
      <c r="A872" s="59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59"/>
      <c r="Z872" s="59"/>
    </row>
    <row r="873">
      <c r="A873" s="59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59"/>
      <c r="Z873" s="59"/>
    </row>
    <row r="874">
      <c r="A874" s="59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59"/>
      <c r="Z874" s="59"/>
    </row>
    <row r="875">
      <c r="A875" s="59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59"/>
      <c r="Z875" s="59"/>
    </row>
    <row r="876">
      <c r="A876" s="59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59"/>
      <c r="Z876" s="59"/>
    </row>
    <row r="877">
      <c r="A877" s="59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59"/>
      <c r="Z877" s="59"/>
    </row>
    <row r="878">
      <c r="A878" s="59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59"/>
      <c r="Z878" s="59"/>
    </row>
    <row r="879">
      <c r="A879" s="59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59"/>
      <c r="Z879" s="59"/>
    </row>
    <row r="880">
      <c r="A880" s="59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59"/>
      <c r="Z880" s="59"/>
    </row>
    <row r="881">
      <c r="A881" s="59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59"/>
      <c r="Z881" s="59"/>
    </row>
    <row r="882">
      <c r="A882" s="59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59"/>
      <c r="Z882" s="59"/>
    </row>
    <row r="883">
      <c r="A883" s="59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59"/>
      <c r="Z883" s="59"/>
    </row>
    <row r="884">
      <c r="A884" s="59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59"/>
      <c r="Z884" s="59"/>
    </row>
    <row r="885">
      <c r="A885" s="59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59"/>
      <c r="Z885" s="59"/>
    </row>
    <row r="886">
      <c r="A886" s="59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59"/>
      <c r="Z886" s="59"/>
    </row>
    <row r="887">
      <c r="A887" s="59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59"/>
      <c r="Z887" s="59"/>
    </row>
    <row r="888">
      <c r="A888" s="59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59"/>
      <c r="Z888" s="59"/>
    </row>
    <row r="889">
      <c r="A889" s="59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59"/>
      <c r="Z889" s="59"/>
    </row>
    <row r="890">
      <c r="A890" s="59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59"/>
      <c r="Z890" s="59"/>
    </row>
    <row r="891">
      <c r="A891" s="59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59"/>
      <c r="Z891" s="59"/>
    </row>
    <row r="892">
      <c r="A892" s="59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59"/>
      <c r="Z892" s="59"/>
    </row>
    <row r="893">
      <c r="A893" s="59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59"/>
      <c r="Z893" s="59"/>
    </row>
    <row r="894">
      <c r="A894" s="59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59"/>
      <c r="Z894" s="59"/>
    </row>
    <row r="895">
      <c r="A895" s="59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59"/>
      <c r="Z895" s="59"/>
    </row>
    <row r="896">
      <c r="A896" s="59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59"/>
      <c r="Z896" s="59"/>
    </row>
    <row r="897">
      <c r="A897" s="59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59"/>
      <c r="Z897" s="59"/>
    </row>
    <row r="898">
      <c r="A898" s="59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59"/>
      <c r="Z898" s="59"/>
    </row>
    <row r="899">
      <c r="A899" s="59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59"/>
      <c r="Z899" s="59"/>
    </row>
    <row r="900">
      <c r="A900" s="59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59"/>
      <c r="Z900" s="59"/>
    </row>
    <row r="901">
      <c r="A901" s="59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59"/>
      <c r="Z901" s="59"/>
    </row>
    <row r="902">
      <c r="A902" s="59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59"/>
      <c r="Z902" s="59"/>
    </row>
    <row r="903">
      <c r="A903" s="59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59"/>
      <c r="Z903" s="59"/>
    </row>
    <row r="904">
      <c r="A904" s="59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59"/>
      <c r="Z904" s="59"/>
    </row>
    <row r="905">
      <c r="A905" s="59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59"/>
      <c r="Z905" s="59"/>
    </row>
    <row r="906">
      <c r="A906" s="59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59"/>
      <c r="Z906" s="59"/>
    </row>
    <row r="907">
      <c r="A907" s="59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59"/>
      <c r="Z907" s="59"/>
    </row>
    <row r="908">
      <c r="A908" s="59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59"/>
      <c r="Z908" s="59"/>
    </row>
    <row r="909">
      <c r="A909" s="59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59"/>
      <c r="Z909" s="59"/>
    </row>
    <row r="910">
      <c r="A910" s="59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59"/>
      <c r="Z910" s="59"/>
    </row>
    <row r="911">
      <c r="A911" s="59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59"/>
      <c r="Z911" s="59"/>
    </row>
    <row r="912">
      <c r="A912" s="59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59"/>
      <c r="Z912" s="59"/>
    </row>
    <row r="913">
      <c r="A913" s="59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59"/>
      <c r="Z913" s="59"/>
    </row>
    <row r="914">
      <c r="A914" s="59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59"/>
      <c r="Z914" s="59"/>
    </row>
    <row r="915">
      <c r="A915" s="59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59"/>
      <c r="Z915" s="59"/>
    </row>
    <row r="916">
      <c r="A916" s="59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59"/>
      <c r="Z916" s="59"/>
    </row>
    <row r="917">
      <c r="A917" s="59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59"/>
      <c r="Z917" s="59"/>
    </row>
    <row r="918">
      <c r="A918" s="59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59"/>
      <c r="Z918" s="59"/>
    </row>
    <row r="919">
      <c r="A919" s="59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59"/>
      <c r="Z919" s="59"/>
    </row>
    <row r="920">
      <c r="A920" s="59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59"/>
      <c r="Z920" s="59"/>
    </row>
    <row r="921">
      <c r="A921" s="59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59"/>
      <c r="Z921" s="59"/>
    </row>
    <row r="922">
      <c r="A922" s="59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59"/>
      <c r="Z922" s="59"/>
    </row>
    <row r="923">
      <c r="A923" s="59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59"/>
      <c r="Z923" s="59"/>
    </row>
    <row r="924">
      <c r="A924" s="59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59"/>
      <c r="Z924" s="59"/>
    </row>
    <row r="925">
      <c r="A925" s="59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59"/>
      <c r="Z925" s="59"/>
    </row>
    <row r="926">
      <c r="A926" s="59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59"/>
      <c r="Z926" s="59"/>
    </row>
    <row r="927">
      <c r="A927" s="59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59"/>
      <c r="Z927" s="59"/>
    </row>
    <row r="928">
      <c r="A928" s="59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59"/>
      <c r="Z928" s="59"/>
    </row>
    <row r="929">
      <c r="A929" s="59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59"/>
      <c r="Z929" s="59"/>
    </row>
    <row r="930">
      <c r="A930" s="59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59"/>
      <c r="Z930" s="59"/>
    </row>
    <row r="931">
      <c r="A931" s="59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59"/>
      <c r="Z931" s="59"/>
    </row>
    <row r="932">
      <c r="A932" s="59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59"/>
      <c r="Z932" s="59"/>
    </row>
    <row r="933">
      <c r="A933" s="59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59"/>
      <c r="Z933" s="59"/>
    </row>
    <row r="934">
      <c r="A934" s="59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59"/>
      <c r="Z934" s="59"/>
    </row>
    <row r="935">
      <c r="A935" s="59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59"/>
      <c r="Z935" s="59"/>
    </row>
    <row r="936">
      <c r="A936" s="59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59"/>
      <c r="Z936" s="59"/>
    </row>
    <row r="937">
      <c r="A937" s="59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59"/>
      <c r="Z937" s="59"/>
    </row>
    <row r="938">
      <c r="A938" s="59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59"/>
      <c r="Z938" s="59"/>
    </row>
    <row r="939">
      <c r="A939" s="59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59"/>
      <c r="Z939" s="59"/>
    </row>
    <row r="940">
      <c r="A940" s="59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59"/>
      <c r="Z940" s="59"/>
    </row>
    <row r="941">
      <c r="A941" s="59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59"/>
      <c r="Z941" s="59"/>
    </row>
    <row r="942">
      <c r="A942" s="59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59"/>
      <c r="Z942" s="59"/>
    </row>
    <row r="943">
      <c r="A943" s="59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59"/>
      <c r="Z943" s="59"/>
    </row>
    <row r="944">
      <c r="A944" s="59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59"/>
      <c r="Z944" s="59"/>
    </row>
    <row r="945">
      <c r="A945" s="59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59"/>
      <c r="Z945" s="59"/>
    </row>
    <row r="946">
      <c r="A946" s="59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59"/>
      <c r="Z946" s="59"/>
    </row>
    <row r="947">
      <c r="A947" s="59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59"/>
      <c r="Z947" s="59"/>
    </row>
    <row r="948">
      <c r="A948" s="59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59"/>
      <c r="Z948" s="59"/>
    </row>
    <row r="949">
      <c r="A949" s="59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59"/>
      <c r="Z949" s="59"/>
    </row>
    <row r="950">
      <c r="A950" s="59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59"/>
      <c r="Z950" s="59"/>
    </row>
    <row r="951">
      <c r="A951" s="59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59"/>
      <c r="Z951" s="59"/>
    </row>
    <row r="952">
      <c r="A952" s="59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59"/>
      <c r="Z952" s="59"/>
    </row>
    <row r="953">
      <c r="A953" s="59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59"/>
      <c r="Z953" s="59"/>
    </row>
    <row r="954">
      <c r="A954" s="59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59"/>
      <c r="Z954" s="59"/>
    </row>
    <row r="955">
      <c r="A955" s="59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59"/>
      <c r="Z955" s="59"/>
    </row>
    <row r="956">
      <c r="A956" s="59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59"/>
      <c r="Z956" s="59"/>
    </row>
    <row r="957">
      <c r="A957" s="59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59"/>
      <c r="Z957" s="59"/>
    </row>
    <row r="958">
      <c r="A958" s="59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59"/>
      <c r="Z958" s="59"/>
    </row>
    <row r="959">
      <c r="A959" s="59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59"/>
      <c r="Z959" s="59"/>
    </row>
    <row r="960">
      <c r="A960" s="59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59"/>
      <c r="Z960" s="59"/>
    </row>
    <row r="961">
      <c r="A961" s="59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59"/>
      <c r="Z961" s="59"/>
    </row>
    <row r="962">
      <c r="A962" s="59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59"/>
      <c r="Z962" s="59"/>
    </row>
    <row r="963">
      <c r="A963" s="59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59"/>
      <c r="Z963" s="59"/>
    </row>
    <row r="964">
      <c r="A964" s="59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59"/>
      <c r="Z964" s="59"/>
    </row>
    <row r="965">
      <c r="A965" s="59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59"/>
      <c r="Z965" s="59"/>
    </row>
    <row r="966">
      <c r="A966" s="59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59"/>
      <c r="Z966" s="59"/>
    </row>
    <row r="967">
      <c r="A967" s="59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59"/>
      <c r="Z967" s="59"/>
    </row>
    <row r="968">
      <c r="A968" s="59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59"/>
      <c r="Z968" s="59"/>
    </row>
    <row r="969">
      <c r="A969" s="59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59"/>
      <c r="Z969" s="59"/>
    </row>
    <row r="970">
      <c r="A970" s="59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59"/>
      <c r="Z970" s="59"/>
    </row>
    <row r="971">
      <c r="A971" s="59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59"/>
      <c r="Z971" s="59"/>
    </row>
    <row r="972">
      <c r="A972" s="59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59"/>
      <c r="Z972" s="59"/>
    </row>
    <row r="973">
      <c r="A973" s="59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59"/>
      <c r="Z973" s="59"/>
    </row>
    <row r="974">
      <c r="A974" s="59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59"/>
      <c r="Z974" s="59"/>
    </row>
    <row r="975">
      <c r="A975" s="59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59"/>
      <c r="Z975" s="59"/>
    </row>
    <row r="976">
      <c r="A976" s="59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59"/>
      <c r="Z976" s="59"/>
    </row>
    <row r="977">
      <c r="A977" s="59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59"/>
      <c r="Z977" s="59"/>
    </row>
    <row r="978">
      <c r="A978" s="59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59"/>
      <c r="Z978" s="59"/>
    </row>
    <row r="979">
      <c r="A979" s="59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59"/>
      <c r="Z979" s="59"/>
    </row>
    <row r="980">
      <c r="A980" s="59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59"/>
      <c r="Z980" s="59"/>
    </row>
    <row r="981">
      <c r="A981" s="59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59"/>
      <c r="Z981" s="59"/>
    </row>
    <row r="982">
      <c r="A982" s="59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59"/>
      <c r="Z982" s="59"/>
    </row>
    <row r="983">
      <c r="A983" s="59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59"/>
      <c r="Z983" s="59"/>
    </row>
    <row r="984">
      <c r="A984" s="59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59"/>
      <c r="Z984" s="59"/>
    </row>
    <row r="985">
      <c r="A985" s="59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59"/>
      <c r="Z985" s="59"/>
    </row>
    <row r="986">
      <c r="A986" s="59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59"/>
      <c r="Z986" s="59"/>
    </row>
    <row r="987">
      <c r="A987" s="59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59"/>
      <c r="Z987" s="59"/>
    </row>
    <row r="988">
      <c r="A988" s="59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59"/>
      <c r="Z988" s="59"/>
    </row>
    <row r="989">
      <c r="A989" s="59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59"/>
      <c r="Z989" s="59"/>
    </row>
    <row r="990">
      <c r="A990" s="59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59"/>
      <c r="Z990" s="59"/>
    </row>
    <row r="991">
      <c r="A991" s="59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59"/>
      <c r="Z991" s="59"/>
    </row>
    <row r="992">
      <c r="A992" s="59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59"/>
      <c r="Z992" s="59"/>
    </row>
    <row r="993">
      <c r="A993" s="59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59"/>
      <c r="Z993" s="59"/>
    </row>
    <row r="994">
      <c r="A994" s="59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59"/>
      <c r="Z994" s="59"/>
    </row>
    <row r="995">
      <c r="A995" s="59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59"/>
      <c r="Z995" s="59"/>
    </row>
    <row r="996">
      <c r="A996" s="59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59"/>
      <c r="Z996" s="59"/>
    </row>
    <row r="997">
      <c r="A997" s="59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59"/>
      <c r="Z997" s="59"/>
    </row>
    <row r="998">
      <c r="A998" s="59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59"/>
      <c r="Z998" s="59"/>
    </row>
    <row r="999">
      <c r="A999" s="59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59"/>
      <c r="Z999" s="59"/>
    </row>
    <row r="1000">
      <c r="A1000" s="59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59"/>
      <c r="Z1000" s="59"/>
    </row>
    <row r="1001">
      <c r="A1001" s="59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59"/>
      <c r="Z1001" s="59"/>
    </row>
    <row r="1002">
      <c r="A1002" s="59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59"/>
      <c r="Z1002" s="59"/>
    </row>
    <row r="1003">
      <c r="A1003" s="59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59"/>
      <c r="Z1003" s="59"/>
    </row>
    <row r="1004">
      <c r="A1004" s="59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59"/>
      <c r="Z1004" s="59"/>
    </row>
    <row r="1005">
      <c r="A1005" s="59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59"/>
      <c r="Z1005" s="59"/>
    </row>
    <row r="1006">
      <c r="A1006" s="59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59"/>
      <c r="Z1006" s="59"/>
    </row>
    <row r="1007">
      <c r="A1007" s="59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59"/>
      <c r="Z1007" s="59"/>
    </row>
    <row r="1008">
      <c r="A1008" s="59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59"/>
      <c r="Z1008" s="59"/>
    </row>
    <row r="1009">
      <c r="A1009" s="59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59"/>
      <c r="Z1009" s="59"/>
    </row>
    <row r="1010">
      <c r="A1010" s="59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59"/>
      <c r="Z1010" s="59"/>
    </row>
    <row r="1011">
      <c r="A1011" s="59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59"/>
      <c r="Z1011" s="59"/>
    </row>
    <row r="1012">
      <c r="A1012" s="59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59"/>
      <c r="Z1012" s="59"/>
    </row>
    <row r="1013">
      <c r="A1013" s="59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59"/>
      <c r="Z1013" s="59"/>
    </row>
    <row r="1014">
      <c r="A1014" s="59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59"/>
      <c r="Z1014" s="59"/>
    </row>
    <row r="1015">
      <c r="A1015" s="59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59"/>
      <c r="Z1015" s="59"/>
    </row>
    <row r="1016">
      <c r="A1016" s="59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59"/>
      <c r="Z1016" s="59"/>
    </row>
    <row r="1017">
      <c r="A1017" s="59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59"/>
      <c r="Z1017" s="59"/>
    </row>
    <row r="1018">
      <c r="A1018" s="59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59"/>
      <c r="Z1018" s="59"/>
    </row>
    <row r="1019">
      <c r="A1019" s="59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59"/>
      <c r="Z1019" s="59"/>
    </row>
    <row r="1020">
      <c r="A1020" s="59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59"/>
      <c r="Z1020" s="59"/>
    </row>
    <row r="1021">
      <c r="A1021" s="59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59"/>
      <c r="Z1021" s="59"/>
    </row>
    <row r="1022">
      <c r="A1022" s="59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59"/>
      <c r="Z1022" s="59"/>
    </row>
    <row r="1023">
      <c r="A1023" s="59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59"/>
      <c r="Z1023" s="59"/>
    </row>
    <row r="1024">
      <c r="A1024" s="59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59"/>
      <c r="Z1024" s="59"/>
    </row>
    <row r="1025">
      <c r="A1025" s="59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59"/>
      <c r="Z1025" s="59"/>
    </row>
    <row r="1026">
      <c r="A1026" s="59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59"/>
      <c r="Z1026" s="59"/>
    </row>
    <row r="1027">
      <c r="A1027" s="59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59"/>
      <c r="Z1027" s="59"/>
    </row>
    <row r="1028">
      <c r="A1028" s="59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59"/>
      <c r="Z1028" s="59"/>
    </row>
    <row r="1029">
      <c r="A1029" s="59"/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59"/>
      <c r="Z1029" s="59"/>
    </row>
    <row r="1030">
      <c r="A1030" s="59"/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59"/>
      <c r="Z1030" s="59"/>
    </row>
    <row r="1031">
      <c r="A1031" s="59"/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59"/>
      <c r="Z1031" s="59"/>
    </row>
    <row r="1032">
      <c r="A1032" s="59"/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59"/>
      <c r="Z1032" s="59"/>
    </row>
    <row r="1033">
      <c r="A1033" s="59"/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59"/>
      <c r="Z1033" s="59"/>
    </row>
    <row r="1034">
      <c r="A1034" s="59"/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59"/>
      <c r="Z1034" s="59"/>
    </row>
    <row r="1035">
      <c r="A1035" s="59"/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59"/>
      <c r="Z1035" s="59"/>
    </row>
    <row r="1036">
      <c r="A1036" s="59"/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59"/>
      <c r="Z1036" s="59"/>
    </row>
    <row r="1037">
      <c r="A1037" s="59"/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59"/>
      <c r="Z1037" s="59"/>
    </row>
    <row r="1038">
      <c r="A1038" s="59"/>
      <c r="B1038" s="63"/>
      <c r="C1038" s="63"/>
      <c r="D1038" s="63"/>
      <c r="E1038" s="63"/>
      <c r="F1038" s="63"/>
      <c r="G1038" s="63"/>
      <c r="H1038" s="63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  <c r="Y1038" s="59"/>
      <c r="Z1038" s="59"/>
    </row>
    <row r="1039">
      <c r="A1039" s="59"/>
      <c r="B1039" s="63"/>
      <c r="C1039" s="63"/>
      <c r="D1039" s="63"/>
      <c r="E1039" s="63"/>
      <c r="F1039" s="63"/>
      <c r="G1039" s="63"/>
      <c r="H1039" s="63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  <c r="Y1039" s="59"/>
      <c r="Z1039" s="59"/>
    </row>
    <row r="1040">
      <c r="A1040" s="59"/>
      <c r="B1040" s="63"/>
      <c r="C1040" s="63"/>
      <c r="D1040" s="63"/>
      <c r="E1040" s="63"/>
      <c r="F1040" s="63"/>
      <c r="G1040" s="63"/>
      <c r="H1040" s="63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  <c r="Y1040" s="59"/>
      <c r="Z1040" s="59"/>
    </row>
    <row r="1041">
      <c r="A1041" s="59"/>
      <c r="B1041" s="63"/>
      <c r="C1041" s="63"/>
      <c r="D1041" s="63"/>
      <c r="E1041" s="63"/>
      <c r="F1041" s="63"/>
      <c r="G1041" s="63"/>
      <c r="H1041" s="63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  <c r="Y1041" s="59"/>
      <c r="Z1041" s="59"/>
    </row>
  </sheetData>
  <mergeCells count="526">
    <mergeCell ref="I9:J9"/>
    <mergeCell ref="K9:L9"/>
    <mergeCell ref="I10:J10"/>
    <mergeCell ref="K10:L10"/>
    <mergeCell ref="I11:J11"/>
    <mergeCell ref="K11:L11"/>
    <mergeCell ref="M9:N9"/>
    <mergeCell ref="O9:P9"/>
    <mergeCell ref="M10:N10"/>
    <mergeCell ref="O10:P10"/>
    <mergeCell ref="M11:N11"/>
    <mergeCell ref="O11:P11"/>
    <mergeCell ref="Q11:R11"/>
    <mergeCell ref="S11:T11"/>
    <mergeCell ref="Q9:R9"/>
    <mergeCell ref="S9:T9"/>
    <mergeCell ref="Q10:R10"/>
    <mergeCell ref="S10:T10"/>
    <mergeCell ref="U10:X10"/>
    <mergeCell ref="U11:X11"/>
    <mergeCell ref="B2:D2"/>
    <mergeCell ref="B3:D3"/>
    <mergeCell ref="B4:D4"/>
    <mergeCell ref="B5:D5"/>
    <mergeCell ref="B6:D6"/>
    <mergeCell ref="B8:X8"/>
    <mergeCell ref="C9:D9"/>
    <mergeCell ref="U9:X9"/>
    <mergeCell ref="E9:F9"/>
    <mergeCell ref="G9:H9"/>
    <mergeCell ref="C10:D10"/>
    <mergeCell ref="E10:F10"/>
    <mergeCell ref="G10:H10"/>
    <mergeCell ref="E11:F11"/>
    <mergeCell ref="G11:H11"/>
    <mergeCell ref="O12:P12"/>
    <mergeCell ref="Q12:R12"/>
    <mergeCell ref="S12:T12"/>
    <mergeCell ref="U12:X12"/>
    <mergeCell ref="C11:D11"/>
    <mergeCell ref="C12:D12"/>
    <mergeCell ref="E12:F12"/>
    <mergeCell ref="G12:H12"/>
    <mergeCell ref="I12:J12"/>
    <mergeCell ref="K12:L12"/>
    <mergeCell ref="M12:N12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13:R13"/>
    <mergeCell ref="S13:T13"/>
    <mergeCell ref="U13:X13"/>
    <mergeCell ref="C13:D13"/>
    <mergeCell ref="E13:F13"/>
    <mergeCell ref="G13:H13"/>
    <mergeCell ref="I13:J13"/>
    <mergeCell ref="K13:L13"/>
    <mergeCell ref="M13:N13"/>
    <mergeCell ref="O13:P13"/>
    <mergeCell ref="Q14:R14"/>
    <mergeCell ref="S14:T14"/>
    <mergeCell ref="U14:X14"/>
    <mergeCell ref="C14:D14"/>
    <mergeCell ref="E14:F14"/>
    <mergeCell ref="G14:H14"/>
    <mergeCell ref="I14:J14"/>
    <mergeCell ref="K14:L14"/>
    <mergeCell ref="M14:N14"/>
    <mergeCell ref="O14:P14"/>
    <mergeCell ref="Q15:R15"/>
    <mergeCell ref="S15:T15"/>
    <mergeCell ref="U15:X15"/>
    <mergeCell ref="C15:D15"/>
    <mergeCell ref="E15:F15"/>
    <mergeCell ref="G15:H15"/>
    <mergeCell ref="I15:J15"/>
    <mergeCell ref="K15:L15"/>
    <mergeCell ref="M15:N15"/>
    <mergeCell ref="O15:P15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</mergeCells>
  <conditionalFormatting sqref="C46:D53">
    <cfRule type="expression" dxfId="4" priority="1">
      <formula>INDIRECT(CONCAT("D",ROW()))</formula>
    </cfRule>
  </conditionalFormatting>
  <conditionalFormatting sqref="C46:D53">
    <cfRule type="expression" dxfId="4" priority="2">
      <formula>INDIRECT(CONCAT("D",ROW()))</formula>
    </cfRule>
  </conditionalFormatting>
  <conditionalFormatting sqref="C35:D45">
    <cfRule type="expression" dxfId="4" priority="3">
      <formula>INDIRECT(CONCAT("D",ROW()))</formula>
    </cfRule>
  </conditionalFormatting>
  <conditionalFormatting sqref="C26:D34">
    <cfRule type="expression" dxfId="4" priority="4">
      <formula>INDIRECT(CONCAT("D",ROW()))</formula>
    </cfRule>
  </conditionalFormatting>
  <conditionalFormatting sqref="C10:D25">
    <cfRule type="expression" dxfId="4" priority="5">
      <formula>INDIRECT(CONCAT("D",ROW()))</formula>
    </cfRule>
  </conditionalFormatting>
  <conditionalFormatting sqref="B10:B28">
    <cfRule type="expression" dxfId="0" priority="6">
      <formula>INDIRECT(CONCAT("D",ROW()))</formula>
    </cfRule>
  </conditionalFormatting>
  <hyperlinks>
    <hyperlink display="1st Level Spells" location="SuperList!B10:X28" ref="B3"/>
    <hyperlink display="2nd Level Spells" location="SuperList!B29:X39" ref="B4"/>
    <hyperlink display="3rd Level Spells" location="SuperList!B41:X53" ref="B5"/>
    <hyperlink display="4th Level Spells" location="SuperList!B54:X60" ref="B6"/>
    <hyperlink r:id="rId1" ref="C10"/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2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</hyperlinks>
  <drawing r:id="rId5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14"/>
    <col customWidth="1" min="2" max="3" width="27.29"/>
    <col customWidth="1" min="4" max="4" width="21.43"/>
    <col customWidth="1" min="5" max="5" width="6.0"/>
    <col customWidth="1" min="6" max="6" width="13.57"/>
    <col customWidth="1" min="7" max="7" width="3.14"/>
    <col customWidth="1" min="8" max="8" width="16.86"/>
    <col customWidth="1" min="9" max="9" width="3.14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12.14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64" t="s">
        <v>0</v>
      </c>
      <c r="C2" s="4"/>
      <c r="D2" s="5"/>
      <c r="E2" s="2"/>
      <c r="F2" s="36" t="s">
        <v>1</v>
      </c>
      <c r="G2" s="2"/>
      <c r="H2" s="36" t="s">
        <v>2</v>
      </c>
      <c r="I2" s="2"/>
      <c r="J2" s="65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66" t="s">
        <v>4</v>
      </c>
      <c r="C3" s="10"/>
      <c r="D3" s="5"/>
      <c r="E3" s="2"/>
      <c r="F3" s="67">
        <v>4.0</v>
      </c>
      <c r="G3" s="2"/>
      <c r="H3" s="67">
        <f>IF(F3&lt;4,0,FLOOR(F3/2,1))</f>
        <v>2</v>
      </c>
      <c r="I3" s="2"/>
      <c r="J3" s="68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69" t="s">
        <v>5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66" t="s">
        <v>6</v>
      </c>
      <c r="C5" s="10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69" t="s">
        <v>7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70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 t="s">
        <v>8</v>
      </c>
      <c r="W8" s="4"/>
      <c r="X8" s="15"/>
      <c r="Y8" s="35" t="str">
        <f>SUM(Z10:Z15)&amp;"/"&amp;IF(not(isblank(dget(base_spells,"1st",F2:F3))),dget(base_spells,"1st",F2:F3)+dget(bonus_spells,"1st",J2:J3),0)</f>
        <v>0/1</v>
      </c>
      <c r="Z8" s="36"/>
      <c r="AA8" s="2"/>
    </row>
    <row r="9">
      <c r="A9" s="2"/>
      <c r="B9" s="71" t="s">
        <v>9</v>
      </c>
      <c r="C9" s="71"/>
      <c r="D9" s="72" t="s">
        <v>11</v>
      </c>
      <c r="E9" s="20"/>
      <c r="F9" s="72" t="s">
        <v>12</v>
      </c>
      <c r="G9" s="20"/>
      <c r="H9" s="72" t="s">
        <v>13</v>
      </c>
      <c r="I9" s="20"/>
      <c r="J9" s="72" t="s">
        <v>14</v>
      </c>
      <c r="K9" s="20"/>
      <c r="L9" s="72" t="s">
        <v>15</v>
      </c>
      <c r="M9" s="20"/>
      <c r="N9" s="72" t="s">
        <v>16</v>
      </c>
      <c r="O9" s="20"/>
      <c r="P9" s="72" t="s">
        <v>17</v>
      </c>
      <c r="Q9" s="20"/>
      <c r="R9" s="72" t="s">
        <v>18</v>
      </c>
      <c r="S9" s="20"/>
      <c r="T9" s="72" t="s">
        <v>19</v>
      </c>
      <c r="U9" s="20"/>
      <c r="V9" s="72" t="s">
        <v>20</v>
      </c>
      <c r="W9" s="10"/>
      <c r="X9" s="10"/>
      <c r="Y9" s="20"/>
      <c r="Z9" s="71" t="s">
        <v>178</v>
      </c>
      <c r="AA9" s="2"/>
    </row>
    <row r="10">
      <c r="A10" s="2"/>
      <c r="B10" s="73" t="str">
        <f t="shared" ref="B10:B15" si="1">if(isblank(indirect("'Prepared Spells'!B"&amp;row())),,right(indirect("'Prepared Spells'!B"&amp;row()),len(indirect("'Prepared Spells'!B"&amp;row()))-2))</f>
        <v/>
      </c>
      <c r="C10" s="74"/>
      <c r="D10" s="75" t="str">
        <f>IFERROR(__xludf.DUMMYFUNCTION("if(isblank(indirect(""B""&amp;row())),,FILTER(SuperList,SuperList!$C$10:$C$60=indirect(""B""&amp;row())))"),"")</f>
        <v/>
      </c>
      <c r="E10" s="15"/>
      <c r="F10" s="76"/>
      <c r="G10" s="15"/>
      <c r="H10" s="77"/>
      <c r="I10" s="15"/>
      <c r="J10" s="76"/>
      <c r="K10" s="15"/>
      <c r="L10" s="76"/>
      <c r="M10" s="15"/>
      <c r="N10" s="76"/>
      <c r="O10" s="15"/>
      <c r="P10" s="76"/>
      <c r="Q10" s="15"/>
      <c r="R10" s="76"/>
      <c r="S10" s="15"/>
      <c r="T10" s="76"/>
      <c r="U10" s="15"/>
      <c r="V10" s="78"/>
      <c r="W10" s="4"/>
      <c r="X10" s="4"/>
      <c r="Y10" s="15"/>
      <c r="Z10" s="79"/>
      <c r="AA10" s="2"/>
    </row>
    <row r="11">
      <c r="A11" s="2"/>
      <c r="B11" s="80" t="str">
        <f t="shared" si="1"/>
        <v/>
      </c>
      <c r="C11" s="81"/>
      <c r="D11" s="82" t="str">
        <f>IFERROR(__xludf.DUMMYFUNCTION("if(isblank(indirect(""B""&amp;row())),,FILTER(SuperList,SuperList!$C$10:$C$60=indirect(""B""&amp;row())))"),"")</f>
        <v/>
      </c>
      <c r="E11" s="20"/>
      <c r="F11" s="83"/>
      <c r="G11" s="20"/>
      <c r="H11" s="19"/>
      <c r="I11" s="20"/>
      <c r="J11" s="83"/>
      <c r="K11" s="20"/>
      <c r="L11" s="83"/>
      <c r="M11" s="20"/>
      <c r="N11" s="83"/>
      <c r="O11" s="20"/>
      <c r="P11" s="83"/>
      <c r="Q11" s="20"/>
      <c r="R11" s="83"/>
      <c r="S11" s="20"/>
      <c r="T11" s="83"/>
      <c r="U11" s="20"/>
      <c r="V11" s="84"/>
      <c r="W11" s="10"/>
      <c r="X11" s="10"/>
      <c r="Y11" s="20"/>
      <c r="Z11" s="85"/>
      <c r="AA11" s="2"/>
    </row>
    <row r="12">
      <c r="A12" s="2"/>
      <c r="B12" s="73" t="str">
        <f t="shared" si="1"/>
        <v/>
      </c>
      <c r="C12" s="74"/>
      <c r="D12" s="75" t="str">
        <f>IFERROR(__xludf.DUMMYFUNCTION("if(isblank(indirect(""B""&amp;row())),,FILTER(SuperList,SuperList!$C$10:$C$60=indirect(""B""&amp;row())))"),"")</f>
        <v/>
      </c>
      <c r="E12" s="15"/>
      <c r="F12" s="76"/>
      <c r="G12" s="15"/>
      <c r="H12" s="77"/>
      <c r="I12" s="15"/>
      <c r="J12" s="76"/>
      <c r="K12" s="15"/>
      <c r="L12" s="76"/>
      <c r="M12" s="15"/>
      <c r="N12" s="76"/>
      <c r="O12" s="15"/>
      <c r="P12" s="76"/>
      <c r="Q12" s="15"/>
      <c r="R12" s="76"/>
      <c r="S12" s="15"/>
      <c r="T12" s="76"/>
      <c r="U12" s="15"/>
      <c r="V12" s="78"/>
      <c r="W12" s="4"/>
      <c r="X12" s="4"/>
      <c r="Y12" s="15"/>
      <c r="Z12" s="86"/>
      <c r="AA12" s="2"/>
    </row>
    <row r="13">
      <c r="A13" s="2"/>
      <c r="B13" s="80" t="str">
        <f t="shared" si="1"/>
        <v/>
      </c>
      <c r="C13" s="81"/>
      <c r="D13" s="82" t="str">
        <f>IFERROR(__xludf.DUMMYFUNCTION("if(isblank(indirect(""B""&amp;row())),,FILTER(SuperList,SuperList!$C$10:$C$60=indirect(""B""&amp;row())))"),"")</f>
        <v/>
      </c>
      <c r="E13" s="20"/>
      <c r="F13" s="83"/>
      <c r="G13" s="20"/>
      <c r="H13" s="19"/>
      <c r="I13" s="20"/>
      <c r="J13" s="83"/>
      <c r="K13" s="20"/>
      <c r="L13" s="83"/>
      <c r="M13" s="20"/>
      <c r="N13" s="83"/>
      <c r="O13" s="20"/>
      <c r="P13" s="83"/>
      <c r="Q13" s="20"/>
      <c r="R13" s="83"/>
      <c r="S13" s="20"/>
      <c r="T13" s="83"/>
      <c r="U13" s="20"/>
      <c r="V13" s="84"/>
      <c r="W13" s="10"/>
      <c r="X13" s="10"/>
      <c r="Y13" s="20"/>
      <c r="Z13" s="85"/>
      <c r="AA13" s="2"/>
    </row>
    <row r="14">
      <c r="A14" s="2"/>
      <c r="B14" s="73" t="str">
        <f t="shared" si="1"/>
        <v/>
      </c>
      <c r="C14" s="74"/>
      <c r="D14" s="75" t="str">
        <f>IFERROR(__xludf.DUMMYFUNCTION("if(isblank(indirect(""B""&amp;row())),,FILTER(SuperList,SuperList!$C$10:$C$60=indirect(""B""&amp;row())))"),"")</f>
        <v/>
      </c>
      <c r="E14" s="15"/>
      <c r="F14" s="76"/>
      <c r="G14" s="15"/>
      <c r="H14" s="77"/>
      <c r="I14" s="15"/>
      <c r="J14" s="76"/>
      <c r="K14" s="15"/>
      <c r="L14" s="76"/>
      <c r="M14" s="15"/>
      <c r="N14" s="76"/>
      <c r="O14" s="15"/>
      <c r="P14" s="76"/>
      <c r="Q14" s="15"/>
      <c r="R14" s="76"/>
      <c r="S14" s="15"/>
      <c r="T14" s="76"/>
      <c r="U14" s="15"/>
      <c r="V14" s="78"/>
      <c r="W14" s="4"/>
      <c r="X14" s="4"/>
      <c r="Y14" s="15"/>
      <c r="Z14" s="86"/>
      <c r="AA14" s="2"/>
    </row>
    <row r="15">
      <c r="A15" s="2"/>
      <c r="B15" s="80" t="str">
        <f t="shared" si="1"/>
        <v/>
      </c>
      <c r="C15" s="81"/>
      <c r="D15" s="82" t="str">
        <f>IFERROR(__xludf.DUMMYFUNCTION("if(isblank(indirect(""B""&amp;row())),,FILTER(SuperList,SuperList!$C$10:$C$60=indirect(""B""&amp;row())))"),"")</f>
        <v/>
      </c>
      <c r="E15" s="20"/>
      <c r="F15" s="83"/>
      <c r="G15" s="20"/>
      <c r="H15" s="19"/>
      <c r="I15" s="20"/>
      <c r="J15" s="83"/>
      <c r="K15" s="20"/>
      <c r="L15" s="83"/>
      <c r="M15" s="20"/>
      <c r="N15" s="83"/>
      <c r="O15" s="20"/>
      <c r="P15" s="83"/>
      <c r="Q15" s="20"/>
      <c r="R15" s="83"/>
      <c r="S15" s="20"/>
      <c r="T15" s="83"/>
      <c r="U15" s="20"/>
      <c r="V15" s="84"/>
      <c r="W15" s="10"/>
      <c r="X15" s="10"/>
      <c r="Y15" s="20"/>
      <c r="Z15" s="17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70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 t="s">
        <v>8</v>
      </c>
      <c r="W17" s="4"/>
      <c r="X17" s="15"/>
      <c r="Y17" s="35" t="str">
        <f>SUM(Z19:Z25)&amp;"/"&amp;IF(not(isblank(dget(base_spells,"2nd",F2:F3))),dget(base_spells,"2nd",F2:F3)+dget(bonus_spells,"2nd",J2:J3),0)</f>
        <v>0/0</v>
      </c>
      <c r="Z17" s="36"/>
      <c r="AA17" s="2"/>
    </row>
    <row r="18">
      <c r="A18" s="2"/>
      <c r="B18" s="71" t="s">
        <v>9</v>
      </c>
      <c r="C18" s="71"/>
      <c r="D18" s="72" t="s">
        <v>11</v>
      </c>
      <c r="E18" s="20"/>
      <c r="F18" s="72" t="s">
        <v>12</v>
      </c>
      <c r="G18" s="20"/>
      <c r="H18" s="72" t="s">
        <v>13</v>
      </c>
      <c r="I18" s="20"/>
      <c r="J18" s="72" t="s">
        <v>14</v>
      </c>
      <c r="K18" s="20"/>
      <c r="L18" s="72" t="s">
        <v>15</v>
      </c>
      <c r="M18" s="20"/>
      <c r="N18" s="72" t="s">
        <v>16</v>
      </c>
      <c r="O18" s="20"/>
      <c r="P18" s="72" t="s">
        <v>17</v>
      </c>
      <c r="Q18" s="20"/>
      <c r="R18" s="72" t="s">
        <v>18</v>
      </c>
      <c r="S18" s="20"/>
      <c r="T18" s="72" t="s">
        <v>19</v>
      </c>
      <c r="U18" s="20"/>
      <c r="V18" s="72" t="s">
        <v>20</v>
      </c>
      <c r="W18" s="10"/>
      <c r="X18" s="10"/>
      <c r="Y18" s="20"/>
      <c r="Z18" s="71" t="s">
        <v>178</v>
      </c>
      <c r="AA18" s="2"/>
    </row>
    <row r="19">
      <c r="A19" s="2"/>
      <c r="B19" s="73" t="str">
        <f t="shared" ref="B19:B24" si="2">if(isblank(indirect("'Prepared Spells'!B"&amp;row())),,right(indirect("'Prepared Spells'!B"&amp;row()),len(indirect("'Prepared Spells'!B"&amp;row()))-2))</f>
        <v/>
      </c>
      <c r="C19" s="74"/>
      <c r="D19" s="75" t="str">
        <f>IFERROR(__xludf.DUMMYFUNCTION("if(isblank(indirect(""B""&amp;row())),,FILTER(SuperList,SuperList!$C$10:$C$60=indirect(""B""&amp;row())))"),"")</f>
        <v/>
      </c>
      <c r="E19" s="15"/>
      <c r="F19" s="76"/>
      <c r="G19" s="15"/>
      <c r="H19" s="77"/>
      <c r="I19" s="15"/>
      <c r="J19" s="76"/>
      <c r="K19" s="15"/>
      <c r="L19" s="76"/>
      <c r="M19" s="15"/>
      <c r="N19" s="76"/>
      <c r="O19" s="15"/>
      <c r="P19" s="76"/>
      <c r="Q19" s="15"/>
      <c r="R19" s="76"/>
      <c r="S19" s="15"/>
      <c r="T19" s="76"/>
      <c r="U19" s="15"/>
      <c r="V19" s="78"/>
      <c r="W19" s="4"/>
      <c r="X19" s="4"/>
      <c r="Y19" s="15"/>
      <c r="Z19" s="86"/>
      <c r="AA19" s="2"/>
    </row>
    <row r="20">
      <c r="A20" s="2"/>
      <c r="B20" s="80" t="str">
        <f t="shared" si="2"/>
        <v/>
      </c>
      <c r="C20" s="81"/>
      <c r="D20" s="82" t="str">
        <f>IFERROR(__xludf.DUMMYFUNCTION("if(isblank(indirect(""B""&amp;row())),,FILTER(SuperList,SuperList!$C$10:$C$60=indirect(""B""&amp;row())))"),"")</f>
        <v/>
      </c>
      <c r="E20" s="20"/>
      <c r="F20" s="83"/>
      <c r="G20" s="20"/>
      <c r="H20" s="19"/>
      <c r="I20" s="20"/>
      <c r="J20" s="83"/>
      <c r="K20" s="20"/>
      <c r="L20" s="83"/>
      <c r="M20" s="20"/>
      <c r="N20" s="83"/>
      <c r="O20" s="20"/>
      <c r="P20" s="83"/>
      <c r="Q20" s="20"/>
      <c r="R20" s="83"/>
      <c r="S20" s="20"/>
      <c r="T20" s="83"/>
      <c r="U20" s="20"/>
      <c r="V20" s="84"/>
      <c r="W20" s="10"/>
      <c r="X20" s="10"/>
      <c r="Y20" s="20"/>
      <c r="Z20" s="17"/>
      <c r="AA20" s="2"/>
    </row>
    <row r="21">
      <c r="A21" s="2"/>
      <c r="B21" s="73" t="str">
        <f t="shared" si="2"/>
        <v/>
      </c>
      <c r="C21" s="74"/>
      <c r="D21" s="75" t="str">
        <f>IFERROR(__xludf.DUMMYFUNCTION("if(isblank(indirect(""B""&amp;row())),,FILTER(SuperList,SuperList!$C$10:$C$60=indirect(""B""&amp;row())))"),"")</f>
        <v/>
      </c>
      <c r="E21" s="15"/>
      <c r="F21" s="76"/>
      <c r="G21" s="15"/>
      <c r="H21" s="77"/>
      <c r="I21" s="15"/>
      <c r="J21" s="76"/>
      <c r="K21" s="15"/>
      <c r="L21" s="76"/>
      <c r="M21" s="15"/>
      <c r="N21" s="76"/>
      <c r="O21" s="15"/>
      <c r="P21" s="76"/>
      <c r="Q21" s="15"/>
      <c r="R21" s="76"/>
      <c r="S21" s="15"/>
      <c r="T21" s="76"/>
      <c r="U21" s="15"/>
      <c r="V21" s="78"/>
      <c r="W21" s="4"/>
      <c r="X21" s="4"/>
      <c r="Y21" s="15"/>
      <c r="Z21" s="86"/>
      <c r="AA21" s="2"/>
    </row>
    <row r="22">
      <c r="A22" s="2"/>
      <c r="B22" s="80" t="str">
        <f t="shared" si="2"/>
        <v/>
      </c>
      <c r="C22" s="81"/>
      <c r="D22" s="82" t="str">
        <f>IFERROR(__xludf.DUMMYFUNCTION("if(isblank(indirect(""B""&amp;row())),,FILTER(SuperList,SuperList!$C$10:$C$60=indirect(""B""&amp;row())))"),"")</f>
        <v/>
      </c>
      <c r="E22" s="20"/>
      <c r="F22" s="83"/>
      <c r="G22" s="20"/>
      <c r="H22" s="19"/>
      <c r="I22" s="20"/>
      <c r="J22" s="83"/>
      <c r="K22" s="20"/>
      <c r="L22" s="83"/>
      <c r="M22" s="20"/>
      <c r="N22" s="83"/>
      <c r="O22" s="20"/>
      <c r="P22" s="83"/>
      <c r="Q22" s="20"/>
      <c r="R22" s="83"/>
      <c r="S22" s="20"/>
      <c r="T22" s="83"/>
      <c r="U22" s="20"/>
      <c r="V22" s="84"/>
      <c r="W22" s="10"/>
      <c r="X22" s="10"/>
      <c r="Y22" s="20"/>
      <c r="Z22" s="85"/>
      <c r="AA22" s="2"/>
    </row>
    <row r="23">
      <c r="A23" s="2"/>
      <c r="B23" s="73" t="str">
        <f t="shared" si="2"/>
        <v/>
      </c>
      <c r="C23" s="74"/>
      <c r="D23" s="75" t="str">
        <f>IFERROR(__xludf.DUMMYFUNCTION("if(isblank(indirect(""B""&amp;row())),,FILTER(SuperList,SuperList!$C$10:$C$60=indirect(""B""&amp;row())))"),"")</f>
        <v/>
      </c>
      <c r="E23" s="15"/>
      <c r="F23" s="76"/>
      <c r="G23" s="15"/>
      <c r="H23" s="77"/>
      <c r="I23" s="15"/>
      <c r="J23" s="76"/>
      <c r="K23" s="15"/>
      <c r="L23" s="76"/>
      <c r="M23" s="15"/>
      <c r="N23" s="76"/>
      <c r="O23" s="15"/>
      <c r="P23" s="76"/>
      <c r="Q23" s="15"/>
      <c r="R23" s="76"/>
      <c r="S23" s="15"/>
      <c r="T23" s="76"/>
      <c r="U23" s="15"/>
      <c r="V23" s="78"/>
      <c r="W23" s="4"/>
      <c r="X23" s="4"/>
      <c r="Y23" s="15"/>
      <c r="Z23" s="86"/>
      <c r="AA23" s="2"/>
    </row>
    <row r="24">
      <c r="A24" s="2"/>
      <c r="B24" s="80" t="str">
        <f t="shared" si="2"/>
        <v/>
      </c>
      <c r="C24" s="81"/>
      <c r="D24" s="82" t="str">
        <f>IFERROR(__xludf.DUMMYFUNCTION("if(isblank(indirect(""B""&amp;row())),,FILTER(SuperList,SuperList!$C$10:$C$60=indirect(""B""&amp;row())))"),"")</f>
        <v/>
      </c>
      <c r="E24" s="20"/>
      <c r="F24" s="83"/>
      <c r="G24" s="20"/>
      <c r="H24" s="19"/>
      <c r="I24" s="20"/>
      <c r="J24" s="83"/>
      <c r="K24" s="20"/>
      <c r="L24" s="83"/>
      <c r="M24" s="20"/>
      <c r="N24" s="83"/>
      <c r="O24" s="20"/>
      <c r="P24" s="83"/>
      <c r="Q24" s="20"/>
      <c r="R24" s="83"/>
      <c r="S24" s="20"/>
      <c r="T24" s="83"/>
      <c r="U24" s="20"/>
      <c r="V24" s="84"/>
      <c r="W24" s="10"/>
      <c r="X24" s="10"/>
      <c r="Y24" s="20"/>
      <c r="Z24" s="85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70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 t="s">
        <v>8</v>
      </c>
      <c r="W26" s="4"/>
      <c r="X26" s="15"/>
      <c r="Y26" s="35" t="str">
        <f>SUM(Z28:Z33)&amp;"/"&amp;IF(not(isblank(dget(base_spells,"3rd",F2:F3))),dget(base_spells,"3rd",F2:F3)+dget(bonus_spells,"3rd",J2:J3),0)</f>
        <v>0/0</v>
      </c>
      <c r="Z26" s="36"/>
      <c r="AA26" s="2"/>
    </row>
    <row r="27">
      <c r="A27" s="2"/>
      <c r="B27" s="71" t="s">
        <v>9</v>
      </c>
      <c r="C27" s="71"/>
      <c r="D27" s="72" t="s">
        <v>11</v>
      </c>
      <c r="E27" s="20"/>
      <c r="F27" s="72" t="s">
        <v>12</v>
      </c>
      <c r="G27" s="20"/>
      <c r="H27" s="72" t="s">
        <v>13</v>
      </c>
      <c r="I27" s="20"/>
      <c r="J27" s="72" t="s">
        <v>14</v>
      </c>
      <c r="K27" s="20"/>
      <c r="L27" s="72" t="s">
        <v>15</v>
      </c>
      <c r="M27" s="20"/>
      <c r="N27" s="72" t="s">
        <v>16</v>
      </c>
      <c r="O27" s="20"/>
      <c r="P27" s="72" t="s">
        <v>17</v>
      </c>
      <c r="Q27" s="20"/>
      <c r="R27" s="72" t="s">
        <v>18</v>
      </c>
      <c r="S27" s="20"/>
      <c r="T27" s="72" t="s">
        <v>19</v>
      </c>
      <c r="U27" s="20"/>
      <c r="V27" s="72" t="s">
        <v>20</v>
      </c>
      <c r="W27" s="10"/>
      <c r="X27" s="10"/>
      <c r="Y27" s="20"/>
      <c r="Z27" s="71" t="s">
        <v>178</v>
      </c>
      <c r="AA27" s="2"/>
    </row>
    <row r="28">
      <c r="A28" s="2"/>
      <c r="B28" s="73" t="str">
        <f t="shared" ref="B28:B33" si="3">if(isblank(indirect("'Prepared Spells'!B"&amp;row())),,right(indirect("'Prepared Spells'!B"&amp;row()),len(indirect("'Prepared Spells'!B"&amp;row()))-2))</f>
        <v/>
      </c>
      <c r="C28" s="74"/>
      <c r="D28" s="75" t="str">
        <f>IFERROR(__xludf.DUMMYFUNCTION("if(isblank(indirect(""B""&amp;row())),,FILTER(SuperList,SuperList!$C$10:$C$60=indirect(""B""&amp;row())))"),"")</f>
        <v/>
      </c>
      <c r="E28" s="15"/>
      <c r="F28" s="76"/>
      <c r="G28" s="15"/>
      <c r="H28" s="77"/>
      <c r="I28" s="15"/>
      <c r="J28" s="76"/>
      <c r="K28" s="15"/>
      <c r="L28" s="76"/>
      <c r="M28" s="15"/>
      <c r="N28" s="76"/>
      <c r="O28" s="15"/>
      <c r="P28" s="76"/>
      <c r="Q28" s="15"/>
      <c r="R28" s="76"/>
      <c r="S28" s="15"/>
      <c r="T28" s="76"/>
      <c r="U28" s="15"/>
      <c r="V28" s="78"/>
      <c r="W28" s="4"/>
      <c r="X28" s="4"/>
      <c r="Y28" s="15"/>
      <c r="Z28" s="86"/>
      <c r="AA28" s="2"/>
    </row>
    <row r="29">
      <c r="A29" s="2"/>
      <c r="B29" s="80" t="str">
        <f t="shared" si="3"/>
        <v/>
      </c>
      <c r="C29" s="81"/>
      <c r="D29" s="82" t="str">
        <f>IFERROR(__xludf.DUMMYFUNCTION("if(isblank(indirect(""B""&amp;row())),,FILTER(SuperList,SuperList!$C$10:$C$60=indirect(""B""&amp;row())))"),"")</f>
        <v/>
      </c>
      <c r="E29" s="20"/>
      <c r="F29" s="83"/>
      <c r="G29" s="20"/>
      <c r="H29" s="19"/>
      <c r="I29" s="20"/>
      <c r="J29" s="83"/>
      <c r="K29" s="20"/>
      <c r="L29" s="83"/>
      <c r="M29" s="20"/>
      <c r="N29" s="83"/>
      <c r="O29" s="20"/>
      <c r="P29" s="83"/>
      <c r="Q29" s="20"/>
      <c r="R29" s="83"/>
      <c r="S29" s="20"/>
      <c r="T29" s="83"/>
      <c r="U29" s="20"/>
      <c r="V29" s="84"/>
      <c r="W29" s="10"/>
      <c r="X29" s="10"/>
      <c r="Y29" s="20"/>
      <c r="Z29" s="85"/>
      <c r="AA29" s="2"/>
    </row>
    <row r="30">
      <c r="A30" s="2"/>
      <c r="B30" s="73" t="str">
        <f t="shared" si="3"/>
        <v/>
      </c>
      <c r="C30" s="74"/>
      <c r="D30" s="75" t="str">
        <f>IFERROR(__xludf.DUMMYFUNCTION("if(isblank(indirect(""B""&amp;row())),,FILTER(SuperList,SuperList!$C$10:$C$60=indirect(""B""&amp;row())))"),"")</f>
        <v/>
      </c>
      <c r="E30" s="15"/>
      <c r="F30" s="76"/>
      <c r="G30" s="15"/>
      <c r="H30" s="77"/>
      <c r="I30" s="15"/>
      <c r="J30" s="76"/>
      <c r="K30" s="15"/>
      <c r="L30" s="76"/>
      <c r="M30" s="15"/>
      <c r="N30" s="76"/>
      <c r="O30" s="15"/>
      <c r="P30" s="76"/>
      <c r="Q30" s="15"/>
      <c r="R30" s="76"/>
      <c r="S30" s="15"/>
      <c r="T30" s="76"/>
      <c r="U30" s="15"/>
      <c r="V30" s="78"/>
      <c r="W30" s="4"/>
      <c r="X30" s="4"/>
      <c r="Y30" s="15"/>
      <c r="Z30" s="86"/>
      <c r="AA30" s="2"/>
    </row>
    <row r="31">
      <c r="A31" s="2"/>
      <c r="B31" s="80" t="str">
        <f t="shared" si="3"/>
        <v/>
      </c>
      <c r="C31" s="81"/>
      <c r="D31" s="82" t="str">
        <f>IFERROR(__xludf.DUMMYFUNCTION("if(isblank(indirect(""B""&amp;row())),,FILTER(SuperList,SuperList!$C$10:$C$60=indirect(""B""&amp;row())))"),"")</f>
        <v/>
      </c>
      <c r="E31" s="20"/>
      <c r="F31" s="83"/>
      <c r="G31" s="20"/>
      <c r="H31" s="19"/>
      <c r="I31" s="20"/>
      <c r="J31" s="83"/>
      <c r="K31" s="20"/>
      <c r="L31" s="83"/>
      <c r="M31" s="20"/>
      <c r="N31" s="83"/>
      <c r="O31" s="20"/>
      <c r="P31" s="83"/>
      <c r="Q31" s="20"/>
      <c r="R31" s="83"/>
      <c r="S31" s="20"/>
      <c r="T31" s="83"/>
      <c r="U31" s="20"/>
      <c r="V31" s="84"/>
      <c r="W31" s="10"/>
      <c r="X31" s="10"/>
      <c r="Y31" s="20"/>
      <c r="Z31" s="85"/>
      <c r="AA31" s="2"/>
    </row>
    <row r="32">
      <c r="A32" s="2"/>
      <c r="B32" s="73" t="str">
        <f t="shared" si="3"/>
        <v/>
      </c>
      <c r="C32" s="74"/>
      <c r="D32" s="75" t="str">
        <f>IFERROR(__xludf.DUMMYFUNCTION("if(isblank(indirect(""B""&amp;row())),,FILTER(SuperList,SuperList!$C$10:$C$60=indirect(""B""&amp;row())))"),"")</f>
        <v/>
      </c>
      <c r="E32" s="15"/>
      <c r="F32" s="76"/>
      <c r="G32" s="15"/>
      <c r="H32" s="77"/>
      <c r="I32" s="15"/>
      <c r="J32" s="76"/>
      <c r="K32" s="15"/>
      <c r="L32" s="76"/>
      <c r="M32" s="15"/>
      <c r="N32" s="76"/>
      <c r="O32" s="15"/>
      <c r="P32" s="76"/>
      <c r="Q32" s="15"/>
      <c r="R32" s="76"/>
      <c r="S32" s="15"/>
      <c r="T32" s="76"/>
      <c r="U32" s="15"/>
      <c r="V32" s="78"/>
      <c r="W32" s="4"/>
      <c r="X32" s="4"/>
      <c r="Y32" s="15"/>
      <c r="Z32" s="86"/>
      <c r="AA32" s="2"/>
    </row>
    <row r="33">
      <c r="A33" s="2"/>
      <c r="B33" s="80" t="str">
        <f t="shared" si="3"/>
        <v/>
      </c>
      <c r="C33" s="81"/>
      <c r="D33" s="82" t="str">
        <f>IFERROR(__xludf.DUMMYFUNCTION("if(isblank(indirect(""B""&amp;row())),,FILTER(SuperList,SuperList!$C$10:$C$60=indirect(""B""&amp;row())))"),"")</f>
        <v/>
      </c>
      <c r="E33" s="20"/>
      <c r="F33" s="83"/>
      <c r="G33" s="20"/>
      <c r="H33" s="19"/>
      <c r="I33" s="20"/>
      <c r="J33" s="83"/>
      <c r="K33" s="20"/>
      <c r="L33" s="83"/>
      <c r="M33" s="20"/>
      <c r="N33" s="83"/>
      <c r="O33" s="20"/>
      <c r="P33" s="83"/>
      <c r="Q33" s="20"/>
      <c r="R33" s="83"/>
      <c r="S33" s="20"/>
      <c r="T33" s="83"/>
      <c r="U33" s="20"/>
      <c r="V33" s="84"/>
      <c r="W33" s="10"/>
      <c r="X33" s="10"/>
      <c r="Y33" s="20"/>
      <c r="Z33" s="85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70" t="s">
        <v>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 t="s">
        <v>8</v>
      </c>
      <c r="W35" s="4"/>
      <c r="X35" s="15"/>
      <c r="Y35" s="35" t="str">
        <f>SUM(Z37:Z43)&amp;"/"&amp;if(not(isblank(dget(base_spells,"4th",F2:F3))),dget(base_spells,"4th",F2:F3)+dget(bonus_spells,"4th",J2:J3),0)</f>
        <v>0/0</v>
      </c>
      <c r="Z35" s="36"/>
      <c r="AA35" s="2"/>
    </row>
    <row r="36">
      <c r="A36" s="2"/>
      <c r="B36" s="71" t="s">
        <v>9</v>
      </c>
      <c r="C36" s="71"/>
      <c r="D36" s="72" t="s">
        <v>11</v>
      </c>
      <c r="E36" s="20"/>
      <c r="F36" s="72" t="s">
        <v>12</v>
      </c>
      <c r="G36" s="20"/>
      <c r="H36" s="72" t="s">
        <v>13</v>
      </c>
      <c r="I36" s="20"/>
      <c r="J36" s="72" t="s">
        <v>14</v>
      </c>
      <c r="K36" s="20"/>
      <c r="L36" s="72" t="s">
        <v>15</v>
      </c>
      <c r="M36" s="20"/>
      <c r="N36" s="72" t="s">
        <v>16</v>
      </c>
      <c r="O36" s="20"/>
      <c r="P36" s="72" t="s">
        <v>17</v>
      </c>
      <c r="Q36" s="20"/>
      <c r="R36" s="72" t="s">
        <v>18</v>
      </c>
      <c r="S36" s="20"/>
      <c r="T36" s="72" t="s">
        <v>19</v>
      </c>
      <c r="U36" s="20"/>
      <c r="V36" s="72" t="s">
        <v>20</v>
      </c>
      <c r="W36" s="10"/>
      <c r="X36" s="10"/>
      <c r="Y36" s="20"/>
      <c r="Z36" s="71" t="s">
        <v>178</v>
      </c>
      <c r="AA36" s="2"/>
    </row>
    <row r="37">
      <c r="A37" s="2"/>
      <c r="B37" s="73" t="str">
        <f t="shared" ref="B37:B42" si="4">if(isblank(indirect("'Prepared Spells'!B"&amp;row())),,right(indirect("'Prepared Spells'!B"&amp;row()),len(indirect("'Prepared Spells'!B"&amp;row()))-2))</f>
        <v/>
      </c>
      <c r="C37" s="74"/>
      <c r="D37" s="75" t="str">
        <f>IFERROR(__xludf.DUMMYFUNCTION("if(isblank(indirect(""B""&amp;row())),,FILTER(SuperList,SuperList!$C$10:$C$60=indirect(""B""&amp;row())))"),"")</f>
        <v/>
      </c>
      <c r="E37" s="15"/>
      <c r="F37" s="76"/>
      <c r="G37" s="15"/>
      <c r="H37" s="77"/>
      <c r="I37" s="15"/>
      <c r="J37" s="76"/>
      <c r="K37" s="15"/>
      <c r="L37" s="76"/>
      <c r="M37" s="15"/>
      <c r="N37" s="76"/>
      <c r="O37" s="15"/>
      <c r="P37" s="76"/>
      <c r="Q37" s="15"/>
      <c r="R37" s="76"/>
      <c r="S37" s="15"/>
      <c r="T37" s="76"/>
      <c r="U37" s="15"/>
      <c r="V37" s="78"/>
      <c r="W37" s="4"/>
      <c r="X37" s="4"/>
      <c r="Y37" s="15"/>
      <c r="Z37" s="86"/>
      <c r="AA37" s="2"/>
    </row>
    <row r="38">
      <c r="A38" s="2"/>
      <c r="B38" s="80" t="str">
        <f t="shared" si="4"/>
        <v/>
      </c>
      <c r="C38" s="81"/>
      <c r="D38" s="82" t="str">
        <f>IFERROR(__xludf.DUMMYFUNCTION("if(isblank(indirect(""B""&amp;row())),,FILTER(SuperList,SuperList!$C$10:$C$60=indirect(""B""&amp;row())))"),"")</f>
        <v/>
      </c>
      <c r="E38" s="20"/>
      <c r="F38" s="83"/>
      <c r="G38" s="20"/>
      <c r="H38" s="19"/>
      <c r="I38" s="20"/>
      <c r="J38" s="83"/>
      <c r="K38" s="20"/>
      <c r="L38" s="83"/>
      <c r="M38" s="20"/>
      <c r="N38" s="83"/>
      <c r="O38" s="20"/>
      <c r="P38" s="83"/>
      <c r="Q38" s="20"/>
      <c r="R38" s="83"/>
      <c r="S38" s="20"/>
      <c r="T38" s="83"/>
      <c r="U38" s="20"/>
      <c r="V38" s="84"/>
      <c r="W38" s="10"/>
      <c r="X38" s="10"/>
      <c r="Y38" s="20"/>
      <c r="Z38" s="85"/>
      <c r="AA38" s="2"/>
    </row>
    <row r="39">
      <c r="A39" s="2"/>
      <c r="B39" s="73" t="str">
        <f t="shared" si="4"/>
        <v/>
      </c>
      <c r="C39" s="74"/>
      <c r="D39" s="75" t="str">
        <f>IFERROR(__xludf.DUMMYFUNCTION("if(isblank(indirect(""B""&amp;row())),,FILTER(SuperList,SuperList!$C$10:$C$60=indirect(""B""&amp;row())))"),"")</f>
        <v/>
      </c>
      <c r="E39" s="15"/>
      <c r="F39" s="76"/>
      <c r="G39" s="15"/>
      <c r="H39" s="77"/>
      <c r="I39" s="15"/>
      <c r="J39" s="76"/>
      <c r="K39" s="15"/>
      <c r="L39" s="76"/>
      <c r="M39" s="15"/>
      <c r="N39" s="76"/>
      <c r="O39" s="15"/>
      <c r="P39" s="76"/>
      <c r="Q39" s="15"/>
      <c r="R39" s="76"/>
      <c r="S39" s="15"/>
      <c r="T39" s="76"/>
      <c r="U39" s="15"/>
      <c r="V39" s="78"/>
      <c r="W39" s="4"/>
      <c r="X39" s="4"/>
      <c r="Y39" s="15"/>
      <c r="Z39" s="86"/>
      <c r="AA39" s="2"/>
    </row>
    <row r="40">
      <c r="A40" s="2"/>
      <c r="B40" s="80" t="str">
        <f t="shared" si="4"/>
        <v/>
      </c>
      <c r="C40" s="81"/>
      <c r="D40" s="82" t="str">
        <f>IFERROR(__xludf.DUMMYFUNCTION("if(isblank(indirect(""B""&amp;row())),,FILTER(SuperList,SuperList!$C$10:$C$60=indirect(""B""&amp;row())))"),"")</f>
        <v/>
      </c>
      <c r="E40" s="20"/>
      <c r="F40" s="83"/>
      <c r="G40" s="20"/>
      <c r="H40" s="19"/>
      <c r="I40" s="20"/>
      <c r="J40" s="83"/>
      <c r="K40" s="20"/>
      <c r="L40" s="83"/>
      <c r="M40" s="20"/>
      <c r="N40" s="83"/>
      <c r="O40" s="20"/>
      <c r="P40" s="83"/>
      <c r="Q40" s="20"/>
      <c r="R40" s="83"/>
      <c r="S40" s="20"/>
      <c r="T40" s="83"/>
      <c r="U40" s="20"/>
      <c r="V40" s="84"/>
      <c r="W40" s="10"/>
      <c r="X40" s="10"/>
      <c r="Y40" s="20"/>
      <c r="Z40" s="85"/>
      <c r="AA40" s="2"/>
    </row>
    <row r="41">
      <c r="A41" s="2"/>
      <c r="B41" s="73" t="str">
        <f t="shared" si="4"/>
        <v/>
      </c>
      <c r="C41" s="74"/>
      <c r="D41" s="75" t="str">
        <f>IFERROR(__xludf.DUMMYFUNCTION("if(isblank(indirect(""B""&amp;row())),,FILTER(SuperList,SuperList!$C$10:$C$60=indirect(""B""&amp;row())))"),"")</f>
        <v/>
      </c>
      <c r="E41" s="15"/>
      <c r="F41" s="76"/>
      <c r="G41" s="15"/>
      <c r="H41" s="77"/>
      <c r="I41" s="15"/>
      <c r="J41" s="76"/>
      <c r="K41" s="15"/>
      <c r="L41" s="76"/>
      <c r="M41" s="15"/>
      <c r="N41" s="76"/>
      <c r="O41" s="15"/>
      <c r="P41" s="76"/>
      <c r="Q41" s="15"/>
      <c r="R41" s="76"/>
      <c r="S41" s="15"/>
      <c r="T41" s="76"/>
      <c r="U41" s="15"/>
      <c r="V41" s="78"/>
      <c r="W41" s="4"/>
      <c r="X41" s="4"/>
      <c r="Y41" s="15"/>
      <c r="Z41" s="86"/>
      <c r="AA41" s="2"/>
    </row>
    <row r="42">
      <c r="A42" s="2"/>
      <c r="B42" s="80" t="str">
        <f t="shared" si="4"/>
        <v/>
      </c>
      <c r="C42" s="81"/>
      <c r="D42" s="82" t="str">
        <f>IFERROR(__xludf.DUMMYFUNCTION("if(isblank(indirect(""B""&amp;row())),,FILTER(SuperList,SuperList!$C$10:$C$60=indirect(""B""&amp;row())))"),"")</f>
        <v/>
      </c>
      <c r="E42" s="20"/>
      <c r="F42" s="83"/>
      <c r="G42" s="20"/>
      <c r="H42" s="19"/>
      <c r="I42" s="20"/>
      <c r="J42" s="83"/>
      <c r="K42" s="20"/>
      <c r="L42" s="83"/>
      <c r="M42" s="20"/>
      <c r="N42" s="83"/>
      <c r="O42" s="20"/>
      <c r="P42" s="83"/>
      <c r="Q42" s="20"/>
      <c r="R42" s="83"/>
      <c r="S42" s="20"/>
      <c r="T42" s="83"/>
      <c r="U42" s="20"/>
      <c r="V42" s="84"/>
      <c r="W42" s="10"/>
      <c r="X42" s="10"/>
      <c r="Y42" s="20"/>
      <c r="Z42" s="85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</sheetData>
  <mergeCells count="293"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N38:O38"/>
    <mergeCell ref="P38:Q38"/>
    <mergeCell ref="R38:S38"/>
    <mergeCell ref="T38:U38"/>
    <mergeCell ref="V38:Y38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L37:M37"/>
    <mergeCell ref="N37:O37"/>
    <mergeCell ref="D38:E38"/>
    <mergeCell ref="F38:G38"/>
    <mergeCell ref="H38:I38"/>
    <mergeCell ref="J38:K38"/>
    <mergeCell ref="L38:M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B2:D2"/>
    <mergeCell ref="B3:D3"/>
    <mergeCell ref="B4:D4"/>
    <mergeCell ref="B5:D5"/>
    <mergeCell ref="B6:D6"/>
    <mergeCell ref="B8:U8"/>
    <mergeCell ref="V8:X8"/>
    <mergeCell ref="R9:S9"/>
    <mergeCell ref="T9:U9"/>
    <mergeCell ref="V9:Y9"/>
    <mergeCell ref="D9:E9"/>
    <mergeCell ref="F9:G9"/>
    <mergeCell ref="H9:I9"/>
    <mergeCell ref="J9:K9"/>
    <mergeCell ref="L9:M9"/>
    <mergeCell ref="N9:O9"/>
    <mergeCell ref="P9:Q9"/>
    <mergeCell ref="R10:S10"/>
    <mergeCell ref="T10:U10"/>
    <mergeCell ref="V10:Y10"/>
    <mergeCell ref="D10:E10"/>
    <mergeCell ref="F10:G10"/>
    <mergeCell ref="H10:I10"/>
    <mergeCell ref="J10:K10"/>
    <mergeCell ref="L10:M10"/>
    <mergeCell ref="N10:O10"/>
    <mergeCell ref="P10:Q10"/>
    <mergeCell ref="R11:S11"/>
    <mergeCell ref="T11:U11"/>
    <mergeCell ref="V11:Y11"/>
    <mergeCell ref="D11:E11"/>
    <mergeCell ref="F11:G11"/>
    <mergeCell ref="H11:I11"/>
    <mergeCell ref="J11:K11"/>
    <mergeCell ref="L11:M11"/>
    <mergeCell ref="N11:O11"/>
    <mergeCell ref="P11:Q11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8:S18"/>
    <mergeCell ref="T18:U18"/>
    <mergeCell ref="B17:U17"/>
    <mergeCell ref="V17:X17"/>
    <mergeCell ref="D18:E18"/>
    <mergeCell ref="F18:G18"/>
    <mergeCell ref="H18:I18"/>
    <mergeCell ref="J18:K18"/>
    <mergeCell ref="L18:M18"/>
    <mergeCell ref="P19:Q19"/>
    <mergeCell ref="R19:S19"/>
    <mergeCell ref="T19:U19"/>
    <mergeCell ref="V19:Y19"/>
    <mergeCell ref="N18:O18"/>
    <mergeCell ref="P18:Q18"/>
    <mergeCell ref="V18:Y18"/>
    <mergeCell ref="D19:E19"/>
    <mergeCell ref="F19:G19"/>
    <mergeCell ref="H19:I19"/>
    <mergeCell ref="J19:K19"/>
    <mergeCell ref="R12:S12"/>
    <mergeCell ref="T12:U12"/>
    <mergeCell ref="V12:Y12"/>
    <mergeCell ref="D12:E12"/>
    <mergeCell ref="F12:G12"/>
    <mergeCell ref="H12:I12"/>
    <mergeCell ref="J12:K12"/>
    <mergeCell ref="L12:M12"/>
    <mergeCell ref="N12:O12"/>
    <mergeCell ref="P12:Q12"/>
    <mergeCell ref="R13:S13"/>
    <mergeCell ref="T13:U13"/>
    <mergeCell ref="V13:Y13"/>
    <mergeCell ref="D13:E13"/>
    <mergeCell ref="F13:G13"/>
    <mergeCell ref="H13:I13"/>
    <mergeCell ref="J13:K13"/>
    <mergeCell ref="L13:M13"/>
    <mergeCell ref="N13:O13"/>
    <mergeCell ref="P13:Q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N20:O20"/>
    <mergeCell ref="P20:Q20"/>
    <mergeCell ref="R20:S20"/>
    <mergeCell ref="T20:U20"/>
    <mergeCell ref="V20:Y20"/>
    <mergeCell ref="L19:M19"/>
    <mergeCell ref="N19:O19"/>
    <mergeCell ref="D20:E20"/>
    <mergeCell ref="F20:G20"/>
    <mergeCell ref="H20:I20"/>
    <mergeCell ref="J20:K20"/>
    <mergeCell ref="L20:M20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N27:O27"/>
    <mergeCell ref="P27:Q27"/>
    <mergeCell ref="R27:S27"/>
    <mergeCell ref="T27:U27"/>
    <mergeCell ref="B26:U26"/>
    <mergeCell ref="V26:X26"/>
    <mergeCell ref="F27:G27"/>
    <mergeCell ref="H27:I27"/>
    <mergeCell ref="J27:K27"/>
    <mergeCell ref="L27:M27"/>
    <mergeCell ref="V27:Y27"/>
    <mergeCell ref="P28:Q28"/>
    <mergeCell ref="R28:S28"/>
    <mergeCell ref="T28:U28"/>
    <mergeCell ref="V28:Y28"/>
    <mergeCell ref="D27:E27"/>
    <mergeCell ref="D28:E28"/>
    <mergeCell ref="F28:G28"/>
    <mergeCell ref="H28:I28"/>
    <mergeCell ref="J28:K28"/>
    <mergeCell ref="L28:M28"/>
    <mergeCell ref="N28:O28"/>
  </mergeCells>
  <conditionalFormatting sqref="B10:E15 B19:E24 B28:E33 B37:E42">
    <cfRule type="expression" dxfId="0" priority="1">
      <formula>INDIRECT(CONCAT("D",ROW()))</formula>
    </cfRule>
  </conditionalFormatting>
  <conditionalFormatting sqref="B10:E15 B19:E24 B28:E33 B37:E42">
    <cfRule type="expression" dxfId="0" priority="2">
      <formula>INDIRECT(CONCAT("D",ROW()))</formula>
    </cfRule>
  </conditionalFormatting>
  <hyperlinks>
    <hyperlink display="1st Level Spells" location="Prepared Spells!B8:Y15" ref="B3"/>
    <hyperlink display="2nd Level Spells" location="Prepared Spells!B17:Y24" ref="B4"/>
    <hyperlink display="3rd Level Spells" location="Prepared Spells!B26:Y33" ref="B5"/>
    <hyperlink display="4th Level Spells" location="Prepared Spells!B35:Y42" ref="B6"/>
  </hyperlink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7" t="s">
        <v>1</v>
      </c>
      <c r="B2" s="87" t="s">
        <v>179</v>
      </c>
      <c r="C2" s="87" t="s">
        <v>180</v>
      </c>
      <c r="D2" s="87" t="s">
        <v>181</v>
      </c>
      <c r="E2" s="87" t="s">
        <v>182</v>
      </c>
    </row>
    <row r="3">
      <c r="A3" s="87">
        <v>1.0</v>
      </c>
    </row>
    <row r="4">
      <c r="A4" s="87">
        <v>2.0</v>
      </c>
    </row>
    <row r="5">
      <c r="A5" s="87">
        <v>3.0</v>
      </c>
    </row>
    <row r="6">
      <c r="A6" s="87">
        <v>4.0</v>
      </c>
      <c r="B6" s="87">
        <v>0.0</v>
      </c>
    </row>
    <row r="7">
      <c r="A7" s="87">
        <v>5.0</v>
      </c>
      <c r="B7" s="87">
        <v>0.0</v>
      </c>
    </row>
    <row r="8">
      <c r="A8" s="87">
        <v>6.0</v>
      </c>
      <c r="B8" s="87">
        <v>1.0</v>
      </c>
    </row>
    <row r="9">
      <c r="A9" s="87">
        <v>7.0</v>
      </c>
      <c r="B9" s="87">
        <v>1.0</v>
      </c>
    </row>
    <row r="10">
      <c r="A10" s="87">
        <v>8.0</v>
      </c>
      <c r="B10" s="87">
        <v>1.0</v>
      </c>
      <c r="C10" s="87">
        <v>0.0</v>
      </c>
    </row>
    <row r="11">
      <c r="A11" s="87">
        <v>9.0</v>
      </c>
      <c r="B11" s="87">
        <v>1.0</v>
      </c>
      <c r="C11" s="87">
        <v>0.0</v>
      </c>
    </row>
    <row r="12">
      <c r="A12" s="87">
        <v>10.0</v>
      </c>
      <c r="B12" s="87">
        <v>1.0</v>
      </c>
      <c r="C12" s="87">
        <v>1.0</v>
      </c>
    </row>
    <row r="13">
      <c r="A13" s="87">
        <v>11.0</v>
      </c>
      <c r="B13" s="87">
        <v>1.0</v>
      </c>
      <c r="C13" s="87">
        <v>1.0</v>
      </c>
      <c r="D13" s="87">
        <v>0.0</v>
      </c>
    </row>
    <row r="14">
      <c r="A14" s="87">
        <v>12.0</v>
      </c>
      <c r="B14" s="87">
        <v>1.0</v>
      </c>
      <c r="C14" s="87">
        <v>1.0</v>
      </c>
      <c r="D14" s="87">
        <v>1.0</v>
      </c>
    </row>
    <row r="15">
      <c r="A15" s="87">
        <v>13.0</v>
      </c>
      <c r="B15" s="87">
        <v>1.0</v>
      </c>
      <c r="C15" s="87">
        <v>1.0</v>
      </c>
      <c r="D15" s="87">
        <v>1.0</v>
      </c>
    </row>
    <row r="16">
      <c r="A16" s="87">
        <v>14.0</v>
      </c>
      <c r="B16" s="87">
        <v>2.0</v>
      </c>
      <c r="C16" s="87">
        <v>1.0</v>
      </c>
      <c r="D16" s="87">
        <v>1.0</v>
      </c>
      <c r="E16" s="87">
        <v>0.0</v>
      </c>
    </row>
    <row r="17">
      <c r="A17" s="87">
        <v>15.0</v>
      </c>
      <c r="B17" s="87">
        <v>2.0</v>
      </c>
      <c r="C17" s="87">
        <v>1.0</v>
      </c>
      <c r="D17" s="87">
        <v>1.0</v>
      </c>
      <c r="E17" s="87">
        <v>1.0</v>
      </c>
    </row>
    <row r="18">
      <c r="A18" s="87">
        <v>16.0</v>
      </c>
      <c r="B18" s="87">
        <v>2.0</v>
      </c>
      <c r="C18" s="87">
        <v>2.0</v>
      </c>
      <c r="D18" s="87">
        <v>1.0</v>
      </c>
      <c r="E18" s="87">
        <v>1.0</v>
      </c>
    </row>
    <row r="19">
      <c r="A19" s="87">
        <v>17.0</v>
      </c>
      <c r="B19" s="87">
        <v>2.0</v>
      </c>
      <c r="C19" s="87">
        <v>2.0</v>
      </c>
      <c r="D19" s="87">
        <v>2.0</v>
      </c>
      <c r="E19" s="87">
        <v>1.0</v>
      </c>
    </row>
    <row r="20">
      <c r="A20" s="87">
        <v>18.0</v>
      </c>
      <c r="B20" s="87">
        <v>3.0</v>
      </c>
      <c r="C20" s="87">
        <v>2.0</v>
      </c>
      <c r="D20" s="87">
        <v>2.0</v>
      </c>
      <c r="E20" s="87">
        <v>1.0</v>
      </c>
    </row>
    <row r="21">
      <c r="A21" s="87">
        <v>19.0</v>
      </c>
      <c r="B21" s="87">
        <v>3.0</v>
      </c>
      <c r="C21" s="87">
        <v>2.0</v>
      </c>
      <c r="D21" s="87">
        <v>2.0</v>
      </c>
      <c r="E21" s="87">
        <v>2.0</v>
      </c>
    </row>
    <row r="22">
      <c r="A22" s="87">
        <v>20.0</v>
      </c>
      <c r="B22" s="87">
        <v>3.0</v>
      </c>
      <c r="C22" s="87">
        <v>3.0</v>
      </c>
      <c r="D22" s="87">
        <v>3.0</v>
      </c>
      <c r="E22" s="87">
        <v>3.0</v>
      </c>
    </row>
    <row r="25">
      <c r="A25" s="87" t="s">
        <v>3</v>
      </c>
      <c r="B25" s="87" t="s">
        <v>179</v>
      </c>
      <c r="C25" s="87" t="s">
        <v>180</v>
      </c>
      <c r="D25" s="87" t="s">
        <v>181</v>
      </c>
      <c r="E25" s="87" t="s">
        <v>182</v>
      </c>
    </row>
    <row r="26">
      <c r="A26" s="87">
        <v>-5.0</v>
      </c>
    </row>
    <row r="27">
      <c r="A27" s="87">
        <v>-4.0</v>
      </c>
    </row>
    <row r="28">
      <c r="A28" s="87">
        <v>-3.0</v>
      </c>
    </row>
    <row r="29">
      <c r="A29" s="87">
        <v>-2.0</v>
      </c>
    </row>
    <row r="30">
      <c r="A30" s="87">
        <v>-1.0</v>
      </c>
    </row>
    <row r="31">
      <c r="A31" s="87">
        <v>0.0</v>
      </c>
    </row>
    <row r="32">
      <c r="A32" s="87">
        <v>1.0</v>
      </c>
      <c r="B32" s="87">
        <v>1.0</v>
      </c>
    </row>
    <row r="33">
      <c r="A33" s="87">
        <v>2.0</v>
      </c>
      <c r="B33" s="87">
        <v>1.0</v>
      </c>
      <c r="C33" s="87">
        <v>1.0</v>
      </c>
    </row>
    <row r="34">
      <c r="A34" s="87">
        <v>3.0</v>
      </c>
      <c r="B34" s="87">
        <v>1.0</v>
      </c>
      <c r="C34" s="87">
        <v>1.0</v>
      </c>
      <c r="D34" s="87">
        <v>1.0</v>
      </c>
    </row>
    <row r="35">
      <c r="A35" s="87">
        <v>4.0</v>
      </c>
      <c r="B35" s="87">
        <v>1.0</v>
      </c>
      <c r="C35" s="87">
        <v>1.0</v>
      </c>
      <c r="D35" s="87">
        <v>1.0</v>
      </c>
      <c r="E35" s="87">
        <v>1.0</v>
      </c>
    </row>
    <row r="36">
      <c r="A36" s="87">
        <v>5.0</v>
      </c>
      <c r="B36" s="87">
        <v>2.0</v>
      </c>
      <c r="C36" s="87">
        <v>1.0</v>
      </c>
      <c r="D36" s="87">
        <v>1.0</v>
      </c>
      <c r="E36" s="87">
        <v>1.0</v>
      </c>
    </row>
    <row r="37">
      <c r="A37" s="87">
        <v>6.0</v>
      </c>
      <c r="B37" s="87">
        <v>2.0</v>
      </c>
      <c r="C37" s="87">
        <v>2.0</v>
      </c>
      <c r="D37" s="87">
        <v>1.0</v>
      </c>
      <c r="E37" s="87">
        <v>1.0</v>
      </c>
    </row>
    <row r="38">
      <c r="A38" s="87">
        <v>7.0</v>
      </c>
      <c r="B38" s="87">
        <v>2.0</v>
      </c>
      <c r="C38" s="87">
        <v>2.0</v>
      </c>
      <c r="D38" s="87">
        <v>2.0</v>
      </c>
      <c r="E38" s="87">
        <v>1.0</v>
      </c>
    </row>
    <row r="39">
      <c r="A39" s="87">
        <v>8.0</v>
      </c>
      <c r="B39" s="87">
        <v>2.0</v>
      </c>
      <c r="C39" s="87">
        <v>2.0</v>
      </c>
      <c r="D39" s="87">
        <v>2.0</v>
      </c>
      <c r="E39" s="87">
        <v>2.0</v>
      </c>
    </row>
    <row r="40">
      <c r="A40" s="87">
        <v>9.0</v>
      </c>
      <c r="B40" s="87">
        <v>3.0</v>
      </c>
      <c r="C40" s="87">
        <v>2.0</v>
      </c>
      <c r="D40" s="87">
        <v>2.0</v>
      </c>
      <c r="E40" s="87">
        <v>2.0</v>
      </c>
    </row>
    <row r="41">
      <c r="A41" s="87">
        <v>10.0</v>
      </c>
      <c r="B41" s="87">
        <v>3.0</v>
      </c>
      <c r="C41" s="87">
        <v>3.0</v>
      </c>
      <c r="D41" s="87">
        <v>2.0</v>
      </c>
      <c r="E41" s="87">
        <v>2.0</v>
      </c>
    </row>
    <row r="42">
      <c r="A42" s="87">
        <v>11.0</v>
      </c>
      <c r="B42" s="87">
        <v>3.0</v>
      </c>
      <c r="C42" s="87">
        <v>3.0</v>
      </c>
      <c r="D42" s="87">
        <v>3.0</v>
      </c>
      <c r="E42" s="87">
        <v>2.0</v>
      </c>
    </row>
    <row r="43">
      <c r="A43" s="87">
        <v>12.0</v>
      </c>
      <c r="B43" s="87">
        <v>3.0</v>
      </c>
      <c r="C43" s="87">
        <v>3.0</v>
      </c>
      <c r="D43" s="87">
        <v>3.0</v>
      </c>
      <c r="E43" s="87">
        <v>3.0</v>
      </c>
    </row>
    <row r="44">
      <c r="A44" s="87">
        <v>13.0</v>
      </c>
      <c r="B44" s="87">
        <v>4.0</v>
      </c>
      <c r="C44" s="87">
        <v>3.0</v>
      </c>
      <c r="D44" s="87">
        <v>3.0</v>
      </c>
      <c r="E44" s="87">
        <v>3.0</v>
      </c>
    </row>
    <row r="45">
      <c r="A45" s="87">
        <v>14.0</v>
      </c>
      <c r="B45" s="87">
        <v>4.0</v>
      </c>
      <c r="C45" s="87">
        <v>4.0</v>
      </c>
      <c r="D45" s="87">
        <v>3.0</v>
      </c>
      <c r="E45" s="87">
        <v>3.0</v>
      </c>
    </row>
    <row r="46">
      <c r="A46" s="87">
        <v>15.0</v>
      </c>
      <c r="B46" s="87">
        <v>4.0</v>
      </c>
      <c r="C46" s="87">
        <v>4.0</v>
      </c>
      <c r="D46" s="87">
        <v>4.0</v>
      </c>
      <c r="E46" s="87">
        <v>3.0</v>
      </c>
    </row>
    <row r="47">
      <c r="A47" s="87">
        <v>16.0</v>
      </c>
      <c r="B47" s="87">
        <v>4.0</v>
      </c>
      <c r="C47" s="87">
        <v>4.0</v>
      </c>
      <c r="D47" s="87">
        <v>4.0</v>
      </c>
      <c r="E47" s="87">
        <v>4.0</v>
      </c>
    </row>
    <row r="48">
      <c r="A48" s="87">
        <v>17.0</v>
      </c>
      <c r="B48" s="87">
        <v>5.0</v>
      </c>
      <c r="C48" s="87">
        <v>4.0</v>
      </c>
      <c r="D48" s="87">
        <v>4.0</v>
      </c>
      <c r="E48" s="87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/>
    <row r="2"/>
    <row r="3"/>
    <row r="4">
      <c r="B4" s="88" t="str">
        <f>SuperList!B10&amp;" "&amp;SuperList!C10</f>
        <v>1 Alarm</v>
      </c>
    </row>
    <row r="5">
      <c r="B5" s="88" t="str">
        <f>SuperList!B11&amp;" "&amp;SuperList!C11</f>
        <v>1 Animal Messenger</v>
      </c>
    </row>
    <row r="6">
      <c r="B6" s="88" t="str">
        <f>SuperList!B12&amp;" "&amp;SuperList!C12</f>
        <v>1 Calm Animals</v>
      </c>
    </row>
    <row r="7">
      <c r="B7" s="88" t="str">
        <f>SuperList!B13&amp;" "&amp;SuperList!C13</f>
        <v>1 Charm Animal</v>
      </c>
    </row>
    <row r="8">
      <c r="B8" s="88" t="str">
        <f>SuperList!B14&amp;" "&amp;SuperList!C14</f>
        <v>1 Delay Posion</v>
      </c>
    </row>
    <row r="9">
      <c r="B9" s="88" t="str">
        <f>SuperList!B15&amp;" "&amp;SuperList!C15</f>
        <v>1 Detect Animals or Plants</v>
      </c>
    </row>
    <row r="10">
      <c r="B10" s="88" t="str">
        <f>SuperList!B16&amp;" "&amp;SuperList!C16</f>
        <v>1 Detect Poison</v>
      </c>
    </row>
    <row r="11">
      <c r="B11" s="88" t="str">
        <f>SuperList!B17&amp;" "&amp;SuperList!C17</f>
        <v>1 Detect Snares and Pits</v>
      </c>
    </row>
    <row r="12">
      <c r="B12" s="88" t="str">
        <f>SuperList!B18&amp;" "&amp;SuperList!C18</f>
        <v>1 Endure Elements</v>
      </c>
    </row>
    <row r="13">
      <c r="B13" s="88" t="str">
        <f>SuperList!B19&amp;" "&amp;SuperList!C19</f>
        <v>1 Entangle</v>
      </c>
    </row>
    <row r="14">
      <c r="B14" s="88" t="str">
        <f>SuperList!B20&amp;" "&amp;SuperList!C20</f>
        <v>1 Hide from Animals</v>
      </c>
    </row>
    <row r="15">
      <c r="B15" s="88" t="str">
        <f>SuperList!B21&amp;" "&amp;SuperList!C21</f>
        <v>1 Jump</v>
      </c>
    </row>
    <row r="16">
      <c r="B16" s="88" t="str">
        <f>SuperList!B22&amp;" "&amp;SuperList!C22</f>
        <v>1 Longstrider</v>
      </c>
    </row>
    <row r="17">
      <c r="B17" s="88" t="str">
        <f>SuperList!B23&amp;" "&amp;SuperList!C23</f>
        <v>1 Magic Fang</v>
      </c>
    </row>
    <row r="18">
      <c r="B18" s="88" t="str">
        <f>SuperList!B24&amp;" "&amp;SuperList!C24</f>
        <v>1 Pass without Trace</v>
      </c>
    </row>
    <row r="19">
      <c r="B19" s="88" t="str">
        <f>SuperList!B25&amp;" "&amp;SuperList!C25</f>
        <v>1 Read Magic</v>
      </c>
    </row>
    <row r="20">
      <c r="B20" s="88" t="str">
        <f>SuperList!B26&amp;" "&amp;SuperList!C26</f>
        <v>1 Resist Energy</v>
      </c>
    </row>
    <row r="21">
      <c r="B21" s="88" t="str">
        <f>SuperList!B27&amp;" "&amp;SuperList!C27</f>
        <v>1 Speak with Animals</v>
      </c>
    </row>
    <row r="22">
      <c r="B22" s="88" t="str">
        <f>SuperList!B28&amp;" "&amp;SuperList!C28</f>
        <v>1 Summon Nature's Ally I</v>
      </c>
    </row>
    <row r="23">
      <c r="B23" s="88" t="str">
        <f>SuperList!B29&amp;" "&amp;SuperList!C29</f>
        <v>2 Barkskin</v>
      </c>
    </row>
    <row r="24">
      <c r="B24" s="88" t="str">
        <f>SuperList!B30&amp;" "&amp;SuperList!C30</f>
        <v>2 Bear's Endurance</v>
      </c>
    </row>
    <row r="25">
      <c r="B25" s="88" t="str">
        <f>SuperList!B31&amp;" "&amp;SuperList!C31</f>
        <v>2 Cat's Grace</v>
      </c>
    </row>
    <row r="26">
      <c r="B26" s="88" t="str">
        <f>SuperList!B32&amp;" "&amp;SuperList!C32</f>
        <v>2 Cure Light Wounds</v>
      </c>
    </row>
    <row r="27">
      <c r="B27" s="88" t="str">
        <f>SuperList!B33&amp;" "&amp;SuperList!C33</f>
        <v>2 Hold Animal</v>
      </c>
    </row>
    <row r="28">
      <c r="B28" s="88" t="str">
        <f>SuperList!B34&amp;" "&amp;SuperList!C34</f>
        <v>2 Owl's Wisdom</v>
      </c>
    </row>
    <row r="29">
      <c r="B29" s="88" t="str">
        <f>SuperList!B35&amp;" "&amp;SuperList!C35</f>
        <v>2 Protection from Energy</v>
      </c>
    </row>
    <row r="30">
      <c r="B30" s="88" t="str">
        <f>SuperList!B36&amp;" "&amp;SuperList!C36</f>
        <v>2 Snare</v>
      </c>
    </row>
    <row r="31">
      <c r="B31" s="88" t="str">
        <f>SuperList!B37&amp;" "&amp;SuperList!C37</f>
        <v>2 Speak with Plants</v>
      </c>
    </row>
    <row r="32">
      <c r="B32" s="88" t="str">
        <f>SuperList!B38&amp;" "&amp;SuperList!C38</f>
        <v>2 Spike Growth</v>
      </c>
    </row>
    <row r="33">
      <c r="B33" s="88" t="str">
        <f>SuperList!B39&amp;" "&amp;SuperList!C39</f>
        <v>2 Summon Nature's Ally II</v>
      </c>
    </row>
    <row r="34">
      <c r="B34" s="88" t="str">
        <f>SuperList!B40&amp;" "&amp;SuperList!C40</f>
        <v>2 Wind Wall</v>
      </c>
    </row>
    <row r="35">
      <c r="B35" s="88" t="str">
        <f>SuperList!B41&amp;" "&amp;SuperList!C41</f>
        <v>3 Command Plants</v>
      </c>
    </row>
    <row r="36">
      <c r="B36" s="88" t="str">
        <f>SuperList!B42&amp;" "&amp;SuperList!C42</f>
        <v>3 Cure Moderate Wounds</v>
      </c>
    </row>
    <row r="37">
      <c r="B37" s="88" t="str">
        <f>SuperList!B43&amp;" "&amp;SuperList!C43</f>
        <v>3 Darkvision</v>
      </c>
    </row>
    <row r="38">
      <c r="B38" s="88" t="str">
        <f>SuperList!B44&amp;" "&amp;SuperList!C44</f>
        <v>3 Diminish Plants</v>
      </c>
    </row>
    <row r="39">
      <c r="B39" s="88" t="str">
        <f>SuperList!B45&amp;" "&amp;SuperList!C45</f>
        <v>3 Greater Magic Fang</v>
      </c>
    </row>
    <row r="40">
      <c r="B40" s="88" t="str">
        <f>SuperList!B46&amp;" "&amp;SuperList!C46</f>
        <v>3 Neutralize Poison</v>
      </c>
    </row>
    <row r="41">
      <c r="B41" s="88" t="str">
        <f>SuperList!B47&amp;" "&amp;SuperList!C47</f>
        <v>3 Plant Growth</v>
      </c>
    </row>
    <row r="42">
      <c r="B42" s="88" t="str">
        <f>SuperList!B48&amp;" "&amp;SuperList!C48</f>
        <v>3 Reduce Animal</v>
      </c>
    </row>
    <row r="43">
      <c r="B43" s="88" t="str">
        <f>SuperList!B49&amp;" "&amp;SuperList!C49</f>
        <v>3 Remove Disease</v>
      </c>
    </row>
    <row r="44">
      <c r="B44" s="88" t="str">
        <f>SuperList!B50&amp;" "&amp;SuperList!C50</f>
        <v>3 Repel Vermin</v>
      </c>
    </row>
    <row r="45">
      <c r="B45" s="88" t="str">
        <f>SuperList!B51&amp;" "&amp;SuperList!C51</f>
        <v>3 Summon Nature's Ally III</v>
      </c>
    </row>
    <row r="46">
      <c r="B46" s="88" t="str">
        <f>SuperList!B52&amp;" "&amp;SuperList!C52</f>
        <v>3 Tree Shape</v>
      </c>
    </row>
    <row r="47">
      <c r="B47" s="88" t="str">
        <f>SuperList!B53&amp;" "&amp;SuperList!C53</f>
        <v>3 Water Walk</v>
      </c>
    </row>
    <row r="48">
      <c r="B48" s="88" t="str">
        <f>SuperList!B54&amp;" "&amp;SuperList!C54</f>
        <v>4 Animal Growth</v>
      </c>
    </row>
    <row r="49">
      <c r="B49" s="88" t="str">
        <f>SuperList!B55&amp;" "&amp;SuperList!C55</f>
        <v>4 Commune with Nature</v>
      </c>
    </row>
    <row r="50">
      <c r="B50" s="88" t="str">
        <f>SuperList!B56&amp;" "&amp;SuperList!C56</f>
        <v>4 Cure Serious Wounds</v>
      </c>
    </row>
    <row r="51">
      <c r="B51" s="88" t="str">
        <f>SuperList!B57&amp;" "&amp;SuperList!C57</f>
        <v>4 Freedom of Movement</v>
      </c>
    </row>
    <row r="52">
      <c r="B52" s="88" t="str">
        <f>SuperList!B58&amp;" "&amp;SuperList!C58</f>
        <v>4 Nondetection</v>
      </c>
    </row>
    <row r="53">
      <c r="B53" s="88" t="str">
        <f>SuperList!B59&amp;" "&amp;SuperList!C59</f>
        <v>4 Summon Nature's Ally IV</v>
      </c>
    </row>
    <row r="54">
      <c r="B54" s="88" t="str">
        <f>SuperList!B60&amp;" "&amp;SuperList!C60</f>
        <v>4 Tree Stride</v>
      </c>
    </row>
    <row r="55">
      <c r="B55" s="88"/>
    </row>
    <row r="56">
      <c r="B56" s="88"/>
    </row>
    <row r="57">
      <c r="B57" s="88"/>
    </row>
    <row r="58">
      <c r="B58" s="88"/>
    </row>
    <row r="59">
      <c r="B59" s="88"/>
    </row>
    <row r="60">
      <c r="B60" s="88"/>
    </row>
    <row r="61">
      <c r="B61" s="88"/>
    </row>
    <row r="62">
      <c r="B62" s="88"/>
    </row>
    <row r="63">
      <c r="B63" s="88"/>
    </row>
    <row r="64">
      <c r="B64" s="88"/>
    </row>
    <row r="65">
      <c r="B65" s="88"/>
    </row>
    <row r="66">
      <c r="B66" s="88"/>
    </row>
    <row r="67">
      <c r="B67" s="88"/>
    </row>
    <row r="68">
      <c r="B68" s="88"/>
    </row>
    <row r="69">
      <c r="B69" s="88"/>
    </row>
    <row r="70">
      <c r="B70" s="88"/>
    </row>
    <row r="71">
      <c r="B71" s="88"/>
    </row>
    <row r="72">
      <c r="B72" s="88"/>
    </row>
    <row r="73">
      <c r="B73" s="88"/>
    </row>
    <row r="74">
      <c r="B74" s="88"/>
    </row>
    <row r="75">
      <c r="B75" s="88"/>
    </row>
    <row r="76">
      <c r="B76" s="88"/>
    </row>
    <row r="77">
      <c r="B77" s="88"/>
    </row>
    <row r="78">
      <c r="B78" s="88"/>
    </row>
    <row r="79">
      <c r="B79" s="88"/>
    </row>
    <row r="80">
      <c r="B80" s="88"/>
    </row>
    <row r="81">
      <c r="B81" s="88"/>
    </row>
    <row r="82">
      <c r="B82" s="88"/>
    </row>
    <row r="83">
      <c r="B83" s="88"/>
    </row>
    <row r="84">
      <c r="B84" s="88"/>
    </row>
    <row r="85">
      <c r="B85" s="88"/>
    </row>
    <row r="86">
      <c r="B86" s="88"/>
    </row>
    <row r="87">
      <c r="B87" s="88"/>
    </row>
    <row r="88">
      <c r="B88" s="88"/>
    </row>
    <row r="89">
      <c r="B89" s="88"/>
    </row>
    <row r="90">
      <c r="B90" s="88"/>
    </row>
    <row r="91">
      <c r="B91" s="88"/>
    </row>
    <row r="92">
      <c r="B92" s="88"/>
    </row>
    <row r="93">
      <c r="B93" s="88"/>
    </row>
    <row r="94">
      <c r="B94" s="88"/>
    </row>
    <row r="95">
      <c r="B95" s="88"/>
    </row>
    <row r="96">
      <c r="B96" s="88"/>
    </row>
    <row r="97">
      <c r="B97" s="88"/>
    </row>
    <row r="98">
      <c r="B98" s="88"/>
    </row>
    <row r="99">
      <c r="B99" s="88"/>
    </row>
    <row r="100">
      <c r="B100" s="88"/>
    </row>
    <row r="101">
      <c r="B101" s="88"/>
    </row>
    <row r="102">
      <c r="B102" s="88"/>
    </row>
    <row r="103">
      <c r="B103" s="88"/>
    </row>
    <row r="104">
      <c r="B104" s="88"/>
    </row>
    <row r="105">
      <c r="B105" s="88"/>
    </row>
    <row r="106">
      <c r="B106" s="88"/>
    </row>
    <row r="107">
      <c r="B107" s="88"/>
    </row>
    <row r="108">
      <c r="B108" s="88"/>
    </row>
    <row r="109">
      <c r="B109" s="88"/>
    </row>
    <row r="110">
      <c r="B110" s="88"/>
    </row>
    <row r="111">
      <c r="B111" s="88"/>
    </row>
    <row r="112">
      <c r="B112" s="88"/>
    </row>
    <row r="113">
      <c r="B113" s="88"/>
    </row>
    <row r="114">
      <c r="B114" s="88"/>
    </row>
    <row r="115">
      <c r="B115" s="88"/>
    </row>
    <row r="116">
      <c r="B116" s="88"/>
    </row>
    <row r="117">
      <c r="B117" s="88"/>
    </row>
    <row r="118">
      <c r="B118" s="88"/>
    </row>
    <row r="119">
      <c r="B119" s="88"/>
    </row>
    <row r="120">
      <c r="B120" s="88"/>
    </row>
    <row r="121">
      <c r="B121" s="88"/>
    </row>
    <row r="122">
      <c r="B122" s="88"/>
    </row>
    <row r="123">
      <c r="B123" s="88"/>
    </row>
    <row r="124">
      <c r="B124" s="88"/>
    </row>
    <row r="125">
      <c r="B125" s="88"/>
    </row>
    <row r="126">
      <c r="B126" s="88"/>
    </row>
    <row r="127">
      <c r="B127" s="88"/>
    </row>
    <row r="128">
      <c r="B128" s="88"/>
    </row>
    <row r="129">
      <c r="B129" s="88"/>
    </row>
    <row r="130">
      <c r="B130" s="88"/>
    </row>
    <row r="131">
      <c r="B131" s="88"/>
    </row>
    <row r="132">
      <c r="B132" s="88"/>
    </row>
    <row r="133">
      <c r="B133" s="88"/>
    </row>
    <row r="134">
      <c r="B134" s="88"/>
    </row>
    <row r="135">
      <c r="B135" s="88"/>
    </row>
    <row r="136">
      <c r="B136" s="88"/>
    </row>
    <row r="137">
      <c r="B137" s="88"/>
    </row>
    <row r="138">
      <c r="B138" s="88"/>
    </row>
    <row r="139">
      <c r="B139" s="88"/>
    </row>
    <row r="140">
      <c r="B140" s="88"/>
    </row>
    <row r="141">
      <c r="B141" s="88"/>
    </row>
    <row r="142">
      <c r="B142" s="88"/>
    </row>
    <row r="143">
      <c r="B143" s="88"/>
    </row>
    <row r="144">
      <c r="B144" s="88"/>
    </row>
    <row r="145">
      <c r="B145" s="88"/>
    </row>
    <row r="146">
      <c r="B146" s="88"/>
    </row>
    <row r="147">
      <c r="B147" s="88"/>
    </row>
    <row r="148">
      <c r="B148" s="88"/>
    </row>
    <row r="149">
      <c r="B149" s="88"/>
    </row>
    <row r="150">
      <c r="B150" s="88"/>
    </row>
    <row r="151">
      <c r="B151" s="88"/>
    </row>
    <row r="152">
      <c r="B152" s="88"/>
    </row>
    <row r="153">
      <c r="B153" s="88"/>
    </row>
    <row r="154">
      <c r="B154" s="88"/>
    </row>
    <row r="155">
      <c r="B155" s="88"/>
    </row>
    <row r="156">
      <c r="B156" s="88"/>
    </row>
    <row r="157">
      <c r="B157" s="88"/>
    </row>
    <row r="158">
      <c r="B158" s="88"/>
    </row>
    <row r="159">
      <c r="B159" s="88"/>
    </row>
    <row r="160">
      <c r="B160" s="88"/>
    </row>
    <row r="161">
      <c r="B161" s="88"/>
    </row>
    <row r="162">
      <c r="B162" s="88"/>
    </row>
    <row r="163">
      <c r="B163" s="88"/>
    </row>
    <row r="164">
      <c r="B164" s="88"/>
    </row>
    <row r="165">
      <c r="B165" s="88"/>
    </row>
    <row r="166">
      <c r="B166" s="88"/>
    </row>
    <row r="167">
      <c r="B167" s="88"/>
    </row>
    <row r="168">
      <c r="B168" s="88"/>
    </row>
  </sheetData>
  <mergeCells count="165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51:C151"/>
    <mergeCell ref="B152:C152"/>
    <mergeCell ref="B153:C153"/>
    <mergeCell ref="B154:C154"/>
    <mergeCell ref="B155:C155"/>
    <mergeCell ref="B156:C156"/>
    <mergeCell ref="B157:C157"/>
    <mergeCell ref="B165:C165"/>
    <mergeCell ref="B166:C166"/>
    <mergeCell ref="B167:C167"/>
    <mergeCell ref="B168:C168"/>
    <mergeCell ref="B158:C158"/>
    <mergeCell ref="B159:C159"/>
    <mergeCell ref="B160:C160"/>
    <mergeCell ref="B161:C161"/>
    <mergeCell ref="B162:C162"/>
    <mergeCell ref="B163:C163"/>
    <mergeCell ref="B164:C164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</mergeCells>
  <drawing r:id="rId1"/>
</worksheet>
</file>