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miliar" sheetId="1" r:id="rId4"/>
    <sheet state="visible" name="Animal Companion" sheetId="2" r:id="rId5"/>
    <sheet state="visible" name="Special Mount" sheetId="3" r:id="rId6"/>
  </sheets>
  <definedNames/>
  <calcPr/>
</workbook>
</file>

<file path=xl/sharedStrings.xml><?xml version="1.0" encoding="utf-8"?>
<sst xmlns="http://schemas.openxmlformats.org/spreadsheetml/2006/main" count="482" uniqueCount="144">
  <si>
    <t>Master Class Level</t>
  </si>
  <si>
    <t>Natural Armor Adjustment</t>
  </si>
  <si>
    <t>Intelligence</t>
  </si>
  <si>
    <t>Special</t>
  </si>
  <si>
    <t>Abilites</t>
  </si>
  <si>
    <t>Health</t>
  </si>
  <si>
    <t>Alertness, Improved Evasion, Share Spells, Empathic Link</t>
  </si>
  <si>
    <t>Ability</t>
  </si>
  <si>
    <t>Base</t>
  </si>
  <si>
    <t>Magic</t>
  </si>
  <si>
    <t>Miscellaneous</t>
  </si>
  <si>
    <t>Temporary</t>
  </si>
  <si>
    <t>Total Modifier</t>
  </si>
  <si>
    <t>Max</t>
  </si>
  <si>
    <t>Deliver Touch Spells</t>
  </si>
  <si>
    <t>Strength</t>
  </si>
  <si>
    <t>Current</t>
  </si>
  <si>
    <t>Speak with Master</t>
  </si>
  <si>
    <t>Dexterity</t>
  </si>
  <si>
    <t>Speak with animals of kind</t>
  </si>
  <si>
    <t>Constitution</t>
  </si>
  <si>
    <t>Speed</t>
  </si>
  <si>
    <t>Ground</t>
  </si>
  <si>
    <t>Spell Resistance</t>
  </si>
  <si>
    <t>Wisdom</t>
  </si>
  <si>
    <t>Swim</t>
  </si>
  <si>
    <t>13-14</t>
  </si>
  <si>
    <t>Scry on familiar</t>
  </si>
  <si>
    <t>Charisma</t>
  </si>
  <si>
    <t>Fly</t>
  </si>
  <si>
    <t>15-16</t>
  </si>
  <si>
    <t>8</t>
  </si>
  <si>
    <t>13</t>
  </si>
  <si>
    <t>17-18</t>
  </si>
  <si>
    <t>9</t>
  </si>
  <si>
    <t>14</t>
  </si>
  <si>
    <t>Saves</t>
  </si>
  <si>
    <t>Languages</t>
  </si>
  <si>
    <t>19-20</t>
  </si>
  <si>
    <t>Save</t>
  </si>
  <si>
    <t>Temp 1</t>
  </si>
  <si>
    <t>Temp 2</t>
  </si>
  <si>
    <t>With Master (Empathic)</t>
  </si>
  <si>
    <t>Fortitude</t>
  </si>
  <si>
    <t>With Master</t>
  </si>
  <si>
    <t>Feats</t>
  </si>
  <si>
    <t>Reflex</t>
  </si>
  <si>
    <t>With Similar Animals</t>
  </si>
  <si>
    <t>Skill Bonuses</t>
  </si>
  <si>
    <t>Will</t>
  </si>
  <si>
    <t>Armor Class</t>
  </si>
  <si>
    <t>Touch Attack</t>
  </si>
  <si>
    <t>Special Abilities</t>
  </si>
  <si>
    <t>Modifier Type</t>
  </si>
  <si>
    <t>Bonus</t>
  </si>
  <si>
    <t>To Hit</t>
  </si>
  <si>
    <t>Alertness</t>
  </si>
  <si>
    <t>Gives Alertness feat to master while within arms reach of master: +2 on listen and spot checks.</t>
  </si>
  <si>
    <t>Armor</t>
  </si>
  <si>
    <t>Improved Evasion</t>
  </si>
  <si>
    <t>When required to make a reflex save that upon success would result in half damage being taken, the familiar instead takes no damage. Additionally, upon failing the save, the familiar takes half damage rather than full.</t>
  </si>
  <si>
    <t>Base Attack</t>
  </si>
  <si>
    <t>Circumstance</t>
  </si>
  <si>
    <t>Empathic Link with Master</t>
  </si>
  <si>
    <t xml:space="preserve">The master has an empathic link with his familiar out to a distance of up to 1 mile. The master cannot see through the familiar’s eyes, but they can communicate empathically. Because of the limited nature of the link, only general emotional content (such as fear, hunger, happiness, curiosity) can be communicated. Note that the low Intelligence of a low-level master’s familiar limits what the creature is able to communicate or understand, and even intelligent familiars see the world differently from humans, so misunderstandings are always possible. Because of this empathic link, the master has the same connection to an item or place that his familiar does. For instance, if his familiar has seen a room, the master can teleport into that room as if he has seen it too. </t>
  </si>
  <si>
    <t>Enhancement</t>
  </si>
  <si>
    <t>Deflection</t>
  </si>
  <si>
    <t>Competence</t>
  </si>
  <si>
    <t>Dodge</t>
  </si>
  <si>
    <t>Insight</t>
  </si>
  <si>
    <t>Luck</t>
  </si>
  <si>
    <t>Natural Armor</t>
  </si>
  <si>
    <t>Morale</t>
  </si>
  <si>
    <t>Share Spells</t>
  </si>
  <si>
    <t>At the master’s option, he may have any spell (but not any spell-like ability) he casts on himself also affect his familiar. The familiar must be within 5 feet at the time of casting to receive the benefit. If the spell or effect has a duration other than instantaneous, it stops affecting the familiar if it moves farther than 5 feet away and will not affect the familiar again even if it returns to the master before the duration expires. Additionally, the master may cast a spell with a target of “You” on his familiar (as a touch range spell) instead of on himself. A master and his familiar can share spells even if the spells normally do not affect creatures of the familiar’s type (magical beast).</t>
  </si>
  <si>
    <t>Racial</t>
  </si>
  <si>
    <t>Profane</t>
  </si>
  <si>
    <t>Sacred</t>
  </si>
  <si>
    <t>Size</t>
  </si>
  <si>
    <t>Shield</t>
  </si>
  <si>
    <t>Custom</t>
  </si>
  <si>
    <t xml:space="preserve">If the master is 3rd level or higher, a familiar can deliver touch spells for him. If the master and the familiar are in contact at the time the master casts a touch spell, he can designate his familiar as the “toucher.” The familiar can then deliver the touch spell just as the master could. As usual, if the master casts another spell before the touch is delivered, the touch spell dissipates. </t>
  </si>
  <si>
    <t>Base AC</t>
  </si>
  <si>
    <t>Touch AC</t>
  </si>
  <si>
    <t>Flat Footed</t>
  </si>
  <si>
    <t>Total (1d20)</t>
  </si>
  <si>
    <t>If the master is 5th level or higher, a familiar and the master can communicate verbally as if they were using a common language. Other creatures do not understand the communication without magical help.</t>
  </si>
  <si>
    <t>Spell Resisitance</t>
  </si>
  <si>
    <t>Speak with Animals of Its Kind</t>
  </si>
  <si>
    <t>If the master is 7th level or higher, a familiar can communicate with animals of approximately the same kind as itself (including dire varieties): bats with bats, rats with rodents, cats with felines, hawks and owls and ravens with birds, lizards and snakes with reptiles, toads with amphibians, weasels with similar creatures (weasels, minks, polecats, ermines, skunks, wolverines, and badgers). Such communication is limited by the intelligence of the conversing creatures.</t>
  </si>
  <si>
    <t>If the master is 11th level or higher, a familiar gains spell resistance equal to the master’s level + 5. To affect the familiar with a spell, another spellcaster must get a result on a caster level check (1d20 + caster level; see Spell Resistance, page 177) that equals or exceeds the familiar’s spell resistance.</t>
  </si>
  <si>
    <t>Scry on Familiar</t>
  </si>
  <si>
    <r>
      <rPr>
        <sz val="10.0"/>
      </rPr>
      <t xml:space="preserve">If the master is 13th level or higher, he may </t>
    </r>
    <r>
      <rPr>
        <color rgb="FF1155CC"/>
        <sz val="10.0"/>
        <u/>
      </rPr>
      <t>scry</t>
    </r>
    <r>
      <rPr>
        <sz val="10.0"/>
      </rPr>
      <t xml:space="preserve"> on his familiar (as if casting the scrying spell) once per day. </t>
    </r>
  </si>
  <si>
    <t>Bonus HD</t>
  </si>
  <si>
    <t>Str/Dex Adjustment</t>
  </si>
  <si>
    <t>Bonus Tricks</t>
  </si>
  <si>
    <t>Effective Druid Level</t>
  </si>
  <si>
    <t>Link, share spells</t>
  </si>
  <si>
    <t>Adjustment</t>
  </si>
  <si>
    <t>Total Score</t>
  </si>
  <si>
    <t>Max before Con</t>
  </si>
  <si>
    <t>Animal Level Adjustment</t>
  </si>
  <si>
    <t>Evasion</t>
  </si>
  <si>
    <t>Max after Con</t>
  </si>
  <si>
    <t>Total Druid Level</t>
  </si>
  <si>
    <t>Devotion</t>
  </si>
  <si>
    <t>Multiattack</t>
  </si>
  <si>
    <t>Hit Dice</t>
  </si>
  <si>
    <t>15-17</t>
  </si>
  <si>
    <t>18-20</t>
  </si>
  <si>
    <t>Modified</t>
  </si>
  <si>
    <t>Natural Weapon 1</t>
  </si>
  <si>
    <t>Damage Dice</t>
  </si>
  <si>
    <t>d</t>
  </si>
  <si>
    <t>Natural Weapon 2</t>
  </si>
  <si>
    <t>Number of Attacks</t>
  </si>
  <si>
    <t>Attack</t>
  </si>
  <si>
    <t>Damage</t>
  </si>
  <si>
    <t>Link</t>
  </si>
  <si>
    <t>A druid can handle her animal companion as a free action, or push it as a move action, even if she doesn’t have any ranks in the Handle Animal skill. The druid gains a +4 circumstance bonus on all wild empathy checks and Handle Animal checks made regarding an animal companion.</t>
  </si>
  <si>
    <t>At the druid’s option, she may have any spell (but not any spell-like ability) she casts upon herself also affect her animal companion. The animal companion must be within 5 feet of her at the time of casting to receive the benefit. If the spell or effect has a duration other than instantaneous, it stops affecting the animal companion if the companion moves farther than 5 feet away and will not affect the animal again, even if it returns to the druid before the duration expires.
Additionally, the druid may cast a spell with a target of "You" on her animal companion (as a touch range spell) instead of on herself. A druid and her animal companion can share spells even if the spells normally do not affect creatures of the companion’s type (animal).</t>
  </si>
  <si>
    <t>If an animal companion is subjected to an attack that normally allows a Reflex saving throw for half damage, it takes no damage if it makes a successful saving throw.</t>
  </si>
  <si>
    <t>An animal companion gains a +4 morale bonus on Will saves against enchantment spells and effects.</t>
  </si>
  <si>
    <t>An animal companion gains Multiattack as a bonus feat if it has three or more natural attacks and does not already have that feat. If it does not have the requisite three or more natural attacks, the animal companion instead gains a second attack with its primary natural weapon, albeit at a -5 penalty.</t>
  </si>
  <si>
    <t>Secondary</t>
  </si>
  <si>
    <t>When subjected to an attack that normally allows a Reflex saving throw for half damage, an animal companion takes no damage if it makes a successful saving throw and only half damage if the saving throw fails.</t>
  </si>
  <si>
    <t>Strength Adjustment</t>
  </si>
  <si>
    <t>Paladin Level</t>
  </si>
  <si>
    <t>Empathic Link, Improved Evasion, Share Spells, Share Saving Throws</t>
  </si>
  <si>
    <t>Mount Level Adjustment</t>
  </si>
  <si>
    <t>Improved Speed</t>
  </si>
  <si>
    <t>Effective Paladin Level</t>
  </si>
  <si>
    <t>Command creatures of its kind</t>
  </si>
  <si>
    <t>15-20</t>
  </si>
  <si>
    <t>Empathic Link</t>
  </si>
  <si>
    <t>The paladin has an empathic link with her mount out to a distance of up to 1 mile. The paladin cannot see through the mount’s eyes, but they can communicate empathically.
Note that even intelligent mounts see the world differently from humans, so misunderstandings are always possible.
Because of this empathic link, the paladin has the same connection to an item or place that her mount does, just as with a master and his familiar.</t>
  </si>
  <si>
    <t>When subjected to an attack that normally allows a Reflex saving throw for half damage, a mount takes no damage if it makes a successful saving throw and half damage if the saving throw fails.</t>
  </si>
  <si>
    <t>At the paladin’s option, she may have any spell (but not any spell-like ability) she casts on herself also affect her mount.
The mount must be within 5 feet at the time of casting to receive the benefit. If the spell or effect has a duration other than instantaneous, it stops affecting the mount if it moves farther than 5 feet away and will not affect the mount again even if it returns to the paladin before the duration expires. Additionally, the paladin may cast a spell with a target of "You" on her mount (as a touch range spell) instead of on herself. A paladin and her mount can share spells even if the spells normally do not affect creatures of the mount’s type (magical beast).</t>
  </si>
  <si>
    <t>Share Saving Throws</t>
  </si>
  <si>
    <t>For each of its saving throws, the mount uses its own base save bonus or the paladin’s, whichever is higher. The mount applies its own ability modifiers to saves, and it doesn’t share any other bonuses on saves that the master might have.</t>
  </si>
  <si>
    <t>The mount’s speed increases by 10 feet.</t>
  </si>
  <si>
    <t>Command</t>
  </si>
  <si>
    <t>Once per day per two paladin levels of its master, a mount can use this ability to command other any normal animal of approximately the same kind as itself (for warhorses and warponies, this category includes donkeys, mules, and ponies), as long as the target creature has fewer Hit Dice than the mount. This ability functions like the command spell, but the mount must make a DC 21 Concentration check to succeed if it’s being ridden at the time. If the check fails, the ability does not work that time, but it still counts against the mount’s daily uses. Each target may attempt a Will save (DC 10 + ½ paladin’s level + paladin’s Cha modifier) to negate the effect.</t>
  </si>
  <si>
    <t>A mount’s spell resistance equals its master’s paladin level + 5. To affect the mount with a spell, a spellcaster must get a result on a caster level check (1d20 + caster level) that equals or exceeds the mount’s spell resistance.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</si>
</sst>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quot;+&quot;0;&quot;-&quot;0"/>
  </numFmts>
  <fonts count="11">
    <font>
      <sz val="10.0"/>
      <color rgb="FF000000"/>
      <name val="Arial"/>
    </font>
    <font>
      <sz val="11.0"/>
      <color theme="1"/>
      <name val="Arial"/>
    </font>
    <font>
      <sz val="10.0"/>
      <color theme="1"/>
      <name val="Arial"/>
    </font>
    <font/>
    <font>
      <sz val="12.0"/>
      <color theme="1"/>
      <name val="Arial"/>
    </font>
    <font>
      <sz val="14.0"/>
      <color theme="1"/>
      <name val="Arial"/>
    </font>
    <font>
      <sz val="24.0"/>
      <color theme="1"/>
      <name val="Arial"/>
    </font>
    <font>
      <color theme="1"/>
      <name val="Arial"/>
    </font>
    <font>
      <u/>
      <sz val="10.0"/>
      <color rgb="FF0000FF"/>
    </font>
    <font>
      <sz val="18.0"/>
      <color theme="1"/>
      <name val="Arial"/>
    </font>
    <font>
      <sz val="11.0"/>
      <color rgb="FF000000"/>
      <name val="Inconsolata"/>
    </font>
  </fonts>
  <fills count="6">
    <fill>
      <patternFill patternType="none"/>
    </fill>
    <fill>
      <patternFill patternType="lightGray"/>
    </fill>
    <fill>
      <patternFill patternType="solid">
        <fgColor rgb="FFFFE599"/>
        <bgColor rgb="FFFFE599"/>
      </patternFill>
    </fill>
    <fill>
      <patternFill patternType="solid">
        <fgColor theme="0"/>
        <bgColor theme="0"/>
      </patternFill>
    </fill>
    <fill>
      <patternFill patternType="solid">
        <fgColor rgb="FFFFF2CC"/>
        <bgColor rgb="FFFFF2CC"/>
      </patternFill>
    </fill>
    <fill>
      <patternFill patternType="solid">
        <fgColor rgb="FFFFFFFF"/>
        <bgColor rgb="FFFFFFFF"/>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shrinkToFit="0" vertical="center" wrapText="1"/>
    </xf>
    <xf borderId="2" fillId="2" fontId="2" numFmtId="0" xfId="0" applyAlignment="1" applyBorder="1" applyFont="1">
      <alignment horizontal="center" readingOrder="0" shrinkToFit="0" vertical="center" wrapText="1"/>
    </xf>
    <xf borderId="3" fillId="2" fontId="3" numFmtId="0" xfId="0" applyBorder="1" applyFont="1"/>
    <xf borderId="4" fillId="2" fontId="3" numFmtId="0" xfId="0" applyBorder="1" applyFont="1"/>
    <xf borderId="0" fillId="0" fontId="4" numFmtId="0" xfId="0" applyAlignment="1" applyFont="1">
      <alignment horizontal="center" readingOrder="0"/>
    </xf>
    <xf borderId="2" fillId="2" fontId="5" numFmtId="0" xfId="0" applyAlignment="1" applyBorder="1" applyFont="1">
      <alignment horizontal="center" readingOrder="0" vertical="center"/>
    </xf>
    <xf borderId="0" fillId="0" fontId="4" numFmtId="0" xfId="0" applyFont="1"/>
    <xf borderId="0" fillId="0" fontId="6" numFmtId="0" xfId="0" applyFont="1"/>
    <xf borderId="1" fillId="2" fontId="5" numFmtId="0" xfId="0" applyAlignment="1" applyBorder="1" applyFont="1">
      <alignment horizontal="center" readingOrder="0" shrinkToFit="0" vertical="center" wrapText="1"/>
    </xf>
    <xf borderId="1" fillId="2" fontId="5" numFmtId="0" xfId="0" applyAlignment="1" applyBorder="1" applyFont="1">
      <alignment horizontal="center" readingOrder="0" vertical="center"/>
    </xf>
    <xf borderId="0" fillId="3" fontId="7" numFmtId="0" xfId="0" applyFill="1" applyFont="1"/>
    <xf borderId="1" fillId="4" fontId="2" numFmtId="164" xfId="0" applyAlignment="1" applyBorder="1" applyFill="1" applyFont="1" applyNumberFormat="1">
      <alignment horizontal="center" readingOrder="0" shrinkToFit="0" vertical="center" wrapText="1"/>
    </xf>
    <xf borderId="1" fillId="4" fontId="2" numFmtId="0" xfId="0" applyAlignment="1" applyBorder="1" applyFont="1">
      <alignment horizontal="center" readingOrder="0" shrinkToFit="0" vertical="center" wrapText="1"/>
    </xf>
    <xf borderId="2" fillId="4" fontId="2" numFmtId="0" xfId="0" applyAlignment="1" applyBorder="1" applyFont="1">
      <alignment horizontal="center" readingOrder="0" shrinkToFit="0" vertical="center" wrapText="1"/>
    </xf>
    <xf borderId="3" fillId="4" fontId="3" numFmtId="0" xfId="0" applyBorder="1" applyFont="1"/>
    <xf borderId="2" fillId="4" fontId="2" numFmtId="0" xfId="0" applyAlignment="1" applyBorder="1" applyFont="1">
      <alignment horizontal="left" readingOrder="0" shrinkToFit="0" vertical="center" wrapText="1"/>
    </xf>
    <xf borderId="4" fillId="4" fontId="3" numFmtId="0" xfId="0" applyBorder="1" applyFont="1"/>
    <xf borderId="1" fillId="4" fontId="2" numFmtId="0" xfId="0" applyAlignment="1" applyBorder="1" applyFont="1">
      <alignment horizontal="center" readingOrder="0" vertical="center"/>
    </xf>
    <xf borderId="1" fillId="2" fontId="2" numFmtId="164" xfId="0" applyAlignment="1" applyBorder="1" applyFont="1" applyNumberFormat="1">
      <alignment horizontal="center" readingOrder="0" shrinkToFit="0" vertical="center" wrapText="1"/>
    </xf>
    <xf borderId="2" fillId="2" fontId="2" numFmtId="0" xfId="0" applyAlignment="1" applyBorder="1" applyFont="1">
      <alignment horizontal="left" readingOrder="0" shrinkToFit="0" vertical="center" wrapText="1"/>
    </xf>
    <xf borderId="1" fillId="2" fontId="2" numFmtId="0" xfId="0" applyAlignment="1" applyBorder="1" applyFont="1">
      <alignment horizontal="center" readingOrder="0"/>
    </xf>
    <xf borderId="1" fillId="2" fontId="2" numFmtId="165" xfId="0" applyAlignment="1" applyBorder="1" applyFont="1" applyNumberFormat="1">
      <alignment horizontal="center"/>
    </xf>
    <xf borderId="1" fillId="2" fontId="2" numFmtId="0" xfId="0" applyAlignment="1" applyBorder="1" applyFont="1">
      <alignment horizontal="center"/>
    </xf>
    <xf borderId="1" fillId="2" fontId="2" numFmtId="0" xfId="0" applyAlignment="1" applyBorder="1" applyFont="1">
      <alignment horizontal="center" readingOrder="0" vertical="center"/>
    </xf>
    <xf borderId="2" fillId="4" fontId="2" numFmtId="3" xfId="0" applyAlignment="1" applyBorder="1" applyFont="1" applyNumberFormat="1">
      <alignment horizontal="left" readingOrder="0" shrinkToFit="0" vertical="center" wrapText="1"/>
    </xf>
    <xf borderId="0" fillId="0" fontId="4" numFmtId="3" xfId="0" applyAlignment="1" applyFont="1" applyNumberFormat="1">
      <alignment horizontal="center" readingOrder="0"/>
    </xf>
    <xf borderId="1" fillId="4" fontId="2" numFmtId="0" xfId="0" applyAlignment="1" applyBorder="1" applyFont="1">
      <alignment horizontal="center" readingOrder="0"/>
    </xf>
    <xf borderId="1" fillId="4" fontId="2" numFmtId="165" xfId="0" applyAlignment="1" applyBorder="1" applyFont="1" applyNumberFormat="1">
      <alignment horizontal="center"/>
    </xf>
    <xf borderId="1" fillId="4" fontId="2" numFmtId="0" xfId="0" applyAlignment="1" applyBorder="1" applyFont="1">
      <alignment horizontal="center"/>
    </xf>
    <xf borderId="0" fillId="0" fontId="2" numFmtId="0" xfId="0" applyFont="1"/>
    <xf borderId="2" fillId="2" fontId="2" numFmtId="0" xfId="0" applyAlignment="1" applyBorder="1" applyFont="1">
      <alignment horizontal="center" readingOrder="0"/>
    </xf>
    <xf borderId="1" fillId="4" fontId="2" numFmtId="165" xfId="0" applyAlignment="1" applyBorder="1" applyFont="1" applyNumberFormat="1">
      <alignment horizontal="center" readingOrder="0"/>
    </xf>
    <xf borderId="2" fillId="2" fontId="2" numFmtId="0" xfId="0" applyAlignment="1" applyBorder="1" applyFont="1">
      <alignment horizontal="left" readingOrder="0" shrinkToFit="0" vertical="center" wrapText="1"/>
    </xf>
    <xf borderId="1" fillId="2" fontId="2" numFmtId="49" xfId="0" applyAlignment="1" applyBorder="1" applyFont="1" applyNumberFormat="1">
      <alignment horizontal="center" readingOrder="0" shrinkToFit="0" vertical="center" wrapText="1"/>
    </xf>
    <xf borderId="2" fillId="2" fontId="2" numFmtId="49" xfId="0" applyAlignment="1" applyBorder="1" applyFont="1" applyNumberFormat="1">
      <alignment horizontal="center" readingOrder="0" shrinkToFit="0" vertical="center" wrapText="1"/>
    </xf>
    <xf borderId="1" fillId="4" fontId="2" numFmtId="49" xfId="0" applyAlignment="1" applyBorder="1" applyFont="1" applyNumberFormat="1">
      <alignment horizontal="center" readingOrder="0" shrinkToFit="0" vertical="center" wrapText="1"/>
    </xf>
    <xf borderId="2" fillId="4" fontId="2" numFmtId="49" xfId="0" applyAlignment="1" applyBorder="1" applyFont="1" applyNumberFormat="1">
      <alignment horizontal="center" readingOrder="0" shrinkToFit="0" vertical="center" wrapText="1"/>
    </xf>
    <xf borderId="5" fillId="2" fontId="2" numFmtId="0" xfId="0" applyAlignment="1" applyBorder="1" applyFont="1">
      <alignment horizontal="center" readingOrder="0" shrinkToFit="0" vertical="center" wrapText="1"/>
    </xf>
    <xf borderId="6" fillId="2" fontId="2" numFmtId="0" xfId="0" applyAlignment="1" applyBorder="1" applyFont="1">
      <alignment horizontal="center" readingOrder="0" shrinkToFit="0" vertical="center" wrapText="1"/>
    </xf>
    <xf borderId="7" fillId="2" fontId="3" numFmtId="0" xfId="0" applyBorder="1" applyFont="1"/>
    <xf borderId="8" fillId="2" fontId="3" numFmtId="0" xfId="0" applyBorder="1" applyFont="1"/>
    <xf borderId="2" fillId="4" fontId="2" numFmtId="0" xfId="0" applyAlignment="1" applyBorder="1" applyFont="1">
      <alignment horizontal="center" readingOrder="0"/>
    </xf>
    <xf borderId="8" fillId="0" fontId="2" numFmtId="0" xfId="0" applyAlignment="1" applyBorder="1" applyFont="1">
      <alignment shrinkToFit="0" vertical="center" wrapText="1"/>
    </xf>
    <xf borderId="8" fillId="0" fontId="2" numFmtId="0" xfId="0" applyAlignment="1" applyBorder="1" applyFont="1">
      <alignment horizontal="left" shrinkToFit="0" vertical="center" wrapText="1"/>
    </xf>
    <xf borderId="1" fillId="2" fontId="2" numFmtId="165" xfId="0" applyAlignment="1" applyBorder="1" applyFont="1" applyNumberFormat="1">
      <alignment horizontal="center" readingOrder="0"/>
    </xf>
    <xf borderId="1" fillId="2" fontId="2" numFmtId="0" xfId="0" applyAlignment="1" applyBorder="1" applyFont="1">
      <alignment horizontal="center" readingOrder="0" shrinkToFit="0" vertical="top" wrapText="1"/>
    </xf>
    <xf borderId="2" fillId="2" fontId="2" numFmtId="0" xfId="0" applyAlignment="1" applyBorder="1" applyFont="1">
      <alignment horizontal="left" readingOrder="0" shrinkToFit="0" vertical="top" wrapText="1"/>
    </xf>
    <xf borderId="4" fillId="0" fontId="3" numFmtId="0" xfId="0" applyBorder="1" applyFont="1"/>
    <xf borderId="3" fillId="0" fontId="3" numFmtId="0" xfId="0" applyBorder="1" applyFont="1"/>
    <xf borderId="1" fillId="4" fontId="2" numFmtId="165" xfId="0" applyAlignment="1" applyBorder="1" applyFont="1" applyNumberFormat="1">
      <alignment horizontal="center" readingOrder="0" vertical="center"/>
    </xf>
    <xf borderId="1" fillId="4" fontId="2" numFmtId="165" xfId="0" applyAlignment="1" applyBorder="1" applyFont="1" applyNumberFormat="1">
      <alignment horizontal="center" vertical="center"/>
    </xf>
    <xf borderId="1" fillId="4" fontId="2" numFmtId="0" xfId="0" applyAlignment="1" applyBorder="1" applyFont="1">
      <alignment horizontal="center" readingOrder="0" shrinkToFit="0" vertical="top" wrapText="1"/>
    </xf>
    <xf borderId="2" fillId="4" fontId="2" numFmtId="0" xfId="0" applyAlignment="1" applyBorder="1" applyFont="1">
      <alignment horizontal="left" readingOrder="0" shrinkToFit="0" vertical="top" wrapText="1"/>
    </xf>
    <xf borderId="1" fillId="2" fontId="2" numFmtId="165" xfId="0" applyAlignment="1" applyBorder="1" applyFont="1" applyNumberFormat="1">
      <alignment horizontal="center" readingOrder="0" vertical="center"/>
    </xf>
    <xf borderId="1" fillId="2" fontId="2" numFmtId="165" xfId="0" applyAlignment="1" applyBorder="1" applyFont="1" applyNumberFormat="1">
      <alignment horizontal="center" vertical="center"/>
    </xf>
    <xf borderId="2" fillId="2" fontId="5" numFmtId="0" xfId="0" applyAlignment="1" applyBorder="1" applyFont="1">
      <alignment horizontal="center" shrinkToFit="0" vertical="center" wrapText="1"/>
    </xf>
    <xf borderId="0" fillId="5" fontId="5" numFmtId="0" xfId="0" applyAlignment="1" applyFill="1" applyFont="1">
      <alignment horizontal="center" shrinkToFit="0" vertical="center" wrapText="1"/>
    </xf>
    <xf borderId="2" fillId="2" fontId="5" numFmtId="0" xfId="0" applyAlignment="1" applyBorder="1" applyFont="1">
      <alignment horizontal="center" readingOrder="0" shrinkToFit="0" vertical="center" wrapText="1"/>
    </xf>
    <xf borderId="0" fillId="5" fontId="5" numFmtId="0" xfId="0" applyAlignment="1" applyFont="1">
      <alignment horizontal="center" readingOrder="0" shrinkToFit="0" vertical="center" wrapText="1"/>
    </xf>
    <xf borderId="1" fillId="4" fontId="2" numFmtId="0" xfId="0" applyAlignment="1" applyBorder="1" applyFont="1">
      <alignment horizontal="center" vertical="center"/>
    </xf>
    <xf borderId="0" fillId="5" fontId="2" numFmtId="0" xfId="0" applyAlignment="1" applyFont="1">
      <alignment horizontal="center" vertical="center"/>
    </xf>
    <xf borderId="2" fillId="4" fontId="2" numFmtId="0" xfId="0" applyAlignment="1" applyBorder="1" applyFont="1">
      <alignment horizontal="center" vertical="center"/>
    </xf>
    <xf borderId="0" fillId="5" fontId="5" numFmtId="0" xfId="0" applyAlignment="1" applyFont="1">
      <alignment horizontal="center" vertical="center"/>
    </xf>
    <xf borderId="1" fillId="2" fontId="2" numFmtId="0" xfId="0" applyAlignment="1" applyBorder="1" applyFont="1">
      <alignment horizontal="center" vertical="bottom"/>
    </xf>
    <xf borderId="1" fillId="2" fontId="2" numFmtId="165" xfId="0" applyAlignment="1" applyBorder="1" applyFont="1" applyNumberFormat="1">
      <alignment horizontal="center" readingOrder="0" vertical="bottom"/>
    </xf>
    <xf borderId="0" fillId="5" fontId="2" numFmtId="165" xfId="0" applyAlignment="1" applyFont="1" applyNumberFormat="1">
      <alignment horizontal="center" readingOrder="0" vertical="bottom"/>
    </xf>
    <xf borderId="1" fillId="2" fontId="2" numFmtId="0" xfId="0" applyAlignment="1" applyBorder="1" applyFont="1">
      <alignment horizontal="center" vertical="bottom"/>
    </xf>
    <xf borderId="0" fillId="5" fontId="4" numFmtId="0" xfId="0" applyAlignment="1" applyFont="1">
      <alignment horizontal="center" vertical="bottom"/>
    </xf>
    <xf borderId="5" fillId="2" fontId="2" numFmtId="0" xfId="0" applyAlignment="1" applyBorder="1" applyFont="1">
      <alignment horizontal="center" readingOrder="0" shrinkToFit="0" vertical="top" wrapText="1"/>
    </xf>
    <xf borderId="6" fillId="2" fontId="2" numFmtId="0" xfId="0" applyAlignment="1" applyBorder="1" applyFont="1">
      <alignment horizontal="left" readingOrder="0" shrinkToFit="0" vertical="top" wrapText="1"/>
    </xf>
    <xf borderId="1" fillId="4" fontId="2" numFmtId="0" xfId="0" applyAlignment="1" applyBorder="1" applyFont="1">
      <alignment horizontal="center" vertical="bottom"/>
    </xf>
    <xf borderId="1" fillId="4" fontId="2" numFmtId="165" xfId="0" applyAlignment="1" applyBorder="1" applyFont="1" applyNumberFormat="1">
      <alignment horizontal="center" vertical="bottom"/>
    </xf>
    <xf borderId="0" fillId="5" fontId="2" numFmtId="165" xfId="0" applyAlignment="1" applyFont="1" applyNumberFormat="1">
      <alignment horizontal="center" vertical="bottom"/>
    </xf>
    <xf borderId="1" fillId="4" fontId="2" numFmtId="0" xfId="0" applyAlignment="1" applyBorder="1" applyFont="1">
      <alignment horizontal="center" vertical="bottom"/>
    </xf>
    <xf borderId="1" fillId="4" fontId="2" numFmtId="165" xfId="0" applyAlignment="1" applyBorder="1" applyFont="1" applyNumberFormat="1">
      <alignment horizontal="center" readingOrder="0" vertical="bottom"/>
    </xf>
    <xf borderId="0" fillId="5" fontId="4" numFmtId="165" xfId="0" applyAlignment="1" applyFont="1" applyNumberFormat="1">
      <alignment horizontal="center" readingOrder="0" vertical="bottom"/>
    </xf>
    <xf borderId="9" fillId="4" fontId="3" numFmtId="0" xfId="0" applyBorder="1" applyFont="1"/>
    <xf borderId="10" fillId="4" fontId="3" numFmtId="0" xfId="0" applyBorder="1" applyFont="1"/>
    <xf borderId="11" fillId="4" fontId="3" numFmtId="0" xfId="0" applyBorder="1" applyFont="1"/>
    <xf borderId="12" fillId="4" fontId="3" numFmtId="0" xfId="0" applyBorder="1" applyFont="1"/>
    <xf borderId="1" fillId="2" fontId="2" numFmtId="165" xfId="0" applyAlignment="1" applyBorder="1" applyFont="1" applyNumberFormat="1">
      <alignment horizontal="center" vertical="bottom"/>
    </xf>
    <xf borderId="1" fillId="2" fontId="2" numFmtId="165" xfId="0" applyAlignment="1" applyBorder="1" applyFont="1" applyNumberFormat="1">
      <alignment horizontal="center" vertical="bottom"/>
    </xf>
    <xf borderId="0" fillId="5" fontId="4" numFmtId="165" xfId="0" applyAlignment="1" applyFont="1" applyNumberFormat="1">
      <alignment horizontal="center" vertical="bottom"/>
    </xf>
    <xf borderId="5" fillId="4" fontId="2" numFmtId="0" xfId="0" applyAlignment="1" applyBorder="1" applyFont="1">
      <alignment horizontal="center" readingOrder="0" shrinkToFit="0" vertical="top" wrapText="1"/>
    </xf>
    <xf borderId="6" fillId="4" fontId="2" numFmtId="0" xfId="0" applyAlignment="1" applyBorder="1" applyFont="1">
      <alignment horizontal="left" readingOrder="0" shrinkToFit="0" vertical="top" wrapText="1"/>
    </xf>
    <xf borderId="1" fillId="4" fontId="2" numFmtId="165" xfId="0" applyAlignment="1" applyBorder="1" applyFont="1" applyNumberFormat="1">
      <alignment horizontal="center" readingOrder="0" vertical="bottom"/>
    </xf>
    <xf borderId="1" fillId="4" fontId="2" numFmtId="165" xfId="0" applyAlignment="1" applyBorder="1" applyFont="1" applyNumberFormat="1">
      <alignment horizontal="center" vertical="bottom"/>
    </xf>
    <xf borderId="13" fillId="4" fontId="3" numFmtId="0" xfId="0" applyBorder="1" applyFont="1"/>
    <xf borderId="14" fillId="4" fontId="3" numFmtId="0" xfId="0" applyBorder="1" applyFont="1"/>
    <xf borderId="15" fillId="4" fontId="3" numFmtId="0" xfId="0" applyBorder="1" applyFont="1"/>
    <xf borderId="0" fillId="3" fontId="4" numFmtId="0" xfId="0" applyAlignment="1" applyFont="1">
      <alignment horizontal="center" vertical="bottom"/>
    </xf>
    <xf borderId="0" fillId="3" fontId="4" numFmtId="49" xfId="0" applyAlignment="1" applyFont="1" applyNumberFormat="1">
      <alignment horizontal="center" vertical="bottom"/>
    </xf>
    <xf borderId="0" fillId="3" fontId="4" numFmtId="0" xfId="0" applyFont="1"/>
    <xf borderId="0" fillId="3" fontId="4" numFmtId="165" xfId="0" applyAlignment="1" applyFont="1" applyNumberFormat="1">
      <alignment horizontal="center" vertical="bottom"/>
    </xf>
    <xf borderId="13" fillId="2" fontId="3" numFmtId="0" xfId="0" applyBorder="1" applyFont="1"/>
    <xf borderId="14" fillId="2" fontId="3" numFmtId="0" xfId="0" applyBorder="1" applyFont="1"/>
    <xf borderId="15" fillId="2" fontId="3" numFmtId="0" xfId="0" applyBorder="1" applyFont="1"/>
    <xf borderId="1" fillId="4" fontId="2" numFmtId="0" xfId="0" applyAlignment="1" applyBorder="1" applyFont="1">
      <alignment horizontal="center" vertical="bottom"/>
    </xf>
    <xf borderId="1" fillId="2" fontId="2" numFmtId="0" xfId="0" applyAlignment="1" applyBorder="1" applyFont="1">
      <alignment horizontal="center" vertical="bottom"/>
    </xf>
    <xf borderId="1" fillId="2" fontId="2" numFmtId="165" xfId="0" applyAlignment="1" applyBorder="1" applyFont="1" applyNumberFormat="1">
      <alignment horizontal="center" readingOrder="0" vertical="bottom"/>
    </xf>
    <xf borderId="9" fillId="2" fontId="3" numFmtId="0" xfId="0" applyBorder="1" applyFont="1"/>
    <xf borderId="10" fillId="2" fontId="3" numFmtId="0" xfId="0" applyBorder="1" applyFont="1"/>
    <xf borderId="11" fillId="2" fontId="3" numFmtId="0" xfId="0" applyBorder="1" applyFont="1"/>
    <xf borderId="12" fillId="2" fontId="3" numFmtId="0" xfId="0" applyBorder="1" applyFont="1"/>
    <xf borderId="8" fillId="4" fontId="3" numFmtId="0" xfId="0" applyBorder="1" applyFont="1"/>
    <xf borderId="7" fillId="4" fontId="3" numFmtId="0" xfId="0" applyBorder="1" applyFont="1"/>
    <xf borderId="1" fillId="4" fontId="2" numFmtId="49" xfId="0" applyAlignment="1" applyBorder="1" applyFont="1" applyNumberFormat="1">
      <alignment horizontal="center" vertical="bottom"/>
    </xf>
    <xf borderId="0" fillId="5" fontId="2" numFmtId="49" xfId="0" applyAlignment="1" applyFont="1" applyNumberFormat="1">
      <alignment horizontal="center" vertical="bottom"/>
    </xf>
    <xf borderId="1" fillId="2" fontId="2" numFmtId="49" xfId="0" applyAlignment="1" applyBorder="1" applyFont="1" applyNumberFormat="1">
      <alignment horizontal="center" vertical="bottom"/>
    </xf>
    <xf borderId="1" fillId="2" fontId="4" numFmtId="0" xfId="0" applyAlignment="1" applyBorder="1" applyFont="1">
      <alignment horizontal="center" readingOrder="0" shrinkToFit="0" vertical="center" wrapText="1"/>
    </xf>
    <xf borderId="1" fillId="2" fontId="4" numFmtId="0" xfId="0" applyAlignment="1" applyBorder="1" applyFont="1">
      <alignment horizontal="center" vertical="center"/>
    </xf>
    <xf borderId="2" fillId="4" fontId="8" numFmtId="0" xfId="0" applyAlignment="1" applyBorder="1" applyFont="1">
      <alignment horizontal="left" readingOrder="0" shrinkToFit="0" vertical="top" wrapText="1"/>
    </xf>
    <xf borderId="2" fillId="4" fontId="2" numFmtId="0" xfId="0" applyAlignment="1" applyBorder="1" applyFont="1">
      <alignment horizontal="center" readingOrder="0" vertical="center"/>
    </xf>
    <xf borderId="5" fillId="0" fontId="2" numFmtId="0" xfId="0" applyAlignment="1" applyBorder="1" applyFont="1">
      <alignment horizontal="center" readingOrder="0" shrinkToFit="0" vertical="center" wrapText="1"/>
    </xf>
    <xf borderId="5" fillId="0" fontId="2" numFmtId="0" xfId="0" applyAlignment="1" applyBorder="1" applyFont="1">
      <alignment horizontal="center" readingOrder="0" vertical="center"/>
    </xf>
    <xf borderId="0" fillId="0" fontId="4" numFmtId="0" xfId="0" applyAlignment="1" applyFont="1">
      <alignment horizontal="center" readingOrder="0" vertical="center"/>
    </xf>
    <xf borderId="0" fillId="0" fontId="4" numFmtId="0" xfId="0" applyAlignment="1" applyFont="1">
      <alignment horizontal="center" readingOrder="0" vertical="center"/>
    </xf>
    <xf borderId="2" fillId="2" fontId="2" numFmtId="165" xfId="0" applyAlignment="1" applyBorder="1" applyFont="1" applyNumberFormat="1">
      <alignment horizontal="center" vertical="center"/>
    </xf>
    <xf borderId="2" fillId="2" fontId="2" numFmtId="0" xfId="0" applyAlignment="1" applyBorder="1" applyFont="1">
      <alignment horizontal="center" vertical="center"/>
    </xf>
    <xf borderId="0" fillId="0" fontId="4" numFmtId="0" xfId="0" applyAlignment="1" applyFont="1">
      <alignment vertical="center"/>
    </xf>
    <xf borderId="0" fillId="0" fontId="1" numFmtId="0" xfId="0" applyAlignment="1" applyFont="1">
      <alignment vertical="center"/>
    </xf>
    <xf borderId="5" fillId="2" fontId="2" numFmtId="0" xfId="0" applyAlignment="1" applyBorder="1" applyFont="1">
      <alignment horizontal="center" readingOrder="0" vertical="center"/>
    </xf>
    <xf borderId="2" fillId="4" fontId="2" numFmtId="165" xfId="0" applyAlignment="1" applyBorder="1" applyFont="1" applyNumberFormat="1">
      <alignment horizontal="center"/>
    </xf>
    <xf borderId="8" fillId="0" fontId="2" numFmtId="0" xfId="0" applyBorder="1" applyFont="1"/>
    <xf borderId="2" fillId="2" fontId="2" numFmtId="165" xfId="0" applyAlignment="1" applyBorder="1" applyFont="1" applyNumberFormat="1">
      <alignment horizontal="center"/>
    </xf>
    <xf borderId="11" fillId="0" fontId="2" numFmtId="0" xfId="0" applyAlignment="1" applyBorder="1" applyFont="1">
      <alignment horizontal="center" readingOrder="0" shrinkToFit="0" vertical="center" wrapText="1"/>
    </xf>
    <xf borderId="11" fillId="0" fontId="2" numFmtId="0" xfId="0" applyAlignment="1" applyBorder="1" applyFont="1">
      <alignment horizontal="center" readingOrder="0" vertical="center"/>
    </xf>
    <xf borderId="10" fillId="2" fontId="2" numFmtId="0" xfId="0" applyAlignment="1" applyBorder="1" applyFont="1">
      <alignment horizontal="center" readingOrder="0"/>
    </xf>
    <xf borderId="0" fillId="3" fontId="1" numFmtId="0" xfId="0" applyFont="1"/>
    <xf borderId="0" fillId="3" fontId="4" numFmtId="0" xfId="0" applyAlignment="1" applyFont="1">
      <alignment horizontal="center" readingOrder="0" shrinkToFit="0" vertical="center" wrapText="1"/>
    </xf>
    <xf borderId="0" fillId="3" fontId="4" numFmtId="49" xfId="0" applyAlignment="1" applyFont="1" applyNumberFormat="1">
      <alignment horizontal="center" readingOrder="0" shrinkToFit="0" vertical="center" wrapText="1"/>
    </xf>
    <xf borderId="2" fillId="2" fontId="9" numFmtId="0" xfId="0" applyAlignment="1" applyBorder="1" applyFont="1">
      <alignment horizontal="center" readingOrder="0" vertical="center"/>
    </xf>
    <xf borderId="1" fillId="2" fontId="4" numFmtId="0" xfId="0" applyAlignment="1" applyBorder="1" applyFont="1">
      <alignment horizontal="center" shrinkToFit="0" vertical="center" wrapText="1"/>
    </xf>
    <xf borderId="1" fillId="2" fontId="4" numFmtId="0" xfId="0" applyAlignment="1" applyBorder="1" applyFont="1">
      <alignment horizontal="right" vertical="center"/>
    </xf>
    <xf borderId="1" fillId="2" fontId="4" numFmtId="0" xfId="0" applyAlignment="1" applyBorder="1" applyFont="1">
      <alignment horizontal="left" vertical="center"/>
    </xf>
    <xf borderId="0" fillId="0" fontId="7" numFmtId="0" xfId="0" applyAlignment="1" applyFont="1">
      <alignment vertical="center"/>
    </xf>
    <xf borderId="2" fillId="2" fontId="4" numFmtId="0" xfId="0" applyAlignment="1" applyBorder="1" applyFont="1">
      <alignment horizontal="center" shrinkToFit="0" vertical="center" wrapText="1"/>
    </xf>
    <xf borderId="0" fillId="3" fontId="7" numFmtId="0" xfId="0" applyAlignment="1" applyFont="1">
      <alignment vertical="center"/>
    </xf>
    <xf borderId="2" fillId="4" fontId="4" numFmtId="0" xfId="0" applyAlignment="1" applyBorder="1" applyFont="1">
      <alignment horizontal="center" readingOrder="0" vertical="center"/>
    </xf>
    <xf borderId="0" fillId="0" fontId="7" numFmtId="0" xfId="0" applyAlignment="1" applyFont="1">
      <alignment horizontal="left" shrinkToFit="0" vertical="center" wrapText="1"/>
    </xf>
    <xf borderId="2" fillId="2" fontId="4" numFmtId="0" xfId="0" applyAlignment="1" applyBorder="1" applyFont="1">
      <alignment horizontal="center" vertical="center"/>
    </xf>
    <xf borderId="1" fillId="2" fontId="2" numFmtId="0" xfId="0" applyAlignment="1" applyBorder="1" applyFont="1">
      <alignment horizontal="center" vertical="center"/>
    </xf>
    <xf borderId="1" fillId="2" fontId="2" numFmtId="165" xfId="0" applyAlignment="1" applyBorder="1" applyFont="1" applyNumberFormat="1">
      <alignment horizontal="center" readingOrder="0" vertical="center"/>
    </xf>
    <xf borderId="2" fillId="4" fontId="2" numFmtId="165" xfId="0" applyAlignment="1" applyBorder="1" applyFont="1" applyNumberFormat="1">
      <alignment horizontal="center" vertical="center"/>
    </xf>
    <xf borderId="0" fillId="3" fontId="4" numFmtId="0" xfId="0" applyAlignment="1" applyFont="1">
      <alignment horizontal="left" readingOrder="0" shrinkToFit="0" vertical="top" wrapText="1"/>
    </xf>
    <xf borderId="1" fillId="4" fontId="4" numFmtId="0" xfId="0" applyAlignment="1" applyBorder="1" applyFont="1">
      <alignment horizontal="center" vertical="center"/>
    </xf>
    <xf borderId="2" fillId="4" fontId="4" numFmtId="0" xfId="0" applyAlignment="1" applyBorder="1" applyFont="1">
      <alignment horizontal="center" vertical="center"/>
    </xf>
    <xf borderId="1" fillId="4" fontId="2" numFmtId="165" xfId="0" applyAlignment="1" applyBorder="1" applyFont="1" applyNumberFormat="1">
      <alignment horizontal="center" vertical="center"/>
    </xf>
    <xf borderId="1" fillId="2" fontId="2" numFmtId="0" xfId="0" applyAlignment="1" applyBorder="1" applyFont="1">
      <alignment horizontal="center" vertical="center"/>
    </xf>
    <xf borderId="1" fillId="2" fontId="2" numFmtId="165" xfId="0" applyAlignment="1" applyBorder="1" applyFont="1" applyNumberFormat="1">
      <alignment horizontal="center" vertical="center"/>
    </xf>
    <xf borderId="1" fillId="4" fontId="2" numFmtId="0" xfId="0" applyAlignment="1" applyBorder="1" applyFont="1">
      <alignment horizontal="center" vertical="center"/>
    </xf>
    <xf borderId="1" fillId="4" fontId="2" numFmtId="165" xfId="0" applyAlignment="1" applyBorder="1" applyFont="1" applyNumberFormat="1">
      <alignment horizontal="center" readingOrder="0" vertical="center"/>
    </xf>
    <xf borderId="2" fillId="2" fontId="9" numFmtId="0" xfId="0" applyAlignment="1" applyBorder="1" applyFont="1">
      <alignment horizontal="center" readingOrder="0" shrinkToFit="0" vertical="center" wrapText="1"/>
    </xf>
    <xf borderId="0" fillId="0" fontId="2" numFmtId="0" xfId="0" applyAlignment="1" applyFont="1">
      <alignment vertical="center"/>
    </xf>
    <xf borderId="15" fillId="3" fontId="6" numFmtId="0" xfId="0" applyAlignment="1" applyBorder="1" applyFont="1">
      <alignment horizontal="center" shrinkToFit="0" vertical="center" wrapText="1"/>
    </xf>
    <xf borderId="0" fillId="3" fontId="4" numFmtId="0" xfId="0" applyAlignment="1" applyFont="1">
      <alignment horizontal="center" vertical="center"/>
    </xf>
    <xf borderId="0" fillId="3" fontId="4" numFmtId="165" xfId="0" applyAlignment="1" applyFont="1" applyNumberFormat="1">
      <alignment horizontal="center" readingOrder="0" vertical="bottom"/>
    </xf>
    <xf borderId="1" fillId="4" fontId="2" numFmtId="0" xfId="0" applyAlignment="1" applyBorder="1" applyFont="1">
      <alignment horizontal="center" vertical="center"/>
    </xf>
    <xf borderId="1" fillId="2" fontId="2" numFmtId="0" xfId="0" applyAlignment="1" applyBorder="1" applyFont="1">
      <alignment horizontal="center" vertical="center"/>
    </xf>
    <xf borderId="1" fillId="4" fontId="2" numFmtId="0" xfId="0" applyAlignment="1" applyBorder="1" applyFont="1">
      <alignment horizontal="center" shrinkToFit="0" vertical="center" wrapText="1"/>
    </xf>
    <xf borderId="2" fillId="4" fontId="2" numFmtId="0" xfId="0" applyAlignment="1" applyBorder="1" applyFont="1">
      <alignment horizontal="center" shrinkToFit="0" vertical="center" wrapText="1"/>
    </xf>
    <xf borderId="1" fillId="4" fontId="2" numFmtId="49" xfId="0" applyAlignment="1" applyBorder="1" applyFont="1" applyNumberFormat="1">
      <alignment horizontal="center" vertical="center"/>
    </xf>
    <xf borderId="1" fillId="2" fontId="2" numFmtId="49" xfId="0" applyAlignment="1" applyBorder="1" applyFont="1" applyNumberFormat="1">
      <alignment horizontal="center" vertic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0" fontId="3" numFmtId="0" xfId="0" applyBorder="1" applyFont="1"/>
    <xf borderId="7" fillId="0" fontId="3" numFmtId="0" xfId="0" applyBorder="1" applyFont="1"/>
    <xf borderId="1" fillId="4" fontId="2" numFmtId="165" xfId="0" applyAlignment="1" applyBorder="1" applyFont="1" applyNumberFormat="1">
      <alignment horizontal="center" shrinkToFit="0" vertical="center" wrapText="1"/>
    </xf>
    <xf borderId="2" fillId="4" fontId="2" numFmtId="165" xfId="0" applyAlignment="1" applyBorder="1" applyFont="1" applyNumberFormat="1">
      <alignment horizontal="center" shrinkToFit="0" vertical="center" wrapText="1"/>
    </xf>
    <xf borderId="0" fillId="0" fontId="2" numFmtId="0" xfId="0" applyAlignment="1" applyFont="1">
      <alignment shrinkToFit="0" wrapText="1"/>
    </xf>
    <xf borderId="2" fillId="4" fontId="2" numFmtId="0" xfId="0" applyAlignment="1" applyBorder="1" applyFont="1">
      <alignment horizontal="center"/>
    </xf>
    <xf borderId="2" fillId="2" fontId="2" numFmtId="0" xfId="0" applyAlignment="1" applyBorder="1" applyFont="1">
      <alignment horizontal="center"/>
    </xf>
    <xf borderId="1" fillId="2" fontId="4" numFmtId="0" xfId="0" applyAlignment="1" applyBorder="1" applyFont="1">
      <alignment vertical="center"/>
    </xf>
    <xf borderId="2" fillId="2" fontId="2" numFmtId="165" xfId="0" applyAlignment="1" applyBorder="1" applyFont="1" applyNumberFormat="1">
      <alignment horizontal="center" readingOrder="0" vertical="center"/>
    </xf>
    <xf borderId="2" fillId="4" fontId="2" numFmtId="165" xfId="0" applyAlignment="1" applyBorder="1" applyFont="1" applyNumberFormat="1">
      <alignment horizontal="center" readingOrder="0" vertical="center"/>
    </xf>
    <xf borderId="13" fillId="0" fontId="3" numFmtId="0" xfId="0" applyBorder="1" applyFont="1"/>
    <xf borderId="14" fillId="0" fontId="3" numFmtId="0" xfId="0" applyBorder="1" applyFont="1"/>
    <xf borderId="15" fillId="0" fontId="3" numFmtId="0" xfId="0" applyBorder="1" applyFont="1"/>
    <xf borderId="5" fillId="2" fontId="5" numFmtId="0" xfId="0" applyAlignment="1" applyBorder="1" applyFont="1">
      <alignment horizontal="center" readingOrder="0" vertical="center"/>
    </xf>
    <xf borderId="5" fillId="2" fontId="5" numFmtId="0" xfId="0" applyAlignment="1" applyBorder="1" applyFont="1">
      <alignment horizontal="center" vertical="center"/>
    </xf>
    <xf borderId="0" fillId="5" fontId="10" numFmtId="0" xfId="0" applyFont="1"/>
  </cellXfs>
  <cellStyles count="1">
    <cellStyle xfId="0" name="Normal" builtinId="0"/>
  </cellStyles>
  <dxfs count="8">
    <dxf>
      <font/>
      <fill>
        <patternFill patternType="solid">
          <fgColor rgb="FF34A853"/>
          <bgColor rgb="FF34A853"/>
        </patternFill>
      </fill>
      <border/>
    </dxf>
    <dxf>
      <font/>
      <fill>
        <patternFill patternType="solid">
          <fgColor rgb="FFCCCCCC"/>
          <bgColor rgb="FFCCCCCC"/>
        </patternFill>
      </fill>
      <border/>
    </dxf>
    <dxf>
      <font/>
      <fill>
        <patternFill patternType="solid">
          <fgColor theme="7"/>
          <bgColor theme="7"/>
        </patternFill>
      </fill>
      <border/>
    </dxf>
    <dxf>
      <font/>
      <fill>
        <patternFill patternType="none"/>
      </fill>
      <border/>
    </dxf>
    <dxf>
      <font/>
      <fill>
        <patternFill patternType="solid">
          <fgColor rgb="FFFFE599"/>
          <bgColor rgb="FFFFE599"/>
        </patternFill>
      </fill>
      <border/>
    </dxf>
    <dxf>
      <font/>
      <fill>
        <patternFill patternType="solid">
          <fgColor rgb="FFFFF2CC"/>
          <bgColor rgb="FFFFF2CC"/>
        </patternFill>
      </fill>
      <border/>
    </dxf>
    <dxf>
      <font/>
      <fill>
        <patternFill patternType="solid">
          <fgColor rgb="FFD9D9D9"/>
          <bgColor rgb="FFD9D9D9"/>
        </patternFill>
      </fill>
      <border/>
    </dxf>
    <dxf>
      <font/>
      <fill>
        <patternFill patternType="solid">
          <fgColor rgb="FFB7E1CD"/>
          <bgColor rgb="FFB7E1CD"/>
        </patternFill>
      </fill>
      <border/>
    </dxf>
  </dxfs>
  <tableStyles count="5">
    <tableStyle count="3" pivot="0" name="Familiar-style">
      <tableStyleElement dxfId="4" type="headerRow"/>
      <tableStyleElement dxfId="5" type="firstRowStripe"/>
      <tableStyleElement dxfId="4" type="secondRowStripe"/>
    </tableStyle>
    <tableStyle count="3" pivot="0" name="Animal Companion-style">
      <tableStyleElement dxfId="4" type="headerRow"/>
      <tableStyleElement dxfId="5" type="firstRowStripe"/>
      <tableStyleElement dxfId="4" type="secondRowStripe"/>
    </tableStyle>
    <tableStyle count="2" pivot="0" name="Animal Companion-style 2">
      <tableStyleElement dxfId="5" type="firstRowStripe"/>
      <tableStyleElement dxfId="4" type="secondRowStripe"/>
    </tableStyle>
    <tableStyle count="3" pivot="0" name="Special Mount-style">
      <tableStyleElement dxfId="4" type="headerRow"/>
      <tableStyleElement dxfId="5" type="firstRowStripe"/>
      <tableStyleElement dxfId="4" type="secondRowStripe"/>
    </tableStyle>
    <tableStyle count="2" pivot="0" name="Special Mount-style 2">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T2:U2" displayName="Table_1" id="1">
  <tableColumns count="2">
    <tableColumn name="Column1" id="1"/>
    <tableColumn name="Column2" id="2"/>
  </tableColumns>
  <tableStyleInfo name="Familiar-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A2:AB3" displayName="Table_2" id="2">
  <tableColumns count="2">
    <tableColumn name="Column1" id="1"/>
    <tableColumn name="Column2" id="2"/>
  </tableColumns>
  <tableStyleInfo name="Animal Companion-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A4:AB4" displayName="Table_3" id="3">
  <tableColumns count="2">
    <tableColumn name="Column1" id="1"/>
    <tableColumn name="Column2" id="2"/>
  </tableColumns>
  <tableStyleInfo name="Animal Companion-style 2" showColumnStripes="0" showFirstColumn="1" showLastColumn="1" showRowStripes="1"/>
</table>
</file>

<file path=xl/tables/table4.xml><?xml version="1.0" encoding="utf-8"?>
<table xmlns="http://schemas.openxmlformats.org/spreadsheetml/2006/main" headerRowCount="0" ref="AA2:AB3" displayName="Table_4" id="4">
  <tableColumns count="2">
    <tableColumn name="Column1" id="1"/>
    <tableColumn name="Column2" id="2"/>
  </tableColumns>
  <tableStyleInfo name="Special Mount-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A4:AB4" displayName="Table_5" id="5">
  <tableColumns count="2">
    <tableColumn name="Column1" id="1"/>
    <tableColumn name="Column2" id="2"/>
  </tableColumns>
  <tableStyleInfo name="Special Mount-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d20srd.org/srd/spells/scrying.htm"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2.xml"/><Relationship Id="rId5"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4.xml"/><Relationship Id="rId5"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1.29"/>
    <col customWidth="1" min="2" max="2" width="17.29"/>
    <col customWidth="1" min="3" max="3" width="13.0"/>
    <col customWidth="1" min="4" max="4" width="1.29"/>
    <col customWidth="1" min="5" max="5" width="16.43"/>
    <col customWidth="1" min="6" max="6" width="16.0"/>
    <col customWidth="1" min="7" max="7" width="1.29"/>
    <col customWidth="1" min="8" max="8" width="33.43"/>
    <col customWidth="1" min="9" max="9" width="1.29"/>
    <col customWidth="1" min="10" max="10" width="11.14"/>
    <col customWidth="1" min="11" max="11" width="13.86"/>
    <col customWidth="1" min="12" max="12" width="10.14"/>
    <col customWidth="1" min="13" max="13" width="16.43"/>
    <col customWidth="1" min="14" max="14" width="14.29"/>
    <col customWidth="1" min="15" max="15" width="15.86"/>
    <col customWidth="1" min="16" max="16" width="3.14"/>
    <col customWidth="1" min="17" max="17" width="17.0"/>
    <col customWidth="1" min="18" max="18" width="16.14"/>
    <col customWidth="1" min="19" max="19" width="3.14"/>
    <col customWidth="1" min="20" max="20" width="16.29"/>
    <col customWidth="1" min="22" max="22" width="3.14"/>
    <col customWidth="1" min="23" max="23" width="15.86"/>
    <col customWidth="1" min="25" max="31" width="14.43"/>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c r="A2" s="1"/>
      <c r="B2" s="2" t="s">
        <v>0</v>
      </c>
      <c r="C2" s="2" t="s">
        <v>1</v>
      </c>
      <c r="D2" s="3" t="s">
        <v>2</v>
      </c>
      <c r="E2" s="4"/>
      <c r="F2" s="3" t="s">
        <v>3</v>
      </c>
      <c r="G2" s="5"/>
      <c r="H2" s="4"/>
      <c r="I2" s="6"/>
      <c r="J2" s="7" t="s">
        <v>4</v>
      </c>
      <c r="K2" s="5"/>
      <c r="L2" s="5"/>
      <c r="M2" s="5"/>
      <c r="N2" s="5"/>
      <c r="O2" s="4"/>
      <c r="P2" s="8"/>
      <c r="Q2" s="7" t="s">
        <v>5</v>
      </c>
      <c r="R2" s="4"/>
      <c r="S2" s="9"/>
      <c r="T2" s="10" t="s">
        <v>0</v>
      </c>
      <c r="U2" s="11">
        <v>1.0</v>
      </c>
      <c r="V2" s="12"/>
      <c r="W2" s="12"/>
      <c r="X2" s="12"/>
      <c r="Y2" s="1"/>
      <c r="Z2" s="1"/>
      <c r="AA2" s="1"/>
      <c r="AB2" s="1"/>
      <c r="AC2" s="1"/>
      <c r="AD2" s="1"/>
      <c r="AE2" s="1"/>
    </row>
    <row r="3">
      <c r="A3" s="1"/>
      <c r="B3" s="13">
        <v>44198.0</v>
      </c>
      <c r="C3" s="14">
        <f>1</f>
        <v>1</v>
      </c>
      <c r="D3" s="15">
        <v>6.0</v>
      </c>
      <c r="E3" s="16"/>
      <c r="F3" s="17" t="s">
        <v>6</v>
      </c>
      <c r="G3" s="18"/>
      <c r="H3" s="16"/>
      <c r="I3" s="6"/>
      <c r="J3" s="19" t="s">
        <v>7</v>
      </c>
      <c r="K3" s="19" t="s">
        <v>8</v>
      </c>
      <c r="L3" s="19" t="s">
        <v>9</v>
      </c>
      <c r="M3" s="19" t="s">
        <v>10</v>
      </c>
      <c r="N3" s="19" t="s">
        <v>11</v>
      </c>
      <c r="O3" s="19" t="s">
        <v>12</v>
      </c>
      <c r="P3" s="8"/>
      <c r="Q3" s="19" t="s">
        <v>13</v>
      </c>
      <c r="R3" s="19" t="str">
        <f>IF(ISErr(Main!C22),"Export",floor(Main!C22/2,1))</f>
        <v>Export</v>
      </c>
      <c r="S3" s="1"/>
      <c r="T3" s="12"/>
      <c r="U3" s="12"/>
      <c r="V3" s="12"/>
      <c r="W3" s="12"/>
      <c r="X3" s="12"/>
      <c r="Y3" s="1"/>
      <c r="Z3" s="1"/>
      <c r="AA3" s="1"/>
      <c r="AB3" s="1"/>
      <c r="AC3" s="1"/>
      <c r="AD3" s="1"/>
      <c r="AE3" s="1"/>
    </row>
    <row r="4">
      <c r="A4" s="1"/>
      <c r="B4" s="20">
        <v>44259.0</v>
      </c>
      <c r="C4" s="2">
        <f>2</f>
        <v>2</v>
      </c>
      <c r="D4" s="3">
        <v>7.0</v>
      </c>
      <c r="E4" s="4"/>
      <c r="F4" s="21" t="s">
        <v>14</v>
      </c>
      <c r="G4" s="5"/>
      <c r="H4" s="4"/>
      <c r="I4" s="6"/>
      <c r="J4" s="22" t="s">
        <v>15</v>
      </c>
      <c r="K4" s="22">
        <v>10.0</v>
      </c>
      <c r="L4" s="23"/>
      <c r="M4" s="24"/>
      <c r="N4" s="24"/>
      <c r="O4" s="23">
        <f t="shared" ref="O4:O9" si="1">_xlfn.FLOOR.MATH((SUM(K4:N4)-10)/2)</f>
        <v>0</v>
      </c>
      <c r="P4" s="8"/>
      <c r="Q4" s="25" t="s">
        <v>16</v>
      </c>
      <c r="R4" s="25"/>
      <c r="S4" s="1"/>
      <c r="T4" s="12"/>
      <c r="U4" s="12"/>
      <c r="V4" s="12"/>
      <c r="W4" s="12"/>
      <c r="X4" s="12"/>
      <c r="Y4" s="1"/>
      <c r="Z4" s="1"/>
      <c r="AA4" s="1"/>
      <c r="AB4" s="1"/>
      <c r="AC4" s="1"/>
      <c r="AD4" s="1"/>
      <c r="AE4" s="1"/>
    </row>
    <row r="5">
      <c r="A5" s="1"/>
      <c r="B5" s="13">
        <v>44322.0</v>
      </c>
      <c r="C5" s="14">
        <v>3.0</v>
      </c>
      <c r="D5" s="15">
        <v>8.0</v>
      </c>
      <c r="E5" s="16"/>
      <c r="F5" s="26" t="s">
        <v>17</v>
      </c>
      <c r="G5" s="18"/>
      <c r="H5" s="16"/>
      <c r="I5" s="27"/>
      <c r="J5" s="28" t="s">
        <v>18</v>
      </c>
      <c r="K5" s="28">
        <v>10.0</v>
      </c>
      <c r="L5" s="29"/>
      <c r="M5" s="30"/>
      <c r="N5" s="30"/>
      <c r="O5" s="29">
        <f t="shared" si="1"/>
        <v>0</v>
      </c>
      <c r="P5" s="8"/>
      <c r="Q5" s="31"/>
      <c r="R5" s="31"/>
      <c r="S5" s="1"/>
      <c r="T5" s="12"/>
      <c r="U5" s="12"/>
      <c r="V5" s="12"/>
      <c r="W5" s="12"/>
      <c r="X5" s="12"/>
      <c r="Y5" s="1"/>
      <c r="Z5" s="1"/>
      <c r="AA5" s="1"/>
      <c r="AB5" s="1"/>
      <c r="AC5" s="1"/>
      <c r="AD5" s="1"/>
      <c r="AE5" s="1"/>
    </row>
    <row r="6">
      <c r="A6" s="1"/>
      <c r="B6" s="20">
        <v>44385.0</v>
      </c>
      <c r="C6" s="2">
        <v>4.0</v>
      </c>
      <c r="D6" s="3">
        <v>9.0</v>
      </c>
      <c r="E6" s="4"/>
      <c r="F6" s="21" t="s">
        <v>19</v>
      </c>
      <c r="G6" s="5"/>
      <c r="H6" s="4"/>
      <c r="I6" s="6"/>
      <c r="J6" s="22" t="s">
        <v>20</v>
      </c>
      <c r="K6" s="22">
        <v>10.0</v>
      </c>
      <c r="L6" s="23"/>
      <c r="M6" s="24"/>
      <c r="N6" s="24"/>
      <c r="O6" s="23">
        <f t="shared" si="1"/>
        <v>0</v>
      </c>
      <c r="P6" s="8"/>
      <c r="Q6" s="32" t="s">
        <v>21</v>
      </c>
      <c r="R6" s="4"/>
      <c r="S6" s="1"/>
      <c r="T6" s="12"/>
      <c r="U6" s="12"/>
      <c r="V6" s="12"/>
      <c r="W6" s="12"/>
      <c r="X6" s="12"/>
      <c r="Y6" s="1"/>
      <c r="Z6" s="1"/>
      <c r="AA6" s="1"/>
      <c r="AB6" s="1"/>
      <c r="AC6" s="1"/>
      <c r="AD6" s="1"/>
      <c r="AE6" s="1"/>
    </row>
    <row r="7">
      <c r="A7" s="1"/>
      <c r="B7" s="13">
        <v>44449.0</v>
      </c>
      <c r="C7" s="14">
        <v>5.0</v>
      </c>
      <c r="D7" s="15">
        <v>10.0</v>
      </c>
      <c r="E7" s="16"/>
      <c r="F7" s="15"/>
      <c r="G7" s="18"/>
      <c r="H7" s="16"/>
      <c r="I7" s="6"/>
      <c r="J7" s="28" t="s">
        <v>2</v>
      </c>
      <c r="K7" s="28">
        <f>floor((U2-1)/2,1)+6</f>
        <v>6</v>
      </c>
      <c r="L7" s="33"/>
      <c r="M7" s="30"/>
      <c r="N7" s="30"/>
      <c r="O7" s="29">
        <f t="shared" si="1"/>
        <v>-2</v>
      </c>
      <c r="P7" s="8"/>
      <c r="Q7" s="28" t="s">
        <v>22</v>
      </c>
      <c r="R7" s="28"/>
      <c r="S7" s="1"/>
      <c r="T7" s="12"/>
      <c r="U7" s="12"/>
      <c r="V7" s="12"/>
      <c r="W7" s="12"/>
      <c r="X7" s="12"/>
      <c r="Y7" s="1"/>
      <c r="Z7" s="1"/>
      <c r="AA7" s="1"/>
      <c r="AB7" s="1"/>
      <c r="AC7" s="1"/>
      <c r="AD7" s="1"/>
      <c r="AE7" s="1"/>
    </row>
    <row r="8">
      <c r="A8" s="1"/>
      <c r="B8" s="20">
        <v>44512.0</v>
      </c>
      <c r="C8" s="2">
        <v>6.0</v>
      </c>
      <c r="D8" s="3">
        <v>11.0</v>
      </c>
      <c r="E8" s="4"/>
      <c r="F8" s="34" t="s">
        <v>23</v>
      </c>
      <c r="G8" s="5"/>
      <c r="H8" s="4"/>
      <c r="I8" s="6"/>
      <c r="J8" s="22" t="s">
        <v>24</v>
      </c>
      <c r="K8" s="22">
        <v>10.0</v>
      </c>
      <c r="L8" s="23"/>
      <c r="M8" s="24"/>
      <c r="N8" s="24"/>
      <c r="O8" s="23">
        <f t="shared" si="1"/>
        <v>0</v>
      </c>
      <c r="P8" s="8"/>
      <c r="Q8" s="22" t="s">
        <v>25</v>
      </c>
      <c r="R8" s="22"/>
      <c r="S8" s="1"/>
      <c r="T8" s="12"/>
      <c r="U8" s="12"/>
      <c r="V8" s="12"/>
      <c r="W8" s="12"/>
      <c r="X8" s="12"/>
      <c r="Y8" s="1"/>
      <c r="Z8" s="1"/>
      <c r="AA8" s="1"/>
      <c r="AB8" s="1"/>
      <c r="AC8" s="1"/>
      <c r="AD8" s="1"/>
      <c r="AE8" s="1"/>
    </row>
    <row r="9">
      <c r="A9" s="1"/>
      <c r="B9" s="14" t="s">
        <v>26</v>
      </c>
      <c r="C9" s="14">
        <v>7.0</v>
      </c>
      <c r="D9" s="15">
        <v>12.0</v>
      </c>
      <c r="E9" s="16"/>
      <c r="F9" s="17" t="s">
        <v>27</v>
      </c>
      <c r="G9" s="18"/>
      <c r="H9" s="16"/>
      <c r="I9" s="6"/>
      <c r="J9" s="28" t="s">
        <v>28</v>
      </c>
      <c r="K9" s="28">
        <v>10.0</v>
      </c>
      <c r="L9" s="29"/>
      <c r="M9" s="30"/>
      <c r="N9" s="30"/>
      <c r="O9" s="29">
        <f t="shared" si="1"/>
        <v>0</v>
      </c>
      <c r="P9" s="8"/>
      <c r="Q9" s="28" t="s">
        <v>29</v>
      </c>
      <c r="R9" s="28"/>
      <c r="S9" s="1"/>
      <c r="T9" s="12"/>
      <c r="U9" s="12"/>
      <c r="V9" s="12"/>
      <c r="W9" s="12"/>
      <c r="X9" s="12"/>
      <c r="Y9" s="1"/>
      <c r="Z9" s="1"/>
      <c r="AA9" s="1"/>
      <c r="AB9" s="1"/>
      <c r="AC9" s="1"/>
      <c r="AD9" s="1"/>
      <c r="AE9" s="1"/>
    </row>
    <row r="10">
      <c r="A10" s="1"/>
      <c r="B10" s="2" t="s">
        <v>30</v>
      </c>
      <c r="C10" s="35" t="s">
        <v>31</v>
      </c>
      <c r="D10" s="36" t="s">
        <v>32</v>
      </c>
      <c r="E10" s="4"/>
      <c r="F10" s="36"/>
      <c r="G10" s="5"/>
      <c r="H10" s="4"/>
      <c r="I10" s="8"/>
      <c r="J10" s="31"/>
      <c r="K10" s="31"/>
      <c r="L10" s="31"/>
      <c r="M10" s="31"/>
      <c r="N10" s="31"/>
      <c r="O10" s="31"/>
      <c r="P10" s="8"/>
      <c r="Q10" s="31"/>
      <c r="R10" s="31"/>
      <c r="S10" s="1"/>
      <c r="T10" s="12"/>
      <c r="U10" s="12"/>
      <c r="V10" s="12"/>
      <c r="W10" s="12"/>
      <c r="X10" s="12"/>
      <c r="Y10" s="1"/>
      <c r="Z10" s="1"/>
      <c r="AA10" s="1"/>
      <c r="AB10" s="1"/>
      <c r="AC10" s="1"/>
      <c r="AD10" s="1"/>
      <c r="AE10" s="1"/>
    </row>
    <row r="11">
      <c r="A11" s="1"/>
      <c r="B11" s="14" t="s">
        <v>33</v>
      </c>
      <c r="C11" s="37" t="s">
        <v>34</v>
      </c>
      <c r="D11" s="38" t="s">
        <v>35</v>
      </c>
      <c r="E11" s="16"/>
      <c r="F11" s="38"/>
      <c r="G11" s="18"/>
      <c r="H11" s="16"/>
      <c r="I11" s="8"/>
      <c r="J11" s="32" t="s">
        <v>36</v>
      </c>
      <c r="K11" s="5"/>
      <c r="L11" s="5"/>
      <c r="M11" s="5"/>
      <c r="N11" s="5"/>
      <c r="O11" s="4"/>
      <c r="P11" s="8"/>
      <c r="Q11" s="32" t="s">
        <v>37</v>
      </c>
      <c r="R11" s="4"/>
      <c r="S11" s="1"/>
      <c r="T11" s="12"/>
      <c r="U11" s="12"/>
      <c r="V11" s="12"/>
      <c r="W11" s="12"/>
      <c r="X11" s="12"/>
      <c r="Y11" s="1"/>
      <c r="Z11" s="1"/>
      <c r="AA11" s="1"/>
      <c r="AB11" s="1"/>
      <c r="AC11" s="1"/>
      <c r="AD11" s="1"/>
      <c r="AE11" s="1"/>
    </row>
    <row r="12">
      <c r="A12" s="1"/>
      <c r="B12" s="39" t="s">
        <v>38</v>
      </c>
      <c r="C12" s="39">
        <v>10.0</v>
      </c>
      <c r="D12" s="40">
        <v>15.0</v>
      </c>
      <c r="E12" s="41"/>
      <c r="F12" s="40"/>
      <c r="G12" s="42"/>
      <c r="H12" s="41"/>
      <c r="I12" s="8"/>
      <c r="J12" s="28" t="s">
        <v>39</v>
      </c>
      <c r="K12" s="28" t="s">
        <v>8</v>
      </c>
      <c r="L12" s="28" t="s">
        <v>7</v>
      </c>
      <c r="M12" s="28" t="s">
        <v>40</v>
      </c>
      <c r="N12" s="28" t="s">
        <v>41</v>
      </c>
      <c r="O12" s="28" t="s">
        <v>12</v>
      </c>
      <c r="P12" s="8"/>
      <c r="Q12" s="43" t="s">
        <v>42</v>
      </c>
      <c r="R12" s="16"/>
      <c r="S12" s="1"/>
      <c r="T12" s="12"/>
      <c r="U12" s="1"/>
      <c r="V12" s="1"/>
      <c r="W12" s="1"/>
      <c r="X12" s="1"/>
      <c r="Y12" s="1"/>
    </row>
    <row r="13">
      <c r="A13" s="1"/>
      <c r="B13" s="44"/>
      <c r="C13" s="44"/>
      <c r="D13" s="44"/>
      <c r="E13" s="44"/>
      <c r="F13" s="44"/>
      <c r="G13" s="44"/>
      <c r="H13" s="45"/>
      <c r="I13" s="8"/>
      <c r="J13" s="22" t="s">
        <v>43</v>
      </c>
      <c r="K13" s="46" t="str">
        <f>IF(iserr(Main!W13),"Export", Main!W13)</f>
        <v>Export</v>
      </c>
      <c r="L13" s="23">
        <f>O6</f>
        <v>0</v>
      </c>
      <c r="M13" s="23"/>
      <c r="N13" s="23"/>
      <c r="O13" s="23">
        <f t="shared" ref="O13:O15" si="2">SUM(K13:N13)</f>
        <v>0</v>
      </c>
      <c r="P13" s="8"/>
      <c r="Q13" s="32" t="s">
        <v>44</v>
      </c>
      <c r="R13" s="4"/>
      <c r="S13" s="1"/>
      <c r="T13" s="12"/>
      <c r="U13" s="12"/>
      <c r="V13" s="12"/>
      <c r="W13" s="12"/>
      <c r="X13" s="12"/>
      <c r="Y13" s="1"/>
      <c r="Z13" s="1"/>
      <c r="AA13" s="1"/>
      <c r="AB13" s="1"/>
      <c r="AC13" s="1"/>
      <c r="AD13" s="1"/>
      <c r="AE13" s="1"/>
    </row>
    <row r="14">
      <c r="A14" s="1"/>
      <c r="B14" s="47" t="s">
        <v>45</v>
      </c>
      <c r="C14" s="48"/>
      <c r="D14" s="49"/>
      <c r="E14" s="49"/>
      <c r="F14" s="49"/>
      <c r="G14" s="49"/>
      <c r="H14" s="50"/>
      <c r="I14" s="8"/>
      <c r="J14" s="19" t="s">
        <v>46</v>
      </c>
      <c r="K14" s="51" t="str">
        <f>IF(iserr(Main!X13),"Export", Main!X13)</f>
        <v>Export</v>
      </c>
      <c r="L14" s="52">
        <f>O5</f>
        <v>0</v>
      </c>
      <c r="M14" s="52"/>
      <c r="N14" s="52"/>
      <c r="O14" s="52">
        <f t="shared" si="2"/>
        <v>0</v>
      </c>
      <c r="P14" s="8"/>
      <c r="Q14" s="43" t="s">
        <v>47</v>
      </c>
      <c r="R14" s="16"/>
      <c r="S14" s="1"/>
      <c r="T14" s="12"/>
      <c r="U14" s="12"/>
      <c r="V14" s="12"/>
      <c r="W14" s="12"/>
      <c r="X14" s="12"/>
      <c r="Y14" s="1"/>
      <c r="Z14" s="1"/>
      <c r="AA14" s="1"/>
      <c r="AB14" s="1"/>
      <c r="AC14" s="1"/>
      <c r="AD14" s="1"/>
      <c r="AE14" s="1"/>
    </row>
    <row r="15">
      <c r="A15" s="1"/>
      <c r="B15" s="53" t="s">
        <v>48</v>
      </c>
      <c r="C15" s="54"/>
      <c r="D15" s="49"/>
      <c r="E15" s="49"/>
      <c r="F15" s="49"/>
      <c r="G15" s="49"/>
      <c r="H15" s="50"/>
      <c r="I15" s="8"/>
      <c r="J15" s="25" t="s">
        <v>49</v>
      </c>
      <c r="K15" s="55" t="str">
        <f>IF(iserr(Main!Y13),"Export", Main!Y13)</f>
        <v>Export</v>
      </c>
      <c r="L15" s="56">
        <f>O8</f>
        <v>0</v>
      </c>
      <c r="M15" s="56"/>
      <c r="N15" s="56"/>
      <c r="O15" s="56">
        <f t="shared" si="2"/>
        <v>0</v>
      </c>
      <c r="P15" s="8"/>
      <c r="Q15" s="1"/>
      <c r="R15" s="12"/>
      <c r="S15" s="12"/>
      <c r="T15" s="12"/>
      <c r="U15" s="12"/>
      <c r="V15" s="12"/>
      <c r="W15" s="1"/>
      <c r="X15" s="1"/>
      <c r="Y15" s="1"/>
      <c r="Z15" s="1"/>
      <c r="AA15" s="1"/>
      <c r="AB15" s="1"/>
      <c r="AC15" s="1"/>
    </row>
    <row r="16">
      <c r="A16" s="1"/>
      <c r="B16" s="8"/>
      <c r="C16" s="8"/>
      <c r="D16" s="8"/>
      <c r="E16" s="8"/>
      <c r="F16" s="8"/>
      <c r="G16" s="8"/>
      <c r="H16" s="8"/>
      <c r="I16" s="8"/>
      <c r="P16" s="8"/>
      <c r="S16" s="1"/>
      <c r="T16" s="12"/>
      <c r="U16" s="12"/>
      <c r="V16" s="12"/>
      <c r="W16" s="12"/>
      <c r="X16" s="12"/>
      <c r="Y16" s="1"/>
      <c r="Z16" s="1"/>
      <c r="AA16" s="1"/>
      <c r="AB16" s="1"/>
      <c r="AC16" s="1"/>
      <c r="AD16" s="1"/>
      <c r="AE16" s="1"/>
    </row>
    <row r="17">
      <c r="A17" s="1"/>
      <c r="B17" s="57" t="s">
        <v>50</v>
      </c>
      <c r="C17" s="50"/>
      <c r="D17" s="58"/>
      <c r="E17" s="59" t="s">
        <v>51</v>
      </c>
      <c r="F17" s="4"/>
      <c r="G17" s="60"/>
      <c r="H17" s="59" t="s">
        <v>52</v>
      </c>
      <c r="I17" s="5"/>
      <c r="J17" s="5"/>
      <c r="K17" s="5"/>
      <c r="L17" s="5"/>
      <c r="M17" s="5"/>
      <c r="N17" s="5"/>
      <c r="O17" s="5"/>
      <c r="P17" s="5"/>
      <c r="Q17" s="5"/>
      <c r="R17" s="4"/>
      <c r="S17" s="1"/>
      <c r="T17" s="12"/>
      <c r="U17" s="12"/>
      <c r="V17" s="12"/>
      <c r="W17" s="12"/>
      <c r="X17" s="12"/>
      <c r="Y17" s="1"/>
      <c r="Z17" s="1"/>
      <c r="AA17" s="1"/>
      <c r="AB17" s="1"/>
      <c r="AC17" s="1"/>
      <c r="AD17" s="1"/>
      <c r="AE17" s="1"/>
    </row>
    <row r="18">
      <c r="A18" s="1"/>
      <c r="B18" s="61" t="s">
        <v>53</v>
      </c>
      <c r="C18" s="61" t="s">
        <v>54</v>
      </c>
      <c r="D18" s="62"/>
      <c r="E18" s="63" t="s">
        <v>55</v>
      </c>
      <c r="F18" s="16"/>
      <c r="G18" s="64"/>
      <c r="H18" s="53" t="s">
        <v>56</v>
      </c>
      <c r="I18" s="54" t="s">
        <v>57</v>
      </c>
      <c r="J18" s="18"/>
      <c r="K18" s="18"/>
      <c r="L18" s="18"/>
      <c r="M18" s="18"/>
      <c r="N18" s="18"/>
      <c r="O18" s="18"/>
      <c r="P18" s="18"/>
      <c r="Q18" s="18"/>
      <c r="R18" s="16"/>
      <c r="S18" s="1"/>
      <c r="T18" s="12"/>
      <c r="U18" s="12"/>
      <c r="V18" s="12"/>
      <c r="W18" s="12"/>
      <c r="X18" s="12"/>
      <c r="Y18" s="1"/>
      <c r="Z18" s="1"/>
      <c r="AA18" s="1"/>
      <c r="AB18" s="1"/>
      <c r="AC18" s="1"/>
      <c r="AD18" s="1"/>
      <c r="AE18" s="1"/>
    </row>
    <row r="19">
      <c r="A19" s="1"/>
      <c r="B19" s="65" t="s">
        <v>58</v>
      </c>
      <c r="C19" s="66">
        <v>0.0</v>
      </c>
      <c r="D19" s="67"/>
      <c r="E19" s="68" t="s">
        <v>53</v>
      </c>
      <c r="F19" s="68" t="s">
        <v>54</v>
      </c>
      <c r="G19" s="69"/>
      <c r="H19" s="70" t="s">
        <v>59</v>
      </c>
      <c r="I19" s="71" t="s">
        <v>60</v>
      </c>
      <c r="J19" s="42"/>
      <c r="K19" s="42"/>
      <c r="L19" s="42"/>
      <c r="M19" s="42"/>
      <c r="N19" s="42"/>
      <c r="O19" s="42"/>
      <c r="P19" s="42"/>
      <c r="Q19" s="42"/>
      <c r="R19" s="41"/>
      <c r="S19" s="1"/>
      <c r="T19" s="12"/>
      <c r="U19" s="12"/>
      <c r="V19" s="12"/>
      <c r="W19" s="12"/>
      <c r="X19" s="12"/>
      <c r="Y19" s="1"/>
      <c r="Z19" s="1"/>
      <c r="AA19" s="1"/>
      <c r="AB19" s="1"/>
      <c r="AC19" s="1"/>
      <c r="AD19" s="1"/>
      <c r="AE19" s="1"/>
    </row>
    <row r="20">
      <c r="A20" s="1"/>
      <c r="B20" s="72" t="s">
        <v>18</v>
      </c>
      <c r="C20" s="73">
        <f>O5</f>
        <v>0</v>
      </c>
      <c r="D20" s="74"/>
      <c r="E20" s="75" t="s">
        <v>61</v>
      </c>
      <c r="F20" s="76" t="str">
        <f>IF(ISErr(Main!F16),"Export",Main!F16)</f>
        <v>Export</v>
      </c>
      <c r="G20" s="77"/>
      <c r="H20" s="78"/>
      <c r="I20" s="79"/>
      <c r="J20" s="80"/>
      <c r="K20" s="80"/>
      <c r="L20" s="80"/>
      <c r="M20" s="80"/>
      <c r="N20" s="80"/>
      <c r="O20" s="80"/>
      <c r="P20" s="80"/>
      <c r="Q20" s="80"/>
      <c r="R20" s="81"/>
      <c r="S20" s="1"/>
      <c r="T20" s="12"/>
      <c r="U20" s="12"/>
      <c r="V20" s="12"/>
      <c r="W20" s="12"/>
      <c r="X20" s="12"/>
      <c r="Y20" s="1"/>
      <c r="Z20" s="1"/>
      <c r="AA20" s="1"/>
      <c r="AB20" s="1"/>
      <c r="AC20" s="1"/>
      <c r="AD20" s="1"/>
      <c r="AE20" s="1"/>
    </row>
    <row r="21">
      <c r="A21" s="1"/>
      <c r="B21" s="65" t="s">
        <v>62</v>
      </c>
      <c r="C21" s="82">
        <v>0.0</v>
      </c>
      <c r="D21" s="74"/>
      <c r="E21" s="68" t="s">
        <v>18</v>
      </c>
      <c r="F21" s="83">
        <f>O5</f>
        <v>0</v>
      </c>
      <c r="G21" s="84"/>
      <c r="H21" s="85" t="s">
        <v>63</v>
      </c>
      <c r="I21" s="86" t="s">
        <v>64</v>
      </c>
      <c r="J21" s="42"/>
      <c r="K21" s="42"/>
      <c r="L21" s="42"/>
      <c r="M21" s="42"/>
      <c r="N21" s="42"/>
      <c r="O21" s="42"/>
      <c r="P21" s="42"/>
      <c r="Q21" s="42"/>
      <c r="R21" s="41"/>
      <c r="S21" s="1"/>
      <c r="T21" s="12"/>
      <c r="U21" s="12"/>
      <c r="V21" s="12"/>
      <c r="W21" s="12"/>
      <c r="X21" s="12"/>
      <c r="Y21" s="1"/>
      <c r="Z21" s="1"/>
      <c r="AA21" s="1"/>
      <c r="AB21" s="1"/>
      <c r="AC21" s="1"/>
      <c r="AD21" s="1"/>
      <c r="AE21" s="1"/>
    </row>
    <row r="22">
      <c r="A22" s="1"/>
      <c r="B22" s="72" t="s">
        <v>65</v>
      </c>
      <c r="C22" s="87">
        <v>0.0</v>
      </c>
      <c r="D22" s="67"/>
      <c r="E22" s="75" t="s">
        <v>62</v>
      </c>
      <c r="F22" s="88">
        <v>0.0</v>
      </c>
      <c r="G22" s="84"/>
      <c r="H22" s="89"/>
      <c r="I22" s="90"/>
      <c r="R22" s="91"/>
      <c r="S22" s="1"/>
      <c r="T22" s="92"/>
      <c r="U22" s="93"/>
      <c r="V22" s="94"/>
      <c r="W22" s="92"/>
      <c r="X22" s="95"/>
      <c r="Y22" s="1"/>
      <c r="Z22" s="1"/>
      <c r="AA22" s="1"/>
      <c r="AB22" s="1"/>
      <c r="AC22" s="1"/>
      <c r="AD22" s="1"/>
      <c r="AE22" s="1"/>
    </row>
    <row r="23">
      <c r="A23" s="1"/>
      <c r="B23" s="65" t="s">
        <v>66</v>
      </c>
      <c r="C23" s="82">
        <v>0.0</v>
      </c>
      <c r="D23" s="74"/>
      <c r="E23" s="68" t="s">
        <v>67</v>
      </c>
      <c r="F23" s="83">
        <v>0.0</v>
      </c>
      <c r="G23" s="84"/>
      <c r="H23" s="96"/>
      <c r="I23" s="97"/>
      <c r="R23" s="98"/>
      <c r="S23" s="1"/>
      <c r="T23" s="92"/>
      <c r="U23" s="93"/>
      <c r="V23" s="94"/>
      <c r="W23" s="92"/>
      <c r="X23" s="95"/>
      <c r="Y23" s="1"/>
      <c r="Z23" s="1"/>
      <c r="AA23" s="1"/>
      <c r="AB23" s="1"/>
      <c r="AC23" s="1"/>
      <c r="AD23" s="1"/>
      <c r="AE23" s="1"/>
    </row>
    <row r="24">
      <c r="A24" s="1"/>
      <c r="B24" s="72" t="s">
        <v>68</v>
      </c>
      <c r="C24" s="73">
        <v>0.0</v>
      </c>
      <c r="D24" s="74"/>
      <c r="E24" s="75" t="s">
        <v>65</v>
      </c>
      <c r="F24" s="88">
        <v>0.0</v>
      </c>
      <c r="G24" s="84"/>
      <c r="H24" s="89"/>
      <c r="I24" s="90"/>
      <c r="R24" s="91"/>
      <c r="S24" s="1"/>
      <c r="T24" s="92"/>
      <c r="U24" s="93"/>
      <c r="V24" s="94"/>
      <c r="W24" s="92"/>
      <c r="X24" s="95"/>
      <c r="Y24" s="1"/>
      <c r="Z24" s="1"/>
      <c r="AA24" s="1"/>
      <c r="AB24" s="1"/>
      <c r="AC24" s="1"/>
      <c r="AD24" s="1"/>
      <c r="AE24" s="1"/>
    </row>
    <row r="25">
      <c r="A25" s="1"/>
      <c r="B25" s="65" t="s">
        <v>69</v>
      </c>
      <c r="C25" s="82">
        <v>0.0</v>
      </c>
      <c r="D25" s="74"/>
      <c r="E25" s="68" t="s">
        <v>69</v>
      </c>
      <c r="F25" s="83">
        <v>0.0</v>
      </c>
      <c r="G25" s="84"/>
      <c r="H25" s="96"/>
      <c r="I25" s="97"/>
      <c r="R25" s="98"/>
      <c r="S25" s="1"/>
      <c r="T25" s="92"/>
      <c r="U25" s="93"/>
      <c r="V25" s="94"/>
      <c r="W25" s="92"/>
      <c r="X25" s="95"/>
      <c r="Y25" s="1"/>
      <c r="Z25" s="1"/>
      <c r="AA25" s="1"/>
      <c r="AB25" s="1"/>
      <c r="AC25" s="1"/>
      <c r="AD25" s="1"/>
      <c r="AE25" s="1"/>
    </row>
    <row r="26">
      <c r="A26" s="1"/>
      <c r="B26" s="72" t="s">
        <v>70</v>
      </c>
      <c r="C26" s="73">
        <v>0.0</v>
      </c>
      <c r="D26" s="74"/>
      <c r="E26" s="75" t="s">
        <v>70</v>
      </c>
      <c r="F26" s="88">
        <v>0.0</v>
      </c>
      <c r="G26" s="84"/>
      <c r="H26" s="78"/>
      <c r="I26" s="79"/>
      <c r="J26" s="80"/>
      <c r="K26" s="80"/>
      <c r="L26" s="80"/>
      <c r="M26" s="80"/>
      <c r="N26" s="80"/>
      <c r="O26" s="80"/>
      <c r="P26" s="80"/>
      <c r="Q26" s="80"/>
      <c r="R26" s="81"/>
      <c r="S26" s="1"/>
      <c r="T26" s="92"/>
      <c r="U26" s="93"/>
      <c r="V26" s="94"/>
      <c r="W26" s="92"/>
      <c r="X26" s="95"/>
      <c r="Y26" s="1"/>
      <c r="Z26" s="1"/>
      <c r="AA26" s="1"/>
      <c r="AB26" s="1"/>
      <c r="AC26" s="1"/>
      <c r="AD26" s="1"/>
      <c r="AE26" s="1"/>
    </row>
    <row r="27">
      <c r="A27" s="1"/>
      <c r="B27" s="65" t="s">
        <v>71</v>
      </c>
      <c r="C27" s="66">
        <f>floor((U2-1)/2,1)+1</f>
        <v>1</v>
      </c>
      <c r="D27" s="67"/>
      <c r="E27" s="68" t="s">
        <v>72</v>
      </c>
      <c r="F27" s="83">
        <v>0.0</v>
      </c>
      <c r="G27" s="84"/>
      <c r="H27" s="70" t="s">
        <v>73</v>
      </c>
      <c r="I27" s="71" t="s">
        <v>74</v>
      </c>
      <c r="J27" s="42"/>
      <c r="K27" s="42"/>
      <c r="L27" s="42"/>
      <c r="M27" s="42"/>
      <c r="N27" s="42"/>
      <c r="O27" s="42"/>
      <c r="P27" s="42"/>
      <c r="Q27" s="42"/>
      <c r="R27" s="41"/>
      <c r="S27" s="1"/>
      <c r="T27" s="92"/>
      <c r="U27" s="93"/>
      <c r="V27" s="94"/>
      <c r="W27" s="92"/>
      <c r="X27" s="95"/>
      <c r="Y27" s="1"/>
      <c r="Z27" s="1"/>
      <c r="AA27" s="1"/>
      <c r="AB27" s="1"/>
      <c r="AC27" s="1"/>
      <c r="AD27" s="1"/>
      <c r="AE27" s="1"/>
    </row>
    <row r="28">
      <c r="A28" s="1"/>
      <c r="B28" s="72" t="s">
        <v>72</v>
      </c>
      <c r="C28" s="73">
        <v>0.0</v>
      </c>
      <c r="D28" s="74"/>
      <c r="E28" s="75" t="s">
        <v>75</v>
      </c>
      <c r="F28" s="88">
        <v>0.0</v>
      </c>
      <c r="G28" s="84"/>
      <c r="H28" s="89"/>
      <c r="I28" s="90"/>
      <c r="R28" s="91"/>
      <c r="S28" s="1"/>
      <c r="T28" s="92"/>
      <c r="U28" s="93"/>
      <c r="V28" s="94"/>
      <c r="W28" s="92"/>
      <c r="X28" s="95"/>
      <c r="Y28" s="1"/>
      <c r="Z28" s="1"/>
      <c r="AA28" s="1"/>
      <c r="AB28" s="1"/>
      <c r="AC28" s="1"/>
      <c r="AD28" s="1"/>
      <c r="AE28" s="1"/>
    </row>
    <row r="29">
      <c r="A29" s="1"/>
      <c r="B29" s="65" t="s">
        <v>75</v>
      </c>
      <c r="C29" s="83">
        <v>0.0</v>
      </c>
      <c r="D29" s="74"/>
      <c r="E29" s="68" t="s">
        <v>76</v>
      </c>
      <c r="F29" s="83">
        <v>0.0</v>
      </c>
      <c r="G29" s="84"/>
      <c r="H29" s="96"/>
      <c r="I29" s="97"/>
      <c r="R29" s="98"/>
      <c r="S29" s="1"/>
      <c r="T29" s="92"/>
      <c r="U29" s="93"/>
      <c r="V29" s="94"/>
      <c r="W29" s="92"/>
      <c r="X29" s="95"/>
      <c r="Y29" s="1"/>
      <c r="Z29" s="1"/>
      <c r="AA29" s="1"/>
      <c r="AB29" s="1"/>
      <c r="AC29" s="1"/>
      <c r="AD29" s="1"/>
      <c r="AE29" s="1"/>
    </row>
    <row r="30">
      <c r="A30" s="1"/>
      <c r="B30" s="99" t="s">
        <v>76</v>
      </c>
      <c r="C30" s="73">
        <v>0.0</v>
      </c>
      <c r="D30" s="74"/>
      <c r="E30" s="75" t="s">
        <v>77</v>
      </c>
      <c r="F30" s="88">
        <v>0.0</v>
      </c>
      <c r="G30" s="84"/>
      <c r="H30" s="89"/>
      <c r="I30" s="90"/>
      <c r="R30" s="91"/>
      <c r="S30" s="1"/>
      <c r="T30" s="92"/>
      <c r="U30" s="93"/>
      <c r="V30" s="94"/>
      <c r="W30" s="92"/>
      <c r="X30" s="95"/>
      <c r="Y30" s="1"/>
      <c r="Z30" s="1"/>
      <c r="AA30" s="1"/>
      <c r="AB30" s="1"/>
      <c r="AC30" s="1"/>
      <c r="AD30" s="1"/>
      <c r="AE30" s="1"/>
    </row>
    <row r="31">
      <c r="A31" s="1"/>
      <c r="B31" s="100" t="s">
        <v>77</v>
      </c>
      <c r="C31" s="82">
        <v>0.0</v>
      </c>
      <c r="D31" s="74"/>
      <c r="E31" s="68" t="s">
        <v>78</v>
      </c>
      <c r="F31" s="101">
        <v>2.0</v>
      </c>
      <c r="G31" s="77"/>
      <c r="H31" s="102"/>
      <c r="I31" s="103"/>
      <c r="J31" s="104"/>
      <c r="K31" s="104"/>
      <c r="L31" s="104"/>
      <c r="M31" s="104"/>
      <c r="N31" s="104"/>
      <c r="O31" s="104"/>
      <c r="P31" s="104"/>
      <c r="Q31" s="104"/>
      <c r="R31" s="105"/>
      <c r="S31" s="1"/>
      <c r="T31" s="92"/>
      <c r="U31" s="93"/>
      <c r="V31" s="94"/>
      <c r="W31" s="92"/>
      <c r="X31" s="95"/>
      <c r="Y31" s="1"/>
      <c r="Z31" s="1"/>
      <c r="AA31" s="1"/>
      <c r="AB31" s="1"/>
      <c r="AC31" s="1"/>
      <c r="AD31" s="1"/>
      <c r="AE31" s="1"/>
    </row>
    <row r="32">
      <c r="A32" s="1"/>
      <c r="B32" s="99" t="s">
        <v>79</v>
      </c>
      <c r="C32" s="73">
        <v>0.0</v>
      </c>
      <c r="D32" s="74"/>
      <c r="E32" s="75" t="s">
        <v>80</v>
      </c>
      <c r="F32" s="88">
        <v>0.0</v>
      </c>
      <c r="G32" s="84"/>
      <c r="H32" s="85" t="s">
        <v>14</v>
      </c>
      <c r="I32" s="86" t="s">
        <v>81</v>
      </c>
      <c r="J32" s="106"/>
      <c r="K32" s="106"/>
      <c r="L32" s="106"/>
      <c r="M32" s="106"/>
      <c r="N32" s="106"/>
      <c r="O32" s="106"/>
      <c r="P32" s="106"/>
      <c r="Q32" s="106"/>
      <c r="R32" s="107"/>
      <c r="S32" s="1"/>
      <c r="T32" s="92"/>
      <c r="U32" s="93"/>
      <c r="V32" s="94"/>
      <c r="W32" s="92"/>
      <c r="X32" s="95"/>
      <c r="Y32" s="1"/>
      <c r="Z32" s="1"/>
      <c r="AA32" s="1"/>
      <c r="AB32" s="1"/>
      <c r="AC32" s="1"/>
      <c r="AD32" s="1"/>
      <c r="AE32" s="1"/>
    </row>
    <row r="33">
      <c r="A33" s="1"/>
      <c r="B33" s="100" t="s">
        <v>78</v>
      </c>
      <c r="C33" s="66">
        <v>4.0</v>
      </c>
      <c r="D33" s="67"/>
      <c r="E33" s="68" t="s">
        <v>80</v>
      </c>
      <c r="F33" s="83">
        <v>0.0</v>
      </c>
      <c r="G33" s="84"/>
      <c r="H33" s="96"/>
      <c r="I33" s="97"/>
      <c r="R33" s="98"/>
      <c r="S33" s="1"/>
      <c r="T33" s="92"/>
      <c r="U33" s="93"/>
      <c r="V33" s="94"/>
      <c r="W33" s="92"/>
      <c r="X33" s="95"/>
      <c r="Y33" s="1"/>
      <c r="Z33" s="1"/>
      <c r="AA33" s="1"/>
      <c r="AB33" s="1"/>
      <c r="AC33" s="1"/>
      <c r="AD33" s="1"/>
      <c r="AE33" s="1"/>
    </row>
    <row r="34">
      <c r="A34" s="1"/>
      <c r="B34" s="99" t="s">
        <v>82</v>
      </c>
      <c r="C34" s="108">
        <f>10+SUM(C19:C33)</f>
        <v>15</v>
      </c>
      <c r="D34" s="109"/>
      <c r="E34" s="75" t="s">
        <v>80</v>
      </c>
      <c r="F34" s="88">
        <v>0.0</v>
      </c>
      <c r="G34" s="84"/>
      <c r="H34" s="89"/>
      <c r="I34" s="90"/>
      <c r="R34" s="91"/>
      <c r="S34" s="1"/>
      <c r="T34" s="92"/>
      <c r="U34" s="93"/>
      <c r="V34" s="94"/>
      <c r="W34" s="92"/>
      <c r="X34" s="95"/>
      <c r="Y34" s="1"/>
      <c r="Z34" s="1"/>
      <c r="AA34" s="1"/>
      <c r="AB34" s="1"/>
      <c r="AC34" s="1"/>
      <c r="AD34" s="1"/>
      <c r="AE34" s="1"/>
    </row>
    <row r="35">
      <c r="A35" s="1"/>
      <c r="B35" s="100" t="s">
        <v>83</v>
      </c>
      <c r="C35" s="110">
        <f>10+SUM(C20:C21)+SUM(C23:C26)+SUM(C28:C31)+SUM(C33)</f>
        <v>14</v>
      </c>
      <c r="D35" s="109"/>
      <c r="E35" s="68" t="s">
        <v>80</v>
      </c>
      <c r="F35" s="83">
        <v>0.0</v>
      </c>
      <c r="G35" s="84"/>
      <c r="H35" s="102"/>
      <c r="I35" s="103"/>
      <c r="J35" s="104"/>
      <c r="K35" s="104"/>
      <c r="L35" s="104"/>
      <c r="M35" s="104"/>
      <c r="N35" s="104"/>
      <c r="O35" s="104"/>
      <c r="P35" s="104"/>
      <c r="Q35" s="104"/>
      <c r="R35" s="105"/>
      <c r="S35" s="1"/>
      <c r="T35" s="92"/>
      <c r="U35" s="93"/>
      <c r="V35" s="94"/>
      <c r="W35" s="92"/>
      <c r="X35" s="95"/>
      <c r="Y35" s="1"/>
      <c r="Z35" s="1"/>
      <c r="AA35" s="1"/>
      <c r="AB35" s="1"/>
      <c r="AC35" s="1"/>
      <c r="AD35" s="1"/>
      <c r="AE35" s="1"/>
    </row>
    <row r="36">
      <c r="A36" s="1"/>
      <c r="B36" s="99" t="s">
        <v>84</v>
      </c>
      <c r="C36" s="108">
        <f>10+C19+SUM(C21:C23)+SUM(C25:C33)</f>
        <v>15</v>
      </c>
      <c r="D36" s="109"/>
      <c r="E36" s="75" t="s">
        <v>85</v>
      </c>
      <c r="F36" s="88">
        <f>SUM(F20:F34)</f>
        <v>2</v>
      </c>
      <c r="G36" s="84"/>
      <c r="H36" s="70" t="s">
        <v>17</v>
      </c>
      <c r="I36" s="71" t="s">
        <v>86</v>
      </c>
      <c r="J36" s="106"/>
      <c r="K36" s="106"/>
      <c r="L36" s="106"/>
      <c r="M36" s="106"/>
      <c r="N36" s="106"/>
      <c r="O36" s="106"/>
      <c r="P36" s="106"/>
      <c r="Q36" s="106"/>
      <c r="R36" s="107"/>
      <c r="S36" s="1"/>
      <c r="T36" s="92"/>
      <c r="U36" s="93"/>
      <c r="V36" s="94"/>
      <c r="W36" s="92"/>
      <c r="X36" s="95"/>
      <c r="Y36" s="1"/>
      <c r="Z36" s="1"/>
      <c r="AA36" s="1"/>
      <c r="AB36" s="1"/>
      <c r="AC36" s="1"/>
      <c r="AD36" s="1"/>
      <c r="AE36" s="1"/>
    </row>
    <row r="37">
      <c r="A37" s="1"/>
      <c r="B37" s="8"/>
      <c r="C37" s="8"/>
      <c r="D37" s="8"/>
      <c r="E37" s="8"/>
      <c r="F37" s="8"/>
      <c r="G37" s="8"/>
      <c r="H37" s="102"/>
      <c r="I37" s="103"/>
      <c r="J37" s="104"/>
      <c r="K37" s="104"/>
      <c r="L37" s="104"/>
      <c r="M37" s="104"/>
      <c r="N37" s="104"/>
      <c r="O37" s="104"/>
      <c r="P37" s="104"/>
      <c r="Q37" s="104"/>
      <c r="R37" s="105"/>
      <c r="S37" s="1"/>
      <c r="T37" s="92"/>
      <c r="U37" s="93"/>
      <c r="V37" s="94"/>
      <c r="W37" s="92"/>
      <c r="X37" s="95"/>
      <c r="Y37" s="1"/>
      <c r="Z37" s="1"/>
      <c r="AA37" s="1"/>
      <c r="AB37" s="1"/>
      <c r="AC37" s="1"/>
      <c r="AD37" s="1"/>
      <c r="AE37" s="1"/>
    </row>
    <row r="38">
      <c r="A38" s="1"/>
      <c r="B38" s="111" t="s">
        <v>87</v>
      </c>
      <c r="C38" s="112" t="str">
        <f>if(U2&gt;=11,U2+5,"NA")</f>
        <v>NA</v>
      </c>
      <c r="D38" s="8"/>
      <c r="G38" s="8"/>
      <c r="H38" s="53" t="s">
        <v>88</v>
      </c>
      <c r="I38" s="54" t="s">
        <v>89</v>
      </c>
      <c r="J38" s="18"/>
      <c r="K38" s="18"/>
      <c r="L38" s="18"/>
      <c r="M38" s="18"/>
      <c r="N38" s="18"/>
      <c r="O38" s="18"/>
      <c r="P38" s="18"/>
      <c r="Q38" s="18"/>
      <c r="R38" s="16"/>
      <c r="S38" s="1"/>
      <c r="T38" s="92"/>
      <c r="U38" s="93"/>
      <c r="V38" s="94"/>
      <c r="W38" s="92"/>
      <c r="X38" s="95"/>
      <c r="Y38" s="1"/>
      <c r="Z38" s="1"/>
      <c r="AA38" s="1"/>
      <c r="AB38" s="1"/>
      <c r="AC38" s="1"/>
      <c r="AD38" s="1"/>
      <c r="AE38" s="1"/>
    </row>
    <row r="39">
      <c r="A39" s="1"/>
      <c r="B39" s="8"/>
      <c r="C39" s="8"/>
      <c r="D39" s="8"/>
      <c r="E39" s="8"/>
      <c r="F39" s="8"/>
      <c r="G39" s="8"/>
      <c r="H39" s="47" t="s">
        <v>23</v>
      </c>
      <c r="I39" s="48" t="s">
        <v>90</v>
      </c>
      <c r="J39" s="5"/>
      <c r="K39" s="5"/>
      <c r="L39" s="5"/>
      <c r="M39" s="5"/>
      <c r="N39" s="5"/>
      <c r="O39" s="5"/>
      <c r="P39" s="5"/>
      <c r="Q39" s="5"/>
      <c r="R39" s="4"/>
      <c r="S39" s="1"/>
      <c r="T39" s="92"/>
      <c r="U39" s="93"/>
      <c r="V39" s="94"/>
      <c r="W39" s="92"/>
      <c r="X39" s="95"/>
      <c r="Y39" s="1"/>
      <c r="Z39" s="1"/>
      <c r="AA39" s="1"/>
      <c r="AB39" s="1"/>
      <c r="AC39" s="1"/>
      <c r="AD39" s="1"/>
      <c r="AE39" s="1"/>
    </row>
    <row r="40">
      <c r="A40" s="1"/>
      <c r="B40" s="8"/>
      <c r="C40" s="8"/>
      <c r="D40" s="8"/>
      <c r="E40" s="8"/>
      <c r="F40" s="8"/>
      <c r="G40" s="8"/>
      <c r="H40" s="53" t="s">
        <v>91</v>
      </c>
      <c r="I40" s="113" t="s">
        <v>92</v>
      </c>
      <c r="J40" s="18"/>
      <c r="K40" s="18"/>
      <c r="L40" s="18"/>
      <c r="M40" s="18"/>
      <c r="N40" s="18"/>
      <c r="O40" s="18"/>
      <c r="P40" s="18"/>
      <c r="Q40" s="18"/>
      <c r="R40" s="16"/>
      <c r="S40" s="1"/>
      <c r="T40" s="92"/>
      <c r="U40" s="93"/>
      <c r="V40" s="94"/>
      <c r="W40" s="92"/>
      <c r="X40" s="95"/>
      <c r="Y40" s="1"/>
      <c r="Z40" s="1"/>
      <c r="AA40" s="1"/>
      <c r="AB40" s="1"/>
      <c r="AC40" s="1"/>
      <c r="AD40" s="1"/>
      <c r="AE40" s="1"/>
    </row>
    <row r="41">
      <c r="A41" s="1"/>
      <c r="B41" s="8"/>
      <c r="C41" s="8"/>
      <c r="D41" s="8"/>
      <c r="E41" s="8"/>
      <c r="F41" s="8"/>
      <c r="G41" s="8"/>
      <c r="H41" s="8"/>
      <c r="I41" s="8"/>
      <c r="P41" s="8"/>
      <c r="S41" s="1"/>
      <c r="T41" s="92"/>
      <c r="U41" s="93"/>
      <c r="V41" s="94"/>
      <c r="W41" s="92"/>
      <c r="X41" s="95"/>
      <c r="Y41" s="1"/>
      <c r="Z41" s="1"/>
      <c r="AA41" s="1"/>
      <c r="AB41" s="1"/>
      <c r="AC41" s="1"/>
      <c r="AD41" s="1"/>
      <c r="AE41" s="1"/>
    </row>
  </sheetData>
  <mergeCells count="50">
    <mergeCell ref="D2:E2"/>
    <mergeCell ref="F2:H2"/>
    <mergeCell ref="J2:O2"/>
    <mergeCell ref="Q2:R2"/>
    <mergeCell ref="D3:E3"/>
    <mergeCell ref="F3:H3"/>
    <mergeCell ref="F4:H4"/>
    <mergeCell ref="Q6:R6"/>
    <mergeCell ref="D4:E4"/>
    <mergeCell ref="D5:E5"/>
    <mergeCell ref="F5:H5"/>
    <mergeCell ref="D6:E6"/>
    <mergeCell ref="F6:H6"/>
    <mergeCell ref="D7:E7"/>
    <mergeCell ref="F7:H7"/>
    <mergeCell ref="F11:H11"/>
    <mergeCell ref="J11:O11"/>
    <mergeCell ref="Q11:R11"/>
    <mergeCell ref="D12:E12"/>
    <mergeCell ref="F12:H12"/>
    <mergeCell ref="Q12:R12"/>
    <mergeCell ref="Q13:R13"/>
    <mergeCell ref="C14:H14"/>
    <mergeCell ref="Q14:R14"/>
    <mergeCell ref="C15:H15"/>
    <mergeCell ref="H21:H26"/>
    <mergeCell ref="H27:H31"/>
    <mergeCell ref="H32:H35"/>
    <mergeCell ref="H36:H37"/>
    <mergeCell ref="D8:E8"/>
    <mergeCell ref="F8:H8"/>
    <mergeCell ref="D9:E9"/>
    <mergeCell ref="F9:H9"/>
    <mergeCell ref="D10:E10"/>
    <mergeCell ref="F10:H10"/>
    <mergeCell ref="D11:E11"/>
    <mergeCell ref="I21:R26"/>
    <mergeCell ref="I27:R31"/>
    <mergeCell ref="I32:R35"/>
    <mergeCell ref="I36:R37"/>
    <mergeCell ref="I38:R38"/>
    <mergeCell ref="I39:R39"/>
    <mergeCell ref="I40:R40"/>
    <mergeCell ref="B17:C17"/>
    <mergeCell ref="E17:F17"/>
    <mergeCell ref="H17:R17"/>
    <mergeCell ref="E18:F18"/>
    <mergeCell ref="I18:R18"/>
    <mergeCell ref="H19:H20"/>
    <mergeCell ref="I19:R20"/>
  </mergeCells>
  <conditionalFormatting sqref="B3:H3">
    <cfRule type="expression" dxfId="0" priority="1">
      <formula>$U2&lt;3</formula>
    </cfRule>
  </conditionalFormatting>
  <conditionalFormatting sqref="H18:R18">
    <cfRule type="expression" dxfId="1" priority="2">
      <formula>$U2&lt;1</formula>
    </cfRule>
  </conditionalFormatting>
  <conditionalFormatting sqref="H19:R20">
    <cfRule type="expression" dxfId="1" priority="3">
      <formula>$U2&lt;1</formula>
    </cfRule>
  </conditionalFormatting>
  <conditionalFormatting sqref="H21:R26">
    <cfRule type="expression" dxfId="1" priority="4">
      <formula>$U2&lt;1</formula>
    </cfRule>
  </conditionalFormatting>
  <conditionalFormatting sqref="H27:R31">
    <cfRule type="expression" dxfId="1" priority="5">
      <formula>$U2&lt;1</formula>
    </cfRule>
  </conditionalFormatting>
  <conditionalFormatting sqref="H32:R35">
    <cfRule type="expression" dxfId="1" priority="6">
      <formula>$U2&lt;3</formula>
    </cfRule>
  </conditionalFormatting>
  <conditionalFormatting sqref="H36:R37">
    <cfRule type="expression" dxfId="1" priority="7">
      <formula>$U2&lt;5</formula>
    </cfRule>
  </conditionalFormatting>
  <conditionalFormatting sqref="H38:R38">
    <cfRule type="expression" dxfId="1" priority="8">
      <formula>$U2&lt;7</formula>
    </cfRule>
  </conditionalFormatting>
  <conditionalFormatting sqref="H39:R39">
    <cfRule type="expression" dxfId="1" priority="9">
      <formula>$U2&lt;11</formula>
    </cfRule>
  </conditionalFormatting>
  <conditionalFormatting sqref="H40:R40">
    <cfRule type="expression" dxfId="1" priority="10">
      <formula>$U2&lt;13</formula>
    </cfRule>
  </conditionalFormatting>
  <conditionalFormatting sqref="B38:C38">
    <cfRule type="expression" dxfId="1" priority="11">
      <formula>$U2&lt;11</formula>
    </cfRule>
  </conditionalFormatting>
  <conditionalFormatting sqref="Q13:R13">
    <cfRule type="expression" dxfId="1" priority="12">
      <formula>$U2&lt;5</formula>
    </cfRule>
  </conditionalFormatting>
  <conditionalFormatting sqref="Q14:R14">
    <cfRule type="expression" dxfId="1" priority="13">
      <formula>$U2&lt;7</formula>
    </cfRule>
  </conditionalFormatting>
  <conditionalFormatting sqref="B4:H4">
    <cfRule type="expression" dxfId="2" priority="14">
      <formula>and($U2&lt;5,$U2&gt;2)</formula>
    </cfRule>
  </conditionalFormatting>
  <conditionalFormatting sqref="B5:H5">
    <cfRule type="expression" dxfId="2" priority="15">
      <formula>and($U2&lt;7,$U2&gt;4)</formula>
    </cfRule>
  </conditionalFormatting>
  <conditionalFormatting sqref="B6:H6">
    <cfRule type="expression" dxfId="2" priority="16">
      <formula>and($U2&lt;9,$U2&gt;6)</formula>
    </cfRule>
  </conditionalFormatting>
  <conditionalFormatting sqref="B7:H7">
    <cfRule type="expression" dxfId="2" priority="17">
      <formula>and($U2&lt;11,$U2&gt;8)</formula>
    </cfRule>
  </conditionalFormatting>
  <conditionalFormatting sqref="B8:H8">
    <cfRule type="expression" dxfId="2" priority="18">
      <formula>and($U2&lt;13,$U2&gt;10)</formula>
    </cfRule>
  </conditionalFormatting>
  <conditionalFormatting sqref="B9:H9">
    <cfRule type="expression" dxfId="0" priority="19">
      <formula>and($U2&lt;15,$U2&gt;12)</formula>
    </cfRule>
  </conditionalFormatting>
  <conditionalFormatting sqref="B10:H10">
    <cfRule type="expression" dxfId="0" priority="20">
      <formula>and($U2&lt;14,$U2&gt;17)</formula>
    </cfRule>
  </conditionalFormatting>
  <conditionalFormatting sqref="B11:H11">
    <cfRule type="expression" dxfId="0" priority="21">
      <formula>and($U2&lt;19,$U2&gt;16)</formula>
    </cfRule>
  </conditionalFormatting>
  <conditionalFormatting sqref="B12:H12">
    <cfRule type="expression" dxfId="0" priority="22">
      <formula>$U2&gt;18</formula>
    </cfRule>
  </conditionalFormatting>
  <hyperlinks>
    <hyperlink r:id="rId1" ref="I40"/>
  </hyperlinks>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1.29"/>
    <col customWidth="1" min="2" max="2" width="11.86"/>
    <col customWidth="1" min="3" max="3" width="12.57"/>
    <col customWidth="1" min="4" max="4" width="3.14"/>
    <col customWidth="1" min="5" max="5" width="18.86"/>
    <col customWidth="1" min="6" max="6" width="10.71"/>
    <col customWidth="1" min="7" max="7" width="3.14"/>
    <col customWidth="1" min="8" max="8" width="16.14"/>
    <col customWidth="1" min="9" max="9" width="16.0"/>
    <col customWidth="1" min="10" max="10" width="21.57"/>
    <col customWidth="1" min="11" max="11" width="1.29"/>
    <col customWidth="1" min="12" max="12" width="15.71"/>
    <col customWidth="1" min="13" max="13" width="7.57"/>
    <col customWidth="1" min="14" max="14" width="15.14"/>
    <col customWidth="1" min="15" max="15" width="3.71"/>
    <col customWidth="1" min="16" max="16" width="5.14"/>
    <col customWidth="1" min="17" max="17" width="3.71"/>
    <col customWidth="1" min="18" max="18" width="1.29"/>
    <col customWidth="1" min="19" max="19" width="18.14"/>
    <col customWidth="1" min="20" max="20" width="12.57"/>
    <col customWidth="1" min="21" max="21" width="1.29"/>
    <col customWidth="1" min="22" max="22" width="15.29"/>
    <col customWidth="1" min="23" max="23" width="3.71"/>
    <col customWidth="1" min="24" max="24" width="2.43"/>
    <col customWidth="1" min="25" max="25" width="3.71"/>
    <col customWidth="1" min="26" max="26" width="1.29"/>
    <col customWidth="1" min="27" max="27" width="22.14"/>
    <col customWidth="1" min="28" max="28" width="6.57"/>
    <col customWidth="1" min="29" max="29" width="1.29"/>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row>
    <row r="2">
      <c r="A2" s="1"/>
      <c r="B2" s="2" t="s">
        <v>0</v>
      </c>
      <c r="C2" s="2" t="s">
        <v>93</v>
      </c>
      <c r="D2" s="3" t="s">
        <v>1</v>
      </c>
      <c r="E2" s="4"/>
      <c r="F2" s="2" t="s">
        <v>94</v>
      </c>
      <c r="G2" s="3" t="s">
        <v>95</v>
      </c>
      <c r="H2" s="5"/>
      <c r="I2" s="3" t="s">
        <v>3</v>
      </c>
      <c r="J2" s="4"/>
      <c r="K2" s="6"/>
      <c r="L2" s="7" t="s">
        <v>4</v>
      </c>
      <c r="M2" s="5"/>
      <c r="N2" s="5"/>
      <c r="O2" s="5"/>
      <c r="P2" s="5"/>
      <c r="Q2" s="5"/>
      <c r="R2" s="5"/>
      <c r="S2" s="5"/>
      <c r="T2" s="4"/>
      <c r="U2" s="8"/>
      <c r="V2" s="7" t="s">
        <v>5</v>
      </c>
      <c r="W2" s="5"/>
      <c r="X2" s="5"/>
      <c r="Y2" s="4"/>
      <c r="Z2" s="9"/>
      <c r="AA2" s="2" t="s">
        <v>96</v>
      </c>
      <c r="AB2" s="25">
        <v>1.0</v>
      </c>
      <c r="AC2" s="12"/>
    </row>
    <row r="3">
      <c r="A3" s="1"/>
      <c r="B3" s="13">
        <v>44198.0</v>
      </c>
      <c r="C3" s="14">
        <v>0.0</v>
      </c>
      <c r="D3" s="15">
        <v>0.0</v>
      </c>
      <c r="E3" s="16"/>
      <c r="F3" s="14">
        <v>0.0</v>
      </c>
      <c r="G3" s="15">
        <v>1.0</v>
      </c>
      <c r="H3" s="18"/>
      <c r="I3" s="17" t="s">
        <v>97</v>
      </c>
      <c r="J3" s="16"/>
      <c r="K3" s="6"/>
      <c r="L3" s="19" t="s">
        <v>7</v>
      </c>
      <c r="M3" s="19" t="s">
        <v>8</v>
      </c>
      <c r="N3" s="19" t="s">
        <v>9</v>
      </c>
      <c r="O3" s="114" t="s">
        <v>98</v>
      </c>
      <c r="P3" s="18"/>
      <c r="Q3" s="16"/>
      <c r="R3" s="114" t="s">
        <v>99</v>
      </c>
      <c r="S3" s="16"/>
      <c r="T3" s="19" t="s">
        <v>12</v>
      </c>
      <c r="U3" s="8"/>
      <c r="V3" s="19" t="s">
        <v>100</v>
      </c>
      <c r="W3" s="114"/>
      <c r="X3" s="18"/>
      <c r="Y3" s="16"/>
      <c r="Z3" s="1"/>
      <c r="AA3" s="115" t="s">
        <v>101</v>
      </c>
      <c r="AB3" s="116">
        <v>0.0</v>
      </c>
      <c r="AC3" s="117"/>
    </row>
    <row r="4">
      <c r="A4" s="1"/>
      <c r="B4" s="20">
        <v>44260.0</v>
      </c>
      <c r="C4" s="2">
        <v>2.0</v>
      </c>
      <c r="D4" s="3">
        <f>2</f>
        <v>2</v>
      </c>
      <c r="E4" s="4"/>
      <c r="F4" s="2">
        <v>1.0</v>
      </c>
      <c r="G4" s="3">
        <v>2.0</v>
      </c>
      <c r="H4" s="5"/>
      <c r="I4" s="21" t="s">
        <v>102</v>
      </c>
      <c r="J4" s="4"/>
      <c r="K4" s="118"/>
      <c r="L4" s="25" t="s">
        <v>15</v>
      </c>
      <c r="M4" s="25">
        <v>10.0</v>
      </c>
      <c r="N4" s="56"/>
      <c r="O4" s="119">
        <f>floor(AB4/3,1)</f>
        <v>0</v>
      </c>
      <c r="P4" s="5"/>
      <c r="Q4" s="4"/>
      <c r="R4" s="120">
        <f t="shared" ref="R4:R9" si="1">sum(M4:Q4)</f>
        <v>10</v>
      </c>
      <c r="S4" s="4"/>
      <c r="T4" s="56">
        <f t="shared" ref="T4:T9" si="2">_xlfn.FLOOR.MATH((SUM(M4:Q4)-10)/2)</f>
        <v>0</v>
      </c>
      <c r="U4" s="121"/>
      <c r="V4" s="25" t="s">
        <v>103</v>
      </c>
      <c r="W4" s="120">
        <f>W3+AB9*T6</f>
        <v>0</v>
      </c>
      <c r="X4" s="5"/>
      <c r="Y4" s="4"/>
      <c r="Z4" s="122"/>
      <c r="AA4" s="39" t="s">
        <v>104</v>
      </c>
      <c r="AB4" s="123">
        <f>AB2-abs(AB3)</f>
        <v>1</v>
      </c>
      <c r="AC4" s="12"/>
    </row>
    <row r="5">
      <c r="A5" s="1"/>
      <c r="B5" s="13">
        <v>44355.0</v>
      </c>
      <c r="C5" s="14">
        <v>4.0</v>
      </c>
      <c r="D5" s="15">
        <v>4.0</v>
      </c>
      <c r="E5" s="16"/>
      <c r="F5" s="14">
        <v>2.0</v>
      </c>
      <c r="G5" s="15">
        <v>3.0</v>
      </c>
      <c r="H5" s="18"/>
      <c r="I5" s="26" t="s">
        <v>105</v>
      </c>
      <c r="J5" s="16"/>
      <c r="K5" s="27"/>
      <c r="L5" s="28" t="s">
        <v>18</v>
      </c>
      <c r="M5" s="28">
        <v>10.0</v>
      </c>
      <c r="N5" s="29"/>
      <c r="O5" s="124">
        <f>floor(AB4/3,1)</f>
        <v>0</v>
      </c>
      <c r="P5" s="18"/>
      <c r="Q5" s="16"/>
      <c r="R5" s="63">
        <f t="shared" si="1"/>
        <v>10</v>
      </c>
      <c r="S5" s="16"/>
      <c r="T5" s="52">
        <f t="shared" si="2"/>
        <v>0</v>
      </c>
      <c r="U5" s="8"/>
      <c r="V5" s="19" t="s">
        <v>16</v>
      </c>
      <c r="W5" s="114"/>
      <c r="X5" s="18"/>
      <c r="Y5" s="16"/>
      <c r="Z5" s="1"/>
      <c r="AA5" s="125"/>
      <c r="AB5" s="125"/>
      <c r="AC5" s="12"/>
    </row>
    <row r="6">
      <c r="A6" s="1"/>
      <c r="B6" s="20">
        <v>44450.0</v>
      </c>
      <c r="C6" s="2">
        <v>6.0</v>
      </c>
      <c r="D6" s="3">
        <v>6.0</v>
      </c>
      <c r="E6" s="4"/>
      <c r="F6" s="2">
        <v>3.0</v>
      </c>
      <c r="G6" s="3">
        <v>4.0</v>
      </c>
      <c r="H6" s="5"/>
      <c r="I6" s="21" t="s">
        <v>106</v>
      </c>
      <c r="J6" s="4"/>
      <c r="K6" s="6"/>
      <c r="L6" s="22" t="s">
        <v>20</v>
      </c>
      <c r="M6" s="22">
        <v>10.0</v>
      </c>
      <c r="N6" s="23"/>
      <c r="O6" s="126"/>
      <c r="P6" s="5"/>
      <c r="Q6" s="4"/>
      <c r="R6" s="120">
        <f t="shared" si="1"/>
        <v>10</v>
      </c>
      <c r="S6" s="4"/>
      <c r="T6" s="56">
        <f t="shared" si="2"/>
        <v>0</v>
      </c>
      <c r="U6" s="8"/>
      <c r="V6" s="31"/>
      <c r="W6" s="31"/>
      <c r="X6" s="31"/>
      <c r="Y6" s="31"/>
      <c r="Z6" s="1"/>
      <c r="AA6" s="127"/>
      <c r="AB6" s="128"/>
      <c r="AC6" s="12"/>
    </row>
    <row r="7">
      <c r="A7" s="1"/>
      <c r="B7" s="13">
        <v>44544.0</v>
      </c>
      <c r="C7" s="14">
        <v>8.0</v>
      </c>
      <c r="D7" s="15">
        <v>8.0</v>
      </c>
      <c r="E7" s="16"/>
      <c r="F7" s="14">
        <v>4.0</v>
      </c>
      <c r="G7" s="15">
        <v>5.0</v>
      </c>
      <c r="H7" s="18"/>
      <c r="I7" s="15"/>
      <c r="J7" s="16"/>
      <c r="K7" s="6"/>
      <c r="L7" s="28" t="s">
        <v>2</v>
      </c>
      <c r="M7" s="28">
        <v>10.0</v>
      </c>
      <c r="N7" s="33"/>
      <c r="O7" s="124"/>
      <c r="P7" s="18"/>
      <c r="Q7" s="16"/>
      <c r="R7" s="63">
        <f t="shared" si="1"/>
        <v>10</v>
      </c>
      <c r="S7" s="16"/>
      <c r="T7" s="52">
        <f t="shared" si="2"/>
        <v>0</v>
      </c>
      <c r="U7" s="8"/>
      <c r="V7" s="32" t="s">
        <v>21</v>
      </c>
      <c r="W7" s="5"/>
      <c r="X7" s="5"/>
      <c r="Y7" s="4"/>
      <c r="Z7" s="1"/>
      <c r="AA7" s="129" t="s">
        <v>107</v>
      </c>
      <c r="AB7" s="105"/>
      <c r="AC7" s="12"/>
    </row>
    <row r="8">
      <c r="A8" s="1"/>
      <c r="B8" s="2" t="s">
        <v>108</v>
      </c>
      <c r="C8" s="2">
        <v>10.0</v>
      </c>
      <c r="D8" s="3">
        <v>10.0</v>
      </c>
      <c r="E8" s="4"/>
      <c r="F8" s="2">
        <v>5.0</v>
      </c>
      <c r="G8" s="3">
        <v>6.0</v>
      </c>
      <c r="H8" s="5"/>
      <c r="I8" s="34" t="s">
        <v>59</v>
      </c>
      <c r="J8" s="4"/>
      <c r="K8" s="6"/>
      <c r="L8" s="22" t="s">
        <v>24</v>
      </c>
      <c r="M8" s="22">
        <v>10.0</v>
      </c>
      <c r="N8" s="23"/>
      <c r="O8" s="126"/>
      <c r="P8" s="5"/>
      <c r="Q8" s="4"/>
      <c r="R8" s="120">
        <f t="shared" si="1"/>
        <v>10</v>
      </c>
      <c r="S8" s="4"/>
      <c r="T8" s="56">
        <f t="shared" si="2"/>
        <v>0</v>
      </c>
      <c r="U8" s="8"/>
      <c r="V8" s="28" t="s">
        <v>22</v>
      </c>
      <c r="W8" s="43"/>
      <c r="X8" s="18"/>
      <c r="Y8" s="16"/>
      <c r="Z8" s="1"/>
      <c r="AA8" s="28" t="s">
        <v>8</v>
      </c>
      <c r="AB8" s="28"/>
      <c r="AC8" s="130"/>
    </row>
    <row r="9">
      <c r="A9" s="1"/>
      <c r="B9" s="14" t="s">
        <v>109</v>
      </c>
      <c r="C9" s="14">
        <v>12.0</v>
      </c>
      <c r="D9" s="15">
        <v>12.0</v>
      </c>
      <c r="E9" s="16"/>
      <c r="F9" s="14">
        <v>6.0</v>
      </c>
      <c r="G9" s="15">
        <v>7.0</v>
      </c>
      <c r="H9" s="18"/>
      <c r="I9" s="17"/>
      <c r="J9" s="16"/>
      <c r="K9" s="6"/>
      <c r="L9" s="28" t="s">
        <v>28</v>
      </c>
      <c r="M9" s="28">
        <v>10.0</v>
      </c>
      <c r="N9" s="29"/>
      <c r="O9" s="124"/>
      <c r="P9" s="18"/>
      <c r="Q9" s="16"/>
      <c r="R9" s="63">
        <f t="shared" si="1"/>
        <v>10</v>
      </c>
      <c r="S9" s="16"/>
      <c r="T9" s="52">
        <f t="shared" si="2"/>
        <v>0</v>
      </c>
      <c r="U9" s="8"/>
      <c r="V9" s="22" t="s">
        <v>25</v>
      </c>
      <c r="W9" s="32"/>
      <c r="X9" s="5"/>
      <c r="Y9" s="4"/>
      <c r="Z9" s="130"/>
      <c r="AA9" s="22" t="s">
        <v>110</v>
      </c>
      <c r="AB9" s="22">
        <f>AB8+floor(AB4/3,1)*2</f>
        <v>0</v>
      </c>
      <c r="AC9" s="130"/>
    </row>
    <row r="10">
      <c r="A10" s="1"/>
      <c r="B10" s="131"/>
      <c r="C10" s="132"/>
      <c r="D10" s="132"/>
      <c r="E10" s="132"/>
      <c r="F10" s="132"/>
      <c r="G10" s="132"/>
      <c r="H10" s="132"/>
      <c r="I10" s="132"/>
      <c r="J10" s="132"/>
      <c r="K10" s="8"/>
      <c r="L10" s="8"/>
      <c r="M10" s="8"/>
      <c r="N10" s="8"/>
      <c r="O10" s="8"/>
      <c r="P10" s="8"/>
      <c r="Q10" s="8"/>
      <c r="R10" s="8"/>
      <c r="S10" s="8"/>
      <c r="T10" s="8"/>
      <c r="U10" s="8"/>
      <c r="V10" s="8"/>
      <c r="W10" s="8"/>
      <c r="X10" s="8"/>
      <c r="Y10" s="8"/>
      <c r="Z10" s="1"/>
      <c r="AC10" s="12"/>
    </row>
    <row r="11">
      <c r="A11" s="1"/>
      <c r="B11" s="133" t="s">
        <v>36</v>
      </c>
      <c r="C11" s="5"/>
      <c r="D11" s="5"/>
      <c r="E11" s="5"/>
      <c r="F11" s="5"/>
      <c r="G11" s="5"/>
      <c r="H11" s="5"/>
      <c r="I11" s="5"/>
      <c r="J11" s="4"/>
      <c r="K11" s="121"/>
      <c r="L11" s="59" t="s">
        <v>111</v>
      </c>
      <c r="M11" s="4"/>
      <c r="N11" s="134" t="s">
        <v>112</v>
      </c>
      <c r="O11" s="135"/>
      <c r="P11" s="134" t="s">
        <v>113</v>
      </c>
      <c r="Q11" s="136"/>
      <c r="R11" s="137"/>
      <c r="S11" s="59" t="s">
        <v>114</v>
      </c>
      <c r="T11" s="4"/>
      <c r="U11" s="138" t="s">
        <v>112</v>
      </c>
      <c r="V11" s="4"/>
      <c r="W11" s="135"/>
      <c r="X11" s="134" t="s">
        <v>113</v>
      </c>
      <c r="Y11" s="136"/>
      <c r="Z11" s="139"/>
      <c r="AA11" s="57" t="s">
        <v>50</v>
      </c>
      <c r="AB11" s="50"/>
      <c r="AC11" s="12"/>
    </row>
    <row r="12">
      <c r="A12" s="1"/>
      <c r="B12" s="19" t="s">
        <v>39</v>
      </c>
      <c r="C12" s="19" t="s">
        <v>8</v>
      </c>
      <c r="D12" s="114" t="s">
        <v>7</v>
      </c>
      <c r="E12" s="16"/>
      <c r="F12" s="19" t="s">
        <v>80</v>
      </c>
      <c r="G12" s="114" t="s">
        <v>80</v>
      </c>
      <c r="H12" s="16"/>
      <c r="I12" s="19" t="s">
        <v>80</v>
      </c>
      <c r="J12" s="19" t="s">
        <v>12</v>
      </c>
      <c r="K12" s="131"/>
      <c r="L12" s="140" t="s">
        <v>115</v>
      </c>
      <c r="M12" s="16"/>
      <c r="N12" s="140">
        <v>4.0</v>
      </c>
      <c r="O12" s="18"/>
      <c r="P12" s="18"/>
      <c r="Q12" s="16"/>
      <c r="R12" s="8"/>
      <c r="S12" s="140" t="s">
        <v>115</v>
      </c>
      <c r="T12" s="16"/>
      <c r="U12" s="140">
        <v>1.0</v>
      </c>
      <c r="V12" s="18"/>
      <c r="W12" s="18"/>
      <c r="X12" s="18"/>
      <c r="Y12" s="16"/>
      <c r="Z12" s="12"/>
      <c r="AA12" s="61" t="s">
        <v>53</v>
      </c>
      <c r="AB12" s="61" t="s">
        <v>54</v>
      </c>
      <c r="AC12" s="12"/>
    </row>
    <row r="13">
      <c r="A13" s="1"/>
      <c r="B13" s="25" t="s">
        <v>43</v>
      </c>
      <c r="C13" s="55">
        <f>floor(AB9/2,1)+2</f>
        <v>2</v>
      </c>
      <c r="D13" s="119">
        <f>T6</f>
        <v>0</v>
      </c>
      <c r="E13" s="4"/>
      <c r="F13" s="56"/>
      <c r="G13" s="119"/>
      <c r="H13" s="4"/>
      <c r="I13" s="56"/>
      <c r="J13" s="56">
        <f t="shared" ref="J13:J15" si="3">SUM(C13:G13)</f>
        <v>2</v>
      </c>
      <c r="K13" s="141"/>
      <c r="L13" s="142" t="s">
        <v>116</v>
      </c>
      <c r="M13" s="4"/>
      <c r="N13" s="142" t="s">
        <v>117</v>
      </c>
      <c r="O13" s="5"/>
      <c r="P13" s="5"/>
      <c r="Q13" s="4"/>
      <c r="R13" s="8"/>
      <c r="S13" s="142" t="s">
        <v>116</v>
      </c>
      <c r="T13" s="4"/>
      <c r="U13" s="142" t="s">
        <v>117</v>
      </c>
      <c r="V13" s="5"/>
      <c r="W13" s="5"/>
      <c r="X13" s="5"/>
      <c r="Y13" s="4"/>
      <c r="Z13" s="12"/>
      <c r="AA13" s="143" t="s">
        <v>58</v>
      </c>
      <c r="AB13" s="144">
        <v>0.0</v>
      </c>
      <c r="AC13" s="12"/>
    </row>
    <row r="14">
      <c r="A14" s="1"/>
      <c r="B14" s="19" t="s">
        <v>46</v>
      </c>
      <c r="C14" s="51">
        <f>floor(AB9/2,1)+2</f>
        <v>2</v>
      </c>
      <c r="D14" s="145">
        <f>T5</f>
        <v>0</v>
      </c>
      <c r="E14" s="16"/>
      <c r="F14" s="52"/>
      <c r="G14" s="145"/>
      <c r="H14" s="16"/>
      <c r="I14" s="52"/>
      <c r="J14" s="52">
        <f t="shared" si="3"/>
        <v>2</v>
      </c>
      <c r="K14" s="146"/>
      <c r="L14" s="147" t="s">
        <v>53</v>
      </c>
      <c r="M14" s="147" t="s">
        <v>54</v>
      </c>
      <c r="N14" s="147" t="s">
        <v>53</v>
      </c>
      <c r="O14" s="148" t="s">
        <v>54</v>
      </c>
      <c r="P14" s="18"/>
      <c r="Q14" s="16"/>
      <c r="R14" s="8"/>
      <c r="S14" s="147" t="s">
        <v>53</v>
      </c>
      <c r="T14" s="147" t="s">
        <v>54</v>
      </c>
      <c r="U14" s="148" t="s">
        <v>53</v>
      </c>
      <c r="V14" s="16"/>
      <c r="W14" s="148" t="s">
        <v>54</v>
      </c>
      <c r="X14" s="18"/>
      <c r="Y14" s="16"/>
      <c r="Z14" s="12"/>
      <c r="AA14" s="61" t="s">
        <v>18</v>
      </c>
      <c r="AB14" s="149">
        <f>T5</f>
        <v>0</v>
      </c>
      <c r="AC14" s="12"/>
    </row>
    <row r="15">
      <c r="A15" s="1"/>
      <c r="B15" s="25" t="s">
        <v>49</v>
      </c>
      <c r="C15" s="55">
        <f>floor(AB9/3,1)</f>
        <v>0</v>
      </c>
      <c r="D15" s="119">
        <f>T8</f>
        <v>0</v>
      </c>
      <c r="E15" s="4"/>
      <c r="F15" s="56"/>
      <c r="G15" s="119"/>
      <c r="H15" s="4"/>
      <c r="I15" s="56"/>
      <c r="J15" s="56">
        <f t="shared" si="3"/>
        <v>0</v>
      </c>
      <c r="K15" s="146"/>
      <c r="L15" s="150" t="s">
        <v>61</v>
      </c>
      <c r="M15" s="56">
        <f>floor($AB$9*(3/4),1)</f>
        <v>0</v>
      </c>
      <c r="N15" s="150" t="s">
        <v>15</v>
      </c>
      <c r="O15" s="119">
        <f>T4</f>
        <v>0</v>
      </c>
      <c r="P15" s="5"/>
      <c r="Q15" s="4"/>
      <c r="R15" s="31"/>
      <c r="S15" s="150" t="s">
        <v>61</v>
      </c>
      <c r="T15" s="56">
        <f>floor($AB$9*(3/4),1)</f>
        <v>0</v>
      </c>
      <c r="U15" s="120" t="s">
        <v>15</v>
      </c>
      <c r="V15" s="4"/>
      <c r="W15" s="119">
        <f>floor(T4/2,1)</f>
        <v>0</v>
      </c>
      <c r="X15" s="5"/>
      <c r="Y15" s="4"/>
      <c r="Z15" s="12"/>
      <c r="AA15" s="143" t="s">
        <v>62</v>
      </c>
      <c r="AB15" s="151">
        <v>0.0</v>
      </c>
    </row>
    <row r="16">
      <c r="A16" s="1"/>
      <c r="B16" s="8"/>
      <c r="C16" s="8"/>
      <c r="D16" s="8"/>
      <c r="E16" s="8"/>
      <c r="F16" s="8"/>
      <c r="G16" s="8"/>
      <c r="H16" s="8"/>
      <c r="I16" s="8"/>
      <c r="J16" s="8"/>
      <c r="K16" s="8"/>
      <c r="L16" s="152" t="s">
        <v>15</v>
      </c>
      <c r="M16" s="52">
        <f>if(L16="Strength",T4,T5)</f>
        <v>0</v>
      </c>
      <c r="N16" s="152" t="s">
        <v>62</v>
      </c>
      <c r="O16" s="145">
        <v>0.0</v>
      </c>
      <c r="P16" s="18"/>
      <c r="Q16" s="16"/>
      <c r="R16" s="31"/>
      <c r="S16" s="152" t="s">
        <v>15</v>
      </c>
      <c r="T16" s="52">
        <f>if(S16="Strength",T4,T5)</f>
        <v>0</v>
      </c>
      <c r="U16" s="63" t="s">
        <v>62</v>
      </c>
      <c r="V16" s="16"/>
      <c r="W16" s="145">
        <v>0.0</v>
      </c>
      <c r="X16" s="18"/>
      <c r="Y16" s="16"/>
      <c r="Z16" s="1"/>
      <c r="AA16" s="61" t="s">
        <v>65</v>
      </c>
      <c r="AB16" s="153">
        <v>0.0</v>
      </c>
    </row>
    <row r="17">
      <c r="A17" s="1"/>
      <c r="B17" s="154" t="s">
        <v>52</v>
      </c>
      <c r="C17" s="5"/>
      <c r="D17" s="5"/>
      <c r="E17" s="5"/>
      <c r="F17" s="5"/>
      <c r="G17" s="5"/>
      <c r="H17" s="5"/>
      <c r="I17" s="5"/>
      <c r="J17" s="4"/>
      <c r="K17" s="12"/>
      <c r="L17" s="150" t="s">
        <v>62</v>
      </c>
      <c r="M17" s="56">
        <v>0.0</v>
      </c>
      <c r="N17" s="150" t="s">
        <v>65</v>
      </c>
      <c r="O17" s="119">
        <v>0.0</v>
      </c>
      <c r="P17" s="5"/>
      <c r="Q17" s="4"/>
      <c r="R17" s="155"/>
      <c r="S17" s="150" t="s">
        <v>62</v>
      </c>
      <c r="T17" s="56">
        <v>0.0</v>
      </c>
      <c r="U17" s="120" t="s">
        <v>65</v>
      </c>
      <c r="V17" s="4"/>
      <c r="W17" s="119">
        <v>0.0</v>
      </c>
      <c r="X17" s="5"/>
      <c r="Y17" s="4"/>
      <c r="Z17" s="156"/>
      <c r="AA17" s="143" t="s">
        <v>66</v>
      </c>
      <c r="AB17" s="151">
        <v>0.0</v>
      </c>
    </row>
    <row r="18">
      <c r="A18" s="1"/>
      <c r="B18" s="85" t="s">
        <v>118</v>
      </c>
      <c r="C18" s="86" t="s">
        <v>119</v>
      </c>
      <c r="D18" s="106"/>
      <c r="E18" s="106"/>
      <c r="F18" s="106"/>
      <c r="G18" s="106"/>
      <c r="H18" s="106"/>
      <c r="I18" s="106"/>
      <c r="J18" s="107"/>
      <c r="K18" s="12"/>
      <c r="L18" s="152" t="s">
        <v>67</v>
      </c>
      <c r="M18" s="52">
        <v>0.0</v>
      </c>
      <c r="N18" s="152" t="s">
        <v>69</v>
      </c>
      <c r="O18" s="145">
        <v>0.0</v>
      </c>
      <c r="P18" s="18"/>
      <c r="Q18" s="16"/>
      <c r="R18" s="31"/>
      <c r="S18" s="152" t="s">
        <v>67</v>
      </c>
      <c r="T18" s="52">
        <v>0.0</v>
      </c>
      <c r="U18" s="63" t="s">
        <v>69</v>
      </c>
      <c r="V18" s="16"/>
      <c r="W18" s="145">
        <v>0.0</v>
      </c>
      <c r="X18" s="18"/>
      <c r="Y18" s="16"/>
      <c r="Z18" s="157"/>
      <c r="AA18" s="61" t="s">
        <v>68</v>
      </c>
      <c r="AB18" s="149">
        <v>0.0</v>
      </c>
    </row>
    <row r="19">
      <c r="A19" s="1"/>
      <c r="B19" s="96"/>
      <c r="C19" s="97"/>
      <c r="J19" s="98"/>
      <c r="K19" s="12"/>
      <c r="L19" s="150" t="s">
        <v>65</v>
      </c>
      <c r="M19" s="56">
        <v>0.0</v>
      </c>
      <c r="N19" s="150" t="s">
        <v>70</v>
      </c>
      <c r="O19" s="119">
        <v>0.0</v>
      </c>
      <c r="P19" s="5"/>
      <c r="Q19" s="4"/>
      <c r="R19" s="31"/>
      <c r="S19" s="150" t="s">
        <v>65</v>
      </c>
      <c r="T19" s="56">
        <v>0.0</v>
      </c>
      <c r="U19" s="120" t="s">
        <v>70</v>
      </c>
      <c r="V19" s="4"/>
      <c r="W19" s="119">
        <v>0.0</v>
      </c>
      <c r="X19" s="5"/>
      <c r="Y19" s="4"/>
      <c r="Z19" s="158"/>
      <c r="AA19" s="143" t="s">
        <v>69</v>
      </c>
      <c r="AB19" s="151">
        <v>0.0</v>
      </c>
    </row>
    <row r="20">
      <c r="A20" s="1"/>
      <c r="B20" s="78"/>
      <c r="C20" s="79"/>
      <c r="D20" s="80"/>
      <c r="E20" s="80"/>
      <c r="F20" s="80"/>
      <c r="G20" s="80"/>
      <c r="H20" s="80"/>
      <c r="I20" s="80"/>
      <c r="J20" s="81"/>
      <c r="K20" s="12"/>
      <c r="L20" s="152" t="s">
        <v>69</v>
      </c>
      <c r="M20" s="52">
        <v>0.0</v>
      </c>
      <c r="N20" s="152" t="s">
        <v>72</v>
      </c>
      <c r="O20" s="145">
        <v>0.0</v>
      </c>
      <c r="P20" s="18"/>
      <c r="Q20" s="16"/>
      <c r="R20" s="31"/>
      <c r="S20" s="152" t="s">
        <v>69</v>
      </c>
      <c r="T20" s="52">
        <v>0.0</v>
      </c>
      <c r="U20" s="63" t="s">
        <v>72</v>
      </c>
      <c r="V20" s="16"/>
      <c r="W20" s="145">
        <v>0.0</v>
      </c>
      <c r="X20" s="18"/>
      <c r="Y20" s="16"/>
      <c r="Z20" s="95"/>
      <c r="AA20" s="61" t="s">
        <v>70</v>
      </c>
      <c r="AB20" s="149">
        <v>0.0</v>
      </c>
    </row>
    <row r="21">
      <c r="A21" s="1"/>
      <c r="B21" s="70" t="s">
        <v>73</v>
      </c>
      <c r="C21" s="71" t="s">
        <v>120</v>
      </c>
      <c r="D21" s="42"/>
      <c r="E21" s="42"/>
      <c r="F21" s="42"/>
      <c r="G21" s="42"/>
      <c r="H21" s="42"/>
      <c r="I21" s="42"/>
      <c r="J21" s="41"/>
      <c r="K21" s="12"/>
      <c r="L21" s="150" t="s">
        <v>70</v>
      </c>
      <c r="M21" s="56">
        <v>0.0</v>
      </c>
      <c r="N21" s="150" t="s">
        <v>75</v>
      </c>
      <c r="O21" s="119">
        <v>0.0</v>
      </c>
      <c r="P21" s="5"/>
      <c r="Q21" s="4"/>
      <c r="R21" s="31"/>
      <c r="S21" s="150" t="s">
        <v>70</v>
      </c>
      <c r="T21" s="56">
        <v>0.0</v>
      </c>
      <c r="U21" s="120" t="s">
        <v>75</v>
      </c>
      <c r="V21" s="4"/>
      <c r="W21" s="119">
        <v>0.0</v>
      </c>
      <c r="X21" s="5"/>
      <c r="Y21" s="4"/>
      <c r="Z21" s="95"/>
      <c r="AA21" s="143" t="s">
        <v>71</v>
      </c>
      <c r="AB21" s="144">
        <f>floor(AB4/3,1)*2</f>
        <v>0</v>
      </c>
    </row>
    <row r="22">
      <c r="A22" s="1"/>
      <c r="B22" s="89"/>
      <c r="C22" s="90"/>
      <c r="J22" s="91"/>
      <c r="K22" s="12"/>
      <c r="L22" s="152" t="s">
        <v>72</v>
      </c>
      <c r="M22" s="52">
        <v>0.0</v>
      </c>
      <c r="N22" s="152" t="s">
        <v>76</v>
      </c>
      <c r="O22" s="145">
        <v>0.0</v>
      </c>
      <c r="P22" s="18"/>
      <c r="Q22" s="16"/>
      <c r="R22" s="31"/>
      <c r="S22" s="152" t="s">
        <v>72</v>
      </c>
      <c r="T22" s="52">
        <v>0.0</v>
      </c>
      <c r="U22" s="63" t="s">
        <v>76</v>
      </c>
      <c r="V22" s="16"/>
      <c r="W22" s="145">
        <v>0.0</v>
      </c>
      <c r="X22" s="18"/>
      <c r="Y22" s="16"/>
      <c r="Z22" s="158"/>
      <c r="AA22" s="61" t="s">
        <v>72</v>
      </c>
      <c r="AB22" s="149">
        <v>0.0</v>
      </c>
    </row>
    <row r="23">
      <c r="A23" s="1"/>
      <c r="B23" s="96"/>
      <c r="C23" s="97"/>
      <c r="J23" s="98"/>
      <c r="K23" s="12"/>
      <c r="L23" s="150" t="s">
        <v>75</v>
      </c>
      <c r="M23" s="56">
        <v>0.0</v>
      </c>
      <c r="N23" s="150" t="s">
        <v>77</v>
      </c>
      <c r="O23" s="119">
        <v>0.0</v>
      </c>
      <c r="P23" s="5"/>
      <c r="Q23" s="4"/>
      <c r="R23" s="31"/>
      <c r="S23" s="150" t="s">
        <v>75</v>
      </c>
      <c r="T23" s="56">
        <v>0.0</v>
      </c>
      <c r="U23" s="120" t="s">
        <v>77</v>
      </c>
      <c r="V23" s="4"/>
      <c r="W23" s="119">
        <v>0.0</v>
      </c>
      <c r="X23" s="5"/>
      <c r="Y23" s="4"/>
      <c r="Z23" s="95"/>
      <c r="AA23" s="143" t="s">
        <v>75</v>
      </c>
      <c r="AB23" s="56">
        <v>0.0</v>
      </c>
      <c r="AC23" s="94"/>
    </row>
    <row r="24">
      <c r="A24" s="1"/>
      <c r="B24" s="89"/>
      <c r="C24" s="90"/>
      <c r="J24" s="91"/>
      <c r="K24" s="12"/>
      <c r="L24" s="152" t="s">
        <v>76</v>
      </c>
      <c r="M24" s="52">
        <v>0.0</v>
      </c>
      <c r="N24" s="152" t="s">
        <v>80</v>
      </c>
      <c r="O24" s="145">
        <v>0.0</v>
      </c>
      <c r="P24" s="18"/>
      <c r="Q24" s="16"/>
      <c r="R24" s="31"/>
      <c r="S24" s="152" t="s">
        <v>76</v>
      </c>
      <c r="T24" s="52">
        <v>0.0</v>
      </c>
      <c r="U24" s="63" t="s">
        <v>80</v>
      </c>
      <c r="V24" s="16"/>
      <c r="W24" s="145">
        <v>0.0</v>
      </c>
      <c r="X24" s="18"/>
      <c r="Y24" s="16"/>
      <c r="Z24" s="95"/>
      <c r="AA24" s="159" t="s">
        <v>76</v>
      </c>
      <c r="AB24" s="149">
        <v>0.0</v>
      </c>
      <c r="AC24" s="94"/>
    </row>
    <row r="25">
      <c r="A25" s="1"/>
      <c r="B25" s="96"/>
      <c r="C25" s="97"/>
      <c r="J25" s="98"/>
      <c r="K25" s="12"/>
      <c r="L25" s="150" t="s">
        <v>77</v>
      </c>
      <c r="M25" s="56">
        <v>0.0</v>
      </c>
      <c r="N25" s="150" t="s">
        <v>80</v>
      </c>
      <c r="O25" s="119">
        <v>0.0</v>
      </c>
      <c r="P25" s="5"/>
      <c r="Q25" s="4"/>
      <c r="R25" s="31"/>
      <c r="S25" s="150" t="s">
        <v>77</v>
      </c>
      <c r="T25" s="56">
        <v>0.0</v>
      </c>
      <c r="U25" s="120" t="s">
        <v>80</v>
      </c>
      <c r="V25" s="4"/>
      <c r="W25" s="119">
        <v>0.0</v>
      </c>
      <c r="X25" s="5"/>
      <c r="Y25" s="4"/>
      <c r="Z25" s="95"/>
      <c r="AA25" s="160" t="s">
        <v>77</v>
      </c>
      <c r="AB25" s="151">
        <v>0.0</v>
      </c>
      <c r="AC25" s="94"/>
    </row>
    <row r="26">
      <c r="A26" s="1"/>
      <c r="B26" s="78"/>
      <c r="C26" s="79"/>
      <c r="D26" s="80"/>
      <c r="E26" s="80"/>
      <c r="F26" s="80"/>
      <c r="G26" s="80"/>
      <c r="H26" s="80"/>
      <c r="I26" s="80"/>
      <c r="J26" s="81"/>
      <c r="K26" s="12"/>
      <c r="L26" s="152" t="s">
        <v>78</v>
      </c>
      <c r="M26" s="52">
        <f>IF(ISERROR(a_and_ac),0,a_and_ac)</f>
        <v>0</v>
      </c>
      <c r="N26" s="161" t="s">
        <v>80</v>
      </c>
      <c r="O26" s="145">
        <v>0.0</v>
      </c>
      <c r="P26" s="18"/>
      <c r="Q26" s="16"/>
      <c r="R26" s="31"/>
      <c r="S26" s="152" t="s">
        <v>78</v>
      </c>
      <c r="T26" s="52">
        <f>IF(ISERROR(a_and_ac),0,a_and_ac)</f>
        <v>0</v>
      </c>
      <c r="U26" s="162" t="s">
        <v>80</v>
      </c>
      <c r="V26" s="16"/>
      <c r="W26" s="145">
        <v>0.0</v>
      </c>
      <c r="X26" s="18"/>
      <c r="Y26" s="16"/>
      <c r="Z26" s="95"/>
      <c r="AA26" s="159" t="s">
        <v>79</v>
      </c>
      <c r="AB26" s="149">
        <v>0.0</v>
      </c>
      <c r="AC26" s="94"/>
    </row>
    <row r="27">
      <c r="A27" s="1"/>
      <c r="B27" s="85" t="s">
        <v>102</v>
      </c>
      <c r="C27" s="86" t="s">
        <v>121</v>
      </c>
      <c r="D27" s="42"/>
      <c r="E27" s="42"/>
      <c r="F27" s="42"/>
      <c r="G27" s="42"/>
      <c r="H27" s="42"/>
      <c r="I27" s="42"/>
      <c r="J27" s="41"/>
      <c r="K27" s="12"/>
      <c r="L27" s="25" t="s">
        <v>80</v>
      </c>
      <c r="M27" s="55">
        <v>0.0</v>
      </c>
      <c r="N27" s="150" t="s">
        <v>80</v>
      </c>
      <c r="O27" s="119">
        <v>0.0</v>
      </c>
      <c r="P27" s="5"/>
      <c r="Q27" s="4"/>
      <c r="R27" s="31"/>
      <c r="S27" s="25" t="s">
        <v>80</v>
      </c>
      <c r="T27" s="55">
        <v>0.0</v>
      </c>
      <c r="U27" s="120" t="s">
        <v>80</v>
      </c>
      <c r="V27" s="4"/>
      <c r="W27" s="119">
        <v>0.0</v>
      </c>
      <c r="X27" s="5"/>
      <c r="Y27" s="4"/>
      <c r="Z27" s="158"/>
      <c r="AA27" s="160" t="s">
        <v>78</v>
      </c>
      <c r="AB27" s="144">
        <v>0.0</v>
      </c>
      <c r="AC27" s="94"/>
    </row>
    <row r="28">
      <c r="A28" s="1"/>
      <c r="B28" s="78"/>
      <c r="C28" s="79"/>
      <c r="D28" s="80"/>
      <c r="E28" s="80"/>
      <c r="F28" s="80"/>
      <c r="G28" s="80"/>
      <c r="H28" s="80"/>
      <c r="I28" s="80"/>
      <c r="J28" s="81"/>
      <c r="K28" s="12"/>
      <c r="L28" s="19" t="s">
        <v>80</v>
      </c>
      <c r="M28" s="51">
        <v>0.0</v>
      </c>
      <c r="N28" s="152" t="s">
        <v>80</v>
      </c>
      <c r="O28" s="145">
        <v>0.0</v>
      </c>
      <c r="P28" s="18"/>
      <c r="Q28" s="16"/>
      <c r="R28" s="31"/>
      <c r="S28" s="19" t="s">
        <v>80</v>
      </c>
      <c r="T28" s="51">
        <v>0.0</v>
      </c>
      <c r="U28" s="63" t="s">
        <v>80</v>
      </c>
      <c r="V28" s="16"/>
      <c r="W28" s="145">
        <v>0.0</v>
      </c>
      <c r="X28" s="18"/>
      <c r="Y28" s="16"/>
      <c r="Z28" s="95"/>
      <c r="AA28" s="159" t="s">
        <v>82</v>
      </c>
      <c r="AB28" s="163">
        <f>10+SUM(AB13:AB27)</f>
        <v>10</v>
      </c>
      <c r="AC28" s="94"/>
    </row>
    <row r="29">
      <c r="A29" s="1"/>
      <c r="B29" s="47" t="s">
        <v>105</v>
      </c>
      <c r="C29" s="48" t="s">
        <v>122</v>
      </c>
      <c r="D29" s="5"/>
      <c r="E29" s="5"/>
      <c r="F29" s="5"/>
      <c r="G29" s="5"/>
      <c r="H29" s="5"/>
      <c r="I29" s="5"/>
      <c r="J29" s="4"/>
      <c r="K29" s="12"/>
      <c r="L29" s="25" t="s">
        <v>80</v>
      </c>
      <c r="M29" s="55">
        <v>0.0</v>
      </c>
      <c r="N29" s="150" t="s">
        <v>80</v>
      </c>
      <c r="O29" s="119">
        <v>0.0</v>
      </c>
      <c r="P29" s="5"/>
      <c r="Q29" s="4"/>
      <c r="R29" s="31"/>
      <c r="S29" s="25" t="s">
        <v>80</v>
      </c>
      <c r="T29" s="55">
        <v>0.0</v>
      </c>
      <c r="U29" s="120" t="s">
        <v>80</v>
      </c>
      <c r="V29" s="4"/>
      <c r="W29" s="119">
        <v>0.0</v>
      </c>
      <c r="X29" s="5"/>
      <c r="Y29" s="4"/>
      <c r="Z29" s="95"/>
      <c r="AA29" s="160" t="s">
        <v>83</v>
      </c>
      <c r="AB29" s="164">
        <f>10+SUM(AB14:AB15)+SUM(AB17:AB20)+SUM(AB22:AB25)+SUM(AB27)</f>
        <v>10</v>
      </c>
      <c r="AC29" s="94"/>
    </row>
    <row r="30">
      <c r="A30" s="1"/>
      <c r="B30" s="85" t="s">
        <v>106</v>
      </c>
      <c r="C30" s="86" t="s">
        <v>123</v>
      </c>
      <c r="D30" s="106"/>
      <c r="E30" s="106"/>
      <c r="F30" s="106"/>
      <c r="G30" s="106"/>
      <c r="H30" s="106"/>
      <c r="I30" s="106"/>
      <c r="J30" s="107"/>
      <c r="K30" s="12"/>
      <c r="L30" s="152" t="s">
        <v>80</v>
      </c>
      <c r="M30" s="52">
        <v>0.0</v>
      </c>
      <c r="N30" s="152" t="s">
        <v>80</v>
      </c>
      <c r="O30" s="145">
        <v>0.0</v>
      </c>
      <c r="P30" s="18"/>
      <c r="Q30" s="16"/>
      <c r="R30" s="31"/>
      <c r="S30" s="19" t="s">
        <v>124</v>
      </c>
      <c r="T30" s="52">
        <f>if(and(AB4&gt;=9,N12+U12&gt;2),-2,-5)</f>
        <v>-5</v>
      </c>
      <c r="U30" s="63" t="s">
        <v>80</v>
      </c>
      <c r="V30" s="16"/>
      <c r="W30" s="145">
        <v>0.0</v>
      </c>
      <c r="X30" s="18"/>
      <c r="Y30" s="16"/>
      <c r="Z30" s="95"/>
      <c r="AA30" s="159" t="s">
        <v>84</v>
      </c>
      <c r="AB30" s="163">
        <f>10+AB13+SUM(AB15:AB17)+SUM(AB19:AB27)</f>
        <v>10</v>
      </c>
      <c r="AC30" s="94"/>
    </row>
    <row r="31">
      <c r="A31" s="1"/>
      <c r="B31" s="96"/>
      <c r="C31" s="97"/>
      <c r="J31" s="98"/>
      <c r="K31" s="12"/>
      <c r="L31" s="150" t="s">
        <v>80</v>
      </c>
      <c r="M31" s="56">
        <v>0.0</v>
      </c>
      <c r="N31" s="150" t="s">
        <v>80</v>
      </c>
      <c r="O31" s="119">
        <v>0.0</v>
      </c>
      <c r="P31" s="5"/>
      <c r="Q31" s="4"/>
      <c r="R31" s="31"/>
      <c r="S31" s="150" t="s">
        <v>80</v>
      </c>
      <c r="T31" s="56">
        <v>0.0</v>
      </c>
      <c r="U31" s="120" t="s">
        <v>80</v>
      </c>
      <c r="V31" s="4"/>
      <c r="W31" s="119">
        <v>0.0</v>
      </c>
      <c r="X31" s="5"/>
      <c r="Y31" s="4"/>
      <c r="Z31" s="95"/>
      <c r="AC31" s="94"/>
    </row>
    <row r="32">
      <c r="A32" s="1"/>
      <c r="B32" s="165"/>
      <c r="C32" s="166"/>
      <c r="D32" s="167"/>
      <c r="E32" s="167"/>
      <c r="F32" s="167"/>
      <c r="G32" s="167"/>
      <c r="H32" s="167"/>
      <c r="I32" s="167"/>
      <c r="J32" s="168"/>
      <c r="L32" s="152" t="s">
        <v>80</v>
      </c>
      <c r="M32" s="52">
        <v>0.0</v>
      </c>
      <c r="N32" s="152" t="s">
        <v>80</v>
      </c>
      <c r="O32" s="145">
        <v>0.0</v>
      </c>
      <c r="P32" s="18"/>
      <c r="Q32" s="16"/>
      <c r="R32" s="31"/>
      <c r="S32" s="152" t="s">
        <v>80</v>
      </c>
      <c r="T32" s="52">
        <v>0.0</v>
      </c>
      <c r="U32" s="63" t="s">
        <v>80</v>
      </c>
      <c r="V32" s="16"/>
      <c r="W32" s="145">
        <v>0.0</v>
      </c>
      <c r="X32" s="18"/>
      <c r="Y32" s="16"/>
      <c r="Z32" s="95"/>
      <c r="AC32" s="94"/>
    </row>
    <row r="33">
      <c r="A33" s="1"/>
      <c r="B33" s="70" t="s">
        <v>59</v>
      </c>
      <c r="C33" s="71" t="s">
        <v>125</v>
      </c>
      <c r="D33" s="169"/>
      <c r="E33" s="169"/>
      <c r="F33" s="169"/>
      <c r="G33" s="169"/>
      <c r="H33" s="169"/>
      <c r="I33" s="169"/>
      <c r="J33" s="170"/>
      <c r="L33" s="150" t="s">
        <v>80</v>
      </c>
      <c r="M33" s="56">
        <v>0.0</v>
      </c>
      <c r="N33" s="150" t="s">
        <v>80</v>
      </c>
      <c r="O33" s="119">
        <v>0.0</v>
      </c>
      <c r="P33" s="5"/>
      <c r="Q33" s="4"/>
      <c r="R33" s="31"/>
      <c r="S33" s="150" t="s">
        <v>80</v>
      </c>
      <c r="T33" s="56">
        <v>0.0</v>
      </c>
      <c r="U33" s="120" t="s">
        <v>80</v>
      </c>
      <c r="V33" s="4"/>
      <c r="W33" s="119">
        <v>0.0</v>
      </c>
      <c r="X33" s="5"/>
      <c r="Y33" s="4"/>
      <c r="Z33" s="158"/>
      <c r="AC33" s="94"/>
    </row>
    <row r="34">
      <c r="A34" s="1"/>
      <c r="B34" s="165"/>
      <c r="C34" s="166"/>
      <c r="D34" s="167"/>
      <c r="E34" s="167"/>
      <c r="F34" s="167"/>
      <c r="G34" s="167"/>
      <c r="H34" s="167"/>
      <c r="I34" s="167"/>
      <c r="J34" s="168"/>
      <c r="L34" s="161" t="s">
        <v>85</v>
      </c>
      <c r="M34" s="171" t="str">
        <f>IF(M15="Export","Export","+"&amp;if(N12&gt;=1,sum(M15:M33),)&amp;if(N12&gt;1,"/+"&amp;sum(M15:M33),)&amp;if(N12&gt;2,"
/+"&amp;sum(M15:M33),)&amp;if(N12&gt;3,"/+"&amp;sum(M15:M33),)&amp;if(N12&gt;4,"
/+"&amp;sum(M15:M33),))&amp;if(and($N$12+$U$12&lt;3,$AB$4&gt;=9),"/+"&amp;sum(M15:M33)-5,)</f>
        <v>+0/+0
/+0/+0</v>
      </c>
      <c r="N34" s="161" t="str">
        <f>"Total ("&amp;O11&amp;P11&amp;Q11&amp;")"</f>
        <v>Total (d)</v>
      </c>
      <c r="O34" s="172">
        <f>SUM(O15:Q33)</f>
        <v>0</v>
      </c>
      <c r="P34" s="18"/>
      <c r="Q34" s="16"/>
      <c r="R34" s="173"/>
      <c r="S34" s="161" t="s">
        <v>85</v>
      </c>
      <c r="T34" s="171" t="str">
        <f>IF(T15="Export","Export","+"&amp;if(U12&gt;=1,sum(T15:T33),)&amp;if(U12&gt;1,"/+"&amp;sum(T15:T33),)&amp;if(U12&gt;2,"
/+"&amp;sum(T15:T33),)&amp;if(U12&gt;3,"/+"&amp;sum(T15:T33),)&amp;if(U12&gt;4,"
/+"&amp;sum(T15:T33),))</f>
        <v>+-5</v>
      </c>
      <c r="U34" s="162" t="str">
        <f>"Total ("&amp;W11&amp;X11&amp;Y11&amp;")"</f>
        <v>Total (d)</v>
      </c>
      <c r="V34" s="16"/>
      <c r="W34" s="172">
        <f>SUM(W15:Y33)</f>
        <v>0</v>
      </c>
      <c r="X34" s="18"/>
      <c r="Y34" s="16"/>
      <c r="Z34" s="93"/>
      <c r="AC34" s="1"/>
    </row>
    <row r="35">
      <c r="A35" s="1"/>
      <c r="Z35" s="93"/>
      <c r="AC35" s="94"/>
    </row>
    <row r="36">
      <c r="A36" s="1"/>
      <c r="Z36" s="93"/>
      <c r="AC36" s="94"/>
    </row>
    <row r="37">
      <c r="A37" s="1"/>
      <c r="Z37" s="1"/>
      <c r="AA37" s="92"/>
      <c r="AB37" s="93"/>
      <c r="AC37" s="94"/>
    </row>
    <row r="38">
      <c r="A38" s="1"/>
      <c r="R38" s="1"/>
      <c r="S38" s="1"/>
      <c r="T38" s="92"/>
      <c r="U38" s="93"/>
      <c r="V38" s="94"/>
      <c r="W38" s="92"/>
      <c r="X38" s="92"/>
      <c r="Y38" s="92"/>
      <c r="Z38" s="95"/>
      <c r="AA38" s="1"/>
      <c r="AB38" s="1"/>
      <c r="AC38" s="94"/>
    </row>
    <row r="39">
      <c r="A39" s="1"/>
      <c r="Z39" s="1"/>
      <c r="AA39" s="92"/>
      <c r="AB39" s="93"/>
      <c r="AC39" s="94"/>
    </row>
    <row r="40">
      <c r="A40" s="1"/>
      <c r="Z40" s="1"/>
      <c r="AA40" s="92"/>
      <c r="AB40" s="93"/>
      <c r="AC40" s="94"/>
    </row>
    <row r="41">
      <c r="A41" s="1"/>
      <c r="Z41" s="1"/>
      <c r="AA41" s="92"/>
      <c r="AB41" s="93"/>
      <c r="AC41" s="94"/>
    </row>
    <row r="42">
      <c r="A42" s="1"/>
      <c r="Z42" s="1"/>
      <c r="AA42" s="92"/>
      <c r="AB42" s="93"/>
      <c r="AC42" s="94"/>
    </row>
    <row r="43">
      <c r="A43" s="1"/>
      <c r="Z43" s="1"/>
      <c r="AA43" s="92"/>
      <c r="AB43" s="93"/>
      <c r="AC43" s="94"/>
    </row>
    <row r="44">
      <c r="A44" s="1"/>
      <c r="Z44" s="1"/>
      <c r="AA44" s="92"/>
      <c r="AB44" s="93"/>
      <c r="AC44" s="94"/>
    </row>
    <row r="45">
      <c r="A45" s="1"/>
      <c r="Z45" s="1"/>
      <c r="AA45" s="92"/>
      <c r="AB45" s="93"/>
      <c r="AC45" s="94"/>
    </row>
    <row r="46">
      <c r="A46" s="1"/>
      <c r="Z46" s="1"/>
      <c r="AA46" s="92"/>
      <c r="AB46" s="93"/>
      <c r="AC46" s="94"/>
    </row>
    <row r="47">
      <c r="A47" s="1"/>
      <c r="Z47" s="1"/>
      <c r="AA47" s="92"/>
      <c r="AB47" s="93"/>
      <c r="AC47" s="94"/>
    </row>
    <row r="48">
      <c r="A48" s="1"/>
      <c r="Z48" s="1"/>
      <c r="AA48" s="92"/>
      <c r="AB48" s="93"/>
      <c r="AC48" s="94"/>
    </row>
    <row r="49">
      <c r="A49" s="1"/>
      <c r="Z49" s="1"/>
      <c r="AA49" s="92"/>
      <c r="AB49" s="93"/>
      <c r="AC49" s="94"/>
    </row>
    <row r="50">
      <c r="A50" s="1"/>
      <c r="Z50" s="1"/>
      <c r="AA50" s="92"/>
      <c r="AB50" s="93"/>
      <c r="AC50" s="94"/>
    </row>
    <row r="51">
      <c r="A51" s="1"/>
      <c r="Z51" s="1"/>
      <c r="AA51" s="92"/>
      <c r="AB51" s="93"/>
    </row>
    <row r="52">
      <c r="A52" s="1"/>
      <c r="Z52" s="1"/>
      <c r="AA52" s="92"/>
      <c r="AB52" s="93"/>
    </row>
    <row r="53">
      <c r="A53" s="1"/>
      <c r="Z53" s="1"/>
      <c r="AA53" s="92"/>
      <c r="AB53" s="93"/>
    </row>
    <row r="54">
      <c r="A54" s="1"/>
      <c r="Z54" s="1"/>
      <c r="AA54" s="92"/>
      <c r="AB54" s="93"/>
    </row>
  </sheetData>
  <mergeCells count="143">
    <mergeCell ref="G3:H3"/>
    <mergeCell ref="G4:H4"/>
    <mergeCell ref="D5:E5"/>
    <mergeCell ref="G5:H5"/>
    <mergeCell ref="I5:J5"/>
    <mergeCell ref="G6:H6"/>
    <mergeCell ref="I6:J6"/>
    <mergeCell ref="D6:E6"/>
    <mergeCell ref="D7:E7"/>
    <mergeCell ref="G7:H7"/>
    <mergeCell ref="I7:J7"/>
    <mergeCell ref="D8:E8"/>
    <mergeCell ref="I8:J8"/>
    <mergeCell ref="D9:E9"/>
    <mergeCell ref="D12:E12"/>
    <mergeCell ref="G12:H12"/>
    <mergeCell ref="D13:E13"/>
    <mergeCell ref="G13:H13"/>
    <mergeCell ref="D14:E14"/>
    <mergeCell ref="G14:H14"/>
    <mergeCell ref="D15:E15"/>
    <mergeCell ref="C27:J28"/>
    <mergeCell ref="C29:J29"/>
    <mergeCell ref="B30:B32"/>
    <mergeCell ref="C30:J32"/>
    <mergeCell ref="B33:B34"/>
    <mergeCell ref="C33:J34"/>
    <mergeCell ref="G15:H15"/>
    <mergeCell ref="B17:J17"/>
    <mergeCell ref="B18:B20"/>
    <mergeCell ref="C18:J20"/>
    <mergeCell ref="B21:B26"/>
    <mergeCell ref="C21:J26"/>
    <mergeCell ref="B27:B28"/>
    <mergeCell ref="I3:J3"/>
    <mergeCell ref="O3:Q3"/>
    <mergeCell ref="D2:E2"/>
    <mergeCell ref="G2:H2"/>
    <mergeCell ref="I2:J2"/>
    <mergeCell ref="L2:T2"/>
    <mergeCell ref="D3:E3"/>
    <mergeCell ref="R3:S3"/>
    <mergeCell ref="D4:E4"/>
    <mergeCell ref="R4:S4"/>
    <mergeCell ref="I4:J4"/>
    <mergeCell ref="O4:Q4"/>
    <mergeCell ref="O5:Q5"/>
    <mergeCell ref="R5:S5"/>
    <mergeCell ref="O6:Q6"/>
    <mergeCell ref="R6:S6"/>
    <mergeCell ref="R7:S7"/>
    <mergeCell ref="G8:H8"/>
    <mergeCell ref="G9:H9"/>
    <mergeCell ref="I9:J9"/>
    <mergeCell ref="B11:J11"/>
    <mergeCell ref="L11:M11"/>
    <mergeCell ref="L12:M12"/>
    <mergeCell ref="AA7:AB7"/>
    <mergeCell ref="AA11:AB11"/>
    <mergeCell ref="V2:Y2"/>
    <mergeCell ref="W3:Y3"/>
    <mergeCell ref="W4:Y4"/>
    <mergeCell ref="W5:Y5"/>
    <mergeCell ref="V7:Y7"/>
    <mergeCell ref="W8:Y8"/>
    <mergeCell ref="W9:Y9"/>
    <mergeCell ref="U12:Y12"/>
    <mergeCell ref="O16:Q16"/>
    <mergeCell ref="O17:Q17"/>
    <mergeCell ref="O18:Q18"/>
    <mergeCell ref="O19:Q19"/>
    <mergeCell ref="O20:Q20"/>
    <mergeCell ref="O21:Q21"/>
    <mergeCell ref="O22:Q22"/>
    <mergeCell ref="O30:Q30"/>
    <mergeCell ref="O31:Q31"/>
    <mergeCell ref="O32:Q32"/>
    <mergeCell ref="O33:Q33"/>
    <mergeCell ref="O34:Q34"/>
    <mergeCell ref="O23:Q23"/>
    <mergeCell ref="O24:Q24"/>
    <mergeCell ref="O25:Q25"/>
    <mergeCell ref="O26:Q26"/>
    <mergeCell ref="O27:Q27"/>
    <mergeCell ref="O28:Q28"/>
    <mergeCell ref="O29:Q29"/>
    <mergeCell ref="W29:Y29"/>
    <mergeCell ref="W30:Y30"/>
    <mergeCell ref="W22:Y22"/>
    <mergeCell ref="W23:Y23"/>
    <mergeCell ref="W24:Y24"/>
    <mergeCell ref="W25:Y25"/>
    <mergeCell ref="W26:Y26"/>
    <mergeCell ref="W27:Y27"/>
    <mergeCell ref="W28:Y28"/>
    <mergeCell ref="S11:T11"/>
    <mergeCell ref="S12:T12"/>
    <mergeCell ref="S13:T13"/>
    <mergeCell ref="O7:Q7"/>
    <mergeCell ref="O8:Q8"/>
    <mergeCell ref="R8:S8"/>
    <mergeCell ref="O9:Q9"/>
    <mergeCell ref="R9:S9"/>
    <mergeCell ref="U11:V11"/>
    <mergeCell ref="N12:Q12"/>
    <mergeCell ref="L13:M13"/>
    <mergeCell ref="N13:Q13"/>
    <mergeCell ref="U13:Y13"/>
    <mergeCell ref="O14:Q14"/>
    <mergeCell ref="W14:Y14"/>
    <mergeCell ref="O15:Q15"/>
    <mergeCell ref="W16:Y16"/>
    <mergeCell ref="U14:V14"/>
    <mergeCell ref="U16:V16"/>
    <mergeCell ref="U17:V17"/>
    <mergeCell ref="U18:V18"/>
    <mergeCell ref="U19:V19"/>
    <mergeCell ref="U20:V20"/>
    <mergeCell ref="U21:V21"/>
    <mergeCell ref="U15:V15"/>
    <mergeCell ref="W15:Y15"/>
    <mergeCell ref="W17:Y17"/>
    <mergeCell ref="W18:Y18"/>
    <mergeCell ref="W19:Y19"/>
    <mergeCell ref="W20:Y20"/>
    <mergeCell ref="W21:Y21"/>
    <mergeCell ref="U22:V22"/>
    <mergeCell ref="U23:V23"/>
    <mergeCell ref="U24:V24"/>
    <mergeCell ref="U25:V25"/>
    <mergeCell ref="U26:V26"/>
    <mergeCell ref="U27:V27"/>
    <mergeCell ref="U28:V28"/>
    <mergeCell ref="U33:V33"/>
    <mergeCell ref="U34:V34"/>
    <mergeCell ref="U29:V29"/>
    <mergeCell ref="U30:V30"/>
    <mergeCell ref="U31:V31"/>
    <mergeCell ref="W31:Y31"/>
    <mergeCell ref="U32:V32"/>
    <mergeCell ref="W32:Y32"/>
    <mergeCell ref="W33:Y33"/>
    <mergeCell ref="W34:Y34"/>
  </mergeCells>
  <conditionalFormatting sqref="B3:J3">
    <cfRule type="expression" dxfId="0" priority="1">
      <formula>$AB4&lt;3</formula>
    </cfRule>
  </conditionalFormatting>
  <conditionalFormatting sqref="B18:J18">
    <cfRule type="expression" dxfId="1" priority="2">
      <formula>$AB2&lt;1</formula>
    </cfRule>
  </conditionalFormatting>
  <conditionalFormatting sqref="B21:J21">
    <cfRule type="expression" dxfId="1" priority="3">
      <formula>$AB2&lt;1</formula>
    </cfRule>
  </conditionalFormatting>
  <conditionalFormatting sqref="B4:J4">
    <cfRule type="expression" dxfId="0" priority="4">
      <formula>and($AB4&lt;6,$AB4&gt;2)</formula>
    </cfRule>
  </conditionalFormatting>
  <conditionalFormatting sqref="B5:J5">
    <cfRule type="expression" dxfId="0" priority="5">
      <formula>and($AB4&lt;9,$AB4&gt;5)</formula>
    </cfRule>
  </conditionalFormatting>
  <conditionalFormatting sqref="B6:J6">
    <cfRule type="expression" dxfId="0" priority="6">
      <formula>and($AB4&lt;12,$AB4&gt;8)</formula>
    </cfRule>
  </conditionalFormatting>
  <conditionalFormatting sqref="B7:J7">
    <cfRule type="expression" dxfId="0" priority="7">
      <formula>and($AB4&lt;15,$AB4&gt;11)</formula>
    </cfRule>
  </conditionalFormatting>
  <conditionalFormatting sqref="B8:J8">
    <cfRule type="expression" dxfId="0" priority="8">
      <formula>and($AB4&lt;18,$AB4&gt;14)</formula>
    </cfRule>
  </conditionalFormatting>
  <conditionalFormatting sqref="B9:J9">
    <cfRule type="expression" dxfId="0" priority="9">
      <formula>$AB4&gt;17</formula>
    </cfRule>
  </conditionalFormatting>
  <conditionalFormatting sqref="B10:J10">
    <cfRule type="expression" dxfId="0" priority="10">
      <formula>and($AB2&lt;14,$AB2&gt;17)</formula>
    </cfRule>
  </conditionalFormatting>
  <conditionalFormatting sqref="B27:B28">
    <cfRule type="expression" dxfId="1" priority="11">
      <formula>AB2&lt;3</formula>
    </cfRule>
  </conditionalFormatting>
  <conditionalFormatting sqref="C27:J28">
    <cfRule type="expression" dxfId="1" priority="12">
      <formula>AB2&lt;3</formula>
    </cfRule>
  </conditionalFormatting>
  <conditionalFormatting sqref="B29:J29">
    <cfRule type="expression" dxfId="1" priority="13">
      <formula>$AB4&lt;6</formula>
    </cfRule>
  </conditionalFormatting>
  <conditionalFormatting sqref="B30:J32">
    <cfRule type="expression" dxfId="1" priority="14">
      <formula>$AB4&lt;9</formula>
    </cfRule>
  </conditionalFormatting>
  <conditionalFormatting sqref="B33:J34">
    <cfRule type="expression" dxfId="1" priority="15">
      <formula>$AB4&lt;15</formula>
    </cfRule>
  </conditionalFormatting>
  <dataValidations>
    <dataValidation type="list" allowBlank="1" sqref="L16 S16">
      <formula1>"Strength,Dexterity"</formula1>
    </dataValidation>
  </dataValidations>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1.29"/>
    <col customWidth="1" min="2" max="2" width="13.43"/>
    <col customWidth="1" min="3" max="3" width="12.57"/>
    <col customWidth="1" min="4" max="4" width="3.14"/>
    <col customWidth="1" min="5" max="5" width="18.86"/>
    <col customWidth="1" min="6" max="6" width="16.0"/>
    <col customWidth="1" min="7" max="7" width="3.14"/>
    <col customWidth="1" min="8" max="8" width="12.14"/>
    <col customWidth="1" min="9" max="9" width="22.14"/>
    <col customWidth="1" min="10" max="10" width="14.71"/>
    <col customWidth="1" min="11" max="11" width="1.29"/>
    <col customWidth="1" min="12" max="12" width="17.29"/>
    <col customWidth="1" min="13" max="13" width="7.57"/>
    <col customWidth="1" min="14" max="14" width="16.14"/>
    <col customWidth="1" min="15" max="15" width="3.71"/>
    <col customWidth="1" min="16" max="16" width="3.43"/>
    <col customWidth="1" min="17" max="17" width="3.71"/>
    <col customWidth="1" min="18" max="18" width="1.29"/>
    <col customWidth="1" min="19" max="19" width="16.14"/>
    <col customWidth="1" min="20" max="20" width="12.43"/>
    <col customWidth="1" min="21" max="21" width="1.29"/>
    <col customWidth="1" min="22" max="22" width="14.71"/>
    <col customWidth="1" min="23" max="23" width="3.71"/>
    <col customWidth="1" min="24" max="24" width="2.43"/>
    <col customWidth="1" min="25" max="25" width="3.71"/>
    <col customWidth="1" min="26" max="26" width="1.29"/>
    <col customWidth="1" min="27" max="27" width="21.57"/>
    <col customWidth="1" min="28" max="28" width="6.57"/>
    <col customWidth="1" min="29" max="29" width="1.29"/>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row>
    <row r="2">
      <c r="A2" s="1"/>
      <c r="B2" s="2" t="s">
        <v>0</v>
      </c>
      <c r="C2" s="2" t="s">
        <v>93</v>
      </c>
      <c r="D2" s="3" t="s">
        <v>1</v>
      </c>
      <c r="E2" s="4"/>
      <c r="F2" s="2" t="s">
        <v>126</v>
      </c>
      <c r="G2" s="3" t="s">
        <v>2</v>
      </c>
      <c r="H2" s="5"/>
      <c r="I2" s="3" t="s">
        <v>3</v>
      </c>
      <c r="J2" s="4"/>
      <c r="K2" s="6"/>
      <c r="L2" s="7" t="s">
        <v>4</v>
      </c>
      <c r="M2" s="5"/>
      <c r="N2" s="5"/>
      <c r="O2" s="5"/>
      <c r="P2" s="5"/>
      <c r="Q2" s="5"/>
      <c r="R2" s="5"/>
      <c r="S2" s="5"/>
      <c r="T2" s="4"/>
      <c r="U2" s="8"/>
      <c r="V2" s="7" t="s">
        <v>5</v>
      </c>
      <c r="W2" s="5"/>
      <c r="X2" s="5"/>
      <c r="Y2" s="4"/>
      <c r="Z2" s="9"/>
      <c r="AA2" s="2" t="s">
        <v>127</v>
      </c>
      <c r="AB2" s="25">
        <v>5.0</v>
      </c>
      <c r="AC2" s="12"/>
    </row>
    <row r="3">
      <c r="A3" s="1"/>
      <c r="B3" s="13">
        <v>44323.0</v>
      </c>
      <c r="C3" s="14">
        <v>2.0</v>
      </c>
      <c r="D3" s="15">
        <v>4.0</v>
      </c>
      <c r="E3" s="16"/>
      <c r="F3" s="14">
        <v>1.0</v>
      </c>
      <c r="G3" s="15">
        <v>6.0</v>
      </c>
      <c r="H3" s="18"/>
      <c r="I3" s="17" t="s">
        <v>128</v>
      </c>
      <c r="J3" s="16"/>
      <c r="K3" s="6"/>
      <c r="L3" s="19" t="s">
        <v>7</v>
      </c>
      <c r="M3" s="19" t="s">
        <v>8</v>
      </c>
      <c r="N3" s="19" t="s">
        <v>9</v>
      </c>
      <c r="O3" s="114" t="s">
        <v>98</v>
      </c>
      <c r="P3" s="18"/>
      <c r="Q3" s="16"/>
      <c r="R3" s="114" t="s">
        <v>11</v>
      </c>
      <c r="S3" s="16"/>
      <c r="T3" s="19" t="s">
        <v>12</v>
      </c>
      <c r="U3" s="8"/>
      <c r="V3" s="19" t="s">
        <v>100</v>
      </c>
      <c r="W3" s="114"/>
      <c r="X3" s="18"/>
      <c r="Y3" s="16"/>
      <c r="Z3" s="1"/>
      <c r="AA3" s="115" t="s">
        <v>129</v>
      </c>
      <c r="AB3" s="116">
        <v>0.0</v>
      </c>
      <c r="AC3" s="117"/>
    </row>
    <row r="4">
      <c r="A4" s="1"/>
      <c r="B4" s="20">
        <v>44418.0</v>
      </c>
      <c r="C4" s="2">
        <v>4.0</v>
      </c>
      <c r="D4" s="3">
        <v>6.0</v>
      </c>
      <c r="E4" s="4"/>
      <c r="F4" s="2">
        <v>2.0</v>
      </c>
      <c r="G4" s="3">
        <v>7.0</v>
      </c>
      <c r="H4" s="5"/>
      <c r="I4" s="21" t="s">
        <v>130</v>
      </c>
      <c r="J4" s="4"/>
      <c r="K4" s="118"/>
      <c r="L4" s="25" t="s">
        <v>15</v>
      </c>
      <c r="M4" s="25">
        <v>10.0</v>
      </c>
      <c r="N4" s="56"/>
      <c r="O4" s="120">
        <f>if(AB4&lt;5,0,if(AB4&lt;14,floor((AB4-2)/3,1),if(AB4=14,3,4)))</f>
        <v>1</v>
      </c>
      <c r="P4" s="5"/>
      <c r="Q4" s="4"/>
      <c r="R4" s="120"/>
      <c r="S4" s="4"/>
      <c r="T4" s="56">
        <f t="shared" ref="T4:T9" si="1">_xlfn.FLOOR.MATH((SUM(M4:S4)-10)/2)</f>
        <v>0</v>
      </c>
      <c r="U4" s="121"/>
      <c r="V4" s="25" t="s">
        <v>103</v>
      </c>
      <c r="W4" s="120">
        <f>W3+AB9*T6</f>
        <v>0</v>
      </c>
      <c r="X4" s="5"/>
      <c r="Y4" s="4"/>
      <c r="Z4" s="122"/>
      <c r="AA4" s="39" t="s">
        <v>131</v>
      </c>
      <c r="AB4" s="123">
        <f>AB2-abs(AB3)</f>
        <v>5</v>
      </c>
      <c r="AC4" s="12"/>
    </row>
    <row r="5">
      <c r="A5" s="1"/>
      <c r="B5" s="13">
        <v>44514.0</v>
      </c>
      <c r="C5" s="14">
        <v>6.0</v>
      </c>
      <c r="D5" s="15">
        <v>8.0</v>
      </c>
      <c r="E5" s="16"/>
      <c r="F5" s="14">
        <v>3.0</v>
      </c>
      <c r="G5" s="15">
        <v>8.0</v>
      </c>
      <c r="H5" s="18"/>
      <c r="I5" s="26" t="s">
        <v>132</v>
      </c>
      <c r="J5" s="16"/>
      <c r="K5" s="27"/>
      <c r="L5" s="28" t="s">
        <v>18</v>
      </c>
      <c r="M5" s="28">
        <v>10.0</v>
      </c>
      <c r="N5" s="29"/>
      <c r="O5" s="174"/>
      <c r="P5" s="18"/>
      <c r="Q5" s="16"/>
      <c r="R5" s="174"/>
      <c r="S5" s="16"/>
      <c r="T5" s="29">
        <f t="shared" si="1"/>
        <v>0</v>
      </c>
      <c r="U5" s="8"/>
      <c r="V5" s="19" t="s">
        <v>16</v>
      </c>
      <c r="W5" s="114"/>
      <c r="X5" s="18"/>
      <c r="Y5" s="16"/>
      <c r="Z5" s="1"/>
      <c r="AA5" s="125"/>
      <c r="AB5" s="125"/>
      <c r="AC5" s="12"/>
    </row>
    <row r="6">
      <c r="A6" s="1"/>
      <c r="B6" s="2" t="s">
        <v>133</v>
      </c>
      <c r="C6" s="2">
        <v>8.0</v>
      </c>
      <c r="D6" s="3">
        <v>10.0</v>
      </c>
      <c r="E6" s="4"/>
      <c r="F6" s="2">
        <v>4.0</v>
      </c>
      <c r="G6" s="3">
        <v>9.0</v>
      </c>
      <c r="H6" s="5"/>
      <c r="I6" s="21" t="s">
        <v>23</v>
      </c>
      <c r="J6" s="4"/>
      <c r="K6" s="6"/>
      <c r="L6" s="22" t="s">
        <v>20</v>
      </c>
      <c r="M6" s="22">
        <v>10.0</v>
      </c>
      <c r="N6" s="23"/>
      <c r="O6" s="175"/>
      <c r="P6" s="5"/>
      <c r="Q6" s="4"/>
      <c r="R6" s="175"/>
      <c r="S6" s="4"/>
      <c r="T6" s="23">
        <f t="shared" si="1"/>
        <v>0</v>
      </c>
      <c r="U6" s="8"/>
      <c r="V6" s="31"/>
      <c r="W6" s="31"/>
      <c r="X6" s="31"/>
      <c r="Y6" s="31"/>
      <c r="Z6" s="1"/>
      <c r="AA6" s="127"/>
      <c r="AB6" s="128"/>
      <c r="AC6" s="12"/>
    </row>
    <row r="7">
      <c r="A7" s="1"/>
      <c r="B7" s="131"/>
      <c r="C7" s="132"/>
      <c r="D7" s="132"/>
      <c r="E7" s="132"/>
      <c r="F7" s="132"/>
      <c r="G7" s="132"/>
      <c r="H7" s="132"/>
      <c r="I7" s="132"/>
      <c r="J7" s="132"/>
      <c r="K7" s="6"/>
      <c r="L7" s="28" t="s">
        <v>2</v>
      </c>
      <c r="M7" s="28">
        <f>if(AB4&lt;5,0,if(AB4&lt;14,floor((AB4-2)/3,1)+5,if(AB4=14,8,9)))</f>
        <v>6</v>
      </c>
      <c r="N7" s="33"/>
      <c r="O7" s="174"/>
      <c r="P7" s="18"/>
      <c r="Q7" s="16"/>
      <c r="R7" s="174"/>
      <c r="S7" s="16"/>
      <c r="T7" s="29">
        <f t="shared" si="1"/>
        <v>-2</v>
      </c>
      <c r="U7" s="8"/>
      <c r="V7" s="32" t="s">
        <v>21</v>
      </c>
      <c r="W7" s="5"/>
      <c r="X7" s="5"/>
      <c r="Y7" s="4"/>
      <c r="Z7" s="1"/>
      <c r="AA7" s="129" t="s">
        <v>107</v>
      </c>
      <c r="AB7" s="105"/>
      <c r="AC7" s="12"/>
    </row>
    <row r="8">
      <c r="A8" s="1"/>
      <c r="B8" s="131"/>
      <c r="C8" s="132"/>
      <c r="D8" s="132"/>
      <c r="E8" s="132"/>
      <c r="F8" s="132"/>
      <c r="G8" s="132"/>
      <c r="H8" s="132"/>
      <c r="I8" s="132"/>
      <c r="J8" s="132"/>
      <c r="K8" s="6"/>
      <c r="L8" s="22" t="s">
        <v>24</v>
      </c>
      <c r="M8" s="22">
        <v>10.0</v>
      </c>
      <c r="N8" s="23"/>
      <c r="O8" s="175"/>
      <c r="P8" s="5"/>
      <c r="Q8" s="4"/>
      <c r="R8" s="175"/>
      <c r="S8" s="4"/>
      <c r="T8" s="23">
        <f t="shared" si="1"/>
        <v>0</v>
      </c>
      <c r="U8" s="8"/>
      <c r="V8" s="28" t="s">
        <v>22</v>
      </c>
      <c r="W8" s="43"/>
      <c r="X8" s="18"/>
      <c r="Y8" s="16"/>
      <c r="Z8" s="1"/>
      <c r="AA8" s="28" t="s">
        <v>8</v>
      </c>
      <c r="AB8" s="28"/>
      <c r="AC8" s="130"/>
    </row>
    <row r="9">
      <c r="A9" s="1"/>
      <c r="B9" s="131"/>
      <c r="C9" s="132"/>
      <c r="D9" s="132"/>
      <c r="E9" s="132"/>
      <c r="F9" s="132"/>
      <c r="G9" s="132"/>
      <c r="H9" s="132"/>
      <c r="I9" s="132"/>
      <c r="J9" s="132"/>
      <c r="K9" s="6"/>
      <c r="L9" s="28" t="s">
        <v>28</v>
      </c>
      <c r="M9" s="28">
        <v>10.0</v>
      </c>
      <c r="N9" s="29"/>
      <c r="O9" s="174"/>
      <c r="P9" s="18"/>
      <c r="Q9" s="16"/>
      <c r="R9" s="174"/>
      <c r="S9" s="16"/>
      <c r="T9" s="29">
        <f t="shared" si="1"/>
        <v>0</v>
      </c>
      <c r="U9" s="8"/>
      <c r="V9" s="22" t="s">
        <v>25</v>
      </c>
      <c r="W9" s="32"/>
      <c r="X9" s="5"/>
      <c r="Y9" s="4"/>
      <c r="Z9" s="130"/>
      <c r="AA9" s="22" t="s">
        <v>110</v>
      </c>
      <c r="AB9" s="22">
        <f>AB8+if(AB4&lt;14,max(floor((AB4-2)/3,1),0)*2,if(AB4=14,6,8))</f>
        <v>2</v>
      </c>
      <c r="AC9" s="130"/>
    </row>
    <row r="10">
      <c r="A10" s="1"/>
      <c r="B10" s="131"/>
      <c r="C10" s="132"/>
      <c r="D10" s="132"/>
      <c r="E10" s="132"/>
      <c r="F10" s="132"/>
      <c r="G10" s="132"/>
      <c r="H10" s="132"/>
      <c r="I10" s="132"/>
      <c r="J10" s="132"/>
      <c r="K10" s="8"/>
      <c r="L10" s="8"/>
      <c r="M10" s="8"/>
      <c r="N10" s="8"/>
      <c r="O10" s="8"/>
      <c r="P10" s="8"/>
      <c r="Q10" s="8"/>
      <c r="R10" s="8"/>
      <c r="S10" s="8"/>
      <c r="T10" s="8"/>
      <c r="U10" s="8"/>
      <c r="V10" s="8"/>
      <c r="W10" s="8"/>
      <c r="X10" s="8"/>
      <c r="Y10" s="8"/>
      <c r="Z10" s="1"/>
      <c r="AC10" s="12"/>
    </row>
    <row r="11">
      <c r="A11" s="1"/>
      <c r="B11" s="7" t="s">
        <v>36</v>
      </c>
      <c r="C11" s="5"/>
      <c r="D11" s="5"/>
      <c r="E11" s="5"/>
      <c r="F11" s="5"/>
      <c r="G11" s="5"/>
      <c r="H11" s="5"/>
      <c r="I11" s="5"/>
      <c r="J11" s="4"/>
      <c r="K11" s="121"/>
      <c r="L11" s="59" t="s">
        <v>111</v>
      </c>
      <c r="M11" s="4"/>
      <c r="N11" s="134" t="s">
        <v>112</v>
      </c>
      <c r="O11" s="176"/>
      <c r="P11" s="134" t="s">
        <v>113</v>
      </c>
      <c r="Q11" s="176"/>
      <c r="R11" s="137"/>
      <c r="S11" s="59" t="s">
        <v>114</v>
      </c>
      <c r="T11" s="4"/>
      <c r="U11" s="138" t="s">
        <v>112</v>
      </c>
      <c r="V11" s="4"/>
      <c r="W11" s="176"/>
      <c r="X11" s="134" t="s">
        <v>113</v>
      </c>
      <c r="Y11" s="176"/>
      <c r="Z11" s="139"/>
      <c r="AA11" s="57" t="s">
        <v>50</v>
      </c>
      <c r="AB11" s="50"/>
      <c r="AC11" s="12"/>
    </row>
    <row r="12">
      <c r="A12" s="1"/>
      <c r="B12" s="19" t="s">
        <v>39</v>
      </c>
      <c r="C12" s="19" t="s">
        <v>8</v>
      </c>
      <c r="D12" s="114" t="s">
        <v>7</v>
      </c>
      <c r="E12" s="16"/>
      <c r="F12" s="19" t="s">
        <v>80</v>
      </c>
      <c r="G12" s="114" t="s">
        <v>80</v>
      </c>
      <c r="H12" s="16"/>
      <c r="I12" s="19" t="s">
        <v>80</v>
      </c>
      <c r="J12" s="19" t="s">
        <v>12</v>
      </c>
      <c r="K12" s="131"/>
      <c r="L12" s="140" t="s">
        <v>115</v>
      </c>
      <c r="M12" s="16"/>
      <c r="N12" s="148"/>
      <c r="O12" s="18"/>
      <c r="P12" s="18"/>
      <c r="Q12" s="16"/>
      <c r="S12" s="140" t="s">
        <v>115</v>
      </c>
      <c r="T12" s="16"/>
      <c r="U12" s="148"/>
      <c r="V12" s="18"/>
      <c r="W12" s="18"/>
      <c r="X12" s="18"/>
      <c r="Y12" s="16"/>
      <c r="Z12" s="12"/>
      <c r="AA12" s="61" t="s">
        <v>53</v>
      </c>
      <c r="AB12" s="61" t="s">
        <v>54</v>
      </c>
      <c r="AC12" s="12"/>
    </row>
    <row r="13">
      <c r="A13" s="1"/>
      <c r="B13" s="25" t="s">
        <v>43</v>
      </c>
      <c r="C13" s="55" t="str">
        <f>if(iserr(Main!W13),"export",if(floor(AB9/2,1)+2&lt;Main!W13,Main!W13,floor(AB9/2,1)+2))</f>
        <v>export</v>
      </c>
      <c r="D13" s="119">
        <f>T6</f>
        <v>0</v>
      </c>
      <c r="E13" s="4"/>
      <c r="F13" s="55">
        <v>0.0</v>
      </c>
      <c r="G13" s="177">
        <v>0.0</v>
      </c>
      <c r="H13" s="4"/>
      <c r="I13" s="55">
        <v>0.0</v>
      </c>
      <c r="J13" s="56">
        <f t="shared" ref="J13:J15" si="2">SUM(C13:G13)</f>
        <v>0</v>
      </c>
      <c r="K13" s="141"/>
      <c r="L13" s="142" t="s">
        <v>116</v>
      </c>
      <c r="M13" s="4"/>
      <c r="N13" s="142" t="s">
        <v>117</v>
      </c>
      <c r="O13" s="5"/>
      <c r="P13" s="5"/>
      <c r="Q13" s="4"/>
      <c r="S13" s="142" t="s">
        <v>116</v>
      </c>
      <c r="T13" s="4"/>
      <c r="U13" s="142" t="s">
        <v>117</v>
      </c>
      <c r="V13" s="5"/>
      <c r="W13" s="5"/>
      <c r="X13" s="5"/>
      <c r="Y13" s="4"/>
      <c r="Z13" s="12"/>
      <c r="AA13" s="143" t="s">
        <v>58</v>
      </c>
      <c r="AB13" s="144">
        <v>0.0</v>
      </c>
      <c r="AC13" s="12"/>
    </row>
    <row r="14">
      <c r="A14" s="1"/>
      <c r="B14" s="19" t="s">
        <v>46</v>
      </c>
      <c r="C14" s="51" t="str">
        <f>if(iserr(Main!X13),"export",if(floor(AB9/2,1)+2&lt;Main!X13,Main!X13,floor(AB9/2,1)+2))</f>
        <v>export</v>
      </c>
      <c r="D14" s="145">
        <f>T5</f>
        <v>0</v>
      </c>
      <c r="E14" s="16"/>
      <c r="F14" s="51">
        <v>0.0</v>
      </c>
      <c r="G14" s="178">
        <v>0.0</v>
      </c>
      <c r="H14" s="16"/>
      <c r="I14" s="51">
        <v>0.0</v>
      </c>
      <c r="J14" s="52">
        <f t="shared" si="2"/>
        <v>0</v>
      </c>
      <c r="K14" s="146"/>
      <c r="L14" s="147" t="s">
        <v>53</v>
      </c>
      <c r="M14" s="147" t="s">
        <v>54</v>
      </c>
      <c r="N14" s="147" t="s">
        <v>53</v>
      </c>
      <c r="O14" s="148" t="s">
        <v>54</v>
      </c>
      <c r="P14" s="18"/>
      <c r="Q14" s="16"/>
      <c r="S14" s="147" t="s">
        <v>53</v>
      </c>
      <c r="T14" s="147" t="s">
        <v>54</v>
      </c>
      <c r="U14" s="148" t="s">
        <v>53</v>
      </c>
      <c r="V14" s="16"/>
      <c r="W14" s="148" t="s">
        <v>54</v>
      </c>
      <c r="X14" s="18"/>
      <c r="Y14" s="16"/>
      <c r="Z14" s="12"/>
      <c r="AA14" s="61" t="s">
        <v>18</v>
      </c>
      <c r="AB14" s="149">
        <f>T5</f>
        <v>0</v>
      </c>
      <c r="AC14" s="12"/>
    </row>
    <row r="15">
      <c r="A15" s="1"/>
      <c r="B15" s="25" t="s">
        <v>49</v>
      </c>
      <c r="C15" s="55" t="str">
        <f>if(iserr(Main!Y13),"export",if(floor(AB9/3,1)&lt;Main!Y13,Main!Y13,floor(AB9/3,1)))</f>
        <v>export</v>
      </c>
      <c r="D15" s="119">
        <f>T8</f>
        <v>0</v>
      </c>
      <c r="E15" s="4"/>
      <c r="F15" s="55">
        <v>0.0</v>
      </c>
      <c r="G15" s="177">
        <v>0.0</v>
      </c>
      <c r="H15" s="4"/>
      <c r="I15" s="55">
        <v>0.0</v>
      </c>
      <c r="J15" s="56">
        <f t="shared" si="2"/>
        <v>0</v>
      </c>
      <c r="K15" s="146"/>
      <c r="L15" s="150" t="s">
        <v>61</v>
      </c>
      <c r="M15" s="56">
        <f>floor($AB$9*(3/4),1)</f>
        <v>1</v>
      </c>
      <c r="N15" s="150" t="s">
        <v>15</v>
      </c>
      <c r="O15" s="119">
        <f>T4</f>
        <v>0</v>
      </c>
      <c r="P15" s="5"/>
      <c r="Q15" s="4"/>
      <c r="S15" s="150" t="s">
        <v>61</v>
      </c>
      <c r="T15" s="56">
        <f>floor($AB$9*(3/4),1)</f>
        <v>1</v>
      </c>
      <c r="U15" s="120" t="s">
        <v>15</v>
      </c>
      <c r="V15" s="4"/>
      <c r="W15" s="119">
        <f>floor(T4/2,1)</f>
        <v>0</v>
      </c>
      <c r="X15" s="5"/>
      <c r="Y15" s="4"/>
      <c r="Z15" s="12"/>
      <c r="AA15" s="143" t="s">
        <v>62</v>
      </c>
      <c r="AB15" s="151">
        <v>0.0</v>
      </c>
    </row>
    <row r="16">
      <c r="A16" s="1"/>
      <c r="B16" s="8"/>
      <c r="C16" s="8"/>
      <c r="D16" s="8"/>
      <c r="E16" s="8"/>
      <c r="F16" s="8"/>
      <c r="G16" s="8"/>
      <c r="H16" s="8"/>
      <c r="I16" s="8"/>
      <c r="J16" s="8"/>
      <c r="K16" s="8"/>
      <c r="L16" s="152" t="s">
        <v>15</v>
      </c>
      <c r="M16" s="52">
        <f>if(L16="Strength",T4,T5)</f>
        <v>0</v>
      </c>
      <c r="N16" s="152" t="s">
        <v>62</v>
      </c>
      <c r="O16" s="145">
        <v>0.0</v>
      </c>
      <c r="P16" s="18"/>
      <c r="Q16" s="16"/>
      <c r="S16" s="152" t="s">
        <v>15</v>
      </c>
      <c r="T16" s="52">
        <f>if(S16="Strength",T4,T5)</f>
        <v>0</v>
      </c>
      <c r="U16" s="63" t="s">
        <v>62</v>
      </c>
      <c r="V16" s="16"/>
      <c r="W16" s="145">
        <v>0.0</v>
      </c>
      <c r="X16" s="18"/>
      <c r="Y16" s="16"/>
      <c r="Z16" s="1"/>
      <c r="AA16" s="61" t="s">
        <v>65</v>
      </c>
      <c r="AB16" s="153">
        <v>0.0</v>
      </c>
    </row>
    <row r="17">
      <c r="A17" s="1"/>
      <c r="B17" s="59" t="s">
        <v>52</v>
      </c>
      <c r="C17" s="5"/>
      <c r="D17" s="5"/>
      <c r="E17" s="5"/>
      <c r="F17" s="5"/>
      <c r="G17" s="5"/>
      <c r="H17" s="5"/>
      <c r="I17" s="5"/>
      <c r="J17" s="4"/>
      <c r="K17" s="12"/>
      <c r="L17" s="150" t="s">
        <v>62</v>
      </c>
      <c r="M17" s="56">
        <v>0.0</v>
      </c>
      <c r="N17" s="150" t="s">
        <v>65</v>
      </c>
      <c r="O17" s="119">
        <v>0.0</v>
      </c>
      <c r="P17" s="5"/>
      <c r="Q17" s="4"/>
      <c r="R17" s="137"/>
      <c r="S17" s="150" t="s">
        <v>62</v>
      </c>
      <c r="T17" s="56">
        <v>0.0</v>
      </c>
      <c r="U17" s="120" t="s">
        <v>65</v>
      </c>
      <c r="V17" s="4"/>
      <c r="W17" s="119">
        <v>0.0</v>
      </c>
      <c r="X17" s="5"/>
      <c r="Y17" s="4"/>
      <c r="Z17" s="156"/>
      <c r="AA17" s="143" t="s">
        <v>66</v>
      </c>
      <c r="AB17" s="151">
        <v>0.0</v>
      </c>
    </row>
    <row r="18">
      <c r="A18" s="1"/>
      <c r="B18" s="85" t="s">
        <v>134</v>
      </c>
      <c r="C18" s="86" t="s">
        <v>135</v>
      </c>
      <c r="D18" s="106"/>
      <c r="E18" s="106"/>
      <c r="F18" s="106"/>
      <c r="G18" s="106"/>
      <c r="H18" s="106"/>
      <c r="I18" s="106"/>
      <c r="J18" s="107"/>
      <c r="K18" s="12"/>
      <c r="L18" s="152" t="s">
        <v>67</v>
      </c>
      <c r="M18" s="52">
        <v>0.0</v>
      </c>
      <c r="N18" s="152" t="s">
        <v>69</v>
      </c>
      <c r="O18" s="145">
        <v>0.0</v>
      </c>
      <c r="P18" s="18"/>
      <c r="Q18" s="16"/>
      <c r="S18" s="152" t="s">
        <v>67</v>
      </c>
      <c r="T18" s="52">
        <v>0.0</v>
      </c>
      <c r="U18" s="63" t="s">
        <v>69</v>
      </c>
      <c r="V18" s="16"/>
      <c r="W18" s="145">
        <v>0.0</v>
      </c>
      <c r="X18" s="18"/>
      <c r="Y18" s="16"/>
      <c r="Z18" s="157"/>
      <c r="AA18" s="61" t="s">
        <v>68</v>
      </c>
      <c r="AB18" s="149">
        <v>0.0</v>
      </c>
    </row>
    <row r="19">
      <c r="A19" s="1"/>
      <c r="B19" s="96"/>
      <c r="C19" s="97"/>
      <c r="J19" s="98"/>
      <c r="K19" s="12"/>
      <c r="L19" s="150" t="s">
        <v>65</v>
      </c>
      <c r="M19" s="56">
        <v>0.0</v>
      </c>
      <c r="N19" s="150" t="s">
        <v>70</v>
      </c>
      <c r="O19" s="119">
        <v>0.0</v>
      </c>
      <c r="P19" s="5"/>
      <c r="Q19" s="4"/>
      <c r="S19" s="150" t="s">
        <v>65</v>
      </c>
      <c r="T19" s="56">
        <v>0.0</v>
      </c>
      <c r="U19" s="120" t="s">
        <v>70</v>
      </c>
      <c r="V19" s="4"/>
      <c r="W19" s="119">
        <v>0.0</v>
      </c>
      <c r="X19" s="5"/>
      <c r="Y19" s="4"/>
      <c r="Z19" s="158"/>
      <c r="AA19" s="143" t="s">
        <v>69</v>
      </c>
      <c r="AB19" s="151">
        <v>0.0</v>
      </c>
    </row>
    <row r="20">
      <c r="A20" s="1"/>
      <c r="B20" s="89"/>
      <c r="C20" s="90"/>
      <c r="J20" s="91"/>
      <c r="K20" s="12"/>
      <c r="L20" s="152" t="s">
        <v>69</v>
      </c>
      <c r="M20" s="52">
        <v>0.0</v>
      </c>
      <c r="N20" s="152" t="s">
        <v>72</v>
      </c>
      <c r="O20" s="145">
        <v>0.0</v>
      </c>
      <c r="P20" s="18"/>
      <c r="Q20" s="16"/>
      <c r="S20" s="152" t="s">
        <v>69</v>
      </c>
      <c r="T20" s="52">
        <v>0.0</v>
      </c>
      <c r="U20" s="63" t="s">
        <v>72</v>
      </c>
      <c r="V20" s="16"/>
      <c r="W20" s="145">
        <v>0.0</v>
      </c>
      <c r="X20" s="18"/>
      <c r="Y20" s="16"/>
      <c r="Z20" s="95"/>
      <c r="AA20" s="61" t="s">
        <v>70</v>
      </c>
      <c r="AB20" s="149">
        <v>0.0</v>
      </c>
    </row>
    <row r="21">
      <c r="A21" s="1"/>
      <c r="B21" s="96"/>
      <c r="C21" s="97"/>
      <c r="J21" s="98"/>
      <c r="K21" s="12"/>
      <c r="L21" s="150" t="s">
        <v>70</v>
      </c>
      <c r="M21" s="56">
        <v>0.0</v>
      </c>
      <c r="N21" s="150" t="s">
        <v>75</v>
      </c>
      <c r="O21" s="119">
        <v>0.0</v>
      </c>
      <c r="P21" s="5"/>
      <c r="Q21" s="4"/>
      <c r="S21" s="150" t="s">
        <v>70</v>
      </c>
      <c r="T21" s="56">
        <v>0.0</v>
      </c>
      <c r="U21" s="120" t="s">
        <v>75</v>
      </c>
      <c r="V21" s="4"/>
      <c r="W21" s="119">
        <v>0.0</v>
      </c>
      <c r="X21" s="5"/>
      <c r="Y21" s="4"/>
      <c r="Z21" s="95"/>
      <c r="AA21" s="143" t="s">
        <v>71</v>
      </c>
      <c r="AB21" s="144">
        <f>if(AB4&lt;5,0,if(AB4&lt;14,4+floor((AB4-5)/3,1)*2,if(AB4=14,8,10)))</f>
        <v>4</v>
      </c>
    </row>
    <row r="22">
      <c r="A22" s="1"/>
      <c r="B22" s="78"/>
      <c r="C22" s="79"/>
      <c r="D22" s="80"/>
      <c r="E22" s="80"/>
      <c r="F22" s="80"/>
      <c r="G22" s="80"/>
      <c r="H22" s="80"/>
      <c r="I22" s="80"/>
      <c r="J22" s="81"/>
      <c r="K22" s="12"/>
      <c r="L22" s="152" t="s">
        <v>72</v>
      </c>
      <c r="M22" s="52">
        <v>0.0</v>
      </c>
      <c r="N22" s="152" t="s">
        <v>76</v>
      </c>
      <c r="O22" s="145">
        <v>0.0</v>
      </c>
      <c r="P22" s="18"/>
      <c r="Q22" s="16"/>
      <c r="S22" s="152" t="s">
        <v>72</v>
      </c>
      <c r="T22" s="52">
        <v>0.0</v>
      </c>
      <c r="U22" s="63" t="s">
        <v>76</v>
      </c>
      <c r="V22" s="16"/>
      <c r="W22" s="145">
        <v>0.0</v>
      </c>
      <c r="X22" s="18"/>
      <c r="Y22" s="16"/>
      <c r="Z22" s="95"/>
      <c r="AA22" s="61" t="s">
        <v>72</v>
      </c>
      <c r="AB22" s="149">
        <v>0.0</v>
      </c>
    </row>
    <row r="23">
      <c r="A23" s="1"/>
      <c r="B23" s="70" t="s">
        <v>59</v>
      </c>
      <c r="C23" s="71" t="s">
        <v>136</v>
      </c>
      <c r="D23" s="42"/>
      <c r="E23" s="42"/>
      <c r="F23" s="42"/>
      <c r="G23" s="42"/>
      <c r="H23" s="42"/>
      <c r="I23" s="42"/>
      <c r="J23" s="41"/>
      <c r="K23" s="12"/>
      <c r="L23" s="150" t="s">
        <v>75</v>
      </c>
      <c r="M23" s="56">
        <v>0.0</v>
      </c>
      <c r="N23" s="150" t="s">
        <v>77</v>
      </c>
      <c r="O23" s="119">
        <v>0.0</v>
      </c>
      <c r="P23" s="5"/>
      <c r="Q23" s="4"/>
      <c r="S23" s="150" t="s">
        <v>75</v>
      </c>
      <c r="T23" s="56">
        <v>0.0</v>
      </c>
      <c r="U23" s="120" t="s">
        <v>77</v>
      </c>
      <c r="V23" s="4"/>
      <c r="W23" s="119">
        <v>0.0</v>
      </c>
      <c r="X23" s="5"/>
      <c r="Y23" s="4"/>
      <c r="Z23" s="95"/>
      <c r="AA23" s="143" t="s">
        <v>75</v>
      </c>
      <c r="AB23" s="56">
        <v>0.0</v>
      </c>
    </row>
    <row r="24">
      <c r="A24" s="1"/>
      <c r="B24" s="89"/>
      <c r="C24" s="90"/>
      <c r="J24" s="91"/>
      <c r="K24" s="12"/>
      <c r="L24" s="152" t="s">
        <v>76</v>
      </c>
      <c r="M24" s="52">
        <v>0.0</v>
      </c>
      <c r="N24" s="152" t="s">
        <v>80</v>
      </c>
      <c r="O24" s="145">
        <v>0.0</v>
      </c>
      <c r="P24" s="18"/>
      <c r="Q24" s="16"/>
      <c r="S24" s="152" t="s">
        <v>76</v>
      </c>
      <c r="T24" s="52">
        <v>0.0</v>
      </c>
      <c r="U24" s="63" t="s">
        <v>80</v>
      </c>
      <c r="V24" s="16"/>
      <c r="W24" s="145">
        <v>0.0</v>
      </c>
      <c r="X24" s="18"/>
      <c r="Y24" s="16"/>
      <c r="Z24" s="158"/>
      <c r="AA24" s="159" t="s">
        <v>76</v>
      </c>
      <c r="AB24" s="149">
        <v>0.0</v>
      </c>
    </row>
    <row r="25">
      <c r="A25" s="1"/>
      <c r="B25" s="85" t="s">
        <v>73</v>
      </c>
      <c r="C25" s="86" t="s">
        <v>137</v>
      </c>
      <c r="D25" s="42"/>
      <c r="E25" s="42"/>
      <c r="F25" s="42"/>
      <c r="G25" s="42"/>
      <c r="H25" s="42"/>
      <c r="I25" s="42"/>
      <c r="J25" s="41"/>
      <c r="K25" s="12"/>
      <c r="L25" s="150" t="s">
        <v>77</v>
      </c>
      <c r="M25" s="56">
        <v>0.0</v>
      </c>
      <c r="N25" s="150" t="s">
        <v>80</v>
      </c>
      <c r="O25" s="119">
        <v>0.0</v>
      </c>
      <c r="P25" s="5"/>
      <c r="Q25" s="4"/>
      <c r="S25" s="150" t="s">
        <v>77</v>
      </c>
      <c r="T25" s="56">
        <v>0.0</v>
      </c>
      <c r="U25" s="120" t="s">
        <v>80</v>
      </c>
      <c r="V25" s="4"/>
      <c r="W25" s="119">
        <v>0.0</v>
      </c>
      <c r="X25" s="5"/>
      <c r="Y25" s="4"/>
      <c r="Z25" s="95"/>
      <c r="AA25" s="160" t="s">
        <v>77</v>
      </c>
      <c r="AB25" s="151">
        <v>0.0</v>
      </c>
      <c r="AC25" s="94"/>
    </row>
    <row r="26">
      <c r="A26" s="1"/>
      <c r="B26" s="89"/>
      <c r="C26" s="90"/>
      <c r="J26" s="91"/>
      <c r="K26" s="12"/>
      <c r="L26" s="152" t="s">
        <v>78</v>
      </c>
      <c r="M26" s="52">
        <f>IF(ISERROR(a_and_ac),0,a_and_ac)</f>
        <v>0</v>
      </c>
      <c r="N26" s="161" t="s">
        <v>80</v>
      </c>
      <c r="O26" s="145">
        <v>0.0</v>
      </c>
      <c r="P26" s="18"/>
      <c r="Q26" s="16"/>
      <c r="S26" s="152" t="s">
        <v>78</v>
      </c>
      <c r="T26" s="52">
        <f>IF(ISERROR(a_and_ac),0,a_and_ac)</f>
        <v>0</v>
      </c>
      <c r="U26" s="162" t="s">
        <v>80</v>
      </c>
      <c r="V26" s="16"/>
      <c r="W26" s="145">
        <v>0.0</v>
      </c>
      <c r="X26" s="18"/>
      <c r="Y26" s="16"/>
      <c r="Z26" s="95"/>
      <c r="AA26" s="159" t="s">
        <v>79</v>
      </c>
      <c r="AB26" s="149">
        <v>0.0</v>
      </c>
      <c r="AC26" s="94"/>
    </row>
    <row r="27">
      <c r="A27" s="1"/>
      <c r="B27" s="96"/>
      <c r="C27" s="97"/>
      <c r="J27" s="98"/>
      <c r="K27" s="12"/>
      <c r="L27" s="150" t="s">
        <v>80</v>
      </c>
      <c r="M27" s="56">
        <v>0.0</v>
      </c>
      <c r="N27" s="150" t="s">
        <v>80</v>
      </c>
      <c r="O27" s="119">
        <v>0.0</v>
      </c>
      <c r="P27" s="5"/>
      <c r="Q27" s="4"/>
      <c r="S27" s="150" t="s">
        <v>80</v>
      </c>
      <c r="T27" s="56">
        <v>0.0</v>
      </c>
      <c r="U27" s="120" t="s">
        <v>80</v>
      </c>
      <c r="V27" s="4"/>
      <c r="W27" s="119">
        <v>0.0</v>
      </c>
      <c r="X27" s="5"/>
      <c r="Y27" s="4"/>
      <c r="Z27" s="95"/>
      <c r="AA27" s="160" t="s">
        <v>78</v>
      </c>
      <c r="AB27" s="144">
        <v>0.0</v>
      </c>
      <c r="AC27" s="94"/>
    </row>
    <row r="28">
      <c r="A28" s="1"/>
      <c r="B28" s="179"/>
      <c r="C28" s="180"/>
      <c r="J28" s="181"/>
      <c r="K28" s="12"/>
      <c r="L28" s="152" t="s">
        <v>80</v>
      </c>
      <c r="M28" s="52">
        <v>0.0</v>
      </c>
      <c r="N28" s="152" t="s">
        <v>80</v>
      </c>
      <c r="O28" s="145">
        <v>0.0</v>
      </c>
      <c r="P28" s="18"/>
      <c r="Q28" s="16"/>
      <c r="S28" s="152" t="s">
        <v>80</v>
      </c>
      <c r="T28" s="52">
        <v>0.0</v>
      </c>
      <c r="U28" s="63" t="s">
        <v>80</v>
      </c>
      <c r="V28" s="16"/>
      <c r="W28" s="145">
        <v>0.0</v>
      </c>
      <c r="X28" s="18"/>
      <c r="Y28" s="16"/>
      <c r="Z28" s="95"/>
      <c r="AA28" s="159" t="s">
        <v>82</v>
      </c>
      <c r="AB28" s="163">
        <f>10+SUM(AB13:AB27)</f>
        <v>14</v>
      </c>
      <c r="AC28" s="94"/>
    </row>
    <row r="29">
      <c r="A29" s="1"/>
      <c r="B29" s="165"/>
      <c r="C29" s="166"/>
      <c r="D29" s="167"/>
      <c r="E29" s="167"/>
      <c r="F29" s="167"/>
      <c r="G29" s="167"/>
      <c r="H29" s="167"/>
      <c r="I29" s="167"/>
      <c r="J29" s="168"/>
      <c r="K29" s="12"/>
      <c r="L29" s="150" t="s">
        <v>80</v>
      </c>
      <c r="M29" s="56">
        <v>0.0</v>
      </c>
      <c r="N29" s="150" t="s">
        <v>80</v>
      </c>
      <c r="O29" s="119">
        <v>0.0</v>
      </c>
      <c r="P29" s="5"/>
      <c r="Q29" s="4"/>
      <c r="S29" s="150" t="s">
        <v>80</v>
      </c>
      <c r="T29" s="56">
        <v>0.0</v>
      </c>
      <c r="U29" s="120" t="s">
        <v>80</v>
      </c>
      <c r="V29" s="4"/>
      <c r="W29" s="119">
        <v>0.0</v>
      </c>
      <c r="X29" s="5"/>
      <c r="Y29" s="4"/>
      <c r="Z29" s="158"/>
      <c r="AA29" s="160" t="s">
        <v>83</v>
      </c>
      <c r="AB29" s="164">
        <f>10+SUM(AB14:AB15)+SUM(AB17:AB20)+SUM(AB22:AB25)+SUM(AB27)</f>
        <v>10</v>
      </c>
      <c r="AC29" s="94"/>
    </row>
    <row r="30">
      <c r="A30" s="1"/>
      <c r="B30" s="70" t="s">
        <v>138</v>
      </c>
      <c r="C30" s="71" t="s">
        <v>139</v>
      </c>
      <c r="D30" s="42"/>
      <c r="E30" s="42"/>
      <c r="F30" s="42"/>
      <c r="G30" s="42"/>
      <c r="H30" s="42"/>
      <c r="I30" s="42"/>
      <c r="J30" s="41"/>
      <c r="K30" s="12"/>
      <c r="L30" s="152" t="s">
        <v>80</v>
      </c>
      <c r="M30" s="52">
        <v>0.0</v>
      </c>
      <c r="N30" s="152" t="s">
        <v>80</v>
      </c>
      <c r="O30" s="145">
        <v>0.0</v>
      </c>
      <c r="P30" s="18"/>
      <c r="Q30" s="16"/>
      <c r="S30" s="19" t="s">
        <v>124</v>
      </c>
      <c r="T30" s="51">
        <v>-5.0</v>
      </c>
      <c r="U30" s="63" t="s">
        <v>80</v>
      </c>
      <c r="V30" s="16"/>
      <c r="W30" s="145">
        <v>0.0</v>
      </c>
      <c r="X30" s="18"/>
      <c r="Y30" s="16"/>
      <c r="Z30" s="95"/>
      <c r="AA30" s="159" t="s">
        <v>84</v>
      </c>
      <c r="AB30" s="163">
        <f>10+AB13+SUM(AB15:AB17)+SUM(AB19:AB27)</f>
        <v>14</v>
      </c>
      <c r="AC30" s="94"/>
    </row>
    <row r="31">
      <c r="A31" s="1"/>
      <c r="B31" s="78"/>
      <c r="C31" s="79"/>
      <c r="D31" s="80"/>
      <c r="E31" s="80"/>
      <c r="F31" s="80"/>
      <c r="G31" s="80"/>
      <c r="H31" s="80"/>
      <c r="I31" s="80"/>
      <c r="J31" s="81"/>
      <c r="K31" s="12"/>
      <c r="L31" s="150" t="s">
        <v>80</v>
      </c>
      <c r="M31" s="56">
        <v>0.0</v>
      </c>
      <c r="N31" s="150" t="s">
        <v>80</v>
      </c>
      <c r="O31" s="119">
        <v>0.0</v>
      </c>
      <c r="P31" s="5"/>
      <c r="Q31" s="4"/>
      <c r="S31" s="150" t="s">
        <v>80</v>
      </c>
      <c r="T31" s="56">
        <v>0.0</v>
      </c>
      <c r="U31" s="120" t="s">
        <v>80</v>
      </c>
      <c r="V31" s="4"/>
      <c r="W31" s="119">
        <v>0.0</v>
      </c>
      <c r="X31" s="5"/>
      <c r="Y31" s="4"/>
      <c r="Z31" s="95"/>
      <c r="AC31" s="94"/>
    </row>
    <row r="32">
      <c r="A32" s="1"/>
      <c r="B32" s="85" t="s">
        <v>130</v>
      </c>
      <c r="C32" s="86" t="s">
        <v>140</v>
      </c>
      <c r="D32" s="42"/>
      <c r="E32" s="42"/>
      <c r="F32" s="42"/>
      <c r="G32" s="42"/>
      <c r="H32" s="42"/>
      <c r="I32" s="42"/>
      <c r="J32" s="41"/>
      <c r="K32" s="12"/>
      <c r="L32" s="152" t="s">
        <v>80</v>
      </c>
      <c r="M32" s="52">
        <v>0.0</v>
      </c>
      <c r="N32" s="152" t="s">
        <v>80</v>
      </c>
      <c r="O32" s="145">
        <v>0.0</v>
      </c>
      <c r="P32" s="18"/>
      <c r="Q32" s="16"/>
      <c r="S32" s="152" t="s">
        <v>80</v>
      </c>
      <c r="T32" s="52">
        <v>0.0</v>
      </c>
      <c r="U32" s="63" t="s">
        <v>80</v>
      </c>
      <c r="V32" s="16"/>
      <c r="W32" s="145">
        <v>0.0</v>
      </c>
      <c r="X32" s="18"/>
      <c r="Y32" s="16"/>
      <c r="Z32" s="95"/>
      <c r="AA32" s="182" t="s">
        <v>23</v>
      </c>
      <c r="AB32" s="183" t="str">
        <f>if(AB4&gt;=15,5+AB4,"NA")</f>
        <v>NA</v>
      </c>
      <c r="AC32" s="94"/>
    </row>
    <row r="33">
      <c r="A33" s="1"/>
      <c r="B33" s="89"/>
      <c r="C33" s="90"/>
      <c r="J33" s="91"/>
      <c r="K33" s="12"/>
      <c r="L33" s="150" t="s">
        <v>80</v>
      </c>
      <c r="M33" s="56">
        <v>0.0</v>
      </c>
      <c r="N33" s="150" t="s">
        <v>80</v>
      </c>
      <c r="O33" s="119">
        <v>0.0</v>
      </c>
      <c r="P33" s="5"/>
      <c r="Q33" s="4"/>
      <c r="S33" s="150" t="s">
        <v>80</v>
      </c>
      <c r="T33" s="56">
        <v>0.0</v>
      </c>
      <c r="U33" s="120" t="s">
        <v>80</v>
      </c>
      <c r="V33" s="4"/>
      <c r="W33" s="119">
        <v>0.0</v>
      </c>
      <c r="X33" s="5"/>
      <c r="Y33" s="4"/>
      <c r="Z33" s="95"/>
      <c r="AA33" s="179"/>
      <c r="AB33" s="179"/>
      <c r="AC33" s="94"/>
    </row>
    <row r="34">
      <c r="A34" s="1"/>
      <c r="B34" s="70" t="s">
        <v>141</v>
      </c>
      <c r="C34" s="71" t="s">
        <v>142</v>
      </c>
      <c r="D34" s="42"/>
      <c r="E34" s="42"/>
      <c r="F34" s="42"/>
      <c r="G34" s="42"/>
      <c r="H34" s="42"/>
      <c r="I34" s="42"/>
      <c r="J34" s="41"/>
      <c r="L34" s="152" t="s">
        <v>85</v>
      </c>
      <c r="M34" s="52" t="str">
        <f>IF(M15="Export","Export","+"&amp;sum(M15:M33)&amp;if(N12&gt;1,"/+"&amp;sum(M15:M33),)&amp;if(N12&gt;2,"/+"&amp;sum(M15:M33),)&amp;if(N12&gt;3,"/+"&amp;sum(M15:M33),)&amp;if(N12&gt;4,"/+"&amp;sum(M15:M33),))</f>
        <v>+1</v>
      </c>
      <c r="N34" s="152" t="str">
        <f>"Total ("&amp;O11&amp;P11&amp;Q11&amp;")"</f>
        <v>Total (d)</v>
      </c>
      <c r="O34" s="145">
        <f>SUM(O15:Q33)</f>
        <v>0</v>
      </c>
      <c r="P34" s="18"/>
      <c r="Q34" s="16"/>
      <c r="S34" s="152" t="s">
        <v>85</v>
      </c>
      <c r="T34" s="52" t="str">
        <f>IF(T15="Export","Export","+"&amp;sum(T15:T33)&amp;if(U12&gt;1,"/+"&amp;sum(T15:T33),)&amp;if(U12&gt;2,"/+"&amp;sum(T15:T33),)&amp;if(U12&gt;3,"/+"&amp;sum(T15:T33),)&amp;if(U12&gt;4,"/+"&amp;sum(T15:T33),))</f>
        <v>+-4</v>
      </c>
      <c r="U34" s="63" t="str">
        <f>"Total ("&amp;W11&amp;X11&amp;Y11&amp;")"</f>
        <v>Total (d)</v>
      </c>
      <c r="V34" s="16"/>
      <c r="W34" s="145">
        <f>SUM(W15:Y33)</f>
        <v>0</v>
      </c>
      <c r="X34" s="18"/>
      <c r="Y34" s="16"/>
      <c r="Z34" s="95"/>
      <c r="AA34" s="165"/>
      <c r="AB34" s="165"/>
      <c r="AC34" s="94"/>
    </row>
    <row r="35">
      <c r="A35" s="1"/>
      <c r="B35" s="89"/>
      <c r="C35" s="90"/>
      <c r="J35" s="91"/>
      <c r="Z35" s="158"/>
      <c r="AC35" s="94"/>
    </row>
    <row r="36">
      <c r="A36" s="1"/>
      <c r="B36" s="96"/>
      <c r="C36" s="97"/>
      <c r="J36" s="98"/>
      <c r="Z36" s="93"/>
      <c r="AC36" s="1"/>
    </row>
    <row r="37">
      <c r="A37" s="1"/>
      <c r="B37" s="179"/>
      <c r="C37" s="180"/>
      <c r="J37" s="181"/>
      <c r="Z37" s="93"/>
      <c r="AA37" s="92"/>
      <c r="AB37" s="93"/>
      <c r="AC37" s="94"/>
    </row>
    <row r="38">
      <c r="A38" s="1"/>
      <c r="B38" s="179"/>
      <c r="C38" s="180"/>
      <c r="J38" s="181"/>
      <c r="L38" s="184"/>
      <c r="R38" s="1"/>
      <c r="S38" s="1"/>
      <c r="T38" s="92"/>
      <c r="U38" s="93"/>
      <c r="V38" s="94"/>
      <c r="W38" s="92"/>
      <c r="X38" s="92"/>
      <c r="Y38" s="92"/>
      <c r="Z38" s="93"/>
      <c r="AA38" s="1"/>
      <c r="AB38" s="1"/>
      <c r="AC38" s="94"/>
    </row>
    <row r="39">
      <c r="A39" s="1"/>
      <c r="B39" s="165"/>
      <c r="C39" s="166"/>
      <c r="D39" s="167"/>
      <c r="E39" s="167"/>
      <c r="F39" s="167"/>
      <c r="G39" s="167"/>
      <c r="H39" s="167"/>
      <c r="I39" s="167"/>
      <c r="J39" s="168"/>
      <c r="Z39" s="1"/>
      <c r="AA39" s="92"/>
      <c r="AB39" s="93"/>
      <c r="AC39" s="94"/>
    </row>
    <row r="40">
      <c r="A40" s="1"/>
      <c r="B40" s="85" t="s">
        <v>23</v>
      </c>
      <c r="C40" s="86" t="s">
        <v>143</v>
      </c>
      <c r="D40" s="42"/>
      <c r="E40" s="42"/>
      <c r="F40" s="42"/>
      <c r="G40" s="42"/>
      <c r="H40" s="42"/>
      <c r="I40" s="42"/>
      <c r="J40" s="41"/>
      <c r="Z40" s="95"/>
      <c r="AA40" s="92"/>
      <c r="AB40" s="93"/>
      <c r="AC40" s="94"/>
    </row>
    <row r="41">
      <c r="A41" s="1"/>
      <c r="B41" s="78"/>
      <c r="C41" s="79"/>
      <c r="D41" s="80"/>
      <c r="E41" s="80"/>
      <c r="F41" s="80"/>
      <c r="G41" s="80"/>
      <c r="H41" s="80"/>
      <c r="I41" s="80"/>
      <c r="J41" s="81"/>
      <c r="Z41" s="1"/>
      <c r="AA41" s="92"/>
      <c r="AB41" s="93"/>
      <c r="AC41" s="94"/>
    </row>
    <row r="42">
      <c r="A42" s="1"/>
      <c r="Z42" s="1"/>
      <c r="AA42" s="92"/>
      <c r="AB42" s="93"/>
      <c r="AC42" s="94"/>
    </row>
    <row r="43">
      <c r="A43" s="1"/>
      <c r="Z43" s="1"/>
      <c r="AA43" s="92"/>
      <c r="AB43" s="93"/>
      <c r="AC43" s="94"/>
    </row>
    <row r="44">
      <c r="A44" s="1"/>
      <c r="Z44" s="1"/>
      <c r="AA44" s="92"/>
      <c r="AB44" s="93"/>
      <c r="AC44" s="94"/>
    </row>
    <row r="45">
      <c r="A45" s="1"/>
      <c r="Z45" s="1"/>
      <c r="AA45" s="92"/>
      <c r="AB45" s="93"/>
      <c r="AC45" s="94"/>
    </row>
    <row r="46">
      <c r="A46" s="1"/>
      <c r="Z46" s="1"/>
      <c r="AA46" s="92"/>
      <c r="AB46" s="93"/>
      <c r="AC46" s="94"/>
    </row>
    <row r="47">
      <c r="A47" s="1"/>
      <c r="Z47" s="1"/>
      <c r="AA47" s="92"/>
      <c r="AB47" s="93"/>
      <c r="AC47" s="94"/>
    </row>
    <row r="48">
      <c r="A48" s="1"/>
      <c r="Z48" s="1"/>
      <c r="AA48" s="92"/>
      <c r="AB48" s="93"/>
      <c r="AC48" s="94"/>
    </row>
    <row r="49">
      <c r="A49" s="1"/>
      <c r="Z49" s="1"/>
      <c r="AA49" s="92"/>
      <c r="AB49" s="93"/>
      <c r="AC49" s="94"/>
    </row>
    <row r="50">
      <c r="A50" s="1"/>
      <c r="Z50" s="1"/>
      <c r="AA50" s="92"/>
      <c r="AB50" s="93"/>
      <c r="AC50" s="94"/>
    </row>
    <row r="51">
      <c r="A51" s="1"/>
      <c r="Z51" s="1"/>
      <c r="AA51" s="92"/>
      <c r="AB51" s="93"/>
      <c r="AC51" s="94"/>
    </row>
    <row r="52">
      <c r="A52" s="1"/>
      <c r="Z52" s="1"/>
      <c r="AA52" s="92"/>
      <c r="AB52" s="93"/>
      <c r="AC52" s="94"/>
    </row>
    <row r="53">
      <c r="A53" s="1"/>
      <c r="Z53" s="1"/>
      <c r="AA53" s="92"/>
      <c r="AB53" s="93"/>
    </row>
    <row r="54">
      <c r="A54" s="1"/>
      <c r="Z54" s="1"/>
      <c r="AA54" s="92"/>
      <c r="AB54" s="93"/>
    </row>
    <row r="55">
      <c r="A55" s="1"/>
      <c r="Z55" s="1"/>
    </row>
    <row r="56">
      <c r="A56" s="1"/>
      <c r="Z56" s="1"/>
    </row>
  </sheetData>
  <mergeCells count="139">
    <mergeCell ref="S11:T11"/>
    <mergeCell ref="S12:T12"/>
    <mergeCell ref="O7:Q7"/>
    <mergeCell ref="O8:Q8"/>
    <mergeCell ref="R8:S8"/>
    <mergeCell ref="O9:Q9"/>
    <mergeCell ref="R9:S9"/>
    <mergeCell ref="U11:V11"/>
    <mergeCell ref="N12:Q12"/>
    <mergeCell ref="U12:Y12"/>
    <mergeCell ref="U13:Y13"/>
    <mergeCell ref="V2:Y2"/>
    <mergeCell ref="W3:Y3"/>
    <mergeCell ref="W4:Y4"/>
    <mergeCell ref="W5:Y5"/>
    <mergeCell ref="V7:Y7"/>
    <mergeCell ref="W8:Y8"/>
    <mergeCell ref="W9:Y9"/>
    <mergeCell ref="U14:V14"/>
    <mergeCell ref="U15:V15"/>
    <mergeCell ref="U16:V16"/>
    <mergeCell ref="W16:Y16"/>
    <mergeCell ref="O15:Q15"/>
    <mergeCell ref="O16:Q16"/>
    <mergeCell ref="L12:M12"/>
    <mergeCell ref="L13:M13"/>
    <mergeCell ref="N13:Q13"/>
    <mergeCell ref="S13:T13"/>
    <mergeCell ref="O14:Q14"/>
    <mergeCell ref="W14:Y14"/>
    <mergeCell ref="W15:Y15"/>
    <mergeCell ref="O17:Q17"/>
    <mergeCell ref="O18:Q18"/>
    <mergeCell ref="U18:V18"/>
    <mergeCell ref="W18:Y18"/>
    <mergeCell ref="G13:H13"/>
    <mergeCell ref="G14:H14"/>
    <mergeCell ref="D15:E15"/>
    <mergeCell ref="G15:H15"/>
    <mergeCell ref="B17:J17"/>
    <mergeCell ref="U17:V17"/>
    <mergeCell ref="W17:Y17"/>
    <mergeCell ref="I3:J3"/>
    <mergeCell ref="O3:Q3"/>
    <mergeCell ref="D2:E2"/>
    <mergeCell ref="G2:H2"/>
    <mergeCell ref="I2:J2"/>
    <mergeCell ref="L2:T2"/>
    <mergeCell ref="D3:E3"/>
    <mergeCell ref="R3:S3"/>
    <mergeCell ref="D4:E4"/>
    <mergeCell ref="R4:S4"/>
    <mergeCell ref="I4:J4"/>
    <mergeCell ref="O4:Q4"/>
    <mergeCell ref="O5:Q5"/>
    <mergeCell ref="R5:S5"/>
    <mergeCell ref="O6:Q6"/>
    <mergeCell ref="R6:S6"/>
    <mergeCell ref="R7:S7"/>
    <mergeCell ref="G3:H3"/>
    <mergeCell ref="G4:H4"/>
    <mergeCell ref="D5:E5"/>
    <mergeCell ref="G5:H5"/>
    <mergeCell ref="I5:J5"/>
    <mergeCell ref="D6:E6"/>
    <mergeCell ref="G6:H6"/>
    <mergeCell ref="AA7:AB7"/>
    <mergeCell ref="AA11:AB11"/>
    <mergeCell ref="I6:J6"/>
    <mergeCell ref="B11:J11"/>
    <mergeCell ref="L11:M11"/>
    <mergeCell ref="D12:E12"/>
    <mergeCell ref="G12:H12"/>
    <mergeCell ref="D13:E13"/>
    <mergeCell ref="D14:E14"/>
    <mergeCell ref="U21:V21"/>
    <mergeCell ref="W21:Y21"/>
    <mergeCell ref="W30:Y30"/>
    <mergeCell ref="AA32:AA34"/>
    <mergeCell ref="AB32:AB34"/>
    <mergeCell ref="W33:Y33"/>
    <mergeCell ref="W34:Y34"/>
    <mergeCell ref="U23:V23"/>
    <mergeCell ref="W23:Y23"/>
    <mergeCell ref="W25:Y25"/>
    <mergeCell ref="W26:Y26"/>
    <mergeCell ref="W27:Y27"/>
    <mergeCell ref="W28:Y28"/>
    <mergeCell ref="W29:Y29"/>
    <mergeCell ref="U33:V33"/>
    <mergeCell ref="U34:V34"/>
    <mergeCell ref="U20:V20"/>
    <mergeCell ref="U22:V22"/>
    <mergeCell ref="U25:V25"/>
    <mergeCell ref="U26:V26"/>
    <mergeCell ref="U27:V27"/>
    <mergeCell ref="U28:V28"/>
    <mergeCell ref="U29:V29"/>
    <mergeCell ref="C34:J39"/>
    <mergeCell ref="C40:J41"/>
    <mergeCell ref="B18:B22"/>
    <mergeCell ref="B23:B24"/>
    <mergeCell ref="B25:B29"/>
    <mergeCell ref="C25:J29"/>
    <mergeCell ref="B30:B31"/>
    <mergeCell ref="C30:J31"/>
    <mergeCell ref="C32:J33"/>
    <mergeCell ref="O20:Q20"/>
    <mergeCell ref="O21:Q21"/>
    <mergeCell ref="O24:Q24"/>
    <mergeCell ref="U24:V24"/>
    <mergeCell ref="C18:J22"/>
    <mergeCell ref="O19:Q19"/>
    <mergeCell ref="U19:V19"/>
    <mergeCell ref="W19:Y19"/>
    <mergeCell ref="W20:Y20"/>
    <mergeCell ref="W22:Y22"/>
    <mergeCell ref="C23:J24"/>
    <mergeCell ref="W24:Y24"/>
    <mergeCell ref="O30:Q30"/>
    <mergeCell ref="O31:Q31"/>
    <mergeCell ref="O32:Q32"/>
    <mergeCell ref="O33:Q33"/>
    <mergeCell ref="O34:Q34"/>
    <mergeCell ref="O22:Q22"/>
    <mergeCell ref="O23:Q23"/>
    <mergeCell ref="O25:Q25"/>
    <mergeCell ref="O26:Q26"/>
    <mergeCell ref="O27:Q27"/>
    <mergeCell ref="O28:Q28"/>
    <mergeCell ref="O29:Q29"/>
    <mergeCell ref="U30:V30"/>
    <mergeCell ref="U31:V31"/>
    <mergeCell ref="W31:Y31"/>
    <mergeCell ref="U32:V32"/>
    <mergeCell ref="W32:Y32"/>
    <mergeCell ref="B32:B33"/>
    <mergeCell ref="B34:B39"/>
    <mergeCell ref="B40:B41"/>
  </mergeCells>
  <conditionalFormatting sqref="B3:J3">
    <cfRule type="expression" dxfId="0" priority="1">
      <formula>$AB4&lt;8</formula>
    </cfRule>
  </conditionalFormatting>
  <conditionalFormatting sqref="B18:J31">
    <cfRule type="expression" dxfId="1" priority="2">
      <formula>$AB$4&lt;5</formula>
    </cfRule>
  </conditionalFormatting>
  <conditionalFormatting sqref="B4:J4">
    <cfRule type="expression" dxfId="0" priority="3">
      <formula>and($AB4&lt;11,$AB4&gt;7)</formula>
    </cfRule>
  </conditionalFormatting>
  <conditionalFormatting sqref="B5:J5">
    <cfRule type="expression" dxfId="0" priority="4">
      <formula>and($AB4&lt;15,$AB4&gt;10)</formula>
    </cfRule>
  </conditionalFormatting>
  <conditionalFormatting sqref="B6:J6">
    <cfRule type="expression" dxfId="0" priority="5">
      <formula>$AB4&gt;14</formula>
    </cfRule>
  </conditionalFormatting>
  <conditionalFormatting sqref="B7:J10">
    <cfRule type="expression" dxfId="0" priority="6">
      <formula>and(#REF!&lt;14,#REF!&gt;17)</formula>
    </cfRule>
  </conditionalFormatting>
  <conditionalFormatting sqref="B32:J33">
    <cfRule type="expression" dxfId="1" priority="7">
      <formula>$AB4&lt;8</formula>
    </cfRule>
  </conditionalFormatting>
  <conditionalFormatting sqref="B34:J39">
    <cfRule type="expression" dxfId="6" priority="8">
      <formula>$AB4&lt;11</formula>
    </cfRule>
  </conditionalFormatting>
  <conditionalFormatting sqref="B40:J41">
    <cfRule type="expression" dxfId="6" priority="9">
      <formula>$AB4&lt;15</formula>
    </cfRule>
  </conditionalFormatting>
  <conditionalFormatting sqref="B42:J56">
    <cfRule type="notContainsBlanks" dxfId="7" priority="10">
      <formula>LEN(TRIM(B42))&gt;0</formula>
    </cfRule>
  </conditionalFormatting>
  <dataValidations>
    <dataValidation type="list" allowBlank="1" sqref="L16 S16">
      <formula1>"Strength,Dexterity"</formula1>
    </dataValidation>
  </dataValidations>
  <drawing r:id="rId1"/>
  <tableParts count="2">
    <tablePart r:id="rId4"/>
    <tablePart r:id="rId5"/>
  </tableParts>
</worksheet>
</file>