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P:\kkane\housing\RHNA\alloc_6th\calculators\"/>
    </mc:Choice>
  </mc:AlternateContent>
  <xr:revisionPtr revIDLastSave="0" documentId="8_{F017AAEB-1743-4FDF-AAEB-3F98F37E7F58}" xr6:coauthVersionLast="45" xr6:coauthVersionMax="45" xr10:uidLastSave="{00000000-0000-0000-0000-000000000000}"/>
  <bookViews>
    <workbookView xWindow="-96" yWindow="-96" windowWidth="23232" windowHeight="12552" tabRatio="751" xr2:uid="{00000000-000D-0000-FFFF-FFFF00000000}"/>
  </bookViews>
  <sheets>
    <sheet name="output" sheetId="14" r:id="rId1"/>
    <sheet name="metadata" sheetId="13" r:id="rId2"/>
    <sheet name="RHNA_data" sheetId="21" r:id="rId3"/>
  </sheets>
  <definedNames>
    <definedName name="_xlnm._FilterDatabase" localSheetId="2" hidden="1">RHNA_data!$A$8:$BX$205</definedName>
    <definedName name="solver_adj" localSheetId="2" hidden="1">RHNA_data!$BC$9:$BF$205</definedName>
    <definedName name="solver_cvg" localSheetId="2" hidden="1">0.0001</definedName>
    <definedName name="solver_drv" localSheetId="2" hidden="1">2</definedName>
    <definedName name="solver_eng" localSheetId="2" hidden="1">1</definedName>
    <definedName name="solver_est" localSheetId="2" hidden="1">1</definedName>
    <definedName name="solver_itr" localSheetId="2" hidden="1">2147483647</definedName>
    <definedName name="solver_lhs1" localSheetId="2" hidden="1">RHNA_data!#REF!</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1</definedName>
    <definedName name="solver_nwt" localSheetId="2" hidden="1">1</definedName>
    <definedName name="solver_opt" localSheetId="2" hidden="1">RHNA_data!$BG$2</definedName>
    <definedName name="solver_pre" localSheetId="2" hidden="1">0.000001</definedName>
    <definedName name="solver_rbv" localSheetId="2" hidden="1">2</definedName>
    <definedName name="solver_rel1" localSheetId="2" hidden="1">2</definedName>
    <definedName name="solver_rhs1" localSheetId="2" hidden="1">1344740</definedName>
    <definedName name="solver_rlx" localSheetId="2" hidden="1">2</definedName>
    <definedName name="solver_rsd" localSheetId="2" hidden="1">0</definedName>
    <definedName name="solver_scl" localSheetId="2" hidden="1">2</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21" l="1"/>
  <c r="H16" i="14" l="1"/>
  <c r="F16" i="14" l="1"/>
  <c r="K9" i="14"/>
  <c r="BA17" i="21" l="1"/>
  <c r="AZ17" i="21"/>
  <c r="AY17" i="21"/>
  <c r="AX17" i="21"/>
  <c r="AV17" i="21"/>
  <c r="Y17" i="21"/>
  <c r="Z17" i="21" s="1"/>
  <c r="S17" i="21"/>
  <c r="P17" i="21"/>
  <c r="K17" i="21"/>
  <c r="I17" i="21"/>
  <c r="BA81" i="21"/>
  <c r="AZ81" i="21"/>
  <c r="AY81" i="21"/>
  <c r="AX81" i="21"/>
  <c r="AV81" i="21"/>
  <c r="Y81" i="21"/>
  <c r="S81" i="21"/>
  <c r="P81" i="21"/>
  <c r="K81" i="21"/>
  <c r="I81" i="21"/>
  <c r="BA84" i="21"/>
  <c r="AZ84" i="21"/>
  <c r="AY84" i="21"/>
  <c r="AX84" i="21"/>
  <c r="AV84" i="21"/>
  <c r="Y84" i="21"/>
  <c r="Z84" i="21" s="1"/>
  <c r="S84" i="21"/>
  <c r="P84" i="21"/>
  <c r="K84" i="21"/>
  <c r="I84" i="21"/>
  <c r="BA131" i="21"/>
  <c r="AZ131" i="21"/>
  <c r="AY131" i="21"/>
  <c r="AX131" i="21"/>
  <c r="AV131" i="21"/>
  <c r="Y131" i="21"/>
  <c r="Z131" i="21" s="1"/>
  <c r="S131" i="21"/>
  <c r="P131" i="21"/>
  <c r="K131" i="21"/>
  <c r="I131" i="21"/>
  <c r="BA79" i="21"/>
  <c r="AZ79" i="21"/>
  <c r="AY79" i="21"/>
  <c r="AX79" i="21"/>
  <c r="AV79" i="21"/>
  <c r="Y79" i="21"/>
  <c r="Z79" i="21" s="1"/>
  <c r="S79" i="21"/>
  <c r="P79" i="21"/>
  <c r="K79" i="21"/>
  <c r="I79" i="21"/>
  <c r="BA115" i="21"/>
  <c r="AZ115" i="21"/>
  <c r="AY115" i="21"/>
  <c r="AX115" i="21"/>
  <c r="AV115" i="21"/>
  <c r="Y115" i="21"/>
  <c r="S115" i="21"/>
  <c r="P115" i="21"/>
  <c r="K115" i="21"/>
  <c r="I115" i="21"/>
  <c r="BA154" i="21"/>
  <c r="AZ154" i="21"/>
  <c r="AY154" i="21"/>
  <c r="AX154" i="21"/>
  <c r="AV154" i="21"/>
  <c r="Y154" i="21"/>
  <c r="Z154" i="21" s="1"/>
  <c r="S154" i="21"/>
  <c r="P154" i="21"/>
  <c r="K154" i="21"/>
  <c r="I154" i="21"/>
  <c r="BA36" i="21"/>
  <c r="AZ36" i="21"/>
  <c r="AY36" i="21"/>
  <c r="AX36" i="21"/>
  <c r="AV36" i="21"/>
  <c r="Y36" i="21"/>
  <c r="Z36" i="21" s="1"/>
  <c r="S36" i="21"/>
  <c r="P36" i="21"/>
  <c r="K36" i="21"/>
  <c r="I36" i="21"/>
  <c r="BA198" i="21"/>
  <c r="AZ198" i="21"/>
  <c r="AY198" i="21"/>
  <c r="AX198" i="21"/>
  <c r="AV198" i="21"/>
  <c r="Y198" i="21"/>
  <c r="Z198" i="21" s="1"/>
  <c r="S198" i="21"/>
  <c r="P198" i="21"/>
  <c r="K198" i="21"/>
  <c r="I198" i="21"/>
  <c r="BA85" i="21"/>
  <c r="AZ85" i="21"/>
  <c r="AY85" i="21"/>
  <c r="AX85" i="21"/>
  <c r="AV85" i="21"/>
  <c r="Y85" i="21"/>
  <c r="S85" i="21"/>
  <c r="P85" i="21"/>
  <c r="K85" i="21"/>
  <c r="I85" i="21"/>
  <c r="BA155" i="21"/>
  <c r="AZ155" i="21"/>
  <c r="AY155" i="21"/>
  <c r="AX155" i="21"/>
  <c r="AV155" i="21"/>
  <c r="Y155" i="21"/>
  <c r="Z155" i="21" s="1"/>
  <c r="S155" i="21"/>
  <c r="P155" i="21"/>
  <c r="K155" i="21"/>
  <c r="I155" i="21"/>
  <c r="BA147" i="21"/>
  <c r="AZ147" i="21"/>
  <c r="AY147" i="21"/>
  <c r="AX147" i="21"/>
  <c r="AV147" i="21"/>
  <c r="Y147" i="21"/>
  <c r="Z147" i="21" s="1"/>
  <c r="AA147" i="21" s="1"/>
  <c r="S147" i="21"/>
  <c r="P147" i="21"/>
  <c r="K147" i="21"/>
  <c r="I147" i="21"/>
  <c r="BA138" i="21"/>
  <c r="AZ138" i="21"/>
  <c r="AY138" i="21"/>
  <c r="AX138" i="21"/>
  <c r="AV138" i="21"/>
  <c r="Y138" i="21"/>
  <c r="S138" i="21"/>
  <c r="P138" i="21"/>
  <c r="K138" i="21"/>
  <c r="I138" i="21"/>
  <c r="BA179" i="21"/>
  <c r="AZ179" i="21"/>
  <c r="AY179" i="21"/>
  <c r="AX179" i="21"/>
  <c r="AV179" i="21"/>
  <c r="Y179" i="21"/>
  <c r="Z179" i="21" s="1"/>
  <c r="S179" i="21"/>
  <c r="P179" i="21"/>
  <c r="K179" i="21"/>
  <c r="I179" i="21"/>
  <c r="BA126" i="21"/>
  <c r="AZ126" i="21"/>
  <c r="AY126" i="21"/>
  <c r="AX126" i="21"/>
  <c r="AV126" i="21"/>
  <c r="Y126" i="21"/>
  <c r="S126" i="21"/>
  <c r="P126" i="21"/>
  <c r="K126" i="21"/>
  <c r="I126" i="21"/>
  <c r="BA38" i="21"/>
  <c r="AZ38" i="21"/>
  <c r="AY38" i="21"/>
  <c r="AX38" i="21"/>
  <c r="AV38" i="21"/>
  <c r="Y38" i="21"/>
  <c r="Z38" i="21" s="1"/>
  <c r="AA38" i="21" s="1"/>
  <c r="S38" i="21"/>
  <c r="P38" i="21"/>
  <c r="K38" i="21"/>
  <c r="I38" i="21"/>
  <c r="BA124" i="21"/>
  <c r="AZ124" i="21"/>
  <c r="AY124" i="21"/>
  <c r="AX124" i="21"/>
  <c r="AV124" i="21"/>
  <c r="Y124" i="21"/>
  <c r="S124" i="21"/>
  <c r="P124" i="21"/>
  <c r="K124" i="21"/>
  <c r="I124" i="21"/>
  <c r="BA204" i="21"/>
  <c r="AZ204" i="21"/>
  <c r="AY204" i="21"/>
  <c r="AX204" i="21"/>
  <c r="AV204" i="21"/>
  <c r="Y204" i="21"/>
  <c r="Z204" i="21" s="1"/>
  <c r="AA204" i="21" s="1"/>
  <c r="S204" i="21"/>
  <c r="P204" i="21"/>
  <c r="K204" i="21"/>
  <c r="I204" i="21"/>
  <c r="BA10" i="21"/>
  <c r="AZ10" i="21"/>
  <c r="AY10" i="21"/>
  <c r="AX10" i="21"/>
  <c r="AV10" i="21"/>
  <c r="Y10" i="21"/>
  <c r="S10" i="21"/>
  <c r="P10" i="21"/>
  <c r="K10" i="21"/>
  <c r="I10" i="21"/>
  <c r="BA172" i="21"/>
  <c r="AZ172" i="21"/>
  <c r="AY172" i="21"/>
  <c r="AX172" i="21"/>
  <c r="AV172" i="21"/>
  <c r="Y172" i="21"/>
  <c r="Z172" i="21" s="1"/>
  <c r="S172" i="21"/>
  <c r="P172" i="21"/>
  <c r="K172" i="21"/>
  <c r="I172" i="21"/>
  <c r="BA135" i="21"/>
  <c r="AZ135" i="21"/>
  <c r="AY135" i="21"/>
  <c r="AX135" i="21"/>
  <c r="AV135" i="21"/>
  <c r="Y135" i="21"/>
  <c r="S135" i="21"/>
  <c r="P135" i="21"/>
  <c r="K135" i="21"/>
  <c r="I135" i="21"/>
  <c r="BA181" i="21"/>
  <c r="AZ181" i="21"/>
  <c r="AY181" i="21"/>
  <c r="AX181" i="21"/>
  <c r="AV181" i="21"/>
  <c r="Y181" i="21"/>
  <c r="Z181" i="21" s="1"/>
  <c r="AA181" i="21" s="1"/>
  <c r="S181" i="21"/>
  <c r="P181" i="21"/>
  <c r="K181" i="21"/>
  <c r="I181" i="21"/>
  <c r="BA159" i="21"/>
  <c r="AZ159" i="21"/>
  <c r="AY159" i="21"/>
  <c r="AX159" i="21"/>
  <c r="AV159" i="21"/>
  <c r="Y159" i="21"/>
  <c r="Z159" i="21" s="1"/>
  <c r="S159" i="21"/>
  <c r="P159" i="21"/>
  <c r="K159" i="21"/>
  <c r="I159" i="21"/>
  <c r="BA167" i="21"/>
  <c r="AZ167" i="21"/>
  <c r="AY167" i="21"/>
  <c r="AX167" i="21"/>
  <c r="AV167" i="21"/>
  <c r="Y167" i="21"/>
  <c r="Z167" i="21" s="1"/>
  <c r="AA167" i="21" s="1"/>
  <c r="S167" i="21"/>
  <c r="P167" i="21"/>
  <c r="K167" i="21"/>
  <c r="I167" i="21"/>
  <c r="BA29" i="21"/>
  <c r="AZ29" i="21"/>
  <c r="AY29" i="21"/>
  <c r="AX29" i="21"/>
  <c r="AV29" i="21"/>
  <c r="Y29" i="21"/>
  <c r="S29" i="21"/>
  <c r="P29" i="21"/>
  <c r="K29" i="21"/>
  <c r="I29" i="21"/>
  <c r="BA200" i="21"/>
  <c r="AZ200" i="21"/>
  <c r="AY200" i="21"/>
  <c r="AX200" i="21"/>
  <c r="AV200" i="21"/>
  <c r="Y200" i="21"/>
  <c r="Z200" i="21" s="1"/>
  <c r="AA200" i="21" s="1"/>
  <c r="S200" i="21"/>
  <c r="P200" i="21"/>
  <c r="K200" i="21"/>
  <c r="I200" i="21"/>
  <c r="BA34" i="21"/>
  <c r="AZ34" i="21"/>
  <c r="AY34" i="21"/>
  <c r="AX34" i="21"/>
  <c r="AV34" i="21"/>
  <c r="Y34" i="21"/>
  <c r="S34" i="21"/>
  <c r="P34" i="21"/>
  <c r="K34" i="21"/>
  <c r="I34" i="21"/>
  <c r="BA149" i="21"/>
  <c r="AZ149" i="21"/>
  <c r="AY149" i="21"/>
  <c r="AX149" i="21"/>
  <c r="AV149" i="21"/>
  <c r="Y149" i="21"/>
  <c r="Z149" i="21" s="1"/>
  <c r="AA149" i="21" s="1"/>
  <c r="S149" i="21"/>
  <c r="P149" i="21"/>
  <c r="K149" i="21"/>
  <c r="I149" i="21"/>
  <c r="BA77" i="21"/>
  <c r="AZ77" i="21"/>
  <c r="AY77" i="21"/>
  <c r="AX77" i="21"/>
  <c r="AV77" i="21"/>
  <c r="Y77" i="21"/>
  <c r="S77" i="21"/>
  <c r="P77" i="21"/>
  <c r="K77" i="21"/>
  <c r="I77" i="21"/>
  <c r="BA100" i="21"/>
  <c r="AZ100" i="21"/>
  <c r="AY100" i="21"/>
  <c r="AX100" i="21"/>
  <c r="AV100" i="21"/>
  <c r="Y100" i="21"/>
  <c r="Z100" i="21" s="1"/>
  <c r="S100" i="21"/>
  <c r="P100" i="21"/>
  <c r="K100" i="21"/>
  <c r="I100" i="21"/>
  <c r="BA92" i="21"/>
  <c r="AZ92" i="21"/>
  <c r="AY92" i="21"/>
  <c r="AX92" i="21"/>
  <c r="AV92" i="21"/>
  <c r="Y92" i="21"/>
  <c r="Z92" i="21" s="1"/>
  <c r="S92" i="21"/>
  <c r="P92" i="21"/>
  <c r="K92" i="21"/>
  <c r="I92" i="21"/>
  <c r="BA112" i="21"/>
  <c r="AZ112" i="21"/>
  <c r="AY112" i="21"/>
  <c r="AX112" i="21"/>
  <c r="AV112" i="21"/>
  <c r="Y112" i="21"/>
  <c r="Z112" i="21" s="1"/>
  <c r="AA112" i="21" s="1"/>
  <c r="S112" i="21"/>
  <c r="P112" i="21"/>
  <c r="K112" i="21"/>
  <c r="I112" i="21"/>
  <c r="BA165" i="21"/>
  <c r="AZ165" i="21"/>
  <c r="AY165" i="21"/>
  <c r="AX165" i="21"/>
  <c r="AV165" i="21"/>
  <c r="Y165" i="21"/>
  <c r="S165" i="21"/>
  <c r="P165" i="21"/>
  <c r="K165" i="21"/>
  <c r="I165" i="21"/>
  <c r="BA72" i="21"/>
  <c r="AZ72" i="21"/>
  <c r="AY72" i="21"/>
  <c r="AX72" i="21"/>
  <c r="AV72" i="21"/>
  <c r="Y72" i="21"/>
  <c r="Z72" i="21" s="1"/>
  <c r="AA72" i="21" s="1"/>
  <c r="S72" i="21"/>
  <c r="P72" i="21"/>
  <c r="K72" i="21"/>
  <c r="I72" i="21"/>
  <c r="BA162" i="21"/>
  <c r="AZ162" i="21"/>
  <c r="AY162" i="21"/>
  <c r="AX162" i="21"/>
  <c r="AV162" i="21"/>
  <c r="Y162" i="21"/>
  <c r="S162" i="21"/>
  <c r="P162" i="21"/>
  <c r="K162" i="21"/>
  <c r="I162" i="21"/>
  <c r="BA96" i="21"/>
  <c r="AZ96" i="21"/>
  <c r="AY96" i="21"/>
  <c r="AX96" i="21"/>
  <c r="AV96" i="21"/>
  <c r="Y96" i="21"/>
  <c r="Z96" i="21" s="1"/>
  <c r="AA96" i="21" s="1"/>
  <c r="S96" i="21"/>
  <c r="P96" i="21"/>
  <c r="K96" i="21"/>
  <c r="I96" i="21"/>
  <c r="BA102" i="21"/>
  <c r="AZ102" i="21"/>
  <c r="AY102" i="21"/>
  <c r="AX102" i="21"/>
  <c r="AV102" i="21"/>
  <c r="Y102" i="21"/>
  <c r="Z102" i="21" s="1"/>
  <c r="S102" i="21"/>
  <c r="P102" i="21"/>
  <c r="K102" i="21"/>
  <c r="I102" i="21"/>
  <c r="BA12" i="21"/>
  <c r="AZ12" i="21"/>
  <c r="AY12" i="21"/>
  <c r="AX12" i="21"/>
  <c r="AV12" i="21"/>
  <c r="Y12" i="21"/>
  <c r="Z12" i="21" s="1"/>
  <c r="S12" i="21"/>
  <c r="P12" i="21"/>
  <c r="K12" i="21"/>
  <c r="I12" i="21"/>
  <c r="BA116" i="21"/>
  <c r="AZ116" i="21"/>
  <c r="AY116" i="21"/>
  <c r="AX116" i="21"/>
  <c r="AV116" i="21"/>
  <c r="Y116" i="21"/>
  <c r="Z116" i="21" s="1"/>
  <c r="AA116" i="21" s="1"/>
  <c r="S116" i="21"/>
  <c r="P116" i="21"/>
  <c r="K116" i="21"/>
  <c r="I116" i="21"/>
  <c r="BA171" i="21"/>
  <c r="AZ171" i="21"/>
  <c r="AY171" i="21"/>
  <c r="AX171" i="21"/>
  <c r="AV171" i="21"/>
  <c r="Y171" i="21"/>
  <c r="S171" i="21"/>
  <c r="P171" i="21"/>
  <c r="K171" i="21"/>
  <c r="I171" i="21"/>
  <c r="BA151" i="21"/>
  <c r="AZ151" i="21"/>
  <c r="AY151" i="21"/>
  <c r="AX151" i="21"/>
  <c r="AV151" i="21"/>
  <c r="Y151" i="21"/>
  <c r="Z151" i="21" s="1"/>
  <c r="AA151" i="21" s="1"/>
  <c r="S151" i="21"/>
  <c r="P151" i="21"/>
  <c r="K151" i="21"/>
  <c r="I151" i="21"/>
  <c r="BA52" i="21"/>
  <c r="AZ52" i="21"/>
  <c r="AY52" i="21"/>
  <c r="AX52" i="21"/>
  <c r="AV52" i="21"/>
  <c r="Y52" i="21"/>
  <c r="S52" i="21"/>
  <c r="P52" i="21"/>
  <c r="K52" i="21"/>
  <c r="I52" i="21"/>
  <c r="BA197" i="21"/>
  <c r="AZ197" i="21"/>
  <c r="AY197" i="21"/>
  <c r="AX197" i="21"/>
  <c r="AV197" i="21"/>
  <c r="Y197" i="21"/>
  <c r="Z197" i="21" s="1"/>
  <c r="AA197" i="21" s="1"/>
  <c r="S197" i="21"/>
  <c r="P197" i="21"/>
  <c r="K197" i="21"/>
  <c r="I197" i="21"/>
  <c r="BA61" i="21"/>
  <c r="AZ61" i="21"/>
  <c r="AY61" i="21"/>
  <c r="AX61" i="21"/>
  <c r="AV61" i="21"/>
  <c r="Y61" i="21"/>
  <c r="S61" i="21"/>
  <c r="P61" i="21"/>
  <c r="K61" i="21"/>
  <c r="I61" i="21"/>
  <c r="BA177" i="21"/>
  <c r="AZ177" i="21"/>
  <c r="AY177" i="21"/>
  <c r="AX177" i="21"/>
  <c r="AV177" i="21"/>
  <c r="Y177" i="21"/>
  <c r="Z177" i="21" s="1"/>
  <c r="AA177" i="21" s="1"/>
  <c r="S177" i="21"/>
  <c r="P177" i="21"/>
  <c r="K177" i="21"/>
  <c r="I177" i="21"/>
  <c r="BA203" i="21"/>
  <c r="AZ203" i="21"/>
  <c r="AY203" i="21"/>
  <c r="AX203" i="21"/>
  <c r="AV203" i="21"/>
  <c r="Y203" i="21"/>
  <c r="Z203" i="21" s="1"/>
  <c r="S203" i="21"/>
  <c r="P203" i="21"/>
  <c r="K203" i="21"/>
  <c r="I203" i="21"/>
  <c r="BA108" i="21"/>
  <c r="AZ108" i="21"/>
  <c r="AY108" i="21"/>
  <c r="AX108" i="21"/>
  <c r="AV108" i="21"/>
  <c r="Y108" i="21"/>
  <c r="Z108" i="21" s="1"/>
  <c r="AA108" i="21" s="1"/>
  <c r="S108" i="21"/>
  <c r="P108" i="21"/>
  <c r="K108" i="21"/>
  <c r="I108" i="21"/>
  <c r="BA26" i="21"/>
  <c r="AZ26" i="21"/>
  <c r="AY26" i="21"/>
  <c r="AX26" i="21"/>
  <c r="AV26" i="21"/>
  <c r="Y26" i="21"/>
  <c r="S26" i="21"/>
  <c r="P26" i="21"/>
  <c r="K26" i="21"/>
  <c r="I26" i="21"/>
  <c r="BA169" i="21"/>
  <c r="AZ169" i="21"/>
  <c r="AY169" i="21"/>
  <c r="AX169" i="21"/>
  <c r="AV169" i="21"/>
  <c r="Y169" i="21"/>
  <c r="Z169" i="21" s="1"/>
  <c r="AA169" i="21" s="1"/>
  <c r="S169" i="21"/>
  <c r="P169" i="21"/>
  <c r="K169" i="21"/>
  <c r="I169" i="21"/>
  <c r="BA148" i="21"/>
  <c r="AZ148" i="21"/>
  <c r="AY148" i="21"/>
  <c r="AX148" i="21"/>
  <c r="AV148" i="21"/>
  <c r="Y148" i="21"/>
  <c r="S148" i="21"/>
  <c r="P148" i="21"/>
  <c r="K148" i="21"/>
  <c r="I148" i="21"/>
  <c r="BA64" i="21"/>
  <c r="AZ64" i="21"/>
  <c r="AY64" i="21"/>
  <c r="AX64" i="21"/>
  <c r="AV64" i="21"/>
  <c r="Y64" i="21"/>
  <c r="Z64" i="21" s="1"/>
  <c r="AA64" i="21" s="1"/>
  <c r="S64" i="21"/>
  <c r="P64" i="21"/>
  <c r="K64" i="21"/>
  <c r="I64" i="21"/>
  <c r="BA160" i="21"/>
  <c r="AZ160" i="21"/>
  <c r="AY160" i="21"/>
  <c r="AX160" i="21"/>
  <c r="AV160" i="21"/>
  <c r="Y160" i="21"/>
  <c r="S160" i="21"/>
  <c r="P160" i="21"/>
  <c r="K160" i="21"/>
  <c r="I160" i="21"/>
  <c r="BA94" i="21"/>
  <c r="AZ94" i="21"/>
  <c r="AY94" i="21"/>
  <c r="AX94" i="21"/>
  <c r="AV94" i="21"/>
  <c r="Y94" i="21"/>
  <c r="Z94" i="21" s="1"/>
  <c r="S94" i="21"/>
  <c r="P94" i="21"/>
  <c r="K94" i="21"/>
  <c r="I94" i="21"/>
  <c r="BA71" i="21"/>
  <c r="AZ71" i="21"/>
  <c r="AY71" i="21"/>
  <c r="AX71" i="21"/>
  <c r="AV71" i="21"/>
  <c r="Y71" i="21"/>
  <c r="Z71" i="21" s="1"/>
  <c r="S71" i="21"/>
  <c r="P71" i="21"/>
  <c r="K71" i="21"/>
  <c r="I71" i="21"/>
  <c r="BA43" i="21"/>
  <c r="AZ43" i="21"/>
  <c r="AY43" i="21"/>
  <c r="AX43" i="21"/>
  <c r="AV43" i="21"/>
  <c r="Y43" i="21"/>
  <c r="Z43" i="21" s="1"/>
  <c r="AA43" i="21" s="1"/>
  <c r="S43" i="21"/>
  <c r="P43" i="21"/>
  <c r="K43" i="21"/>
  <c r="I43" i="21"/>
  <c r="BA11" i="21"/>
  <c r="AZ11" i="21"/>
  <c r="AY11" i="21"/>
  <c r="AX11" i="21"/>
  <c r="AV11" i="21"/>
  <c r="Y11" i="21"/>
  <c r="S11" i="21"/>
  <c r="P11" i="21"/>
  <c r="K11" i="21"/>
  <c r="I11" i="21"/>
  <c r="BA44" i="21"/>
  <c r="AZ44" i="21"/>
  <c r="AY44" i="21"/>
  <c r="AX44" i="21"/>
  <c r="AV44" i="21"/>
  <c r="Y44" i="21"/>
  <c r="Z44" i="21" s="1"/>
  <c r="AA44" i="21" s="1"/>
  <c r="S44" i="21"/>
  <c r="P44" i="21"/>
  <c r="K44" i="21"/>
  <c r="I44" i="21"/>
  <c r="BA33" i="21"/>
  <c r="AZ33" i="21"/>
  <c r="AY33" i="21"/>
  <c r="AX33" i="21"/>
  <c r="AV33" i="21"/>
  <c r="Y33" i="21"/>
  <c r="S33" i="21"/>
  <c r="P33" i="21"/>
  <c r="K33" i="21"/>
  <c r="I33" i="21"/>
  <c r="BA54" i="21"/>
  <c r="AZ54" i="21"/>
  <c r="AY54" i="21"/>
  <c r="AX54" i="21"/>
  <c r="AV54" i="21"/>
  <c r="Y54" i="21"/>
  <c r="Z54" i="21" s="1"/>
  <c r="AA54" i="21" s="1"/>
  <c r="S54" i="21"/>
  <c r="P54" i="21"/>
  <c r="K54" i="21"/>
  <c r="I54" i="21"/>
  <c r="BA120" i="21"/>
  <c r="AZ120" i="21"/>
  <c r="AY120" i="21"/>
  <c r="AX120" i="21"/>
  <c r="AV120" i="21"/>
  <c r="Y120" i="21"/>
  <c r="S120" i="21"/>
  <c r="P120" i="21"/>
  <c r="K120" i="21"/>
  <c r="I120" i="21"/>
  <c r="BA123" i="21"/>
  <c r="AZ123" i="21"/>
  <c r="AY123" i="21"/>
  <c r="AX123" i="21"/>
  <c r="AV123" i="21"/>
  <c r="Y123" i="21"/>
  <c r="Z123" i="21" s="1"/>
  <c r="AA123" i="21" s="1"/>
  <c r="S123" i="21"/>
  <c r="P123" i="21"/>
  <c r="K123" i="21"/>
  <c r="I123" i="21"/>
  <c r="BA58" i="21"/>
  <c r="AZ58" i="21"/>
  <c r="AY58" i="21"/>
  <c r="AX58" i="21"/>
  <c r="AV58" i="21"/>
  <c r="Y58" i="21"/>
  <c r="Z58" i="21" s="1"/>
  <c r="S58" i="21"/>
  <c r="P58" i="21"/>
  <c r="K58" i="21"/>
  <c r="I58" i="21"/>
  <c r="BA182" i="21"/>
  <c r="AZ182" i="21"/>
  <c r="AY182" i="21"/>
  <c r="AX182" i="21"/>
  <c r="AV182" i="21"/>
  <c r="Y182" i="21"/>
  <c r="Z182" i="21" s="1"/>
  <c r="S182" i="21"/>
  <c r="P182" i="21"/>
  <c r="K182" i="21"/>
  <c r="I182" i="21"/>
  <c r="BA119" i="21"/>
  <c r="AZ119" i="21"/>
  <c r="AY119" i="21"/>
  <c r="AX119" i="21"/>
  <c r="AV119" i="21"/>
  <c r="Y119" i="21"/>
  <c r="S119" i="21"/>
  <c r="P119" i="21"/>
  <c r="K119" i="21"/>
  <c r="I119" i="21"/>
  <c r="BA106" i="21"/>
  <c r="AZ106" i="21"/>
  <c r="AY106" i="21"/>
  <c r="AX106" i="21"/>
  <c r="AV106" i="21"/>
  <c r="Y106" i="21"/>
  <c r="S106" i="21"/>
  <c r="P106" i="21"/>
  <c r="K106" i="21"/>
  <c r="I106" i="21"/>
  <c r="BA99" i="21"/>
  <c r="AZ99" i="21"/>
  <c r="AY99" i="21"/>
  <c r="AX99" i="21"/>
  <c r="AV99" i="21"/>
  <c r="Y99" i="21"/>
  <c r="Z99" i="21" s="1"/>
  <c r="S99" i="21"/>
  <c r="P99" i="21"/>
  <c r="K99" i="21"/>
  <c r="I99" i="21"/>
  <c r="BA59" i="21"/>
  <c r="AZ59" i="21"/>
  <c r="AY59" i="21"/>
  <c r="AX59" i="21"/>
  <c r="AV59" i="21"/>
  <c r="Y59" i="21"/>
  <c r="S59" i="21"/>
  <c r="P59" i="21"/>
  <c r="K59" i="21"/>
  <c r="I59" i="21"/>
  <c r="BA42" i="21"/>
  <c r="AZ42" i="21"/>
  <c r="AY42" i="21"/>
  <c r="AX42" i="21"/>
  <c r="AV42" i="21"/>
  <c r="Y42" i="21"/>
  <c r="S42" i="21"/>
  <c r="P42" i="21"/>
  <c r="K42" i="21"/>
  <c r="I42" i="21"/>
  <c r="BA45" i="21"/>
  <c r="AZ45" i="21"/>
  <c r="AY45" i="21"/>
  <c r="AX45" i="21"/>
  <c r="AV45" i="21"/>
  <c r="Y45" i="21"/>
  <c r="Z45" i="21" s="1"/>
  <c r="S45" i="21"/>
  <c r="P45" i="21"/>
  <c r="K45" i="21"/>
  <c r="I45" i="21"/>
  <c r="BA110" i="21"/>
  <c r="AZ110" i="21"/>
  <c r="AY110" i="21"/>
  <c r="AX110" i="21"/>
  <c r="AV110" i="21"/>
  <c r="Y110" i="21"/>
  <c r="S110" i="21"/>
  <c r="P110" i="21"/>
  <c r="K110" i="21"/>
  <c r="I110" i="21"/>
  <c r="BA27" i="21"/>
  <c r="AZ27" i="21"/>
  <c r="AY27" i="21"/>
  <c r="AX27" i="21"/>
  <c r="AV27" i="21"/>
  <c r="Y27" i="21"/>
  <c r="Z27" i="21" s="1"/>
  <c r="AA27" i="21" s="1"/>
  <c r="S27" i="21"/>
  <c r="P27" i="21"/>
  <c r="K27" i="21"/>
  <c r="I27" i="21"/>
  <c r="BA95" i="21"/>
  <c r="AZ95" i="21"/>
  <c r="AY95" i="21"/>
  <c r="AX95" i="21"/>
  <c r="AV95" i="21"/>
  <c r="Y95" i="21"/>
  <c r="S95" i="21"/>
  <c r="P95" i="21"/>
  <c r="K95" i="21"/>
  <c r="I95" i="21"/>
  <c r="BA202" i="21"/>
  <c r="AZ202" i="21"/>
  <c r="AY202" i="21"/>
  <c r="AX202" i="21"/>
  <c r="AV202" i="21"/>
  <c r="Y202" i="21"/>
  <c r="S202" i="21"/>
  <c r="P202" i="21"/>
  <c r="K202" i="21"/>
  <c r="I202" i="21"/>
  <c r="BA180" i="21"/>
  <c r="AZ180" i="21"/>
  <c r="AY180" i="21"/>
  <c r="AX180" i="21"/>
  <c r="AV180" i="21"/>
  <c r="Y180" i="21"/>
  <c r="S180" i="21"/>
  <c r="P180" i="21"/>
  <c r="K180" i="21"/>
  <c r="I180" i="21"/>
  <c r="BA136" i="21"/>
  <c r="AZ136" i="21"/>
  <c r="AY136" i="21"/>
  <c r="AX136" i="21"/>
  <c r="AV136" i="21"/>
  <c r="Y136" i="21"/>
  <c r="S136" i="21"/>
  <c r="P136" i="21"/>
  <c r="K136" i="21"/>
  <c r="I136" i="21"/>
  <c r="BA195" i="21"/>
  <c r="AZ195" i="21"/>
  <c r="AY195" i="21"/>
  <c r="AX195" i="21"/>
  <c r="AV195" i="21"/>
  <c r="Y195" i="21"/>
  <c r="Z195" i="21" s="1"/>
  <c r="AA195" i="21" s="1"/>
  <c r="S195" i="21"/>
  <c r="P195" i="21"/>
  <c r="K195" i="21"/>
  <c r="I195" i="21"/>
  <c r="BA55" i="21"/>
  <c r="AZ55" i="21"/>
  <c r="AY55" i="21"/>
  <c r="AX55" i="21"/>
  <c r="AV55" i="21"/>
  <c r="Y55" i="21"/>
  <c r="S55" i="21"/>
  <c r="P55" i="21"/>
  <c r="K55" i="21"/>
  <c r="I55" i="21"/>
  <c r="BA129" i="21"/>
  <c r="AZ129" i="21"/>
  <c r="AY129" i="21"/>
  <c r="AX129" i="21"/>
  <c r="AV129" i="21"/>
  <c r="Y129" i="21"/>
  <c r="Z129" i="21" s="1"/>
  <c r="S129" i="21"/>
  <c r="P129" i="21"/>
  <c r="K129" i="21"/>
  <c r="I129" i="21"/>
  <c r="BA98" i="21"/>
  <c r="AZ98" i="21"/>
  <c r="AY98" i="21"/>
  <c r="AX98" i="21"/>
  <c r="AV98" i="21"/>
  <c r="Y98" i="21"/>
  <c r="S98" i="21"/>
  <c r="P98" i="21"/>
  <c r="K98" i="21"/>
  <c r="I98" i="21"/>
  <c r="BA174" i="21"/>
  <c r="AZ174" i="21"/>
  <c r="AY174" i="21"/>
  <c r="AX174" i="21"/>
  <c r="AV174" i="21"/>
  <c r="Y174" i="21"/>
  <c r="S174" i="21"/>
  <c r="P174" i="21"/>
  <c r="K174" i="21"/>
  <c r="I174" i="21"/>
  <c r="BA194" i="21"/>
  <c r="AZ194" i="21"/>
  <c r="AY194" i="21"/>
  <c r="AX194" i="21"/>
  <c r="AV194" i="21"/>
  <c r="Y194" i="21"/>
  <c r="S194" i="21"/>
  <c r="P194" i="21"/>
  <c r="K194" i="21"/>
  <c r="I194" i="21"/>
  <c r="BA118" i="21"/>
  <c r="AZ118" i="21"/>
  <c r="AY118" i="21"/>
  <c r="AX118" i="21"/>
  <c r="AV118" i="21"/>
  <c r="Y118" i="21"/>
  <c r="Z118" i="21" s="1"/>
  <c r="S118" i="21"/>
  <c r="P118" i="21"/>
  <c r="K118" i="21"/>
  <c r="I118" i="21"/>
  <c r="BA146" i="21"/>
  <c r="AZ146" i="21"/>
  <c r="AY146" i="21"/>
  <c r="AX146" i="21"/>
  <c r="AV146" i="21"/>
  <c r="Y146" i="21"/>
  <c r="S146" i="21"/>
  <c r="P146" i="21"/>
  <c r="K146" i="21"/>
  <c r="I146" i="21"/>
  <c r="BA39" i="21"/>
  <c r="AZ39" i="21"/>
  <c r="AY39" i="21"/>
  <c r="AX39" i="21"/>
  <c r="AV39" i="21"/>
  <c r="Y39" i="21"/>
  <c r="Z39" i="21" s="1"/>
  <c r="AA39" i="21" s="1"/>
  <c r="S39" i="21"/>
  <c r="P39" i="21"/>
  <c r="K39" i="21"/>
  <c r="I39" i="21"/>
  <c r="BA128" i="21"/>
  <c r="AZ128" i="21"/>
  <c r="AY128" i="21"/>
  <c r="AX128" i="21"/>
  <c r="AV128" i="21"/>
  <c r="Y128" i="21"/>
  <c r="Z128" i="21" s="1"/>
  <c r="S128" i="21"/>
  <c r="P128" i="21"/>
  <c r="K128" i="21"/>
  <c r="I128" i="21"/>
  <c r="BA15" i="21"/>
  <c r="AZ15" i="21"/>
  <c r="AY15" i="21"/>
  <c r="AX15" i="21"/>
  <c r="AV15" i="21"/>
  <c r="Y15" i="21"/>
  <c r="S15" i="21"/>
  <c r="P15" i="21"/>
  <c r="K15" i="21"/>
  <c r="I15" i="21"/>
  <c r="BA50" i="21"/>
  <c r="AZ50" i="21"/>
  <c r="AY50" i="21"/>
  <c r="AX50" i="21"/>
  <c r="AV50" i="21"/>
  <c r="Y50" i="21"/>
  <c r="S50" i="21"/>
  <c r="P50" i="21"/>
  <c r="K50" i="21"/>
  <c r="I50" i="21"/>
  <c r="BA22" i="21"/>
  <c r="AZ22" i="21"/>
  <c r="AY22" i="21"/>
  <c r="AX22" i="21"/>
  <c r="AV22" i="21"/>
  <c r="Y22" i="21"/>
  <c r="S22" i="21"/>
  <c r="P22" i="21"/>
  <c r="K22" i="21"/>
  <c r="I22" i="21"/>
  <c r="BA196" i="21"/>
  <c r="AZ196" i="21"/>
  <c r="AY196" i="21"/>
  <c r="AX196" i="21"/>
  <c r="AV196" i="21"/>
  <c r="Y196" i="21"/>
  <c r="S196" i="21"/>
  <c r="P196" i="21"/>
  <c r="K196" i="21"/>
  <c r="I196" i="21"/>
  <c r="BA89" i="21"/>
  <c r="AZ89" i="21"/>
  <c r="AY89" i="21"/>
  <c r="AX89" i="21"/>
  <c r="AV89" i="21"/>
  <c r="Y89" i="21"/>
  <c r="S89" i="21"/>
  <c r="P89" i="21"/>
  <c r="K89" i="21"/>
  <c r="I89" i="21"/>
  <c r="BA101" i="21"/>
  <c r="AZ101" i="21"/>
  <c r="AY101" i="21"/>
  <c r="AX101" i="21"/>
  <c r="AV101" i="21"/>
  <c r="Y101" i="21"/>
  <c r="S101" i="21"/>
  <c r="P101" i="21"/>
  <c r="K101" i="21"/>
  <c r="I101" i="21"/>
  <c r="BA31" i="21"/>
  <c r="AZ31" i="21"/>
  <c r="AY31" i="21"/>
  <c r="AX31" i="21"/>
  <c r="AV31" i="21"/>
  <c r="Y31" i="21"/>
  <c r="S31" i="21"/>
  <c r="P31" i="21"/>
  <c r="K31" i="21"/>
  <c r="I31" i="21"/>
  <c r="BA82" i="21"/>
  <c r="AZ82" i="21"/>
  <c r="AY82" i="21"/>
  <c r="AX82" i="21"/>
  <c r="AV82" i="21"/>
  <c r="Y82" i="21"/>
  <c r="S82" i="21"/>
  <c r="P82" i="21"/>
  <c r="K82" i="21"/>
  <c r="I82" i="21"/>
  <c r="BA56" i="21"/>
  <c r="AZ56" i="21"/>
  <c r="AY56" i="21"/>
  <c r="AX56" i="21"/>
  <c r="AV56" i="21"/>
  <c r="Y56" i="21"/>
  <c r="S56" i="21"/>
  <c r="P56" i="21"/>
  <c r="K56" i="21"/>
  <c r="I56" i="21"/>
  <c r="BA187" i="21"/>
  <c r="AZ187" i="21"/>
  <c r="AY187" i="21"/>
  <c r="AX187" i="21"/>
  <c r="AV187" i="21"/>
  <c r="Y187" i="21"/>
  <c r="S187" i="21"/>
  <c r="P187" i="21"/>
  <c r="K187" i="21"/>
  <c r="I187" i="21"/>
  <c r="BA130" i="21"/>
  <c r="AZ130" i="21"/>
  <c r="AY130" i="21"/>
  <c r="AX130" i="21"/>
  <c r="AV130" i="21"/>
  <c r="Y130" i="21"/>
  <c r="S130" i="21"/>
  <c r="P130" i="21"/>
  <c r="K130" i="21"/>
  <c r="I130" i="21"/>
  <c r="BA73" i="21"/>
  <c r="AZ73" i="21"/>
  <c r="AY73" i="21"/>
  <c r="AX73" i="21"/>
  <c r="AV73" i="21"/>
  <c r="Y73" i="21"/>
  <c r="S73" i="21"/>
  <c r="P73" i="21"/>
  <c r="K73" i="21"/>
  <c r="I73" i="21"/>
  <c r="BA87" i="21"/>
  <c r="AZ87" i="21"/>
  <c r="AY87" i="21"/>
  <c r="AX87" i="21"/>
  <c r="AV87" i="21"/>
  <c r="Y87" i="21"/>
  <c r="S87" i="21"/>
  <c r="P87" i="21"/>
  <c r="K87" i="21"/>
  <c r="I87" i="21"/>
  <c r="BA150" i="21"/>
  <c r="AZ150" i="21"/>
  <c r="AY150" i="21"/>
  <c r="AX150" i="21"/>
  <c r="AV150" i="21"/>
  <c r="Y150" i="21"/>
  <c r="S150" i="21"/>
  <c r="P150" i="21"/>
  <c r="K150" i="21"/>
  <c r="I150" i="21"/>
  <c r="BA67" i="21"/>
  <c r="AZ67" i="21"/>
  <c r="AY67" i="21"/>
  <c r="AX67" i="21"/>
  <c r="AV67" i="21"/>
  <c r="Y67" i="21"/>
  <c r="S67" i="21"/>
  <c r="P67" i="21"/>
  <c r="K67" i="21"/>
  <c r="I67" i="21"/>
  <c r="BA142" i="21"/>
  <c r="AZ142" i="21"/>
  <c r="AY142" i="21"/>
  <c r="AX142" i="21"/>
  <c r="AV142" i="21"/>
  <c r="Y142" i="21"/>
  <c r="Z142" i="21" s="1"/>
  <c r="S142" i="21"/>
  <c r="P142" i="21"/>
  <c r="K142" i="21"/>
  <c r="I142" i="21"/>
  <c r="BA201" i="21"/>
  <c r="AZ201" i="21"/>
  <c r="AY201" i="21"/>
  <c r="AX201" i="21"/>
  <c r="AV201" i="21"/>
  <c r="Y201" i="21"/>
  <c r="S201" i="21"/>
  <c r="P201" i="21"/>
  <c r="K201" i="21"/>
  <c r="I201" i="21"/>
  <c r="BA191" i="21"/>
  <c r="AZ191" i="21"/>
  <c r="AY191" i="21"/>
  <c r="AX191" i="21"/>
  <c r="AV191" i="21"/>
  <c r="Y191" i="21"/>
  <c r="S191" i="21"/>
  <c r="P191" i="21"/>
  <c r="K191" i="21"/>
  <c r="I191" i="21"/>
  <c r="BA158" i="21"/>
  <c r="AZ158" i="21"/>
  <c r="AY158" i="21"/>
  <c r="AX158" i="21"/>
  <c r="AV158" i="21"/>
  <c r="Y158" i="21"/>
  <c r="Z158" i="21" s="1"/>
  <c r="S158" i="21"/>
  <c r="P158" i="21"/>
  <c r="K158" i="21"/>
  <c r="I158" i="21"/>
  <c r="BA156" i="21"/>
  <c r="AZ156" i="21"/>
  <c r="AY156" i="21"/>
  <c r="AX156" i="21"/>
  <c r="AV156" i="21"/>
  <c r="Y156" i="21"/>
  <c r="Z156" i="21" s="1"/>
  <c r="AA156" i="21" s="1"/>
  <c r="S156" i="21"/>
  <c r="P156" i="21"/>
  <c r="K156" i="21"/>
  <c r="I156" i="21"/>
  <c r="BA16" i="21"/>
  <c r="AZ16" i="21"/>
  <c r="AY16" i="21"/>
  <c r="AX16" i="21"/>
  <c r="AV16" i="21"/>
  <c r="Y16" i="21"/>
  <c r="S16" i="21"/>
  <c r="P16" i="21"/>
  <c r="K16" i="21"/>
  <c r="I16" i="21"/>
  <c r="BA51" i="21"/>
  <c r="AZ51" i="21"/>
  <c r="AY51" i="21"/>
  <c r="AX51" i="21"/>
  <c r="AV51" i="21"/>
  <c r="Y51" i="21"/>
  <c r="S51" i="21"/>
  <c r="P51" i="21"/>
  <c r="K51" i="21"/>
  <c r="I51" i="21"/>
  <c r="BA109" i="21"/>
  <c r="AZ109" i="21"/>
  <c r="AY109" i="21"/>
  <c r="AX109" i="21"/>
  <c r="AV109" i="21"/>
  <c r="Y109" i="21"/>
  <c r="Z109" i="21" s="1"/>
  <c r="AA109" i="21" s="1"/>
  <c r="S109" i="21"/>
  <c r="P109" i="21"/>
  <c r="K109" i="21"/>
  <c r="I109" i="21"/>
  <c r="BA60" i="21"/>
  <c r="AZ60" i="21"/>
  <c r="AY60" i="21"/>
  <c r="AX60" i="21"/>
  <c r="AV60" i="21"/>
  <c r="Y60" i="21"/>
  <c r="S60" i="21"/>
  <c r="P60" i="21"/>
  <c r="K60" i="21"/>
  <c r="I60" i="21"/>
  <c r="BA132" i="21"/>
  <c r="AZ132" i="21"/>
  <c r="AY132" i="21"/>
  <c r="AX132" i="21"/>
  <c r="AV132" i="21"/>
  <c r="Y132" i="21"/>
  <c r="S132" i="21"/>
  <c r="P132" i="21"/>
  <c r="K132" i="21"/>
  <c r="I132" i="21"/>
  <c r="BA105" i="21"/>
  <c r="AZ105" i="21"/>
  <c r="AY105" i="21"/>
  <c r="AX105" i="21"/>
  <c r="AV105" i="21"/>
  <c r="Y105" i="21"/>
  <c r="Z105" i="21" s="1"/>
  <c r="S105" i="21"/>
  <c r="P105" i="21"/>
  <c r="K105" i="21"/>
  <c r="I105" i="21"/>
  <c r="BA41" i="21"/>
  <c r="AZ41" i="21"/>
  <c r="AY41" i="21"/>
  <c r="AX41" i="21"/>
  <c r="AV41" i="21"/>
  <c r="Y41" i="21"/>
  <c r="Z41" i="21" s="1"/>
  <c r="S41" i="21"/>
  <c r="P41" i="21"/>
  <c r="K41" i="21"/>
  <c r="I41" i="21"/>
  <c r="BA190" i="21"/>
  <c r="AZ190" i="21"/>
  <c r="AY190" i="21"/>
  <c r="AX190" i="21"/>
  <c r="AV190" i="21"/>
  <c r="Y190" i="21"/>
  <c r="Z190" i="21" s="1"/>
  <c r="AA190" i="21" s="1"/>
  <c r="S190" i="21"/>
  <c r="P190" i="21"/>
  <c r="K190" i="21"/>
  <c r="I190" i="21"/>
  <c r="BA86" i="21"/>
  <c r="AZ86" i="21"/>
  <c r="AY86" i="21"/>
  <c r="AX86" i="21"/>
  <c r="AV86" i="21"/>
  <c r="Y86" i="21"/>
  <c r="S86" i="21"/>
  <c r="P86" i="21"/>
  <c r="K86" i="21"/>
  <c r="I86" i="21"/>
  <c r="BA188" i="21"/>
  <c r="AZ188" i="21"/>
  <c r="AY188" i="21"/>
  <c r="AX188" i="21"/>
  <c r="AV188" i="21"/>
  <c r="Y188" i="21"/>
  <c r="S188" i="21"/>
  <c r="P188" i="21"/>
  <c r="K188" i="21"/>
  <c r="I188" i="21"/>
  <c r="BA140" i="21"/>
  <c r="AZ140" i="21"/>
  <c r="AY140" i="21"/>
  <c r="AX140" i="21"/>
  <c r="AV140" i="21"/>
  <c r="Y140" i="21"/>
  <c r="Z140" i="21" s="1"/>
  <c r="S140" i="21"/>
  <c r="P140" i="21"/>
  <c r="K140" i="21"/>
  <c r="I140" i="21"/>
  <c r="BA143" i="21"/>
  <c r="AZ143" i="21"/>
  <c r="AY143" i="21"/>
  <c r="AX143" i="21"/>
  <c r="AV143" i="21"/>
  <c r="Y143" i="21"/>
  <c r="Z143" i="21" s="1"/>
  <c r="S143" i="21"/>
  <c r="P143" i="21"/>
  <c r="K143" i="21"/>
  <c r="I143" i="21"/>
  <c r="BA91" i="21"/>
  <c r="AZ91" i="21"/>
  <c r="AY91" i="21"/>
  <c r="AX91" i="21"/>
  <c r="AV91" i="21"/>
  <c r="Y91" i="21"/>
  <c r="Z91" i="21" s="1"/>
  <c r="S91" i="21"/>
  <c r="P91" i="21"/>
  <c r="K91" i="21"/>
  <c r="I91" i="21"/>
  <c r="BA97" i="21"/>
  <c r="AZ97" i="21"/>
  <c r="AY97" i="21"/>
  <c r="AX97" i="21"/>
  <c r="AV97" i="21"/>
  <c r="Y97" i="21"/>
  <c r="S97" i="21"/>
  <c r="P97" i="21"/>
  <c r="K97" i="21"/>
  <c r="I97" i="21"/>
  <c r="BA25" i="21"/>
  <c r="AZ25" i="21"/>
  <c r="AY25" i="21"/>
  <c r="AX25" i="21"/>
  <c r="AV25" i="21"/>
  <c r="Y25" i="21"/>
  <c r="Z25" i="21" s="1"/>
  <c r="AA25" i="21" s="1"/>
  <c r="S25" i="21"/>
  <c r="P25" i="21"/>
  <c r="K25" i="21"/>
  <c r="I25" i="21"/>
  <c r="BA185" i="21"/>
  <c r="AZ185" i="21"/>
  <c r="AY185" i="21"/>
  <c r="AX185" i="21"/>
  <c r="AV185" i="21"/>
  <c r="Y185" i="21"/>
  <c r="Z185" i="21" s="1"/>
  <c r="S185" i="21"/>
  <c r="P185" i="21"/>
  <c r="K185" i="21"/>
  <c r="I185" i="21"/>
  <c r="BA121" i="21"/>
  <c r="AZ121" i="21"/>
  <c r="AY121" i="21"/>
  <c r="AX121" i="21"/>
  <c r="AV121" i="21"/>
  <c r="Y121" i="21"/>
  <c r="Z121" i="21" s="1"/>
  <c r="S121" i="21"/>
  <c r="P121" i="21"/>
  <c r="K121" i="21"/>
  <c r="I121" i="21"/>
  <c r="BA68" i="21"/>
  <c r="AZ68" i="21"/>
  <c r="AY68" i="21"/>
  <c r="AX68" i="21"/>
  <c r="AV68" i="21"/>
  <c r="Y68" i="21"/>
  <c r="S68" i="21"/>
  <c r="P68" i="21"/>
  <c r="K68" i="21"/>
  <c r="I68" i="21"/>
  <c r="BA122" i="21"/>
  <c r="AZ122" i="21"/>
  <c r="AY122" i="21"/>
  <c r="AX122" i="21"/>
  <c r="AV122" i="21"/>
  <c r="Y122" i="21"/>
  <c r="Z122" i="21" s="1"/>
  <c r="S122" i="21"/>
  <c r="P122" i="21"/>
  <c r="K122" i="21"/>
  <c r="I122" i="21"/>
  <c r="BA153" i="21"/>
  <c r="AZ153" i="21"/>
  <c r="AY153" i="21"/>
  <c r="AX153" i="21"/>
  <c r="AV153" i="21"/>
  <c r="Y153" i="21"/>
  <c r="Z153" i="21" s="1"/>
  <c r="S153" i="21"/>
  <c r="P153" i="21"/>
  <c r="K153" i="21"/>
  <c r="I153" i="21"/>
  <c r="BA30" i="21"/>
  <c r="AZ30" i="21"/>
  <c r="AY30" i="21"/>
  <c r="AX30" i="21"/>
  <c r="AV30" i="21"/>
  <c r="Y30" i="21"/>
  <c r="Z30" i="21" s="1"/>
  <c r="S30" i="21"/>
  <c r="P30" i="21"/>
  <c r="K30" i="21"/>
  <c r="I30" i="21"/>
  <c r="BA66" i="21"/>
  <c r="AZ66" i="21"/>
  <c r="AY66" i="21"/>
  <c r="AX66" i="21"/>
  <c r="AV66" i="21"/>
  <c r="Y66" i="21"/>
  <c r="S66" i="21"/>
  <c r="P66" i="21"/>
  <c r="K66" i="21"/>
  <c r="I66" i="21"/>
  <c r="BA183" i="21"/>
  <c r="AZ183" i="21"/>
  <c r="AY183" i="21"/>
  <c r="AX183" i="21"/>
  <c r="AV183" i="21"/>
  <c r="Y183" i="21"/>
  <c r="Z183" i="21" s="1"/>
  <c r="S183" i="21"/>
  <c r="P183" i="21"/>
  <c r="K183" i="21"/>
  <c r="I183" i="21"/>
  <c r="BA40" i="21"/>
  <c r="AZ40" i="21"/>
  <c r="AY40" i="21"/>
  <c r="AX40" i="21"/>
  <c r="AV40" i="21"/>
  <c r="Y40" i="21"/>
  <c r="Z40" i="21" s="1"/>
  <c r="S40" i="21"/>
  <c r="P40" i="21"/>
  <c r="K40" i="21"/>
  <c r="I40" i="21"/>
  <c r="BA199" i="21"/>
  <c r="AZ199" i="21"/>
  <c r="AY199" i="21"/>
  <c r="AX199" i="21"/>
  <c r="AV199" i="21"/>
  <c r="Y199" i="21"/>
  <c r="Z199" i="21" s="1"/>
  <c r="S199" i="21"/>
  <c r="P199" i="21"/>
  <c r="K199" i="21"/>
  <c r="I199" i="21"/>
  <c r="BA103" i="21"/>
  <c r="AZ103" i="21"/>
  <c r="AY103" i="21"/>
  <c r="AX103" i="21"/>
  <c r="AV103" i="21"/>
  <c r="Y103" i="21"/>
  <c r="S103" i="21"/>
  <c r="P103" i="21"/>
  <c r="K103" i="21"/>
  <c r="I103" i="21"/>
  <c r="BA186" i="21"/>
  <c r="AZ186" i="21"/>
  <c r="AY186" i="21"/>
  <c r="AX186" i="21"/>
  <c r="AV186" i="21"/>
  <c r="Y186" i="21"/>
  <c r="Z186" i="21" s="1"/>
  <c r="S186" i="21"/>
  <c r="P186" i="21"/>
  <c r="K186" i="21"/>
  <c r="I186" i="21"/>
  <c r="BA70" i="21"/>
  <c r="AZ70" i="21"/>
  <c r="AY70" i="21"/>
  <c r="AX70" i="21"/>
  <c r="AV70" i="21"/>
  <c r="Y70" i="21"/>
  <c r="Z70" i="21" s="1"/>
  <c r="S70" i="21"/>
  <c r="P70" i="21"/>
  <c r="K70" i="21"/>
  <c r="I70" i="21"/>
  <c r="BA164" i="21"/>
  <c r="AZ164" i="21"/>
  <c r="AY164" i="21"/>
  <c r="AX164" i="21"/>
  <c r="AV164" i="21"/>
  <c r="Y164" i="21"/>
  <c r="S164" i="21"/>
  <c r="P164" i="21"/>
  <c r="K164" i="21"/>
  <c r="I164" i="21"/>
  <c r="BA18" i="21"/>
  <c r="AZ18" i="21"/>
  <c r="AY18" i="21"/>
  <c r="AX18" i="21"/>
  <c r="AV18" i="21"/>
  <c r="Y18" i="21"/>
  <c r="Z18" i="21" s="1"/>
  <c r="S18" i="21"/>
  <c r="P18" i="21"/>
  <c r="K18" i="21"/>
  <c r="I18" i="21"/>
  <c r="BA189" i="21"/>
  <c r="AZ189" i="21"/>
  <c r="AY189" i="21"/>
  <c r="AX189" i="21"/>
  <c r="AV189" i="21"/>
  <c r="Y189" i="21"/>
  <c r="Z189" i="21" s="1"/>
  <c r="S189" i="21"/>
  <c r="P189" i="21"/>
  <c r="K189" i="21"/>
  <c r="I189" i="21"/>
  <c r="BA113" i="21"/>
  <c r="AZ113" i="21"/>
  <c r="AY113" i="21"/>
  <c r="AX113" i="21"/>
  <c r="AV113" i="21"/>
  <c r="Y113" i="21"/>
  <c r="S113" i="21"/>
  <c r="P113" i="21"/>
  <c r="K113" i="21"/>
  <c r="I113" i="21"/>
  <c r="BA32" i="21"/>
  <c r="AZ32" i="21"/>
  <c r="AY32" i="21"/>
  <c r="AX32" i="21"/>
  <c r="AV32" i="21"/>
  <c r="Y32" i="21"/>
  <c r="S32" i="21"/>
  <c r="P32" i="21"/>
  <c r="K32" i="21"/>
  <c r="I32" i="21"/>
  <c r="BA104" i="21"/>
  <c r="AZ104" i="21"/>
  <c r="AY104" i="21"/>
  <c r="AX104" i="21"/>
  <c r="AV104" i="21"/>
  <c r="Y104" i="21"/>
  <c r="Z104" i="21" s="1"/>
  <c r="S104" i="21"/>
  <c r="P104" i="21"/>
  <c r="K104" i="21"/>
  <c r="I104" i="21"/>
  <c r="BA161" i="21"/>
  <c r="AZ161" i="21"/>
  <c r="AY161" i="21"/>
  <c r="AX161" i="21"/>
  <c r="AV161" i="21"/>
  <c r="Y161" i="21"/>
  <c r="S161" i="21"/>
  <c r="P161" i="21"/>
  <c r="K161" i="21"/>
  <c r="I161" i="21"/>
  <c r="BA176" i="21"/>
  <c r="AZ176" i="21"/>
  <c r="AY176" i="21"/>
  <c r="AX176" i="21"/>
  <c r="AV176" i="21"/>
  <c r="Y176" i="21"/>
  <c r="Z176" i="21" s="1"/>
  <c r="AA176" i="21" s="1"/>
  <c r="S176" i="21"/>
  <c r="P176" i="21"/>
  <c r="K176" i="21"/>
  <c r="I176" i="21"/>
  <c r="BA69" i="21"/>
  <c r="AZ69" i="21"/>
  <c r="AY69" i="21"/>
  <c r="AX69" i="21"/>
  <c r="AV69" i="21"/>
  <c r="Y69" i="21"/>
  <c r="S69" i="21"/>
  <c r="P69" i="21"/>
  <c r="K69" i="21"/>
  <c r="I69" i="21"/>
  <c r="BA205" i="21"/>
  <c r="AZ205" i="21"/>
  <c r="AY205" i="21"/>
  <c r="AX205" i="21"/>
  <c r="AV205" i="21"/>
  <c r="Y205" i="21"/>
  <c r="Z205" i="21" s="1"/>
  <c r="S205" i="21"/>
  <c r="P205" i="21"/>
  <c r="K205" i="21"/>
  <c r="I205" i="21"/>
  <c r="BA80" i="21"/>
  <c r="AZ80" i="21"/>
  <c r="AY80" i="21"/>
  <c r="AX80" i="21"/>
  <c r="AV80" i="21"/>
  <c r="Y80" i="21"/>
  <c r="Z80" i="21" s="1"/>
  <c r="AA80" i="21" s="1"/>
  <c r="S80" i="21"/>
  <c r="P80" i="21"/>
  <c r="K80" i="21"/>
  <c r="I80" i="21"/>
  <c r="BA14" i="21"/>
  <c r="AZ14" i="21"/>
  <c r="AY14" i="21"/>
  <c r="AX14" i="21"/>
  <c r="AV14" i="21"/>
  <c r="Y14" i="21"/>
  <c r="S14" i="21"/>
  <c r="P14" i="21"/>
  <c r="K14" i="21"/>
  <c r="I14" i="21"/>
  <c r="BA184" i="21"/>
  <c r="AZ184" i="21"/>
  <c r="AY184" i="21"/>
  <c r="AX184" i="21"/>
  <c r="AV184" i="21"/>
  <c r="Y184" i="21"/>
  <c r="S184" i="21"/>
  <c r="P184" i="21"/>
  <c r="K184" i="21"/>
  <c r="I184" i="21"/>
  <c r="BA62" i="21"/>
  <c r="AZ62" i="21"/>
  <c r="AY62" i="21"/>
  <c r="AX62" i="21"/>
  <c r="AV62" i="21"/>
  <c r="Y62" i="21"/>
  <c r="S62" i="21"/>
  <c r="P62" i="21"/>
  <c r="K62" i="21"/>
  <c r="I62" i="21"/>
  <c r="BA125" i="21"/>
  <c r="AZ125" i="21"/>
  <c r="AY125" i="21"/>
  <c r="AX125" i="21"/>
  <c r="AV125" i="21"/>
  <c r="Y125" i="21"/>
  <c r="S125" i="21"/>
  <c r="P125" i="21"/>
  <c r="K125" i="21"/>
  <c r="I125" i="21"/>
  <c r="BA57" i="21"/>
  <c r="AZ57" i="21"/>
  <c r="AY57" i="21"/>
  <c r="AX57" i="21"/>
  <c r="AV57" i="21"/>
  <c r="Y57" i="21"/>
  <c r="S57" i="21"/>
  <c r="P57" i="21"/>
  <c r="K57" i="21"/>
  <c r="I57" i="21"/>
  <c r="BA141" i="21"/>
  <c r="AZ141" i="21"/>
  <c r="AY141" i="21"/>
  <c r="AX141" i="21"/>
  <c r="AV141" i="21"/>
  <c r="Y141" i="21"/>
  <c r="S141" i="21"/>
  <c r="P141" i="21"/>
  <c r="K141" i="21"/>
  <c r="I141" i="21"/>
  <c r="BA163" i="21"/>
  <c r="AZ163" i="21"/>
  <c r="AY163" i="21"/>
  <c r="AX163" i="21"/>
  <c r="AV163" i="21"/>
  <c r="Y163" i="21"/>
  <c r="S163" i="21"/>
  <c r="P163" i="21"/>
  <c r="K163" i="21"/>
  <c r="I163" i="21"/>
  <c r="BA78" i="21"/>
  <c r="AZ78" i="21"/>
  <c r="AY78" i="21"/>
  <c r="AX78" i="21"/>
  <c r="AV78" i="21"/>
  <c r="Y78" i="21"/>
  <c r="Z78" i="21" s="1"/>
  <c r="S78" i="21"/>
  <c r="P78" i="21"/>
  <c r="K78" i="21"/>
  <c r="I78" i="21"/>
  <c r="BA28" i="21"/>
  <c r="AZ28" i="21"/>
  <c r="AY28" i="21"/>
  <c r="AX28" i="21"/>
  <c r="AV28" i="21"/>
  <c r="Y28" i="21"/>
  <c r="S28" i="21"/>
  <c r="P28" i="21"/>
  <c r="K28" i="21"/>
  <c r="I28" i="21"/>
  <c r="BA107" i="21"/>
  <c r="AZ107" i="21"/>
  <c r="AY107" i="21"/>
  <c r="AX107" i="21"/>
  <c r="AV107" i="21"/>
  <c r="Y107" i="21"/>
  <c r="S107" i="21"/>
  <c r="P107" i="21"/>
  <c r="K107" i="21"/>
  <c r="I107" i="21"/>
  <c r="BA20" i="21"/>
  <c r="AZ20" i="21"/>
  <c r="AY20" i="21"/>
  <c r="AX20" i="21"/>
  <c r="AV20" i="21"/>
  <c r="Y20" i="21"/>
  <c r="S20" i="21"/>
  <c r="P20" i="21"/>
  <c r="K20" i="21"/>
  <c r="I20" i="21"/>
  <c r="BA47" i="21"/>
  <c r="AZ47" i="21"/>
  <c r="AY47" i="21"/>
  <c r="AX47" i="21"/>
  <c r="AV47" i="21"/>
  <c r="Y47" i="21"/>
  <c r="S47" i="21"/>
  <c r="P47" i="21"/>
  <c r="K47" i="21"/>
  <c r="I47" i="21"/>
  <c r="BA170" i="21"/>
  <c r="AZ170" i="21"/>
  <c r="AY170" i="21"/>
  <c r="AX170" i="21"/>
  <c r="AV170" i="21"/>
  <c r="Y170" i="21"/>
  <c r="S170" i="21"/>
  <c r="P170" i="21"/>
  <c r="K170" i="21"/>
  <c r="I170" i="21"/>
  <c r="BA46" i="21"/>
  <c r="AZ46" i="21"/>
  <c r="AY46" i="21"/>
  <c r="AX46" i="21"/>
  <c r="AV46" i="21"/>
  <c r="Y46" i="21"/>
  <c r="S46" i="21"/>
  <c r="P46" i="21"/>
  <c r="K46" i="21"/>
  <c r="I46" i="21"/>
  <c r="BA137" i="21"/>
  <c r="AZ137" i="21"/>
  <c r="AY137" i="21"/>
  <c r="AX137" i="21"/>
  <c r="AV137" i="21"/>
  <c r="Y137" i="21"/>
  <c r="S137" i="21"/>
  <c r="P137" i="21"/>
  <c r="K137" i="21"/>
  <c r="I137" i="21"/>
  <c r="BA144" i="21"/>
  <c r="AZ144" i="21"/>
  <c r="AY144" i="21"/>
  <c r="AX144" i="21"/>
  <c r="AV144" i="21"/>
  <c r="Y144" i="21"/>
  <c r="S144" i="21"/>
  <c r="P144" i="21"/>
  <c r="K144" i="21"/>
  <c r="I144" i="21"/>
  <c r="BA193" i="21"/>
  <c r="AZ193" i="21"/>
  <c r="AY193" i="21"/>
  <c r="AX193" i="21"/>
  <c r="AV193" i="21"/>
  <c r="Y193" i="21"/>
  <c r="S193" i="21"/>
  <c r="P193" i="21"/>
  <c r="K193" i="21"/>
  <c r="I193" i="21"/>
  <c r="BA76" i="21"/>
  <c r="AZ76" i="21"/>
  <c r="AY76" i="21"/>
  <c r="AX76" i="21"/>
  <c r="AV76" i="21"/>
  <c r="Y76" i="21"/>
  <c r="Z76" i="21" s="1"/>
  <c r="S76" i="21"/>
  <c r="P76" i="21"/>
  <c r="K76" i="21"/>
  <c r="I76" i="21"/>
  <c r="BA127" i="21"/>
  <c r="AZ127" i="21"/>
  <c r="AY127" i="21"/>
  <c r="AX127" i="21"/>
  <c r="AV127" i="21"/>
  <c r="Y127" i="21"/>
  <c r="S127" i="21"/>
  <c r="P127" i="21"/>
  <c r="K127" i="21"/>
  <c r="I127" i="21"/>
  <c r="BA21" i="21"/>
  <c r="AZ21" i="21"/>
  <c r="AY21" i="21"/>
  <c r="AX21" i="21"/>
  <c r="AV21" i="21"/>
  <c r="Y21" i="21"/>
  <c r="S21" i="21"/>
  <c r="P21" i="21"/>
  <c r="K21" i="21"/>
  <c r="I21" i="21"/>
  <c r="BA9" i="21"/>
  <c r="AZ9" i="21"/>
  <c r="AY9" i="21"/>
  <c r="AX9" i="21"/>
  <c r="AV9" i="21"/>
  <c r="F30" i="14" s="1"/>
  <c r="Y9" i="21"/>
  <c r="S9" i="21"/>
  <c r="P9" i="21"/>
  <c r="K9" i="21"/>
  <c r="I9" i="21"/>
  <c r="BA65" i="21"/>
  <c r="AZ65" i="21"/>
  <c r="AY65" i="21"/>
  <c r="AX65" i="21"/>
  <c r="AV65" i="21"/>
  <c r="Y65" i="21"/>
  <c r="Z65" i="21" s="1"/>
  <c r="S65" i="21"/>
  <c r="P65" i="21"/>
  <c r="K65" i="21"/>
  <c r="I65" i="21"/>
  <c r="BA37" i="21"/>
  <c r="AZ37" i="21"/>
  <c r="AY37" i="21"/>
  <c r="AX37" i="21"/>
  <c r="AV37" i="21"/>
  <c r="Y37" i="21"/>
  <c r="S37" i="21"/>
  <c r="P37" i="21"/>
  <c r="K37" i="21"/>
  <c r="I37" i="21"/>
  <c r="BA35" i="21"/>
  <c r="AZ35" i="21"/>
  <c r="AY35" i="21"/>
  <c r="AX35" i="21"/>
  <c r="AV35" i="21"/>
  <c r="Y35" i="21"/>
  <c r="Z35" i="21" s="1"/>
  <c r="AA35" i="21" s="1"/>
  <c r="S35" i="21"/>
  <c r="P35" i="21"/>
  <c r="K35" i="21"/>
  <c r="I35" i="21"/>
  <c r="BA192" i="21"/>
  <c r="AZ192" i="21"/>
  <c r="AY192" i="21"/>
  <c r="AX192" i="21"/>
  <c r="AV192" i="21"/>
  <c r="Y192" i="21"/>
  <c r="S192" i="21"/>
  <c r="P192" i="21"/>
  <c r="K192" i="21"/>
  <c r="I192" i="21"/>
  <c r="BA90" i="21"/>
  <c r="AZ90" i="21"/>
  <c r="AY90" i="21"/>
  <c r="AX90" i="21"/>
  <c r="AV90" i="21"/>
  <c r="Y90" i="21"/>
  <c r="Z90" i="21" s="1"/>
  <c r="AA90" i="21" s="1"/>
  <c r="S90" i="21"/>
  <c r="P90" i="21"/>
  <c r="K90" i="21"/>
  <c r="I90" i="21"/>
  <c r="BA134" i="21"/>
  <c r="AZ134" i="21"/>
  <c r="AY134" i="21"/>
  <c r="AX134" i="21"/>
  <c r="AV134" i="21"/>
  <c r="Y134" i="21"/>
  <c r="S134" i="21"/>
  <c r="P134" i="21"/>
  <c r="K134" i="21"/>
  <c r="I134" i="21"/>
  <c r="BA168" i="21"/>
  <c r="AZ168" i="21"/>
  <c r="AY168" i="21"/>
  <c r="AX168" i="21"/>
  <c r="AV168" i="21"/>
  <c r="Y168" i="21"/>
  <c r="Z168" i="21" s="1"/>
  <c r="AA168" i="21" s="1"/>
  <c r="S168" i="21"/>
  <c r="P168" i="21"/>
  <c r="K168" i="21"/>
  <c r="I168" i="21"/>
  <c r="BA63" i="21"/>
  <c r="AZ63" i="21"/>
  <c r="AY63" i="21"/>
  <c r="AX63" i="21"/>
  <c r="AV63" i="21"/>
  <c r="Y63" i="21"/>
  <c r="S63" i="21"/>
  <c r="P63" i="21"/>
  <c r="K63" i="21"/>
  <c r="I63" i="21"/>
  <c r="BA173" i="21"/>
  <c r="AZ173" i="21"/>
  <c r="AY173" i="21"/>
  <c r="AX173" i="21"/>
  <c r="AV173" i="21"/>
  <c r="Y173" i="21"/>
  <c r="Z173" i="21" s="1"/>
  <c r="AA173" i="21" s="1"/>
  <c r="S173" i="21"/>
  <c r="P173" i="21"/>
  <c r="K173" i="21"/>
  <c r="I173" i="21"/>
  <c r="BA145" i="21"/>
  <c r="AZ145" i="21"/>
  <c r="AY145" i="21"/>
  <c r="AX145" i="21"/>
  <c r="AV145" i="21"/>
  <c r="Y145" i="21"/>
  <c r="S145" i="21"/>
  <c r="P145" i="21"/>
  <c r="K145" i="21"/>
  <c r="I145" i="21"/>
  <c r="BA48" i="21"/>
  <c r="AZ48" i="21"/>
  <c r="AY48" i="21"/>
  <c r="AX48" i="21"/>
  <c r="AV48" i="21"/>
  <c r="Y48" i="21"/>
  <c r="Z48" i="21" s="1"/>
  <c r="AA48" i="21" s="1"/>
  <c r="S48" i="21"/>
  <c r="P48" i="21"/>
  <c r="K48" i="21"/>
  <c r="I48" i="21"/>
  <c r="BA74" i="21"/>
  <c r="AZ74" i="21"/>
  <c r="AY74" i="21"/>
  <c r="AX74" i="21"/>
  <c r="AV74" i="21"/>
  <c r="Y74" i="21"/>
  <c r="S74" i="21"/>
  <c r="P74" i="21"/>
  <c r="K74" i="21"/>
  <c r="I74" i="21"/>
  <c r="BA152" i="21"/>
  <c r="AZ152" i="21"/>
  <c r="AY152" i="21"/>
  <c r="AX152" i="21"/>
  <c r="AV152" i="21"/>
  <c r="Y152" i="21"/>
  <c r="Z152" i="21" s="1"/>
  <c r="AA152" i="21" s="1"/>
  <c r="S152" i="21"/>
  <c r="P152" i="21"/>
  <c r="K152" i="21"/>
  <c r="I152" i="21"/>
  <c r="BA175" i="21"/>
  <c r="AZ175" i="21"/>
  <c r="AY175" i="21"/>
  <c r="AX175" i="21"/>
  <c r="AV175" i="21"/>
  <c r="Y175" i="21"/>
  <c r="S175" i="21"/>
  <c r="P175" i="21"/>
  <c r="K175" i="21"/>
  <c r="I175" i="21"/>
  <c r="BA53" i="21"/>
  <c r="AZ53" i="21"/>
  <c r="AY53" i="21"/>
  <c r="AX53" i="21"/>
  <c r="AV53" i="21"/>
  <c r="Y53" i="21"/>
  <c r="S53" i="21"/>
  <c r="P53" i="21"/>
  <c r="K53" i="21"/>
  <c r="I53" i="21"/>
  <c r="BA19" i="21"/>
  <c r="AZ19" i="21"/>
  <c r="AY19" i="21"/>
  <c r="AX19" i="21"/>
  <c r="AV19" i="21"/>
  <c r="Y19" i="21"/>
  <c r="S19" i="21"/>
  <c r="P19" i="21"/>
  <c r="K19" i="21"/>
  <c r="I19" i="21"/>
  <c r="BA117" i="21"/>
  <c r="AZ117" i="21"/>
  <c r="AY117" i="21"/>
  <c r="AX117" i="21"/>
  <c r="AV117" i="21"/>
  <c r="Y117" i="21"/>
  <c r="S117" i="21"/>
  <c r="P117" i="21"/>
  <c r="K117" i="21"/>
  <c r="I117" i="21"/>
  <c r="BA93" i="21"/>
  <c r="AZ93" i="21"/>
  <c r="AY93" i="21"/>
  <c r="AX93" i="21"/>
  <c r="AV93" i="21"/>
  <c r="Y93" i="21"/>
  <c r="S93" i="21"/>
  <c r="P93" i="21"/>
  <c r="K93" i="21"/>
  <c r="I93" i="21"/>
  <c r="BA24" i="21"/>
  <c r="AZ24" i="21"/>
  <c r="AY24" i="21"/>
  <c r="AX24" i="21"/>
  <c r="AV24" i="21"/>
  <c r="Y24" i="21"/>
  <c r="Z24" i="21" s="1"/>
  <c r="AA24" i="21" s="1"/>
  <c r="S24" i="21"/>
  <c r="P24" i="21"/>
  <c r="K24" i="21"/>
  <c r="I24" i="21"/>
  <c r="BA139" i="21"/>
  <c r="AZ139" i="21"/>
  <c r="AY139" i="21"/>
  <c r="AX139" i="21"/>
  <c r="AV139" i="21"/>
  <c r="Y139" i="21"/>
  <c r="S139" i="21"/>
  <c r="P139" i="21"/>
  <c r="K139" i="21"/>
  <c r="I139" i="21"/>
  <c r="BA23" i="21"/>
  <c r="AZ23" i="21"/>
  <c r="AY23" i="21"/>
  <c r="AX23" i="21"/>
  <c r="AV23" i="21"/>
  <c r="Y23" i="21"/>
  <c r="Z23" i="21" s="1"/>
  <c r="AA23" i="21" s="1"/>
  <c r="S23" i="21"/>
  <c r="P23" i="21"/>
  <c r="K23" i="21"/>
  <c r="I23" i="21"/>
  <c r="BA178" i="21"/>
  <c r="AZ178" i="21"/>
  <c r="AY178" i="21"/>
  <c r="AX178" i="21"/>
  <c r="AV178" i="21"/>
  <c r="Y178" i="21"/>
  <c r="S178" i="21"/>
  <c r="P178" i="21"/>
  <c r="K178" i="21"/>
  <c r="I178" i="21"/>
  <c r="BA83" i="21"/>
  <c r="AZ83" i="21"/>
  <c r="AY83" i="21"/>
  <c r="AX83" i="21"/>
  <c r="AV83" i="21"/>
  <c r="Y83" i="21"/>
  <c r="Z83" i="21" s="1"/>
  <c r="AA83" i="21" s="1"/>
  <c r="S83" i="21"/>
  <c r="P83" i="21"/>
  <c r="K83" i="21"/>
  <c r="I83" i="21"/>
  <c r="BA157" i="21"/>
  <c r="AZ157" i="21"/>
  <c r="AY157" i="21"/>
  <c r="AX157" i="21"/>
  <c r="AV157" i="21"/>
  <c r="Y157" i="21"/>
  <c r="S157" i="21"/>
  <c r="P157" i="21"/>
  <c r="K157" i="21"/>
  <c r="I157" i="21"/>
  <c r="BA75" i="21"/>
  <c r="AZ75" i="21"/>
  <c r="AY75" i="21"/>
  <c r="AX75" i="21"/>
  <c r="AV75" i="21"/>
  <c r="Y75" i="21"/>
  <c r="Z75" i="21" s="1"/>
  <c r="AA75" i="21" s="1"/>
  <c r="S75" i="21"/>
  <c r="P75" i="21"/>
  <c r="K75" i="21"/>
  <c r="I75" i="21"/>
  <c r="BA114" i="21"/>
  <c r="AZ114" i="21"/>
  <c r="AY114" i="21"/>
  <c r="AX114" i="21"/>
  <c r="AV114" i="21"/>
  <c r="Y114" i="21"/>
  <c r="S114" i="21"/>
  <c r="P114" i="21"/>
  <c r="K114" i="21"/>
  <c r="I114" i="21"/>
  <c r="BA88" i="21"/>
  <c r="AZ88" i="21"/>
  <c r="AY88" i="21"/>
  <c r="AX88" i="21"/>
  <c r="AV88" i="21"/>
  <c r="Y88" i="21"/>
  <c r="Z88" i="21" s="1"/>
  <c r="S88" i="21"/>
  <c r="P88" i="21"/>
  <c r="K88" i="21"/>
  <c r="I88" i="21"/>
  <c r="BA49" i="21"/>
  <c r="AZ49" i="21"/>
  <c r="AY49" i="21"/>
  <c r="AX49" i="21"/>
  <c r="AV49" i="21"/>
  <c r="Y49" i="21"/>
  <c r="S49" i="21"/>
  <c r="P49" i="21"/>
  <c r="K49" i="21"/>
  <c r="I49" i="21"/>
  <c r="BA133" i="21"/>
  <c r="AZ133" i="21"/>
  <c r="AY133" i="21"/>
  <c r="AX133" i="21"/>
  <c r="AV133" i="21"/>
  <c r="Y133" i="21"/>
  <c r="Z133" i="21" s="1"/>
  <c r="AA133" i="21" s="1"/>
  <c r="S133" i="21"/>
  <c r="P133" i="21"/>
  <c r="K133" i="21"/>
  <c r="I133" i="21"/>
  <c r="BA111" i="21"/>
  <c r="AZ111" i="21"/>
  <c r="AY111" i="21"/>
  <c r="AX111" i="21"/>
  <c r="AV111" i="21"/>
  <c r="Y111" i="21"/>
  <c r="S111" i="21"/>
  <c r="P111" i="21"/>
  <c r="K111" i="21"/>
  <c r="I111" i="21"/>
  <c r="BA13" i="21"/>
  <c r="AZ13" i="21"/>
  <c r="AY13" i="21"/>
  <c r="AX13" i="21"/>
  <c r="AV13" i="21"/>
  <c r="Y13" i="21"/>
  <c r="S13" i="21"/>
  <c r="P13" i="21"/>
  <c r="K13" i="21"/>
  <c r="I13" i="21"/>
  <c r="BA166" i="21"/>
  <c r="AZ166" i="21"/>
  <c r="AY166" i="21"/>
  <c r="AX166" i="21"/>
  <c r="AV166" i="21"/>
  <c r="Y166" i="21"/>
  <c r="S166" i="21"/>
  <c r="P166" i="21"/>
  <c r="K166" i="21"/>
  <c r="I166" i="21"/>
  <c r="W6" i="21"/>
  <c r="O6" i="21"/>
  <c r="M6" i="21"/>
  <c r="N37" i="21" s="1"/>
  <c r="H6" i="21"/>
  <c r="G6" i="21"/>
  <c r="F6" i="21"/>
  <c r="D6" i="21"/>
  <c r="W5" i="21"/>
  <c r="Q65" i="21" l="1"/>
  <c r="Q186" i="21"/>
  <c r="Z174" i="21"/>
  <c r="AA174" i="21" s="1"/>
  <c r="H12" i="14"/>
  <c r="Z166" i="21"/>
  <c r="AA166" i="21" s="1"/>
  <c r="K5" i="14"/>
  <c r="F12" i="14"/>
  <c r="AA88" i="21"/>
  <c r="Z73" i="21"/>
  <c r="AA73" i="21" s="1"/>
  <c r="AA76" i="21"/>
  <c r="Z144" i="21"/>
  <c r="AA144" i="21" s="1"/>
  <c r="Z82" i="21"/>
  <c r="AA82" i="21" s="1"/>
  <c r="AA65" i="21"/>
  <c r="Z46" i="21"/>
  <c r="AA46" i="21" s="1"/>
  <c r="AA78" i="21"/>
  <c r="AA185" i="21"/>
  <c r="AA142" i="21"/>
  <c r="Z196" i="21"/>
  <c r="AA196" i="21" s="1"/>
  <c r="Z117" i="21"/>
  <c r="AA117" i="21" s="1"/>
  <c r="Z53" i="21"/>
  <c r="AA53" i="21" s="1"/>
  <c r="I6" i="21"/>
  <c r="J91" i="21" s="1"/>
  <c r="N133" i="21"/>
  <c r="N49" i="21"/>
  <c r="Q88" i="21"/>
  <c r="N114" i="21"/>
  <c r="Q75" i="21"/>
  <c r="N157" i="21"/>
  <c r="Q83" i="21"/>
  <c r="N178" i="21"/>
  <c r="Q23" i="21"/>
  <c r="N139" i="21"/>
  <c r="Q24" i="21"/>
  <c r="N93" i="21"/>
  <c r="Q117" i="21"/>
  <c r="N19" i="21"/>
  <c r="Q53" i="21"/>
  <c r="N175" i="21"/>
  <c r="Q152" i="21"/>
  <c r="N74" i="21"/>
  <c r="Q48" i="21"/>
  <c r="N145" i="21"/>
  <c r="Q173" i="21"/>
  <c r="N63" i="21"/>
  <c r="Q168" i="21"/>
  <c r="N134" i="21"/>
  <c r="Q90" i="21"/>
  <c r="N192" i="21"/>
  <c r="Q35" i="21"/>
  <c r="N113" i="21"/>
  <c r="N14" i="21"/>
  <c r="N62" i="21"/>
  <c r="N57" i="21"/>
  <c r="N163" i="21"/>
  <c r="N28" i="21"/>
  <c r="N20" i="21"/>
  <c r="N170" i="21"/>
  <c r="N137" i="21"/>
  <c r="N193" i="21"/>
  <c r="N127" i="21"/>
  <c r="N9" i="21"/>
  <c r="Q13" i="21"/>
  <c r="Q184" i="21"/>
  <c r="Q125" i="21"/>
  <c r="Q141" i="21"/>
  <c r="Q78" i="21"/>
  <c r="Q107" i="21"/>
  <c r="Q47" i="21"/>
  <c r="Q46" i="21"/>
  <c r="Q144" i="21"/>
  <c r="Q76" i="21"/>
  <c r="Q21" i="21"/>
  <c r="N166" i="21"/>
  <c r="N13" i="21"/>
  <c r="Z13" i="21"/>
  <c r="AA13" i="21" s="1"/>
  <c r="AA129" i="21"/>
  <c r="Z42" i="21"/>
  <c r="AA42" i="21" s="1"/>
  <c r="AA182" i="21"/>
  <c r="AA100" i="21"/>
  <c r="AA172" i="21"/>
  <c r="AA122" i="21"/>
  <c r="Z21" i="21"/>
  <c r="AA21" i="21" s="1"/>
  <c r="Z47" i="21"/>
  <c r="AA47" i="21" s="1"/>
  <c r="Z107" i="21"/>
  <c r="AA107" i="21" s="1"/>
  <c r="Z141" i="21"/>
  <c r="AA141" i="21" s="1"/>
  <c r="Z125" i="21"/>
  <c r="AA125" i="21" s="1"/>
  <c r="Z184" i="21"/>
  <c r="AA184" i="21" s="1"/>
  <c r="Z32" i="21"/>
  <c r="AA32" i="21" s="1"/>
  <c r="AA40" i="21"/>
  <c r="Z180" i="21"/>
  <c r="AA180" i="21" s="1"/>
  <c r="AA94" i="21"/>
  <c r="AA140" i="21"/>
  <c r="AA118" i="21"/>
  <c r="AA102" i="21"/>
  <c r="AA179" i="21"/>
  <c r="AA189" i="21"/>
  <c r="N18" i="21"/>
  <c r="AA18" i="21"/>
  <c r="AA153" i="21"/>
  <c r="AA143" i="21"/>
  <c r="Z60" i="21"/>
  <c r="AA60" i="21" s="1"/>
  <c r="Z191" i="21"/>
  <c r="AA191" i="21" s="1"/>
  <c r="Z150" i="21"/>
  <c r="AA150" i="21" s="1"/>
  <c r="Z187" i="21"/>
  <c r="AA187" i="21" s="1"/>
  <c r="Z101" i="21"/>
  <c r="AA101" i="21" s="1"/>
  <c r="Z50" i="21"/>
  <c r="AA50" i="21" s="1"/>
  <c r="AA99" i="21"/>
  <c r="Z85" i="21"/>
  <c r="AA85" i="21" s="1"/>
  <c r="Z115" i="21"/>
  <c r="AA115" i="21" s="1"/>
  <c r="Z81" i="21"/>
  <c r="AA81" i="21" s="1"/>
  <c r="S6" i="21"/>
  <c r="T70" i="21" s="1"/>
  <c r="AA205" i="21"/>
  <c r="AA70" i="21"/>
  <c r="AA41" i="21"/>
  <c r="AA158" i="21"/>
  <c r="Y6" i="21"/>
  <c r="AA79" i="21"/>
  <c r="AA17" i="21"/>
  <c r="Q80" i="21"/>
  <c r="Z113" i="21"/>
  <c r="AA113" i="21" s="1"/>
  <c r="Q189" i="21"/>
  <c r="Z103" i="21"/>
  <c r="AA103" i="21" s="1"/>
  <c r="Z68" i="21"/>
  <c r="AA68" i="21" s="1"/>
  <c r="Z97" i="21"/>
  <c r="AA97" i="21" s="1"/>
  <c r="Z188" i="21"/>
  <c r="AA188" i="21" s="1"/>
  <c r="Z89" i="21"/>
  <c r="AA89" i="21" s="1"/>
  <c r="N17" i="21"/>
  <c r="N79" i="21"/>
  <c r="N198" i="21"/>
  <c r="N131" i="21"/>
  <c r="N36" i="21"/>
  <c r="N147" i="21"/>
  <c r="N179" i="21"/>
  <c r="N81" i="21"/>
  <c r="N115" i="21"/>
  <c r="N85" i="21"/>
  <c r="N38" i="21"/>
  <c r="N204" i="21"/>
  <c r="N172" i="21"/>
  <c r="N84" i="21"/>
  <c r="N138" i="21"/>
  <c r="N126" i="21"/>
  <c r="N124" i="21"/>
  <c r="N10" i="21"/>
  <c r="N135" i="21"/>
  <c r="N200" i="21"/>
  <c r="N77" i="21"/>
  <c r="N72" i="21"/>
  <c r="N167" i="21"/>
  <c r="N149" i="21"/>
  <c r="N112" i="21"/>
  <c r="N96" i="21"/>
  <c r="N151" i="21"/>
  <c r="N61" i="21"/>
  <c r="N169" i="21"/>
  <c r="N160" i="21"/>
  <c r="N44" i="21"/>
  <c r="N120" i="21"/>
  <c r="N119" i="21"/>
  <c r="N99" i="21"/>
  <c r="N42" i="21"/>
  <c r="N110" i="21"/>
  <c r="N95" i="21"/>
  <c r="N181" i="21"/>
  <c r="N100" i="21"/>
  <c r="N12" i="21"/>
  <c r="N197" i="21"/>
  <c r="N159" i="21"/>
  <c r="N29" i="21"/>
  <c r="N171" i="21"/>
  <c r="N177" i="21"/>
  <c r="N94" i="21"/>
  <c r="N123" i="21"/>
  <c r="N182" i="21"/>
  <c r="N27" i="21"/>
  <c r="N92" i="21"/>
  <c r="N165" i="21"/>
  <c r="N45" i="21"/>
  <c r="N180" i="21"/>
  <c r="N195" i="21"/>
  <c r="N129" i="21"/>
  <c r="N174" i="21"/>
  <c r="N118" i="21"/>
  <c r="N39" i="21"/>
  <c r="N154" i="21"/>
  <c r="N34" i="21"/>
  <c r="N116" i="21"/>
  <c r="N203" i="21"/>
  <c r="N26" i="21"/>
  <c r="N148" i="21"/>
  <c r="N162" i="21"/>
  <c r="N102" i="21"/>
  <c r="N64" i="21"/>
  <c r="N11" i="21"/>
  <c r="N33" i="21"/>
  <c r="N58" i="21"/>
  <c r="N202" i="21"/>
  <c r="N136" i="21"/>
  <c r="N55" i="21"/>
  <c r="N98" i="21"/>
  <c r="N194" i="21"/>
  <c r="N146" i="21"/>
  <c r="N52" i="21"/>
  <c r="N71" i="21"/>
  <c r="N43" i="21"/>
  <c r="N54" i="21"/>
  <c r="N50" i="21"/>
  <c r="N196" i="21"/>
  <c r="N101" i="21"/>
  <c r="N82" i="21"/>
  <c r="N187" i="21"/>
  <c r="N73" i="21"/>
  <c r="N150" i="21"/>
  <c r="N142" i="21"/>
  <c r="N191" i="21"/>
  <c r="N156" i="21"/>
  <c r="N51" i="21"/>
  <c r="N60" i="21"/>
  <c r="N105" i="21"/>
  <c r="N190" i="21"/>
  <c r="N155" i="21"/>
  <c r="N106" i="21"/>
  <c r="N59" i="21"/>
  <c r="N109" i="21"/>
  <c r="N140" i="21"/>
  <c r="N91" i="21"/>
  <c r="N25" i="21"/>
  <c r="N121" i="21"/>
  <c r="N122" i="21"/>
  <c r="N30" i="21"/>
  <c r="N183" i="21"/>
  <c r="N199" i="21"/>
  <c r="N186" i="21"/>
  <c r="N164" i="21"/>
  <c r="N189" i="21"/>
  <c r="N32" i="21"/>
  <c r="N161" i="21"/>
  <c r="N69" i="21"/>
  <c r="N108" i="21"/>
  <c r="N158" i="21"/>
  <c r="N41" i="21"/>
  <c r="N188" i="21"/>
  <c r="N143" i="21"/>
  <c r="N97" i="21"/>
  <c r="N185" i="21"/>
  <c r="N68" i="21"/>
  <c r="N153" i="21"/>
  <c r="N66" i="21"/>
  <c r="N40" i="21"/>
  <c r="N128" i="21"/>
  <c r="N22" i="21"/>
  <c r="N31" i="21"/>
  <c r="N87" i="21"/>
  <c r="N201" i="21"/>
  <c r="N132" i="21"/>
  <c r="N16" i="21"/>
  <c r="N70" i="21"/>
  <c r="N176" i="21"/>
  <c r="N15" i="21"/>
  <c r="N89" i="21"/>
  <c r="N56" i="21"/>
  <c r="N130" i="21"/>
  <c r="N67" i="21"/>
  <c r="N103" i="21"/>
  <c r="N104" i="21"/>
  <c r="N80" i="21"/>
  <c r="N184" i="21"/>
  <c r="N125" i="21"/>
  <c r="N141" i="21"/>
  <c r="N78" i="21"/>
  <c r="N107" i="21"/>
  <c r="N47" i="21"/>
  <c r="N46" i="21"/>
  <c r="N144" i="21"/>
  <c r="N76" i="21"/>
  <c r="N21" i="21"/>
  <c r="N65" i="21"/>
  <c r="N35" i="21"/>
  <c r="N90" i="21"/>
  <c r="N168" i="21"/>
  <c r="N173" i="21"/>
  <c r="N48" i="21"/>
  <c r="N152" i="21"/>
  <c r="N53" i="21"/>
  <c r="N117" i="21"/>
  <c r="N24" i="21"/>
  <c r="N23" i="21"/>
  <c r="N83" i="21"/>
  <c r="N75" i="21"/>
  <c r="N88" i="21"/>
  <c r="N111" i="21"/>
  <c r="Z161" i="21"/>
  <c r="AA161" i="21" s="1"/>
  <c r="Z164" i="21"/>
  <c r="AA164" i="21" s="1"/>
  <c r="AA183" i="21"/>
  <c r="Z56" i="21"/>
  <c r="AA56" i="21" s="1"/>
  <c r="Z178" i="21"/>
  <c r="AA178" i="21" s="1"/>
  <c r="Z139" i="21"/>
  <c r="AA139" i="21" s="1"/>
  <c r="Z175" i="21"/>
  <c r="AA175" i="21" s="1"/>
  <c r="Z145" i="21"/>
  <c r="AA145" i="21" s="1"/>
  <c r="Z9" i="21"/>
  <c r="AA9" i="21" s="1"/>
  <c r="Z193" i="21"/>
  <c r="AA193" i="21" s="1"/>
  <c r="Z163" i="21"/>
  <c r="AA163" i="21" s="1"/>
  <c r="Z62" i="21"/>
  <c r="AA62" i="21" s="1"/>
  <c r="Q84" i="21"/>
  <c r="Q154" i="21"/>
  <c r="Q155" i="21"/>
  <c r="Q81" i="21"/>
  <c r="Q115" i="21"/>
  <c r="Q85" i="21"/>
  <c r="Q138" i="21"/>
  <c r="Q131" i="21"/>
  <c r="Q36" i="21"/>
  <c r="Q17" i="21"/>
  <c r="Q79" i="21"/>
  <c r="Q198" i="21"/>
  <c r="Q126" i="21"/>
  <c r="Q124" i="21"/>
  <c r="Q10" i="21"/>
  <c r="Q179" i="21"/>
  <c r="Q181" i="21"/>
  <c r="Q29" i="21"/>
  <c r="Q100" i="21"/>
  <c r="Q165" i="21"/>
  <c r="Q204" i="21"/>
  <c r="Q135" i="21"/>
  <c r="Q77" i="21"/>
  <c r="Q102" i="21"/>
  <c r="Q171" i="21"/>
  <c r="Q177" i="21"/>
  <c r="Q26" i="21"/>
  <c r="Q94" i="21"/>
  <c r="Q11" i="21"/>
  <c r="Q123" i="21"/>
  <c r="Q182" i="21"/>
  <c r="Q106" i="21"/>
  <c r="Q59" i="21"/>
  <c r="Q45" i="21"/>
  <c r="Q27" i="21"/>
  <c r="Q38" i="21"/>
  <c r="Q159" i="21"/>
  <c r="Q200" i="21"/>
  <c r="Q34" i="21"/>
  <c r="Q92" i="21"/>
  <c r="Q72" i="21"/>
  <c r="Q162" i="21"/>
  <c r="Q116" i="21"/>
  <c r="Q52" i="21"/>
  <c r="Q147" i="21"/>
  <c r="Q96" i="21"/>
  <c r="Q197" i="21"/>
  <c r="Q203" i="21"/>
  <c r="Q169" i="21"/>
  <c r="Q148" i="21"/>
  <c r="Q71" i="21"/>
  <c r="Q44" i="21"/>
  <c r="Q33" i="21"/>
  <c r="Q58" i="21"/>
  <c r="Q119" i="21"/>
  <c r="Q95" i="21"/>
  <c r="Q167" i="21"/>
  <c r="Q151" i="21"/>
  <c r="Q108" i="21"/>
  <c r="Q64" i="21"/>
  <c r="Q43" i="21"/>
  <c r="Q54" i="21"/>
  <c r="Q110" i="21"/>
  <c r="Q202" i="21"/>
  <c r="Q136" i="21"/>
  <c r="Q55" i="21"/>
  <c r="Q98" i="21"/>
  <c r="Q194" i="21"/>
  <c r="Q146" i="21"/>
  <c r="Q112" i="21"/>
  <c r="Q12" i="21"/>
  <c r="Q61" i="21"/>
  <c r="Q120" i="21"/>
  <c r="Q42" i="21"/>
  <c r="Q180" i="21"/>
  <c r="Q195" i="21"/>
  <c r="Q129" i="21"/>
  <c r="Q174" i="21"/>
  <c r="Q118" i="21"/>
  <c r="Q39" i="21"/>
  <c r="Q128" i="21"/>
  <c r="Q160" i="21"/>
  <c r="Q15" i="21"/>
  <c r="Q22" i="21"/>
  <c r="Q89" i="21"/>
  <c r="Q31" i="21"/>
  <c r="Q56" i="21"/>
  <c r="Q130" i="21"/>
  <c r="Q87" i="21"/>
  <c r="Q67" i="21"/>
  <c r="Q201" i="21"/>
  <c r="Q158" i="21"/>
  <c r="Q16" i="21"/>
  <c r="Q109" i="21"/>
  <c r="Q132" i="21"/>
  <c r="Q41" i="21"/>
  <c r="Q86" i="21"/>
  <c r="Q172" i="21"/>
  <c r="Q99" i="21"/>
  <c r="Q149" i="21"/>
  <c r="Q60" i="21"/>
  <c r="Q188" i="21"/>
  <c r="Q143" i="21"/>
  <c r="Q97" i="21"/>
  <c r="Q185" i="21"/>
  <c r="Q68" i="21"/>
  <c r="Q153" i="21"/>
  <c r="Q66" i="21"/>
  <c r="Q40" i="21"/>
  <c r="Q103" i="21"/>
  <c r="Q70" i="21"/>
  <c r="Q18" i="21"/>
  <c r="Q113" i="21"/>
  <c r="Q104" i="21"/>
  <c r="Q176" i="21"/>
  <c r="Q205" i="21"/>
  <c r="Q156" i="21"/>
  <c r="Q190" i="21"/>
  <c r="Q140" i="21"/>
  <c r="Q91" i="21"/>
  <c r="Q25" i="21"/>
  <c r="Q121" i="21"/>
  <c r="Q122" i="21"/>
  <c r="Q30" i="21"/>
  <c r="Q183" i="21"/>
  <c r="Q199" i="21"/>
  <c r="Q73" i="21"/>
  <c r="Q142" i="21"/>
  <c r="Q105" i="21"/>
  <c r="Q50" i="21"/>
  <c r="Q101" i="21"/>
  <c r="Q187" i="21"/>
  <c r="Q51" i="21"/>
  <c r="Q164" i="21"/>
  <c r="Q69" i="21"/>
  <c r="Q150" i="21"/>
  <c r="Q191" i="21"/>
  <c r="Q161" i="21"/>
  <c r="Q14" i="21"/>
  <c r="Q62" i="21"/>
  <c r="Q57" i="21"/>
  <c r="Q163" i="21"/>
  <c r="Q28" i="21"/>
  <c r="Q20" i="21"/>
  <c r="Q170" i="21"/>
  <c r="Q137" i="21"/>
  <c r="Q193" i="21"/>
  <c r="Q127" i="21"/>
  <c r="Q9" i="21"/>
  <c r="Q37" i="21"/>
  <c r="Q192" i="21"/>
  <c r="Q134" i="21"/>
  <c r="Q63" i="21"/>
  <c r="Q145" i="21"/>
  <c r="Q74" i="21"/>
  <c r="Q175" i="21"/>
  <c r="Q19" i="21"/>
  <c r="Q93" i="21"/>
  <c r="Q139" i="21"/>
  <c r="Q178" i="21"/>
  <c r="Q157" i="21"/>
  <c r="Q114" i="21"/>
  <c r="Q49" i="21"/>
  <c r="Q166" i="21"/>
  <c r="Q133" i="21"/>
  <c r="N205" i="21"/>
  <c r="Q32" i="21"/>
  <c r="AA186" i="21"/>
  <c r="Z66" i="21"/>
  <c r="AA66" i="21" s="1"/>
  <c r="Z51" i="21"/>
  <c r="AA51" i="21" s="1"/>
  <c r="Z67" i="21"/>
  <c r="AA67" i="21" s="1"/>
  <c r="Q196" i="21"/>
  <c r="Z49" i="21"/>
  <c r="AA49" i="21" s="1"/>
  <c r="Z114" i="21"/>
  <c r="AA114" i="21" s="1"/>
  <c r="Z157" i="21"/>
  <c r="Z93" i="21"/>
  <c r="AA93" i="21" s="1"/>
  <c r="Z19" i="21"/>
  <c r="AA19" i="21" s="1"/>
  <c r="Z74" i="21"/>
  <c r="AA74" i="21" s="1"/>
  <c r="Z63" i="21"/>
  <c r="AA63" i="21" s="1"/>
  <c r="Z134" i="21"/>
  <c r="AA134" i="21" s="1"/>
  <c r="Z192" i="21"/>
  <c r="AA192" i="21" s="1"/>
  <c r="Z37" i="21"/>
  <c r="AA37" i="21" s="1"/>
  <c r="Z127" i="21"/>
  <c r="AA127" i="21" s="1"/>
  <c r="Z137" i="21"/>
  <c r="AA137" i="21" s="1"/>
  <c r="Z170" i="21"/>
  <c r="AA170" i="21" s="1"/>
  <c r="Z20" i="21"/>
  <c r="AA20" i="21" s="1"/>
  <c r="Z28" i="21"/>
  <c r="AA28" i="21" s="1"/>
  <c r="Z57" i="21"/>
  <c r="AA57" i="21" s="1"/>
  <c r="Z14" i="21"/>
  <c r="AA14" i="21" s="1"/>
  <c r="K6" i="21"/>
  <c r="L133" i="21" s="1"/>
  <c r="Q111" i="21"/>
  <c r="Z111" i="21"/>
  <c r="AA111" i="21" s="1"/>
  <c r="Z69" i="21"/>
  <c r="AA69" i="21" s="1"/>
  <c r="N86" i="21"/>
  <c r="Z130" i="21"/>
  <c r="AA130" i="21" s="1"/>
  <c r="Q82" i="21"/>
  <c r="Z15" i="21"/>
  <c r="AA15" i="21" s="1"/>
  <c r="Z16" i="21"/>
  <c r="AA16" i="21" s="1"/>
  <c r="AA104" i="21"/>
  <c r="AA199" i="21"/>
  <c r="AA30" i="21"/>
  <c r="AA121" i="21"/>
  <c r="AA91" i="21"/>
  <c r="AA105" i="21"/>
  <c r="Z132" i="21"/>
  <c r="AA132" i="21" s="1"/>
  <c r="Z201" i="21"/>
  <c r="AA201" i="21" s="1"/>
  <c r="Z87" i="21"/>
  <c r="AA87" i="21" s="1"/>
  <c r="Z31" i="21"/>
  <c r="AA31" i="21" s="1"/>
  <c r="Z22" i="21"/>
  <c r="AA22" i="21" s="1"/>
  <c r="Z86" i="21"/>
  <c r="AA86" i="21" s="1"/>
  <c r="Z106" i="21"/>
  <c r="AA106" i="21" s="1"/>
  <c r="Z95" i="21"/>
  <c r="AA95" i="21" s="1"/>
  <c r="Z59" i="21"/>
  <c r="AA59" i="21" s="1"/>
  <c r="Z52" i="21"/>
  <c r="AA52" i="21" s="1"/>
  <c r="Z138" i="21"/>
  <c r="AA138" i="21" s="1"/>
  <c r="AA128" i="21"/>
  <c r="Z110" i="21"/>
  <c r="AA110" i="21" s="1"/>
  <c r="Z119" i="21"/>
  <c r="AA119" i="21" s="1"/>
  <c r="Z162" i="21"/>
  <c r="AA162" i="21" s="1"/>
  <c r="Z135" i="21"/>
  <c r="AA135" i="21" s="1"/>
  <c r="Z146" i="21"/>
  <c r="AA146" i="21" s="1"/>
  <c r="Z194" i="21"/>
  <c r="AA194" i="21" s="1"/>
  <c r="Z98" i="21"/>
  <c r="AA98" i="21" s="1"/>
  <c r="Z55" i="21"/>
  <c r="AA55" i="21" s="1"/>
  <c r="Z136" i="21"/>
  <c r="AA136" i="21" s="1"/>
  <c r="Z202" i="21"/>
  <c r="AA202" i="21" s="1"/>
  <c r="Z11" i="21"/>
  <c r="AA11" i="21" s="1"/>
  <c r="Z26" i="21"/>
  <c r="AA26" i="21" s="1"/>
  <c r="Z165" i="21"/>
  <c r="AA165" i="21" s="1"/>
  <c r="Z34" i="21"/>
  <c r="AA34" i="21" s="1"/>
  <c r="Z29" i="21"/>
  <c r="AA29" i="21" s="1"/>
  <c r="AA45" i="21"/>
  <c r="Z120" i="21"/>
  <c r="AA120" i="21" s="1"/>
  <c r="Z33" i="21"/>
  <c r="AA33" i="21" s="1"/>
  <c r="Z160" i="21"/>
  <c r="AA160" i="21" s="1"/>
  <c r="Z148" i="21"/>
  <c r="AA148" i="21" s="1"/>
  <c r="Z61" i="21"/>
  <c r="AA61" i="21" s="1"/>
  <c r="Z77" i="21"/>
  <c r="AA77" i="21" s="1"/>
  <c r="AA58" i="21"/>
  <c r="AA71" i="21"/>
  <c r="AA203" i="21"/>
  <c r="Z171" i="21"/>
  <c r="AA171" i="21" s="1"/>
  <c r="AA12" i="21"/>
  <c r="AA92" i="21"/>
  <c r="AA159" i="21"/>
  <c r="Z10" i="21"/>
  <c r="AA10" i="21" s="1"/>
  <c r="Z124" i="21"/>
  <c r="AA124" i="21" s="1"/>
  <c r="Z126" i="21"/>
  <c r="AA126" i="21" s="1"/>
  <c r="AA198" i="21"/>
  <c r="AA155" i="21"/>
  <c r="AA154" i="21"/>
  <c r="AA84" i="21"/>
  <c r="AA36" i="21"/>
  <c r="AA131" i="21"/>
  <c r="T67" i="21" l="1"/>
  <c r="AG67" i="21" s="1"/>
  <c r="H20" i="14"/>
  <c r="F20" i="14"/>
  <c r="T57" i="21"/>
  <c r="AG57" i="21" s="1"/>
  <c r="T11" i="21"/>
  <c r="J187" i="21"/>
  <c r="J178" i="21"/>
  <c r="T126" i="21"/>
  <c r="AG126" i="21" s="1"/>
  <c r="T119" i="21"/>
  <c r="AG119" i="21" s="1"/>
  <c r="T105" i="21"/>
  <c r="AG105" i="21" s="1"/>
  <c r="T19" i="21"/>
  <c r="AG19" i="21" s="1"/>
  <c r="T110" i="21"/>
  <c r="AG110" i="21" s="1"/>
  <c r="T180" i="21"/>
  <c r="AG180" i="21" s="1"/>
  <c r="T127" i="21"/>
  <c r="AG127" i="21" s="1"/>
  <c r="T172" i="21"/>
  <c r="AG172" i="21" s="1"/>
  <c r="T177" i="21"/>
  <c r="AG177" i="21" s="1"/>
  <c r="T196" i="21"/>
  <c r="AG196" i="21" s="1"/>
  <c r="T188" i="21"/>
  <c r="AG188" i="21" s="1"/>
  <c r="T32" i="21"/>
  <c r="AG32" i="21" s="1"/>
  <c r="T60" i="21"/>
  <c r="AG60" i="21" s="1"/>
  <c r="T9" i="21"/>
  <c r="AG9" i="21" s="1"/>
  <c r="T146" i="21"/>
  <c r="AG146" i="21" s="1"/>
  <c r="T159" i="21"/>
  <c r="AG159" i="21" s="1"/>
  <c r="T36" i="21"/>
  <c r="AG36" i="21" s="1"/>
  <c r="T42" i="21"/>
  <c r="AG42" i="21" s="1"/>
  <c r="T169" i="21"/>
  <c r="AG169" i="21" s="1"/>
  <c r="T44" i="21"/>
  <c r="AG44" i="21" s="1"/>
  <c r="T51" i="21"/>
  <c r="T150" i="21"/>
  <c r="AG150" i="21" s="1"/>
  <c r="T161" i="21"/>
  <c r="AG161" i="21" s="1"/>
  <c r="T41" i="21"/>
  <c r="AG41" i="21" s="1"/>
  <c r="T62" i="21"/>
  <c r="AG62" i="21" s="1"/>
  <c r="T175" i="21"/>
  <c r="AG175" i="21" s="1"/>
  <c r="T109" i="21"/>
  <c r="AG109" i="21" s="1"/>
  <c r="T55" i="21"/>
  <c r="AG55" i="21" s="1"/>
  <c r="T12" i="21"/>
  <c r="AG12" i="21" s="1"/>
  <c r="T86" i="21"/>
  <c r="AG86" i="21" s="1"/>
  <c r="T132" i="21"/>
  <c r="AG132" i="21" s="1"/>
  <c r="T199" i="21"/>
  <c r="AG199" i="21" s="1"/>
  <c r="T89" i="21"/>
  <c r="AG89" i="21" s="1"/>
  <c r="T92" i="21"/>
  <c r="AG92" i="21" s="1"/>
  <c r="T155" i="21"/>
  <c r="AG155" i="21" s="1"/>
  <c r="T128" i="21"/>
  <c r="AG128" i="21" s="1"/>
  <c r="T26" i="21"/>
  <c r="AG26" i="21" s="1"/>
  <c r="T61" i="21"/>
  <c r="AG61" i="21" s="1"/>
  <c r="T17" i="21"/>
  <c r="AG17" i="21" s="1"/>
  <c r="J116" i="21"/>
  <c r="J118" i="21"/>
  <c r="J177" i="21"/>
  <c r="J22" i="21"/>
  <c r="J185" i="21"/>
  <c r="J120" i="21"/>
  <c r="J12" i="21"/>
  <c r="J72" i="21"/>
  <c r="J35" i="21"/>
  <c r="J51" i="21"/>
  <c r="J179" i="21"/>
  <c r="J20" i="21"/>
  <c r="J32" i="21"/>
  <c r="J156" i="21"/>
  <c r="J145" i="21"/>
  <c r="J162" i="21"/>
  <c r="J129" i="21"/>
  <c r="J55" i="21"/>
  <c r="J184" i="21"/>
  <c r="J191" i="21"/>
  <c r="J41" i="21"/>
  <c r="J71" i="21"/>
  <c r="J193" i="21"/>
  <c r="J49" i="21"/>
  <c r="J115" i="21"/>
  <c r="J138" i="21"/>
  <c r="J36" i="21"/>
  <c r="J26" i="21"/>
  <c r="J45" i="21"/>
  <c r="J15" i="21"/>
  <c r="J161" i="21"/>
  <c r="J122" i="21"/>
  <c r="J135" i="21"/>
  <c r="J50" i="21"/>
  <c r="J147" i="21"/>
  <c r="J62" i="21"/>
  <c r="J19" i="21"/>
  <c r="J23" i="21"/>
  <c r="J121" i="21"/>
  <c r="J17" i="21"/>
  <c r="J149" i="21"/>
  <c r="J167" i="21"/>
  <c r="J33" i="21"/>
  <c r="J202" i="21"/>
  <c r="J86" i="21"/>
  <c r="J176" i="21"/>
  <c r="J144" i="21"/>
  <c r="J13" i="21"/>
  <c r="J183" i="21"/>
  <c r="J182" i="21"/>
  <c r="J196" i="21"/>
  <c r="J38" i="21"/>
  <c r="J16" i="21"/>
  <c r="J14" i="21"/>
  <c r="J175" i="21"/>
  <c r="J125" i="21"/>
  <c r="J65" i="21"/>
  <c r="J34" i="21"/>
  <c r="J11" i="21"/>
  <c r="J52" i="21"/>
  <c r="J180" i="21"/>
  <c r="J47" i="21"/>
  <c r="J75" i="21"/>
  <c r="J201" i="21"/>
  <c r="J105" i="21"/>
  <c r="J203" i="21"/>
  <c r="J18" i="21"/>
  <c r="J37" i="21"/>
  <c r="J154" i="21"/>
  <c r="J181" i="21"/>
  <c r="J64" i="21"/>
  <c r="J165" i="21"/>
  <c r="J169" i="21"/>
  <c r="J44" i="21"/>
  <c r="J160" i="21"/>
  <c r="J89" i="21"/>
  <c r="J132" i="21"/>
  <c r="J78" i="21"/>
  <c r="J168" i="21"/>
  <c r="J117" i="21"/>
  <c r="J153" i="21"/>
  <c r="J42" i="21"/>
  <c r="J109" i="21"/>
  <c r="J190" i="21"/>
  <c r="J73" i="21"/>
  <c r="J110" i="21"/>
  <c r="J159" i="21"/>
  <c r="J30" i="21"/>
  <c r="J28" i="21"/>
  <c r="J63" i="21"/>
  <c r="J139" i="21"/>
  <c r="J152" i="21"/>
  <c r="J189" i="21"/>
  <c r="T30" i="21"/>
  <c r="AG30" i="21" s="1"/>
  <c r="T78" i="21"/>
  <c r="AG78" i="21" s="1"/>
  <c r="T90" i="21"/>
  <c r="AG90" i="21" s="1"/>
  <c r="K11" i="14"/>
  <c r="K7" i="14"/>
  <c r="H24" i="14"/>
  <c r="T24" i="21"/>
  <c r="AG24" i="21" s="1"/>
  <c r="F24" i="14"/>
  <c r="T38" i="21"/>
  <c r="AG38" i="21" s="1"/>
  <c r="T100" i="21"/>
  <c r="AG100" i="21" s="1"/>
  <c r="T99" i="21"/>
  <c r="AG99" i="21" s="1"/>
  <c r="T101" i="21"/>
  <c r="AG101" i="21" s="1"/>
  <c r="T183" i="21"/>
  <c r="AG183" i="21" s="1"/>
  <c r="T143" i="21"/>
  <c r="AG143" i="21" s="1"/>
  <c r="T20" i="21"/>
  <c r="AG20" i="21" s="1"/>
  <c r="T134" i="21"/>
  <c r="AG134" i="21" s="1"/>
  <c r="T178" i="21"/>
  <c r="AG178" i="21" s="1"/>
  <c r="T87" i="21"/>
  <c r="AG87" i="21" s="1"/>
  <c r="T59" i="21"/>
  <c r="AG59" i="21" s="1"/>
  <c r="T136" i="21"/>
  <c r="AG136" i="21" s="1"/>
  <c r="T108" i="21"/>
  <c r="AG108" i="21" s="1"/>
  <c r="T52" i="21"/>
  <c r="AG52" i="21" s="1"/>
  <c r="T165" i="21"/>
  <c r="AG165" i="21" s="1"/>
  <c r="T115" i="21"/>
  <c r="AG115" i="21" s="1"/>
  <c r="T107" i="21"/>
  <c r="AG107" i="21" s="1"/>
  <c r="T23" i="21"/>
  <c r="AG23" i="21" s="1"/>
  <c r="T95" i="21"/>
  <c r="AG95" i="21" s="1"/>
  <c r="T182" i="21"/>
  <c r="AG182" i="21" s="1"/>
  <c r="T73" i="21"/>
  <c r="AG73" i="21" s="1"/>
  <c r="T25" i="21"/>
  <c r="AG25" i="21" s="1"/>
  <c r="T185" i="21"/>
  <c r="AG185" i="21" s="1"/>
  <c r="T68" i="21"/>
  <c r="AG68" i="21" s="1"/>
  <c r="T170" i="21"/>
  <c r="AG170" i="21" s="1"/>
  <c r="T63" i="21"/>
  <c r="AG63" i="21" s="1"/>
  <c r="T157" i="21"/>
  <c r="AG157" i="21" s="1"/>
  <c r="T104" i="21"/>
  <c r="AG104" i="21" s="1"/>
  <c r="T158" i="21"/>
  <c r="AG158" i="21" s="1"/>
  <c r="T31" i="21"/>
  <c r="AG31" i="21" s="1"/>
  <c r="T71" i="21"/>
  <c r="AG71" i="21" s="1"/>
  <c r="T33" i="21"/>
  <c r="AG33" i="21" s="1"/>
  <c r="T203" i="21"/>
  <c r="AG203" i="21" s="1"/>
  <c r="T85" i="21"/>
  <c r="AG85" i="21" s="1"/>
  <c r="T167" i="21"/>
  <c r="AG167" i="21" s="1"/>
  <c r="T138" i="21"/>
  <c r="AG138" i="21" s="1"/>
  <c r="T35" i="21"/>
  <c r="AG35" i="21" s="1"/>
  <c r="T179" i="21"/>
  <c r="AG179" i="21" s="1"/>
  <c r="T197" i="21"/>
  <c r="AG197" i="21" s="1"/>
  <c r="T82" i="21"/>
  <c r="AG82" i="21" s="1"/>
  <c r="T97" i="21"/>
  <c r="AG97" i="21" s="1"/>
  <c r="T195" i="21"/>
  <c r="AG195" i="21" s="1"/>
  <c r="T37" i="21"/>
  <c r="AG37" i="21" s="1"/>
  <c r="T93" i="21"/>
  <c r="AG93" i="21" s="1"/>
  <c r="T13" i="21"/>
  <c r="AG13" i="21" s="1"/>
  <c r="T18" i="21"/>
  <c r="AG18" i="21" s="1"/>
  <c r="T116" i="21"/>
  <c r="AG116" i="21" s="1"/>
  <c r="T22" i="21"/>
  <c r="AG22" i="21" s="1"/>
  <c r="T194" i="21"/>
  <c r="AG194" i="21" s="1"/>
  <c r="T64" i="21"/>
  <c r="AG64" i="21" s="1"/>
  <c r="T34" i="21"/>
  <c r="AG34" i="21" s="1"/>
  <c r="T10" i="21"/>
  <c r="AG10" i="21" s="1"/>
  <c r="T162" i="21"/>
  <c r="AG162" i="21" s="1"/>
  <c r="T120" i="21"/>
  <c r="AG120" i="21" s="1"/>
  <c r="T112" i="21"/>
  <c r="AG112" i="21" s="1"/>
  <c r="T84" i="21"/>
  <c r="AG84" i="21" s="1"/>
  <c r="T131" i="21"/>
  <c r="AG131" i="21" s="1"/>
  <c r="T80" i="21"/>
  <c r="AG80" i="21" s="1"/>
  <c r="T144" i="21"/>
  <c r="AG144" i="21" s="1"/>
  <c r="T48" i="21"/>
  <c r="AG48" i="21" s="1"/>
  <c r="T88" i="21"/>
  <c r="AG88" i="21" s="1"/>
  <c r="T200" i="21"/>
  <c r="AG200" i="21" s="1"/>
  <c r="T151" i="21"/>
  <c r="AG151" i="21" s="1"/>
  <c r="T106" i="21"/>
  <c r="AG106" i="21" s="1"/>
  <c r="T102" i="21"/>
  <c r="AG102" i="21" s="1"/>
  <c r="T129" i="21"/>
  <c r="AG129" i="21" s="1"/>
  <c r="T118" i="21"/>
  <c r="AG118" i="21" s="1"/>
  <c r="T142" i="21"/>
  <c r="AG142" i="21" s="1"/>
  <c r="T153" i="21"/>
  <c r="AG153" i="21" s="1"/>
  <c r="T103" i="21"/>
  <c r="AG103" i="21" s="1"/>
  <c r="T163" i="21"/>
  <c r="AG163" i="21" s="1"/>
  <c r="T137" i="21"/>
  <c r="AG137" i="21" s="1"/>
  <c r="T145" i="21"/>
  <c r="AG145" i="21" s="1"/>
  <c r="T114" i="21"/>
  <c r="AG114" i="21" s="1"/>
  <c r="T176" i="21"/>
  <c r="AG176" i="21" s="1"/>
  <c r="T130" i="21"/>
  <c r="AG130" i="21" s="1"/>
  <c r="T54" i="21"/>
  <c r="AG54" i="21" s="1"/>
  <c r="T202" i="21"/>
  <c r="AG202" i="21" s="1"/>
  <c r="T77" i="21"/>
  <c r="AG77" i="21" s="1"/>
  <c r="T204" i="21"/>
  <c r="AG204" i="21" s="1"/>
  <c r="T72" i="21"/>
  <c r="AG72" i="21" s="1"/>
  <c r="T147" i="21"/>
  <c r="AG147" i="21" s="1"/>
  <c r="T149" i="21"/>
  <c r="AG149" i="21" s="1"/>
  <c r="T96" i="21"/>
  <c r="AG96" i="21" s="1"/>
  <c r="T27" i="21"/>
  <c r="AG27" i="21" s="1"/>
  <c r="T181" i="21"/>
  <c r="AG181" i="21" s="1"/>
  <c r="T123" i="21"/>
  <c r="AG123" i="21" s="1"/>
  <c r="T94" i="21"/>
  <c r="AG94" i="21" s="1"/>
  <c r="T39" i="21"/>
  <c r="AG39" i="21" s="1"/>
  <c r="T174" i="21"/>
  <c r="T50" i="21"/>
  <c r="AG50" i="21" s="1"/>
  <c r="T187" i="21"/>
  <c r="AG187" i="21" s="1"/>
  <c r="T191" i="21"/>
  <c r="AG191" i="21" s="1"/>
  <c r="T156" i="21"/>
  <c r="AG156" i="21" s="1"/>
  <c r="T140" i="21"/>
  <c r="AG140" i="21" s="1"/>
  <c r="T122" i="21"/>
  <c r="AG122" i="21" s="1"/>
  <c r="T186" i="21"/>
  <c r="AG186" i="21" s="1"/>
  <c r="T190" i="21"/>
  <c r="AG190" i="21" s="1"/>
  <c r="T40" i="21"/>
  <c r="AG40" i="21" s="1"/>
  <c r="T121" i="21"/>
  <c r="AG121" i="21" s="1"/>
  <c r="T113" i="21"/>
  <c r="AG113" i="21" s="1"/>
  <c r="T14" i="21"/>
  <c r="AG14" i="21" s="1"/>
  <c r="T28" i="21"/>
  <c r="AG28" i="21" s="1"/>
  <c r="T193" i="21"/>
  <c r="AG193" i="21" s="1"/>
  <c r="T192" i="21"/>
  <c r="AG192" i="21" s="1"/>
  <c r="T74" i="21"/>
  <c r="AG74" i="21" s="1"/>
  <c r="T139" i="21"/>
  <c r="AG139" i="21" s="1"/>
  <c r="T49" i="21"/>
  <c r="AG49" i="21" s="1"/>
  <c r="T69" i="21"/>
  <c r="AG69" i="21" s="1"/>
  <c r="T201" i="21"/>
  <c r="AG201" i="21" s="1"/>
  <c r="T56" i="21"/>
  <c r="AG56" i="21" s="1"/>
  <c r="T15" i="21"/>
  <c r="AG15" i="21" s="1"/>
  <c r="T43" i="21"/>
  <c r="AG43" i="21" s="1"/>
  <c r="T98" i="21"/>
  <c r="AG98" i="21" s="1"/>
  <c r="T58" i="21"/>
  <c r="AG58" i="21" s="1"/>
  <c r="T45" i="21"/>
  <c r="AG45" i="21" s="1"/>
  <c r="T148" i="21"/>
  <c r="AG148" i="21" s="1"/>
  <c r="T171" i="21"/>
  <c r="AG171" i="21" s="1"/>
  <c r="T124" i="21"/>
  <c r="AG124" i="21" s="1"/>
  <c r="T160" i="21"/>
  <c r="AG160" i="21" s="1"/>
  <c r="T29" i="21"/>
  <c r="AG29" i="21" s="1"/>
  <c r="T135" i="21"/>
  <c r="AG135" i="21" s="1"/>
  <c r="T81" i="21"/>
  <c r="AG81" i="21" s="1"/>
  <c r="T198" i="21"/>
  <c r="AG198" i="21" s="1"/>
  <c r="T91" i="21"/>
  <c r="AG91" i="21" s="1"/>
  <c r="T189" i="21"/>
  <c r="AG189" i="21" s="1"/>
  <c r="T184" i="21"/>
  <c r="AG184" i="21" s="1"/>
  <c r="T76" i="21"/>
  <c r="AG76" i="21" s="1"/>
  <c r="T152" i="21"/>
  <c r="AG152" i="21" s="1"/>
  <c r="T164" i="21"/>
  <c r="AG164" i="21" s="1"/>
  <c r="J205" i="21"/>
  <c r="L81" i="21"/>
  <c r="L120" i="21"/>
  <c r="T66" i="21"/>
  <c r="AG66" i="21" s="1"/>
  <c r="T125" i="21"/>
  <c r="AG125" i="21" s="1"/>
  <c r="T47" i="21"/>
  <c r="AG47" i="21" s="1"/>
  <c r="T21" i="21"/>
  <c r="AG21" i="21" s="1"/>
  <c r="T168" i="21"/>
  <c r="AG168" i="21" s="1"/>
  <c r="T53" i="21"/>
  <c r="AG53" i="21" s="1"/>
  <c r="T83" i="21"/>
  <c r="AG83" i="21" s="1"/>
  <c r="T79" i="21"/>
  <c r="AG79" i="21" s="1"/>
  <c r="T16" i="21"/>
  <c r="AG16" i="21" s="1"/>
  <c r="T141" i="21"/>
  <c r="AG141" i="21" s="1"/>
  <c r="T46" i="21"/>
  <c r="AG46" i="21" s="1"/>
  <c r="T65" i="21"/>
  <c r="AG65" i="21" s="1"/>
  <c r="T173" i="21"/>
  <c r="AG173" i="21" s="1"/>
  <c r="T117" i="21"/>
  <c r="AG117" i="21" s="1"/>
  <c r="T75" i="21"/>
  <c r="AG75" i="21" s="1"/>
  <c r="L196" i="21"/>
  <c r="L34" i="21"/>
  <c r="L58" i="21"/>
  <c r="AG51" i="21"/>
  <c r="J84" i="21"/>
  <c r="J155" i="21"/>
  <c r="J79" i="21"/>
  <c r="J131" i="21"/>
  <c r="J96" i="21"/>
  <c r="J100" i="21"/>
  <c r="J197" i="21"/>
  <c r="J54" i="21"/>
  <c r="J29" i="21"/>
  <c r="J102" i="21"/>
  <c r="J151" i="21"/>
  <c r="J108" i="21"/>
  <c r="J10" i="21"/>
  <c r="J171" i="21"/>
  <c r="J148" i="21"/>
  <c r="J61" i="21"/>
  <c r="J56" i="21"/>
  <c r="J31" i="21"/>
  <c r="J103" i="21"/>
  <c r="J107" i="21"/>
  <c r="J46" i="21"/>
  <c r="J21" i="21"/>
  <c r="J90" i="21"/>
  <c r="J173" i="21"/>
  <c r="J88" i="21"/>
  <c r="J186" i="21"/>
  <c r="J143" i="21"/>
  <c r="J87" i="21"/>
  <c r="J69" i="21"/>
  <c r="J25" i="21"/>
  <c r="J97" i="21"/>
  <c r="J67" i="21"/>
  <c r="J60" i="21"/>
  <c r="J142" i="21"/>
  <c r="J82" i="21"/>
  <c r="J128" i="21"/>
  <c r="J119" i="21"/>
  <c r="J77" i="21"/>
  <c r="J172" i="21"/>
  <c r="J146" i="21"/>
  <c r="J66" i="21"/>
  <c r="J57" i="21"/>
  <c r="J170" i="21"/>
  <c r="J127" i="21"/>
  <c r="J192" i="21"/>
  <c r="J93" i="21"/>
  <c r="J157" i="21"/>
  <c r="J166" i="21"/>
  <c r="J53" i="21"/>
  <c r="J70" i="21"/>
  <c r="J113" i="21"/>
  <c r="J133" i="21"/>
  <c r="J68" i="21"/>
  <c r="J80" i="21"/>
  <c r="J111" i="21"/>
  <c r="J81" i="21"/>
  <c r="J85" i="21"/>
  <c r="J198" i="21"/>
  <c r="J126" i="21"/>
  <c r="J200" i="21"/>
  <c r="J124" i="21"/>
  <c r="J112" i="21"/>
  <c r="J43" i="21"/>
  <c r="J95" i="21"/>
  <c r="J195" i="21"/>
  <c r="J174" i="21"/>
  <c r="J39" i="21"/>
  <c r="J123" i="21"/>
  <c r="J59" i="21"/>
  <c r="J94" i="21"/>
  <c r="J98" i="21"/>
  <c r="J194" i="21"/>
  <c r="J136" i="21"/>
  <c r="J141" i="21"/>
  <c r="J40" i="21"/>
  <c r="J158" i="21"/>
  <c r="J27" i="21"/>
  <c r="J164" i="21"/>
  <c r="J140" i="21"/>
  <c r="J188" i="21"/>
  <c r="J130" i="21"/>
  <c r="J99" i="21"/>
  <c r="J150" i="21"/>
  <c r="J101" i="21"/>
  <c r="J106" i="21"/>
  <c r="J58" i="21"/>
  <c r="J92" i="21"/>
  <c r="J204" i="21"/>
  <c r="J163" i="21"/>
  <c r="J137" i="21"/>
  <c r="J9" i="21"/>
  <c r="J134" i="21"/>
  <c r="J74" i="21"/>
  <c r="J114" i="21"/>
  <c r="J76" i="21"/>
  <c r="J48" i="21"/>
  <c r="J24" i="21"/>
  <c r="J83" i="21"/>
  <c r="J104" i="21"/>
  <c r="J199" i="21"/>
  <c r="L77" i="21"/>
  <c r="L42" i="21"/>
  <c r="L118" i="21"/>
  <c r="T154" i="21"/>
  <c r="AG154" i="21" s="1"/>
  <c r="L203" i="21"/>
  <c r="L39" i="21"/>
  <c r="T111" i="21"/>
  <c r="AG111" i="21" s="1"/>
  <c r="T166" i="21"/>
  <c r="T205" i="21"/>
  <c r="AG205" i="21" s="1"/>
  <c r="T133" i="21"/>
  <c r="AG133" i="21" s="1"/>
  <c r="L64" i="21"/>
  <c r="L55" i="21"/>
  <c r="L195" i="21"/>
  <c r="Z6" i="21"/>
  <c r="L32" i="21"/>
  <c r="L115" i="21"/>
  <c r="L17" i="21"/>
  <c r="L36" i="21"/>
  <c r="L162" i="21"/>
  <c r="L147" i="21"/>
  <c r="L92" i="21"/>
  <c r="L52" i="21"/>
  <c r="L172" i="21"/>
  <c r="L167" i="21"/>
  <c r="L112" i="21"/>
  <c r="L43" i="21"/>
  <c r="L149" i="21"/>
  <c r="L135" i="21"/>
  <c r="L96" i="21"/>
  <c r="L151" i="21"/>
  <c r="L136" i="21"/>
  <c r="L146" i="21"/>
  <c r="L154" i="21"/>
  <c r="L116" i="21"/>
  <c r="L169" i="21"/>
  <c r="L71" i="21"/>
  <c r="L26" i="21"/>
  <c r="L95" i="21"/>
  <c r="L82" i="21"/>
  <c r="L60" i="21"/>
  <c r="L166" i="21"/>
  <c r="AA157" i="21"/>
  <c r="AA6" i="21" s="1"/>
  <c r="L50" i="21"/>
  <c r="AG70" i="21"/>
  <c r="L138" i="21"/>
  <c r="L126" i="21"/>
  <c r="L124" i="21"/>
  <c r="L10" i="21"/>
  <c r="L100" i="21"/>
  <c r="L72" i="21"/>
  <c r="L102" i="21"/>
  <c r="L106" i="21"/>
  <c r="L177" i="21"/>
  <c r="L94" i="21"/>
  <c r="L123" i="21"/>
  <c r="L182" i="21"/>
  <c r="L27" i="21"/>
  <c r="L44" i="21"/>
  <c r="L119" i="21"/>
  <c r="L15" i="21"/>
  <c r="L22" i="21"/>
  <c r="L89" i="21"/>
  <c r="L31" i="21"/>
  <c r="L56" i="21"/>
  <c r="L130" i="21"/>
  <c r="L87" i="21"/>
  <c r="L67" i="21"/>
  <c r="L201" i="21"/>
  <c r="L200" i="21"/>
  <c r="L110" i="21"/>
  <c r="L181" i="21"/>
  <c r="L132" i="21"/>
  <c r="L16" i="21"/>
  <c r="L86" i="21"/>
  <c r="L59" i="21"/>
  <c r="L150" i="21"/>
  <c r="L191" i="21"/>
  <c r="L158" i="21"/>
  <c r="L143" i="21"/>
  <c r="L45" i="21"/>
  <c r="L91" i="21"/>
  <c r="L121" i="21"/>
  <c r="L30" i="21"/>
  <c r="L199" i="21"/>
  <c r="L18" i="21"/>
  <c r="L205" i="21"/>
  <c r="L73" i="21"/>
  <c r="L142" i="21"/>
  <c r="L105" i="21"/>
  <c r="L41" i="21"/>
  <c r="L188" i="21"/>
  <c r="L97" i="21"/>
  <c r="L68" i="21"/>
  <c r="L66" i="21"/>
  <c r="L70" i="21"/>
  <c r="L176" i="21"/>
  <c r="L51" i="21"/>
  <c r="L140" i="21"/>
  <c r="L25" i="21"/>
  <c r="L122" i="21"/>
  <c r="L186" i="21"/>
  <c r="L113" i="21"/>
  <c r="L104" i="21"/>
  <c r="L185" i="21"/>
  <c r="L40" i="21"/>
  <c r="L164" i="21"/>
  <c r="L80" i="21"/>
  <c r="L184" i="21"/>
  <c r="L125" i="21"/>
  <c r="L141" i="21"/>
  <c r="L78" i="21"/>
  <c r="L107" i="21"/>
  <c r="L47" i="21"/>
  <c r="L46" i="21"/>
  <c r="L144" i="21"/>
  <c r="L76" i="21"/>
  <c r="L21" i="21"/>
  <c r="L65" i="21"/>
  <c r="L35" i="21"/>
  <c r="L90" i="21"/>
  <c r="L168" i="21"/>
  <c r="L173" i="21"/>
  <c r="L48" i="21"/>
  <c r="L152" i="21"/>
  <c r="L53" i="21"/>
  <c r="L117" i="21"/>
  <c r="L24" i="21"/>
  <c r="L23" i="21"/>
  <c r="L83" i="21"/>
  <c r="L75" i="21"/>
  <c r="L88" i="21"/>
  <c r="L13" i="21"/>
  <c r="L183" i="21"/>
  <c r="L103" i="21"/>
  <c r="L161" i="21"/>
  <c r="L109" i="21"/>
  <c r="L153" i="21"/>
  <c r="L69" i="21"/>
  <c r="L85" i="21"/>
  <c r="L79" i="21"/>
  <c r="L84" i="21"/>
  <c r="L159" i="21"/>
  <c r="L165" i="21"/>
  <c r="L148" i="21"/>
  <c r="L179" i="21"/>
  <c r="L171" i="21"/>
  <c r="L61" i="21"/>
  <c r="L202" i="21"/>
  <c r="L194" i="21"/>
  <c r="L54" i="21"/>
  <c r="L180" i="21"/>
  <c r="L197" i="21"/>
  <c r="L174" i="21"/>
  <c r="L190" i="21"/>
  <c r="L111" i="21"/>
  <c r="L187" i="21"/>
  <c r="L189" i="21"/>
  <c r="AG11" i="21"/>
  <c r="L198" i="21"/>
  <c r="L131" i="21"/>
  <c r="L155" i="21"/>
  <c r="L29" i="21"/>
  <c r="L33" i="21"/>
  <c r="L12" i="21"/>
  <c r="L108" i="21"/>
  <c r="L38" i="21"/>
  <c r="L160" i="21"/>
  <c r="L204" i="21"/>
  <c r="L99" i="21"/>
  <c r="L11" i="21"/>
  <c r="L98" i="21"/>
  <c r="L128" i="21"/>
  <c r="L129" i="21"/>
  <c r="L156" i="21"/>
  <c r="L14" i="21"/>
  <c r="L62" i="21"/>
  <c r="L57" i="21"/>
  <c r="L163" i="21"/>
  <c r="L28" i="21"/>
  <c r="L20" i="21"/>
  <c r="L170" i="21"/>
  <c r="L137" i="21"/>
  <c r="L193" i="21"/>
  <c r="L127" i="21"/>
  <c r="L9" i="21"/>
  <c r="L37" i="21"/>
  <c r="L192" i="21"/>
  <c r="L134" i="21"/>
  <c r="L63" i="21"/>
  <c r="L145" i="21"/>
  <c r="L74" i="21"/>
  <c r="L175" i="21"/>
  <c r="L19" i="21"/>
  <c r="L93" i="21"/>
  <c r="L139" i="21"/>
  <c r="L178" i="21"/>
  <c r="L157" i="21"/>
  <c r="L114" i="21"/>
  <c r="L49" i="21"/>
  <c r="L101" i="21"/>
  <c r="H14" i="14" l="1"/>
  <c r="F14" i="14"/>
  <c r="F18" i="14"/>
  <c r="AG174" i="21"/>
  <c r="AV6" i="21" s="1"/>
  <c r="H22" i="14"/>
  <c r="AG166" i="21"/>
  <c r="AV3" i="21" s="1"/>
  <c r="F22" i="14"/>
  <c r="AC6" i="21"/>
  <c r="AD6" i="21"/>
  <c r="AV4" i="21"/>
  <c r="AV1" i="21"/>
  <c r="AV2" i="21"/>
  <c r="AV5" i="21"/>
  <c r="AG6" i="21" l="1"/>
  <c r="AD48" i="21"/>
  <c r="AD35" i="21"/>
  <c r="AD144" i="21"/>
  <c r="AD78" i="21"/>
  <c r="AD13" i="21"/>
  <c r="AD83" i="21"/>
  <c r="AD173" i="21"/>
  <c r="AD65" i="21"/>
  <c r="AD46" i="21"/>
  <c r="AD141" i="21"/>
  <c r="AD23" i="21"/>
  <c r="AD117" i="21"/>
  <c r="AD76" i="21"/>
  <c r="AD184" i="21"/>
  <c r="AD75" i="21"/>
  <c r="AD24" i="21"/>
  <c r="AD168" i="21"/>
  <c r="AD21" i="21"/>
  <c r="AD47" i="21"/>
  <c r="AD125" i="21"/>
  <c r="AD88" i="21"/>
  <c r="AD53" i="21"/>
  <c r="AD90" i="21"/>
  <c r="AD107" i="21"/>
  <c r="AD152" i="21"/>
  <c r="AD161" i="21"/>
  <c r="AD153" i="21"/>
  <c r="AD180" i="21"/>
  <c r="AD34" i="21"/>
  <c r="AD79" i="21"/>
  <c r="AD82" i="21"/>
  <c r="AD19" i="21"/>
  <c r="AD57" i="21"/>
  <c r="AD199" i="21"/>
  <c r="AD103" i="21"/>
  <c r="AD109" i="21"/>
  <c r="AD174" i="21"/>
  <c r="AD54" i="21"/>
  <c r="AD96" i="21"/>
  <c r="AD123" i="21"/>
  <c r="AD124" i="21"/>
  <c r="AD69" i="21"/>
  <c r="AD143" i="21"/>
  <c r="AD12" i="21"/>
  <c r="AD116" i="21"/>
  <c r="AD138" i="21"/>
  <c r="AD175" i="21"/>
  <c r="AD62" i="21"/>
  <c r="AD183" i="21"/>
  <c r="AD40" i="21"/>
  <c r="AD16" i="21"/>
  <c r="AD129" i="21"/>
  <c r="AD43" i="21"/>
  <c r="AD147" i="21"/>
  <c r="AD11" i="21"/>
  <c r="AD126" i="21"/>
  <c r="AD196" i="21"/>
  <c r="AD139" i="21"/>
  <c r="AD28" i="21"/>
  <c r="AD142" i="21"/>
  <c r="AD18" i="21"/>
  <c r="AD41" i="21"/>
  <c r="AD39" i="21"/>
  <c r="AD202" i="21"/>
  <c r="AD203" i="21"/>
  <c r="AD106" i="21"/>
  <c r="AD179" i="21"/>
  <c r="AD114" i="21"/>
  <c r="AD101" i="21"/>
  <c r="AD99" i="21"/>
  <c r="AD110" i="21"/>
  <c r="AD182" i="21"/>
  <c r="AD155" i="21"/>
  <c r="AD63" i="21"/>
  <c r="AD186" i="21"/>
  <c r="AD121" i="21"/>
  <c r="AD68" i="21"/>
  <c r="AD67" i="21"/>
  <c r="AD42" i="21"/>
  <c r="AD151" i="21"/>
  <c r="AD162" i="21"/>
  <c r="AD177" i="21"/>
  <c r="AD17" i="21"/>
  <c r="AD93" i="21"/>
  <c r="AD73" i="21"/>
  <c r="AD132" i="21"/>
  <c r="AD98" i="21"/>
  <c r="AD27" i="21"/>
  <c r="AD145" i="21"/>
  <c r="AD122" i="21"/>
  <c r="AD201" i="21"/>
  <c r="AD119" i="21"/>
  <c r="AD26" i="21"/>
  <c r="AD166" i="21"/>
  <c r="AD9" i="21"/>
  <c r="AD164" i="21"/>
  <c r="AD190" i="21"/>
  <c r="AD188" i="21"/>
  <c r="AD31" i="21"/>
  <c r="AD112" i="21"/>
  <c r="AD58" i="21"/>
  <c r="AD200" i="21"/>
  <c r="AD135" i="21"/>
  <c r="AD85" i="21"/>
  <c r="AD37" i="21"/>
  <c r="AD140" i="21"/>
  <c r="AD56" i="21"/>
  <c r="AD108" i="21"/>
  <c r="AD77" i="21"/>
  <c r="AD127" i="21"/>
  <c r="AD51" i="21"/>
  <c r="AD156" i="21"/>
  <c r="AD60" i="21"/>
  <c r="AD89" i="21"/>
  <c r="AD146" i="21"/>
  <c r="AD33" i="21"/>
  <c r="AD159" i="21"/>
  <c r="AD204" i="21"/>
  <c r="AD115" i="21"/>
  <c r="AD32" i="21"/>
  <c r="AD137" i="21"/>
  <c r="AD176" i="21"/>
  <c r="AD15" i="21"/>
  <c r="AD197" i="21"/>
  <c r="AD100" i="21"/>
  <c r="AD157" i="21"/>
  <c r="AD170" i="21"/>
  <c r="AD50" i="21"/>
  <c r="AD104" i="21"/>
  <c r="AD172" i="21"/>
  <c r="AD160" i="21"/>
  <c r="AD55" i="21"/>
  <c r="AD148" i="21"/>
  <c r="AD45" i="21"/>
  <c r="AD29" i="21"/>
  <c r="AD154" i="21"/>
  <c r="AD189" i="21"/>
  <c r="AD70" i="21"/>
  <c r="AD178" i="21"/>
  <c r="AD105" i="21"/>
  <c r="AD86" i="21"/>
  <c r="AD136" i="21"/>
  <c r="AD59" i="21"/>
  <c r="AD84" i="21"/>
  <c r="AD49" i="21"/>
  <c r="AD14" i="21"/>
  <c r="AD91" i="21"/>
  <c r="AD149" i="21"/>
  <c r="AD195" i="21"/>
  <c r="AD95" i="21"/>
  <c r="AD38" i="21"/>
  <c r="AD198" i="21"/>
  <c r="AD131" i="21"/>
  <c r="AD66" i="21"/>
  <c r="AD194" i="21"/>
  <c r="AD102" i="21"/>
  <c r="AD22" i="21"/>
  <c r="AD165" i="21"/>
  <c r="AD80" i="21"/>
  <c r="AD118" i="21"/>
  <c r="AD134" i="21"/>
  <c r="AD25" i="21"/>
  <c r="AD87" i="21"/>
  <c r="AD167" i="21"/>
  <c r="AD171" i="21"/>
  <c r="AD74" i="21"/>
  <c r="AD150" i="21"/>
  <c r="AD205" i="21"/>
  <c r="AD158" i="21"/>
  <c r="AD61" i="21"/>
  <c r="AD44" i="21"/>
  <c r="AD94" i="21"/>
  <c r="AD133" i="21"/>
  <c r="AD192" i="21"/>
  <c r="AD187" i="21"/>
  <c r="AD130" i="21"/>
  <c r="AD52" i="21"/>
  <c r="AD81" i="21"/>
  <c r="AD163" i="21"/>
  <c r="AD10" i="21"/>
  <c r="AD36" i="21"/>
  <c r="AD193" i="21"/>
  <c r="AD30" i="21"/>
  <c r="AD97" i="21"/>
  <c r="AD64" i="21"/>
  <c r="AD92" i="21"/>
  <c r="AD71" i="21"/>
  <c r="AD20" i="21"/>
  <c r="AD113" i="21"/>
  <c r="AD128" i="21"/>
  <c r="AD169" i="21"/>
  <c r="AD181" i="21"/>
  <c r="AD111" i="21"/>
  <c r="AD191" i="21"/>
  <c r="AD185" i="21"/>
  <c r="AD120" i="21"/>
  <c r="AD72" i="21"/>
  <c r="AC166" i="21"/>
  <c r="AC111" i="21"/>
  <c r="AC205" i="21"/>
  <c r="AC133" i="21"/>
  <c r="AC101" i="21"/>
  <c r="AC201" i="21"/>
  <c r="AC98" i="21"/>
  <c r="AC148" i="21"/>
  <c r="AC29" i="21"/>
  <c r="AC75" i="21"/>
  <c r="AC147" i="21"/>
  <c r="AC96" i="21"/>
  <c r="AC100" i="21"/>
  <c r="AC129" i="21"/>
  <c r="AC195" i="21"/>
  <c r="AC104" i="21"/>
  <c r="AC61" i="21"/>
  <c r="AC16" i="21"/>
  <c r="AC80" i="21"/>
  <c r="AC48" i="21"/>
  <c r="AC143" i="21"/>
  <c r="AC56" i="21"/>
  <c r="AC171" i="21"/>
  <c r="AC117" i="21"/>
  <c r="AC204" i="21"/>
  <c r="AC106" i="21"/>
  <c r="AC191" i="21"/>
  <c r="AC62" i="21"/>
  <c r="AC163" i="21"/>
  <c r="AC20" i="21"/>
  <c r="AC137" i="21"/>
  <c r="AC127" i="21"/>
  <c r="AC37" i="21"/>
  <c r="AC134" i="21"/>
  <c r="AC145" i="21"/>
  <c r="AC175" i="21"/>
  <c r="AC93" i="21"/>
  <c r="AC178" i="21"/>
  <c r="AC114" i="21"/>
  <c r="AC109" i="21"/>
  <c r="AC89" i="21"/>
  <c r="AC146" i="21"/>
  <c r="AC11" i="21"/>
  <c r="AC115" i="21"/>
  <c r="AC17" i="21"/>
  <c r="AC76" i="21"/>
  <c r="AC186" i="21"/>
  <c r="AC197" i="21"/>
  <c r="AC119" i="21"/>
  <c r="AC116" i="21"/>
  <c r="AC22" i="21"/>
  <c r="AC194" i="21"/>
  <c r="AC84" i="21"/>
  <c r="AC168" i="21"/>
  <c r="AC123" i="21"/>
  <c r="AC18" i="21"/>
  <c r="AC124" i="21"/>
  <c r="AC81" i="21"/>
  <c r="AC66" i="21"/>
  <c r="AC39" i="21"/>
  <c r="AC25" i="21"/>
  <c r="AC41" i="21"/>
  <c r="AC67" i="21"/>
  <c r="AC128" i="21"/>
  <c r="AC55" i="21"/>
  <c r="AC26" i="21"/>
  <c r="AC159" i="21"/>
  <c r="AC30" i="21"/>
  <c r="AC78" i="21"/>
  <c r="AC24" i="21"/>
  <c r="AC70" i="21"/>
  <c r="AC150" i="21"/>
  <c r="AC43" i="21"/>
  <c r="AC160" i="21"/>
  <c r="AC182" i="21"/>
  <c r="AC118" i="21"/>
  <c r="AC105" i="21"/>
  <c r="AC188" i="21"/>
  <c r="AC103" i="21"/>
  <c r="AC185" i="21"/>
  <c r="AC60" i="21"/>
  <c r="AC15" i="21"/>
  <c r="AC58" i="21"/>
  <c r="AC46" i="21"/>
  <c r="AC169" i="21"/>
  <c r="AC94" i="21"/>
  <c r="AC51" i="21"/>
  <c r="AC82" i="21"/>
  <c r="AC132" i="21"/>
  <c r="AC85" i="21"/>
  <c r="AC167" i="21"/>
  <c r="AC138" i="21"/>
  <c r="AC189" i="21"/>
  <c r="AC144" i="21"/>
  <c r="AC88" i="21"/>
  <c r="AC72" i="21"/>
  <c r="AC45" i="21"/>
  <c r="AC141" i="21"/>
  <c r="AC149" i="21"/>
  <c r="AC27" i="21"/>
  <c r="AC177" i="21"/>
  <c r="AC50" i="21"/>
  <c r="AC97" i="21"/>
  <c r="AC14" i="21"/>
  <c r="AC57" i="21"/>
  <c r="AC28" i="21"/>
  <c r="AC170" i="21"/>
  <c r="AC193" i="21"/>
  <c r="AC9" i="21"/>
  <c r="AC192" i="21"/>
  <c r="AC63" i="21"/>
  <c r="AC74" i="21"/>
  <c r="AC19" i="21"/>
  <c r="AC139" i="21"/>
  <c r="AC157" i="21"/>
  <c r="AC49" i="21"/>
  <c r="AC87" i="21"/>
  <c r="AC59" i="21"/>
  <c r="AC136" i="21"/>
  <c r="AC12" i="21"/>
  <c r="AC126" i="21"/>
  <c r="AC36" i="21"/>
  <c r="AC184" i="21"/>
  <c r="AC152" i="21"/>
  <c r="AC153" i="21"/>
  <c r="AC121" i="21"/>
  <c r="AC69" i="21"/>
  <c r="AC38" i="21"/>
  <c r="AC181" i="21"/>
  <c r="AC44" i="21"/>
  <c r="AC73" i="21"/>
  <c r="AC183" i="21"/>
  <c r="AC68" i="21"/>
  <c r="AC130" i="21"/>
  <c r="AC42" i="21"/>
  <c r="AC102" i="21"/>
  <c r="AC180" i="21"/>
  <c r="AC86" i="21"/>
  <c r="AC198" i="21"/>
  <c r="AC173" i="21"/>
  <c r="AC172" i="21"/>
  <c r="AC200" i="21"/>
  <c r="AC179" i="21"/>
  <c r="AC142" i="21"/>
  <c r="AC161" i="21"/>
  <c r="AC32" i="21"/>
  <c r="AC158" i="21"/>
  <c r="AC31" i="21"/>
  <c r="AC71" i="21"/>
  <c r="AC33" i="21"/>
  <c r="AC203" i="21"/>
  <c r="AC155" i="21"/>
  <c r="AC79" i="21"/>
  <c r="AC35" i="21"/>
  <c r="AC65" i="21"/>
  <c r="AC108" i="21"/>
  <c r="AC52" i="21"/>
  <c r="AC107" i="21"/>
  <c r="AC40" i="21"/>
  <c r="AC156" i="21"/>
  <c r="AC13" i="21"/>
  <c r="AC34" i="21"/>
  <c r="AC162" i="21"/>
  <c r="AC112" i="21"/>
  <c r="AC131" i="21"/>
  <c r="AC21" i="21"/>
  <c r="AC64" i="21"/>
  <c r="AC10" i="21"/>
  <c r="AC125" i="21"/>
  <c r="AC190" i="21"/>
  <c r="AC47" i="21"/>
  <c r="AC135" i="21"/>
  <c r="AC113" i="21"/>
  <c r="AC90" i="21"/>
  <c r="AC164" i="21"/>
  <c r="AC151" i="21"/>
  <c r="AC95" i="21"/>
  <c r="AC99" i="21"/>
  <c r="AC199" i="21"/>
  <c r="AC176" i="21"/>
  <c r="AC54" i="21"/>
  <c r="AC202" i="21"/>
  <c r="AC77" i="21"/>
  <c r="AC53" i="21"/>
  <c r="AC120" i="21"/>
  <c r="AC83" i="21"/>
  <c r="AC187" i="21"/>
  <c r="AC122" i="21"/>
  <c r="AC165" i="21"/>
  <c r="AC154" i="21"/>
  <c r="AC92" i="21"/>
  <c r="AC91" i="21"/>
  <c r="AC23" i="21"/>
  <c r="AC140" i="21"/>
  <c r="AC110" i="21"/>
  <c r="AC174" i="21"/>
  <c r="AC196" i="21"/>
  <c r="K13" i="14" l="1"/>
  <c r="K15" i="14"/>
  <c r="AE120" i="21"/>
  <c r="AF120" i="21" s="1"/>
  <c r="AE181" i="21"/>
  <c r="AF181" i="21" s="1"/>
  <c r="AE20" i="21"/>
  <c r="AF20" i="21" s="1"/>
  <c r="AE130" i="21"/>
  <c r="AF130" i="21" s="1"/>
  <c r="AE94" i="21"/>
  <c r="AF94" i="21" s="1"/>
  <c r="AE84" i="21"/>
  <c r="AF84" i="21" s="1"/>
  <c r="AE105" i="21"/>
  <c r="AF105" i="21" s="1"/>
  <c r="AE55" i="21"/>
  <c r="AF55" i="21" s="1"/>
  <c r="AE50" i="21"/>
  <c r="AF50" i="21" s="1"/>
  <c r="AE118" i="21"/>
  <c r="AF118" i="21" s="1"/>
  <c r="AE10" i="21"/>
  <c r="AF10" i="21" s="1"/>
  <c r="AE102" i="21"/>
  <c r="AF102" i="21" s="1"/>
  <c r="AE197" i="21"/>
  <c r="AF197" i="21" s="1"/>
  <c r="AE154" i="21"/>
  <c r="AF154" i="21" s="1"/>
  <c r="AE32" i="21"/>
  <c r="AF32" i="21" s="1"/>
  <c r="AE33" i="21"/>
  <c r="AF33" i="21" s="1"/>
  <c r="AE156" i="21"/>
  <c r="AF156" i="21" s="1"/>
  <c r="AE108" i="21"/>
  <c r="AF108" i="21" s="1"/>
  <c r="AE85" i="21"/>
  <c r="AF85" i="21" s="1"/>
  <c r="AE112" i="21"/>
  <c r="AF112" i="21" s="1"/>
  <c r="AE119" i="21"/>
  <c r="AF119" i="21" s="1"/>
  <c r="AE27" i="21"/>
  <c r="AF27" i="21" s="1"/>
  <c r="AE93" i="21"/>
  <c r="AF93" i="21" s="1"/>
  <c r="AE151" i="21"/>
  <c r="AF151" i="21" s="1"/>
  <c r="AE121" i="21"/>
  <c r="AF121" i="21" s="1"/>
  <c r="AE202" i="21"/>
  <c r="AF202" i="21" s="1"/>
  <c r="AE142" i="21"/>
  <c r="AF142" i="21" s="1"/>
  <c r="AE126" i="21"/>
  <c r="AF126" i="21" s="1"/>
  <c r="AE129" i="21"/>
  <c r="AF129" i="21" s="1"/>
  <c r="AE62" i="21"/>
  <c r="AF62" i="21" s="1"/>
  <c r="AE12" i="21"/>
  <c r="AF12" i="21" s="1"/>
  <c r="AE109" i="21"/>
  <c r="AF109" i="21" s="1"/>
  <c r="AE19" i="21"/>
  <c r="AF19" i="21" s="1"/>
  <c r="AE180" i="21"/>
  <c r="AF180" i="21" s="1"/>
  <c r="AE107" i="21"/>
  <c r="AF107" i="21" s="1"/>
  <c r="AE125" i="21"/>
  <c r="AF125" i="21" s="1"/>
  <c r="AE24" i="21"/>
  <c r="AF24" i="21" s="1"/>
  <c r="AE117" i="21"/>
  <c r="AF117" i="21" s="1"/>
  <c r="AE78" i="21"/>
  <c r="AF78" i="21" s="1"/>
  <c r="AE111" i="21"/>
  <c r="AF111" i="21" s="1"/>
  <c r="AE205" i="21"/>
  <c r="AF205" i="21" s="1"/>
  <c r="AE149" i="21"/>
  <c r="AF149" i="21" s="1"/>
  <c r="AE164" i="21"/>
  <c r="AF164" i="21" s="1"/>
  <c r="AE182" i="21"/>
  <c r="AF182" i="21" s="1"/>
  <c r="AE123" i="21"/>
  <c r="AF123" i="21" s="1"/>
  <c r="AE65" i="21"/>
  <c r="AF65" i="21" s="1"/>
  <c r="AE185" i="21"/>
  <c r="AF185" i="21" s="1"/>
  <c r="AE169" i="21"/>
  <c r="AF169" i="21" s="1"/>
  <c r="AE71" i="21"/>
  <c r="AF71" i="21" s="1"/>
  <c r="AE30" i="21"/>
  <c r="AF30" i="21" s="1"/>
  <c r="AE163" i="21"/>
  <c r="AF163" i="21" s="1"/>
  <c r="AE187" i="21"/>
  <c r="AF187" i="21" s="1"/>
  <c r="AE44" i="21"/>
  <c r="AF44" i="21" s="1"/>
  <c r="AE150" i="21"/>
  <c r="AF150" i="21" s="1"/>
  <c r="AE87" i="21"/>
  <c r="AF87" i="21" s="1"/>
  <c r="AE80" i="21"/>
  <c r="AF80" i="21" s="1"/>
  <c r="AE194" i="21"/>
  <c r="AF194" i="21" s="1"/>
  <c r="AE38" i="21"/>
  <c r="AF38" i="21" s="1"/>
  <c r="AE91" i="21"/>
  <c r="AF91" i="21" s="1"/>
  <c r="AE59" i="21"/>
  <c r="AF59" i="21" s="1"/>
  <c r="AE178" i="21"/>
  <c r="AF178" i="21" s="1"/>
  <c r="AE29" i="21"/>
  <c r="AF29" i="21" s="1"/>
  <c r="AE160" i="21"/>
  <c r="AF160" i="21" s="1"/>
  <c r="AE170" i="21"/>
  <c r="AF170" i="21" s="1"/>
  <c r="AE15" i="21"/>
  <c r="AF15" i="21" s="1"/>
  <c r="AE115" i="21"/>
  <c r="AF115" i="21" s="1"/>
  <c r="AE146" i="21"/>
  <c r="AF146" i="21" s="1"/>
  <c r="AE51" i="21"/>
  <c r="AF51" i="21" s="1"/>
  <c r="AE56" i="21"/>
  <c r="AF56" i="21" s="1"/>
  <c r="AE135" i="21"/>
  <c r="AF135" i="21" s="1"/>
  <c r="AE31" i="21"/>
  <c r="AF31" i="21" s="1"/>
  <c r="AE9" i="21"/>
  <c r="AF9" i="21" s="1"/>
  <c r="AE201" i="21"/>
  <c r="AF201" i="21" s="1"/>
  <c r="AE98" i="21"/>
  <c r="AF98" i="21" s="1"/>
  <c r="AE17" i="21"/>
  <c r="AF17" i="21" s="1"/>
  <c r="AE42" i="21"/>
  <c r="AF42" i="21" s="1"/>
  <c r="AE186" i="21"/>
  <c r="AF186" i="21" s="1"/>
  <c r="AE110" i="21"/>
  <c r="AF110" i="21" s="1"/>
  <c r="AE179" i="21"/>
  <c r="AF179" i="21" s="1"/>
  <c r="AE39" i="21"/>
  <c r="AF39" i="21" s="1"/>
  <c r="AE28" i="21"/>
  <c r="AF28" i="21" s="1"/>
  <c r="AE11" i="21"/>
  <c r="AF11" i="21" s="1"/>
  <c r="AE16" i="21"/>
  <c r="AF16" i="21" s="1"/>
  <c r="AE175" i="21"/>
  <c r="AF175" i="21" s="1"/>
  <c r="AE143" i="21"/>
  <c r="AF143" i="21" s="1"/>
  <c r="AE96" i="21"/>
  <c r="AF96" i="21" s="1"/>
  <c r="AE103" i="21"/>
  <c r="AF103" i="21" s="1"/>
  <c r="AE82" i="21"/>
  <c r="AF82" i="21" s="1"/>
  <c r="AE153" i="21"/>
  <c r="AF153" i="21" s="1"/>
  <c r="AE90" i="21"/>
  <c r="AF90" i="21" s="1"/>
  <c r="AE47" i="21"/>
  <c r="AF47" i="21" s="1"/>
  <c r="AE75" i="21"/>
  <c r="AF75" i="21" s="1"/>
  <c r="AE23" i="21"/>
  <c r="AF23" i="21" s="1"/>
  <c r="AE173" i="21"/>
  <c r="AF173" i="21" s="1"/>
  <c r="AE144" i="21"/>
  <c r="AF144" i="21" s="1"/>
  <c r="AE167" i="21"/>
  <c r="AF167" i="21" s="1"/>
  <c r="AE198" i="21"/>
  <c r="AF198" i="21" s="1"/>
  <c r="AE114" i="21"/>
  <c r="AF114" i="21" s="1"/>
  <c r="AE191" i="21"/>
  <c r="AF191" i="21" s="1"/>
  <c r="AE128" i="21"/>
  <c r="AF128" i="21" s="1"/>
  <c r="AE92" i="21"/>
  <c r="AF92" i="21" s="1"/>
  <c r="AE193" i="21"/>
  <c r="AF193" i="21" s="1"/>
  <c r="AE81" i="21"/>
  <c r="AF81" i="21" s="1"/>
  <c r="AE192" i="21"/>
  <c r="AF192" i="21" s="1"/>
  <c r="AE61" i="21"/>
  <c r="AF61" i="21" s="1"/>
  <c r="AE74" i="21"/>
  <c r="AF74" i="21" s="1"/>
  <c r="AE25" i="21"/>
  <c r="AF25" i="21" s="1"/>
  <c r="AE165" i="21"/>
  <c r="AF165" i="21" s="1"/>
  <c r="AE66" i="21"/>
  <c r="AF66" i="21" s="1"/>
  <c r="AE95" i="21"/>
  <c r="AF95" i="21" s="1"/>
  <c r="AE14" i="21"/>
  <c r="AF14" i="21" s="1"/>
  <c r="AE136" i="21"/>
  <c r="AF136" i="21" s="1"/>
  <c r="AE70" i="21"/>
  <c r="AF70" i="21" s="1"/>
  <c r="AE45" i="21"/>
  <c r="AF45" i="21" s="1"/>
  <c r="AE172" i="21"/>
  <c r="AF172" i="21" s="1"/>
  <c r="AE157" i="21"/>
  <c r="AF157" i="21" s="1"/>
  <c r="AE176" i="21"/>
  <c r="AF176" i="21" s="1"/>
  <c r="AE204" i="21"/>
  <c r="AF204" i="21" s="1"/>
  <c r="AE89" i="21"/>
  <c r="AF89" i="21" s="1"/>
  <c r="AE127" i="21"/>
  <c r="AF127" i="21" s="1"/>
  <c r="AE140" i="21"/>
  <c r="AF140" i="21" s="1"/>
  <c r="AE200" i="21"/>
  <c r="AF200" i="21" s="1"/>
  <c r="AE188" i="21"/>
  <c r="AF188" i="21" s="1"/>
  <c r="AE122" i="21"/>
  <c r="AF122" i="21" s="1"/>
  <c r="AE132" i="21"/>
  <c r="AF132" i="21" s="1"/>
  <c r="AE177" i="21"/>
  <c r="AF177" i="21" s="1"/>
  <c r="AE67" i="21"/>
  <c r="AF67" i="21" s="1"/>
  <c r="AE63" i="21"/>
  <c r="AF63" i="21" s="1"/>
  <c r="AE99" i="21"/>
  <c r="AF99" i="21" s="1"/>
  <c r="AE106" i="21"/>
  <c r="AF106" i="21" s="1"/>
  <c r="AE41" i="21"/>
  <c r="AF41" i="21" s="1"/>
  <c r="AE139" i="21"/>
  <c r="AF139" i="21" s="1"/>
  <c r="AE147" i="21"/>
  <c r="AF147" i="21" s="1"/>
  <c r="AE40" i="21"/>
  <c r="AF40" i="21" s="1"/>
  <c r="AE138" i="21"/>
  <c r="AF138" i="21" s="1"/>
  <c r="AE69" i="21"/>
  <c r="AF69" i="21" s="1"/>
  <c r="AE54" i="21"/>
  <c r="AF54" i="21" s="1"/>
  <c r="AE199" i="21"/>
  <c r="AF199" i="21" s="1"/>
  <c r="AE79" i="21"/>
  <c r="AF79" i="21" s="1"/>
  <c r="AE161" i="21"/>
  <c r="AF161" i="21" s="1"/>
  <c r="AE53" i="21"/>
  <c r="AF53" i="21" s="1"/>
  <c r="AE21" i="21"/>
  <c r="AF21" i="21" s="1"/>
  <c r="AE184" i="21"/>
  <c r="AF184" i="21" s="1"/>
  <c r="AE141" i="21"/>
  <c r="AF141" i="21" s="1"/>
  <c r="AE83" i="21"/>
  <c r="AF83" i="21" s="1"/>
  <c r="AE35" i="21"/>
  <c r="AF35" i="21" s="1"/>
  <c r="AE97" i="21"/>
  <c r="AF97" i="21" s="1"/>
  <c r="AE72" i="21"/>
  <c r="AF72" i="21" s="1"/>
  <c r="AE113" i="21"/>
  <c r="AE64" i="21"/>
  <c r="AF64" i="21" s="1"/>
  <c r="AE36" i="21"/>
  <c r="AF36" i="21" s="1"/>
  <c r="AE52" i="21"/>
  <c r="AF52" i="21" s="1"/>
  <c r="AE133" i="21"/>
  <c r="AF133" i="21" s="1"/>
  <c r="AE158" i="21"/>
  <c r="AF158" i="21" s="1"/>
  <c r="AE171" i="21"/>
  <c r="AF171" i="21" s="1"/>
  <c r="AE134" i="21"/>
  <c r="AF134" i="21" s="1"/>
  <c r="AE22" i="21"/>
  <c r="AF22" i="21" s="1"/>
  <c r="AE131" i="21"/>
  <c r="AF131" i="21" s="1"/>
  <c r="AE195" i="21"/>
  <c r="AF195" i="21" s="1"/>
  <c r="AE49" i="21"/>
  <c r="AF49" i="21" s="1"/>
  <c r="AE86" i="21"/>
  <c r="AF86" i="21" s="1"/>
  <c r="AE189" i="21"/>
  <c r="AF189" i="21" s="1"/>
  <c r="AE148" i="21"/>
  <c r="AF148" i="21" s="1"/>
  <c r="AE104" i="21"/>
  <c r="AF104" i="21" s="1"/>
  <c r="AE100" i="21"/>
  <c r="AF100" i="21" s="1"/>
  <c r="AE137" i="21"/>
  <c r="AF137" i="21" s="1"/>
  <c r="AE159" i="21"/>
  <c r="AF159" i="21" s="1"/>
  <c r="AE60" i="21"/>
  <c r="AF60" i="21" s="1"/>
  <c r="AE77" i="21"/>
  <c r="AF77" i="21" s="1"/>
  <c r="AE37" i="21"/>
  <c r="AF37" i="21" s="1"/>
  <c r="AE58" i="21"/>
  <c r="AF58" i="21" s="1"/>
  <c r="AE190" i="21"/>
  <c r="AF190" i="21" s="1"/>
  <c r="AE26" i="21"/>
  <c r="AF26" i="21" s="1"/>
  <c r="AE145" i="21"/>
  <c r="AF145" i="21" s="1"/>
  <c r="AE73" i="21"/>
  <c r="AF73" i="21" s="1"/>
  <c r="AE162" i="21"/>
  <c r="AF162" i="21" s="1"/>
  <c r="AE68" i="21"/>
  <c r="AF68" i="21" s="1"/>
  <c r="AE155" i="21"/>
  <c r="AF155" i="21" s="1"/>
  <c r="AE101" i="21"/>
  <c r="AF101" i="21" s="1"/>
  <c r="AE203" i="21"/>
  <c r="AF203" i="21" s="1"/>
  <c r="AE18" i="21"/>
  <c r="AF18" i="21" s="1"/>
  <c r="AE196" i="21"/>
  <c r="AF196" i="21" s="1"/>
  <c r="AE43" i="21"/>
  <c r="AF43" i="21" s="1"/>
  <c r="AE183" i="21"/>
  <c r="AF183" i="21" s="1"/>
  <c r="AE116" i="21"/>
  <c r="AF116" i="21" s="1"/>
  <c r="AE124" i="21"/>
  <c r="AF124" i="21" s="1"/>
  <c r="AE174" i="21"/>
  <c r="AF174" i="21" s="1"/>
  <c r="AE57" i="21"/>
  <c r="AF57" i="21" s="1"/>
  <c r="AE34" i="21"/>
  <c r="AF34" i="21" s="1"/>
  <c r="AE152" i="21"/>
  <c r="AF152" i="21" s="1"/>
  <c r="AE88" i="21"/>
  <c r="AF88" i="21" s="1"/>
  <c r="AE168" i="21"/>
  <c r="AF168" i="21" s="1"/>
  <c r="AE76" i="21"/>
  <c r="AF76" i="21" s="1"/>
  <c r="AE46" i="21"/>
  <c r="AF46" i="21" s="1"/>
  <c r="AE13" i="21"/>
  <c r="AF13" i="21" s="1"/>
  <c r="AE48" i="21"/>
  <c r="AF48" i="21" s="1"/>
  <c r="AE166" i="21"/>
  <c r="AF166" i="21" l="1"/>
  <c r="AW3" i="21" s="1"/>
  <c r="AH166" i="21" s="1"/>
  <c r="AE6" i="21"/>
  <c r="AF113" i="21"/>
  <c r="AW4" i="21"/>
  <c r="AW5" i="21"/>
  <c r="AW6" i="21"/>
  <c r="AW1" i="21"/>
  <c r="AI166" i="21" l="1"/>
  <c r="AH61" i="21"/>
  <c r="AH39" i="21"/>
  <c r="AH135" i="21"/>
  <c r="AH28" i="21"/>
  <c r="AH86" i="21"/>
  <c r="AH163" i="21"/>
  <c r="AH202" i="21"/>
  <c r="AH57" i="21"/>
  <c r="AH22" i="21"/>
  <c r="AH153" i="21"/>
  <c r="AH104" i="21"/>
  <c r="AH50" i="21"/>
  <c r="AH188" i="21"/>
  <c r="AH46" i="21"/>
  <c r="AH20" i="21"/>
  <c r="AH136" i="21"/>
  <c r="AH118" i="21"/>
  <c r="AH129" i="21"/>
  <c r="AH76" i="21"/>
  <c r="AH179" i="21"/>
  <c r="AH125" i="21"/>
  <c r="AH41" i="21"/>
  <c r="AH126" i="21"/>
  <c r="AH85" i="21"/>
  <c r="AH141" i="21"/>
  <c r="AH98" i="21"/>
  <c r="AH36" i="21"/>
  <c r="AH147" i="21"/>
  <c r="AH91" i="21"/>
  <c r="AH9" i="21"/>
  <c r="K17" i="14" s="1"/>
  <c r="AH27" i="21"/>
  <c r="AH43" i="21"/>
  <c r="AH21" i="21"/>
  <c r="AH205" i="21"/>
  <c r="AH146" i="21"/>
  <c r="AH132" i="21"/>
  <c r="AH73" i="21"/>
  <c r="AH152" i="21"/>
  <c r="AH150" i="21"/>
  <c r="AH80" i="21"/>
  <c r="AH157" i="21"/>
  <c r="AH193" i="21"/>
  <c r="AH47" i="21"/>
  <c r="AH78" i="21"/>
  <c r="AH191" i="21"/>
  <c r="AH66" i="21"/>
  <c r="AH14" i="21"/>
  <c r="AH204" i="21"/>
  <c r="AH184" i="21"/>
  <c r="AH121" i="21"/>
  <c r="AH44" i="21"/>
  <c r="AH127" i="21"/>
  <c r="AH189" i="21"/>
  <c r="AH109" i="21"/>
  <c r="AH158" i="21"/>
  <c r="AH170" i="21"/>
  <c r="AH124" i="21"/>
  <c r="AH134" i="21"/>
  <c r="AH145" i="21"/>
  <c r="AH174" i="21"/>
  <c r="AH131" i="21"/>
  <c r="AH65" i="21"/>
  <c r="AH190" i="21"/>
  <c r="AH38" i="21"/>
  <c r="AH181" i="21"/>
  <c r="AH203" i="21"/>
  <c r="AH128" i="21"/>
  <c r="AH102" i="21"/>
  <c r="AH55" i="21"/>
  <c r="AH199" i="21"/>
  <c r="AH143" i="21"/>
  <c r="AH100" i="21"/>
  <c r="AH159" i="21"/>
  <c r="AH67" i="21"/>
  <c r="AH96" i="21"/>
  <c r="AH12" i="21"/>
  <c r="AH149" i="21"/>
  <c r="AH31" i="21"/>
  <c r="AH171" i="21"/>
  <c r="AH13" i="21"/>
  <c r="AH101" i="21"/>
  <c r="AH103" i="21"/>
  <c r="AH183" i="21"/>
  <c r="AH68" i="21"/>
  <c r="AH194" i="21"/>
  <c r="AH187" i="21"/>
  <c r="AH32" i="21"/>
  <c r="AH69" i="21"/>
  <c r="AH119" i="21"/>
  <c r="AH89" i="21"/>
  <c r="AH105" i="21"/>
  <c r="AH112" i="21"/>
  <c r="AH133" i="21"/>
  <c r="AH51" i="21"/>
  <c r="AH178" i="21"/>
  <c r="AH164" i="21"/>
  <c r="AH82" i="21"/>
  <c r="AH56" i="21"/>
  <c r="AH93" i="21"/>
  <c r="AH81" i="21"/>
  <c r="AH200" i="21"/>
  <c r="AH84" i="21"/>
  <c r="AH37" i="21"/>
  <c r="AH62" i="21"/>
  <c r="AH185" i="21"/>
  <c r="AH30" i="21"/>
  <c r="AH35" i="21"/>
  <c r="AI35" i="21" l="1"/>
  <c r="AK35" i="21" s="1"/>
  <c r="AI37" i="21"/>
  <c r="AK37" i="21" s="1"/>
  <c r="AI93" i="21"/>
  <c r="AK93" i="21" s="1"/>
  <c r="AI178" i="21"/>
  <c r="AK178" i="21" s="1"/>
  <c r="AI105" i="21"/>
  <c r="AK105" i="21" s="1"/>
  <c r="AI32" i="21"/>
  <c r="AK32" i="21" s="1"/>
  <c r="AI183" i="21"/>
  <c r="AK183" i="21" s="1"/>
  <c r="AI171" i="21"/>
  <c r="AK171" i="21" s="1"/>
  <c r="AI96" i="21"/>
  <c r="AK96" i="21" s="1"/>
  <c r="AI143" i="21"/>
  <c r="AK143" i="21" s="1"/>
  <c r="AI128" i="21"/>
  <c r="AK128" i="21" s="1"/>
  <c r="AI190" i="21"/>
  <c r="AK190" i="21" s="1"/>
  <c r="AI145" i="21"/>
  <c r="AK145" i="21" s="1"/>
  <c r="AI158" i="21"/>
  <c r="AK158" i="21" s="1"/>
  <c r="AI44" i="21"/>
  <c r="AK44" i="21" s="1"/>
  <c r="AI14" i="21"/>
  <c r="AK14" i="21" s="1"/>
  <c r="AI47" i="21"/>
  <c r="AK47" i="21" s="1"/>
  <c r="AI150" i="21"/>
  <c r="AK150" i="21" s="1"/>
  <c r="AI146" i="21"/>
  <c r="AK146" i="21" s="1"/>
  <c r="AI27" i="21"/>
  <c r="AK27" i="21" s="1"/>
  <c r="AI147" i="21"/>
  <c r="AK147" i="21" s="1"/>
  <c r="AI85" i="21"/>
  <c r="AK85" i="21" s="1"/>
  <c r="AI179" i="21"/>
  <c r="AK179" i="21" s="1"/>
  <c r="AI136" i="21"/>
  <c r="AK136" i="21" s="1"/>
  <c r="AI50" i="21"/>
  <c r="AK50" i="21" s="1"/>
  <c r="AI57" i="21"/>
  <c r="AK57" i="21" s="1"/>
  <c r="AI28" i="21"/>
  <c r="AK28" i="21" s="1"/>
  <c r="AI30" i="21"/>
  <c r="AK30" i="21" s="1"/>
  <c r="AI84" i="21"/>
  <c r="AK84" i="21" s="1"/>
  <c r="AI56" i="21"/>
  <c r="AK56" i="21" s="1"/>
  <c r="AI51" i="21"/>
  <c r="AK51" i="21" s="1"/>
  <c r="AI89" i="21"/>
  <c r="AK89" i="21" s="1"/>
  <c r="AI187" i="21"/>
  <c r="AK187" i="21" s="1"/>
  <c r="AI103" i="21"/>
  <c r="AK103" i="21" s="1"/>
  <c r="AI31" i="21"/>
  <c r="AK31" i="21" s="1"/>
  <c r="AI67" i="21"/>
  <c r="AK67" i="21" s="1"/>
  <c r="AI199" i="21"/>
  <c r="AK199" i="21" s="1"/>
  <c r="AI203" i="21"/>
  <c r="AK203" i="21" s="1"/>
  <c r="AI65" i="21"/>
  <c r="AK65" i="21" s="1"/>
  <c r="AI134" i="21"/>
  <c r="AK134" i="21" s="1"/>
  <c r="AI109" i="21"/>
  <c r="AK109" i="21" s="1"/>
  <c r="AI121" i="21"/>
  <c r="AK121" i="21" s="1"/>
  <c r="AI66" i="21"/>
  <c r="AK66" i="21" s="1"/>
  <c r="AI193" i="21"/>
  <c r="AK193" i="21" s="1"/>
  <c r="BC193" i="21" s="1"/>
  <c r="AI152" i="21"/>
  <c r="AK152" i="21" s="1"/>
  <c r="AI205" i="21"/>
  <c r="AK205" i="21" s="1"/>
  <c r="AI9" i="21"/>
  <c r="AI36" i="21"/>
  <c r="AK36" i="21" s="1"/>
  <c r="AI126" i="21"/>
  <c r="AK126" i="21" s="1"/>
  <c r="AI76" i="21"/>
  <c r="AK76" i="21" s="1"/>
  <c r="AI20" i="21"/>
  <c r="AK20" i="21" s="1"/>
  <c r="AI104" i="21"/>
  <c r="AK104" i="21" s="1"/>
  <c r="AI202" i="21"/>
  <c r="AK202" i="21" s="1"/>
  <c r="AI135" i="21"/>
  <c r="AK135" i="21" s="1"/>
  <c r="AI185" i="21"/>
  <c r="AK185" i="21" s="1"/>
  <c r="AI200" i="21"/>
  <c r="AK200" i="21" s="1"/>
  <c r="AI82" i="21"/>
  <c r="AK82" i="21" s="1"/>
  <c r="AI133" i="21"/>
  <c r="AK133" i="21" s="1"/>
  <c r="AI119" i="21"/>
  <c r="AK119" i="21" s="1"/>
  <c r="AI194" i="21"/>
  <c r="AK194" i="21" s="1"/>
  <c r="AI101" i="21"/>
  <c r="AK101" i="21" s="1"/>
  <c r="AI149" i="21"/>
  <c r="AK149" i="21" s="1"/>
  <c r="AI159" i="21"/>
  <c r="AK159" i="21" s="1"/>
  <c r="AI55" i="21"/>
  <c r="AK55" i="21" s="1"/>
  <c r="AI181" i="21"/>
  <c r="AK181" i="21" s="1"/>
  <c r="AI131" i="21"/>
  <c r="AK131" i="21" s="1"/>
  <c r="AI124" i="21"/>
  <c r="AK124" i="21" s="1"/>
  <c r="AI189" i="21"/>
  <c r="AK189" i="21" s="1"/>
  <c r="AI184" i="21"/>
  <c r="AK184" i="21" s="1"/>
  <c r="AI191" i="21"/>
  <c r="AK191" i="21" s="1"/>
  <c r="AI157" i="21"/>
  <c r="AK157" i="21" s="1"/>
  <c r="AI73" i="21"/>
  <c r="AK73" i="21" s="1"/>
  <c r="AI21" i="21"/>
  <c r="AK21" i="21" s="1"/>
  <c r="AI98" i="21"/>
  <c r="AK98" i="21" s="1"/>
  <c r="AI41" i="21"/>
  <c r="AK41" i="21" s="1"/>
  <c r="AI129" i="21"/>
  <c r="AK129" i="21" s="1"/>
  <c r="AI46" i="21"/>
  <c r="AK46" i="21" s="1"/>
  <c r="AI153" i="21"/>
  <c r="AK153" i="21" s="1"/>
  <c r="AI163" i="21"/>
  <c r="AK163" i="21" s="1"/>
  <c r="AI39" i="21"/>
  <c r="AK39" i="21" s="1"/>
  <c r="AI62" i="21"/>
  <c r="AK62" i="21" s="1"/>
  <c r="AI81" i="21"/>
  <c r="AK81" i="21" s="1"/>
  <c r="AI164" i="21"/>
  <c r="AK164" i="21" s="1"/>
  <c r="AI112" i="21"/>
  <c r="AK112" i="21" s="1"/>
  <c r="AI69" i="21"/>
  <c r="AK69" i="21" s="1"/>
  <c r="AI68" i="21"/>
  <c r="AK68" i="21" s="1"/>
  <c r="AI13" i="21"/>
  <c r="AK13" i="21" s="1"/>
  <c r="AI12" i="21"/>
  <c r="AK12" i="21" s="1"/>
  <c r="AI100" i="21"/>
  <c r="AK100" i="21" s="1"/>
  <c r="AI102" i="21"/>
  <c r="AK102" i="21" s="1"/>
  <c r="AI38" i="21"/>
  <c r="AK38" i="21" s="1"/>
  <c r="AI174" i="21"/>
  <c r="AK174" i="21" s="1"/>
  <c r="AI170" i="21"/>
  <c r="AK170" i="21" s="1"/>
  <c r="AI127" i="21"/>
  <c r="AK127" i="21" s="1"/>
  <c r="AI204" i="21"/>
  <c r="AK204" i="21" s="1"/>
  <c r="AI78" i="21"/>
  <c r="AK78" i="21" s="1"/>
  <c r="AI80" i="21"/>
  <c r="AK80" i="21" s="1"/>
  <c r="AI132" i="21"/>
  <c r="AK132" i="21" s="1"/>
  <c r="AI43" i="21"/>
  <c r="AK43" i="21" s="1"/>
  <c r="AI91" i="21"/>
  <c r="AK91" i="21" s="1"/>
  <c r="AI141" i="21"/>
  <c r="AK141" i="21" s="1"/>
  <c r="AI125" i="21"/>
  <c r="AK125" i="21" s="1"/>
  <c r="AI118" i="21"/>
  <c r="AK118" i="21" s="1"/>
  <c r="AI188" i="21"/>
  <c r="AK188" i="21" s="1"/>
  <c r="AI22" i="21"/>
  <c r="AK22" i="21" s="1"/>
  <c r="AI86" i="21"/>
  <c r="AK86" i="21" s="1"/>
  <c r="AI61" i="21"/>
  <c r="AK61" i="21" s="1"/>
  <c r="BF37" i="21" l="1"/>
  <c r="BF93" i="21"/>
  <c r="BF132" i="21"/>
  <c r="BF68" i="21"/>
  <c r="BF153" i="21"/>
  <c r="BC143" i="21"/>
  <c r="BE32" i="21"/>
  <c r="BD37" i="21"/>
  <c r="BD181" i="21"/>
  <c r="BD101" i="21"/>
  <c r="BC105" i="21"/>
  <c r="BC35" i="21"/>
  <c r="BC37" i="21"/>
  <c r="AK9" i="21"/>
  <c r="F26" i="14"/>
  <c r="BC32" i="21"/>
  <c r="BF32" i="21"/>
  <c r="BD32" i="21"/>
  <c r="BE37" i="21"/>
  <c r="BF105" i="21"/>
  <c r="BE35" i="21"/>
  <c r="BE105" i="21"/>
  <c r="BD35" i="21"/>
  <c r="BD105" i="21"/>
  <c r="BF35" i="21"/>
  <c r="K19" i="14"/>
  <c r="BD188" i="21"/>
  <c r="BF91" i="21"/>
  <c r="BC78" i="21"/>
  <c r="BD174" i="21"/>
  <c r="BF12" i="21"/>
  <c r="BF112" i="21"/>
  <c r="BE39" i="21"/>
  <c r="BF129" i="21"/>
  <c r="BD194" i="21"/>
  <c r="BE104" i="21"/>
  <c r="BC134" i="21"/>
  <c r="BF67" i="21"/>
  <c r="BE89" i="21"/>
  <c r="BD30" i="21"/>
  <c r="BD136" i="21"/>
  <c r="BC14" i="21"/>
  <c r="BE190" i="21"/>
  <c r="BE171" i="21"/>
  <c r="BD178" i="21"/>
  <c r="BF43" i="21"/>
  <c r="BC204" i="21"/>
  <c r="BF38" i="21"/>
  <c r="BD13" i="21"/>
  <c r="BC164" i="21"/>
  <c r="BE163" i="21"/>
  <c r="BC41" i="21"/>
  <c r="BD157" i="21"/>
  <c r="BD124" i="21"/>
  <c r="BD159" i="21"/>
  <c r="BD20" i="21"/>
  <c r="BD51" i="21"/>
  <c r="BE28" i="21"/>
  <c r="BF179" i="21"/>
  <c r="BF146" i="21"/>
  <c r="BF44" i="21"/>
  <c r="BC183" i="21"/>
  <c r="BC93" i="21"/>
  <c r="BE86" i="21"/>
  <c r="BD125" i="21"/>
  <c r="BC132" i="21"/>
  <c r="BC127" i="21"/>
  <c r="BE102" i="21"/>
  <c r="BD68" i="21"/>
  <c r="BF81" i="21"/>
  <c r="BD153" i="21"/>
  <c r="BF98" i="21"/>
  <c r="BC191" i="21"/>
  <c r="BC131" i="21"/>
  <c r="BE149" i="21"/>
  <c r="BF135" i="21"/>
  <c r="BF121" i="21"/>
  <c r="BD57" i="21"/>
  <c r="BD150" i="21"/>
  <c r="BF158" i="21"/>
  <c r="BE22" i="21"/>
  <c r="BE141" i="21"/>
  <c r="BD21" i="21"/>
  <c r="BC184" i="21"/>
  <c r="BF202" i="21"/>
  <c r="BE126" i="21"/>
  <c r="BC187" i="21"/>
  <c r="BF50" i="21"/>
  <c r="BD145" i="21"/>
  <c r="BE188" i="21"/>
  <c r="BD132" i="21"/>
  <c r="BE93" i="21"/>
  <c r="BD102" i="21"/>
  <c r="BE179" i="21"/>
  <c r="BD91" i="21"/>
  <c r="BD78" i="21"/>
  <c r="BF125" i="21"/>
  <c r="BD22" i="21"/>
  <c r="BC43" i="21"/>
  <c r="BC174" i="21"/>
  <c r="BF22" i="21"/>
  <c r="BD50" i="21"/>
  <c r="BE187" i="21"/>
  <c r="BF78" i="21"/>
  <c r="BE12" i="21"/>
  <c r="BD86" i="21"/>
  <c r="BC22" i="21"/>
  <c r="BC141" i="21"/>
  <c r="BE78" i="21"/>
  <c r="BF174" i="21"/>
  <c r="BC13" i="21"/>
  <c r="BD93" i="21"/>
  <c r="BC150" i="21"/>
  <c r="BD163" i="21"/>
  <c r="BD191" i="21"/>
  <c r="BF86" i="21"/>
  <c r="BE125" i="21"/>
  <c r="BE174" i="21"/>
  <c r="BF39" i="21"/>
  <c r="BE204" i="21"/>
  <c r="BE100" i="21"/>
  <c r="BC100" i="21"/>
  <c r="BD100" i="21"/>
  <c r="BF100" i="21"/>
  <c r="BC68" i="21"/>
  <c r="BD187" i="21"/>
  <c r="BE153" i="21"/>
  <c r="BE98" i="21"/>
  <c r="BE68" i="21"/>
  <c r="BF187" i="21"/>
  <c r="BC153" i="21"/>
  <c r="BD55" i="21"/>
  <c r="BF55" i="21"/>
  <c r="BE36" i="21"/>
  <c r="BF36" i="21"/>
  <c r="BD36" i="21"/>
  <c r="BC36" i="21"/>
  <c r="BF203" i="21"/>
  <c r="BC203" i="21"/>
  <c r="BE203" i="21"/>
  <c r="BD203" i="21"/>
  <c r="BE85" i="21"/>
  <c r="BF85" i="21"/>
  <c r="BC12" i="21"/>
  <c r="BE43" i="21"/>
  <c r="BC86" i="21"/>
  <c r="BC125" i="21"/>
  <c r="BD43" i="21"/>
  <c r="BE132" i="21"/>
  <c r="BD204" i="21"/>
  <c r="BD127" i="21"/>
  <c r="BD12" i="21"/>
  <c r="BC44" i="21"/>
  <c r="BF204" i="21"/>
  <c r="BC179" i="21"/>
  <c r="BC38" i="21"/>
  <c r="BD179" i="21"/>
  <c r="BC190" i="21"/>
  <c r="BD129" i="21"/>
  <c r="BD62" i="21"/>
  <c r="BE62" i="21"/>
  <c r="BC62" i="21"/>
  <c r="BF62" i="21"/>
  <c r="BE61" i="21"/>
  <c r="BF61" i="21"/>
  <c r="BD61" i="21"/>
  <c r="BC61" i="21"/>
  <c r="BC205" i="21"/>
  <c r="BD205" i="21"/>
  <c r="BE205" i="21"/>
  <c r="BF205" i="21"/>
  <c r="BF73" i="21"/>
  <c r="BD73" i="21"/>
  <c r="BE73" i="21"/>
  <c r="BC73" i="21"/>
  <c r="BC56" i="21"/>
  <c r="BD56" i="21"/>
  <c r="BE56" i="21"/>
  <c r="BF56" i="21"/>
  <c r="BC27" i="21"/>
  <c r="BD27" i="21"/>
  <c r="BF27" i="21"/>
  <c r="BE27" i="21"/>
  <c r="BC80" i="21"/>
  <c r="BE80" i="21"/>
  <c r="BD80" i="21"/>
  <c r="BF80" i="21"/>
  <c r="BD200" i="21"/>
  <c r="BF200" i="21"/>
  <c r="BC200" i="21"/>
  <c r="BC188" i="21"/>
  <c r="BE91" i="21"/>
  <c r="BE127" i="21"/>
  <c r="BC102" i="21"/>
  <c r="BE13" i="21"/>
  <c r="BC50" i="21"/>
  <c r="BD44" i="21"/>
  <c r="BD190" i="21"/>
  <c r="BC39" i="21"/>
  <c r="BE129" i="21"/>
  <c r="BE55" i="21"/>
  <c r="BC85" i="21"/>
  <c r="BF188" i="21"/>
  <c r="BC91" i="21"/>
  <c r="BF127" i="21"/>
  <c r="BF102" i="21"/>
  <c r="BF13" i="21"/>
  <c r="BE50" i="21"/>
  <c r="BE44" i="21"/>
  <c r="BF190" i="21"/>
  <c r="BD39" i="21"/>
  <c r="BC129" i="21"/>
  <c r="BC55" i="21"/>
  <c r="BD85" i="21"/>
  <c r="BF178" i="21"/>
  <c r="BF189" i="21"/>
  <c r="BD189" i="21"/>
  <c r="BD118" i="21"/>
  <c r="BE118" i="21"/>
  <c r="BF118" i="21"/>
  <c r="BC118" i="21"/>
  <c r="BE170" i="21"/>
  <c r="BF170" i="21"/>
  <c r="BD170" i="21"/>
  <c r="BC170" i="21"/>
  <c r="BF46" i="21"/>
  <c r="BD46" i="21"/>
  <c r="BC69" i="21"/>
  <c r="BF69" i="21"/>
  <c r="BE69" i="21"/>
  <c r="BF194" i="21"/>
  <c r="BE194" i="21"/>
  <c r="BF103" i="21"/>
  <c r="BD103" i="21"/>
  <c r="BE103" i="21"/>
  <c r="BF136" i="21"/>
  <c r="BC136" i="21"/>
  <c r="BE136" i="21"/>
  <c r="BD141" i="21"/>
  <c r="BD38" i="21"/>
  <c r="BC178" i="21"/>
  <c r="BE41" i="21"/>
  <c r="BD98" i="21"/>
  <c r="BC98" i="21"/>
  <c r="BD149" i="21"/>
  <c r="BF149" i="21"/>
  <c r="BC149" i="21"/>
  <c r="BC67" i="21"/>
  <c r="BD67" i="21"/>
  <c r="BE67" i="21"/>
  <c r="BD143" i="21"/>
  <c r="BF143" i="21"/>
  <c r="BE143" i="21"/>
  <c r="BD171" i="21"/>
  <c r="BF171" i="21"/>
  <c r="BF141" i="21"/>
  <c r="BE38" i="21"/>
  <c r="BE178" i="21"/>
  <c r="BD69" i="21"/>
  <c r="BF164" i="21"/>
  <c r="BE164" i="21"/>
  <c r="BD164" i="21"/>
  <c r="BE46" i="21"/>
  <c r="BC46" i="21"/>
  <c r="BC189" i="21"/>
  <c r="BE189" i="21"/>
  <c r="BF133" i="21"/>
  <c r="BD133" i="21"/>
  <c r="BC133" i="21"/>
  <c r="BF104" i="21"/>
  <c r="BD104" i="21"/>
  <c r="BC104" i="21"/>
  <c r="BC121" i="21"/>
  <c r="BD121" i="21"/>
  <c r="BE121" i="21"/>
  <c r="BC89" i="21"/>
  <c r="BD89" i="21"/>
  <c r="BF89" i="21"/>
  <c r="BC57" i="21"/>
  <c r="BE57" i="21"/>
  <c r="BF57" i="21"/>
  <c r="BD14" i="21"/>
  <c r="BF14" i="21"/>
  <c r="BE14" i="21"/>
  <c r="BF41" i="21"/>
  <c r="BD41" i="21"/>
  <c r="BF131" i="21"/>
  <c r="BE131" i="21"/>
  <c r="BD76" i="21"/>
  <c r="BE76" i="21"/>
  <c r="BF76" i="21"/>
  <c r="BF134" i="21"/>
  <c r="BE134" i="21"/>
  <c r="BD134" i="21"/>
  <c r="BD158" i="21"/>
  <c r="BC158" i="21"/>
  <c r="BE158" i="21"/>
  <c r="BC171" i="21"/>
  <c r="BD131" i="21"/>
  <c r="BC76" i="21"/>
  <c r="BC103" i="21"/>
  <c r="BC163" i="21"/>
  <c r="BF163" i="21"/>
  <c r="BF191" i="21"/>
  <c r="BE191" i="21"/>
  <c r="BD135" i="21"/>
  <c r="BC135" i="21"/>
  <c r="BE135" i="21"/>
  <c r="BF193" i="21"/>
  <c r="BD193" i="21"/>
  <c r="BE193" i="21"/>
  <c r="BE30" i="21"/>
  <c r="BC30" i="21"/>
  <c r="BF30" i="21"/>
  <c r="BF150" i="21"/>
  <c r="BE150" i="21"/>
  <c r="BD81" i="21"/>
  <c r="BC81" i="21"/>
  <c r="BE81" i="21"/>
  <c r="BE21" i="21"/>
  <c r="BF21" i="21"/>
  <c r="BC21" i="21"/>
  <c r="BF181" i="21"/>
  <c r="BE181" i="21"/>
  <c r="BC181" i="21"/>
  <c r="BE82" i="21"/>
  <c r="BD82" i="21"/>
  <c r="BF82" i="21"/>
  <c r="BC82" i="21"/>
  <c r="BC126" i="21"/>
  <c r="BF126" i="21"/>
  <c r="BD126" i="21"/>
  <c r="BF65" i="21"/>
  <c r="BC65" i="21"/>
  <c r="BD65" i="21"/>
  <c r="BE65" i="21"/>
  <c r="BE51" i="21"/>
  <c r="BC51" i="21"/>
  <c r="BF51" i="21"/>
  <c r="BF145" i="21"/>
  <c r="BC145" i="21"/>
  <c r="BE145" i="21"/>
  <c r="BD112" i="21"/>
  <c r="BE112" i="21"/>
  <c r="BC112" i="21"/>
  <c r="BC124" i="21"/>
  <c r="BE124" i="21"/>
  <c r="BF124" i="21"/>
  <c r="BE119" i="21"/>
  <c r="BD119" i="21"/>
  <c r="BF119" i="21"/>
  <c r="BC119" i="21"/>
  <c r="BF20" i="21"/>
  <c r="BE20" i="21"/>
  <c r="BC20" i="21"/>
  <c r="BE109" i="21"/>
  <c r="BF109" i="21"/>
  <c r="BD109" i="21"/>
  <c r="BC109" i="21"/>
  <c r="BE183" i="21"/>
  <c r="BD183" i="21"/>
  <c r="BF183" i="21"/>
  <c r="BE184" i="21"/>
  <c r="BF184" i="21"/>
  <c r="BD184" i="21"/>
  <c r="BF101" i="21"/>
  <c r="BE101" i="21"/>
  <c r="BC101" i="21"/>
  <c r="BE202" i="21"/>
  <c r="BC202" i="21"/>
  <c r="BD202" i="21"/>
  <c r="BC66" i="21"/>
  <c r="BF66" i="21"/>
  <c r="BE66" i="21"/>
  <c r="BD66" i="21"/>
  <c r="BF31" i="21"/>
  <c r="BC31" i="21"/>
  <c r="BE31" i="21"/>
  <c r="BD31" i="21"/>
  <c r="BC28" i="21"/>
  <c r="BD28" i="21"/>
  <c r="BF28" i="21"/>
  <c r="BC47" i="21"/>
  <c r="BE47" i="21"/>
  <c r="BF47" i="21"/>
  <c r="BD47" i="21"/>
  <c r="BC96" i="21"/>
  <c r="BD96" i="21"/>
  <c r="BF96" i="21"/>
  <c r="BE96" i="21"/>
  <c r="BE157" i="21"/>
  <c r="BF157" i="21"/>
  <c r="BC157" i="21"/>
  <c r="BE159" i="21"/>
  <c r="BC159" i="21"/>
  <c r="BF159" i="21"/>
  <c r="BE185" i="21"/>
  <c r="BF185" i="21"/>
  <c r="BC185" i="21"/>
  <c r="BD185" i="21"/>
  <c r="BD152" i="21"/>
  <c r="BE152" i="21"/>
  <c r="BF152" i="21"/>
  <c r="BC152" i="21"/>
  <c r="BC199" i="21"/>
  <c r="BD199" i="21"/>
  <c r="BF199" i="21"/>
  <c r="BE199" i="21"/>
  <c r="BE84" i="21"/>
  <c r="BF84" i="21"/>
  <c r="BD84" i="21"/>
  <c r="BC84" i="21"/>
  <c r="BE147" i="21"/>
  <c r="BF147" i="21"/>
  <c r="BC147" i="21"/>
  <c r="BD147" i="21"/>
  <c r="BC146" i="21"/>
  <c r="BE146" i="21"/>
  <c r="BD146" i="21"/>
  <c r="BF128" i="21"/>
  <c r="BE128" i="21"/>
  <c r="BC128" i="21"/>
  <c r="BD128" i="21"/>
  <c r="BC194" i="21"/>
  <c r="BE133" i="21"/>
  <c r="BE200" i="21"/>
  <c r="AK166" i="21"/>
  <c r="F28" i="14" l="1"/>
  <c r="BE9" i="21"/>
  <c r="BD9" i="21"/>
  <c r="BF9" i="21"/>
  <c r="BC9" i="21"/>
  <c r="BF166" i="21"/>
  <c r="BC166" i="21"/>
  <c r="BE166" i="21"/>
  <c r="BD166" i="21"/>
  <c r="J3" i="14" l="1"/>
  <c r="E85" i="13" l="1"/>
  <c r="E84" i="13"/>
  <c r="E83" i="13"/>
  <c r="E82" i="13"/>
  <c r="E81" i="13"/>
  <c r="E80" i="13"/>
  <c r="E79" i="13"/>
  <c r="E78" i="13"/>
  <c r="E77" i="13"/>
  <c r="E76" i="13"/>
  <c r="E75" i="13"/>
  <c r="E74" i="13"/>
  <c r="J21" i="14" l="1"/>
  <c r="E10" i="14"/>
  <c r="AF6" i="21" l="1"/>
  <c r="AW2" i="21"/>
  <c r="AH77" i="21" s="1"/>
  <c r="AI77" i="21" s="1"/>
  <c r="AK77" i="21" s="1"/>
  <c r="AH25" i="21" l="1"/>
  <c r="AI25" i="21" s="1"/>
  <c r="AK25" i="21" s="1"/>
  <c r="AH48" i="21"/>
  <c r="AI48" i="21" s="1"/>
  <c r="AK48" i="21" s="1"/>
  <c r="AH75" i="21"/>
  <c r="AI75" i="21" s="1"/>
  <c r="AK75" i="21" s="1"/>
  <c r="AH116" i="21"/>
  <c r="AI116" i="21" s="1"/>
  <c r="AK116" i="21" s="1"/>
  <c r="AH79" i="21"/>
  <c r="AI79" i="21" s="1"/>
  <c r="AK79" i="21" s="1"/>
  <c r="AH19" i="21"/>
  <c r="AI19" i="21" s="1"/>
  <c r="AK19" i="21" s="1"/>
  <c r="AH88" i="21"/>
  <c r="AI88" i="21" s="1"/>
  <c r="AK88" i="21" s="1"/>
  <c r="AH182" i="21"/>
  <c r="AI182" i="21" s="1"/>
  <c r="AK182" i="21" s="1"/>
  <c r="AH83" i="21"/>
  <c r="AI83" i="21" s="1"/>
  <c r="AK83" i="21" s="1"/>
  <c r="AH196" i="21"/>
  <c r="AI196" i="21" s="1"/>
  <c r="AK196" i="21" s="1"/>
  <c r="AH122" i="21"/>
  <c r="AI122" i="21" s="1"/>
  <c r="AK122" i="21" s="1"/>
  <c r="AH108" i="21"/>
  <c r="AI108" i="21" s="1"/>
  <c r="AK108" i="21" s="1"/>
  <c r="AH74" i="21"/>
  <c r="AI74" i="21" s="1"/>
  <c r="AK74" i="21" s="1"/>
  <c r="AH195" i="21"/>
  <c r="AI195" i="21" s="1"/>
  <c r="AK195" i="21" s="1"/>
  <c r="AH16" i="21"/>
  <c r="AI16" i="21" s="1"/>
  <c r="AK16" i="21" s="1"/>
  <c r="AH26" i="21"/>
  <c r="AI26" i="21" s="1"/>
  <c r="AK26" i="21" s="1"/>
  <c r="AH160" i="21"/>
  <c r="AI160" i="21" s="1"/>
  <c r="AK160" i="21" s="1"/>
  <c r="AH155" i="21"/>
  <c r="AI155" i="21" s="1"/>
  <c r="AK155" i="21" s="1"/>
  <c r="AH45" i="21"/>
  <c r="AI45" i="21" s="1"/>
  <c r="AK45" i="21" s="1"/>
  <c r="AH92" i="21"/>
  <c r="AI92" i="21" s="1"/>
  <c r="AK92" i="21" s="1"/>
  <c r="AH90" i="21"/>
  <c r="AI90" i="21" s="1"/>
  <c r="AK90" i="21" s="1"/>
  <c r="AH130" i="21"/>
  <c r="AI130" i="21" s="1"/>
  <c r="AK130" i="21" s="1"/>
  <c r="AH95" i="21"/>
  <c r="AI95" i="21" s="1"/>
  <c r="AK95" i="21" s="1"/>
  <c r="AH162" i="21"/>
  <c r="AI162" i="21" s="1"/>
  <c r="AK162" i="21" s="1"/>
  <c r="AH34" i="21"/>
  <c r="AI34" i="21" s="1"/>
  <c r="AK34" i="21" s="1"/>
  <c r="AH18" i="21"/>
  <c r="AI18" i="21" s="1"/>
  <c r="AK18" i="21" s="1"/>
  <c r="AH167" i="21"/>
  <c r="AI167" i="21" s="1"/>
  <c r="AK167" i="21" s="1"/>
  <c r="AH172" i="21"/>
  <c r="AI172" i="21" s="1"/>
  <c r="AK172" i="21" s="1"/>
  <c r="AH115" i="21"/>
  <c r="AI115" i="21" s="1"/>
  <c r="AK115" i="21" s="1"/>
  <c r="AH71" i="21"/>
  <c r="AI71" i="21" s="1"/>
  <c r="AK71" i="21" s="1"/>
  <c r="AH111" i="21"/>
  <c r="AI111" i="21" s="1"/>
  <c r="AK111" i="21" s="1"/>
  <c r="AH173" i="21"/>
  <c r="AI173" i="21" s="1"/>
  <c r="AK173" i="21" s="1"/>
  <c r="AH186" i="21"/>
  <c r="AI186" i="21" s="1"/>
  <c r="AK186" i="21" s="1"/>
  <c r="AH17" i="21"/>
  <c r="AI17" i="21" s="1"/>
  <c r="AK17" i="21" s="1"/>
  <c r="BE77" i="21"/>
  <c r="BF77" i="21"/>
  <c r="BC77" i="21"/>
  <c r="BD77" i="21"/>
  <c r="AH142" i="21"/>
  <c r="AI142" i="21" s="1"/>
  <c r="AK142" i="21" s="1"/>
  <c r="AH148" i="21"/>
  <c r="AI148" i="21" s="1"/>
  <c r="AK148" i="21" s="1"/>
  <c r="AH99" i="21"/>
  <c r="AI99" i="21" s="1"/>
  <c r="AK99" i="21" s="1"/>
  <c r="AH151" i="21"/>
  <c r="AI151" i="21" s="1"/>
  <c r="AK151" i="21" s="1"/>
  <c r="AH63" i="21"/>
  <c r="AI63" i="21" s="1"/>
  <c r="AK63" i="21" s="1"/>
  <c r="AH107" i="21"/>
  <c r="AI107" i="21" s="1"/>
  <c r="AK107" i="21" s="1"/>
  <c r="AH139" i="21"/>
  <c r="AI139" i="21" s="1"/>
  <c r="AK139" i="21" s="1"/>
  <c r="AH11" i="21"/>
  <c r="AI11" i="21" s="1"/>
  <c r="AK11" i="21" s="1"/>
  <c r="AH106" i="21"/>
  <c r="AI106" i="21" s="1"/>
  <c r="AK106" i="21" s="1"/>
  <c r="AH52" i="21"/>
  <c r="AI52" i="21" s="1"/>
  <c r="AK52" i="21" s="1"/>
  <c r="AH97" i="21"/>
  <c r="AI97" i="21" s="1"/>
  <c r="AK97" i="21" s="1"/>
  <c r="AH169" i="21"/>
  <c r="AI169" i="21" s="1"/>
  <c r="AK169" i="21" s="1"/>
  <c r="AH87" i="21"/>
  <c r="AI87" i="21" s="1"/>
  <c r="AK87" i="21" s="1"/>
  <c r="AH144" i="21"/>
  <c r="AI144" i="21" s="1"/>
  <c r="AK144" i="21" s="1"/>
  <c r="AH23" i="21"/>
  <c r="AI23" i="21" s="1"/>
  <c r="AK23" i="21" s="1"/>
  <c r="AH168" i="21"/>
  <c r="AI168" i="21" s="1"/>
  <c r="AK168" i="21" s="1"/>
  <c r="AH58" i="21"/>
  <c r="AI58" i="21" s="1"/>
  <c r="AK58" i="21" s="1"/>
  <c r="AH138" i="21"/>
  <c r="AI138" i="21" s="1"/>
  <c r="AK138" i="21" s="1"/>
  <c r="AH175" i="21"/>
  <c r="AI175" i="21" s="1"/>
  <c r="AK175" i="21" s="1"/>
  <c r="AH117" i="21"/>
  <c r="AI117" i="21" s="1"/>
  <c r="AK117" i="21" s="1"/>
  <c r="AH72" i="21"/>
  <c r="AI72" i="21" s="1"/>
  <c r="AK72" i="21" s="1"/>
  <c r="AH42" i="21"/>
  <c r="AI42" i="21" s="1"/>
  <c r="AK42" i="21" s="1"/>
  <c r="AH10" i="21"/>
  <c r="AI10" i="21" s="1"/>
  <c r="AK10" i="21" s="1"/>
  <c r="AH137" i="21"/>
  <c r="AI137" i="21" s="1"/>
  <c r="AK137" i="21" s="1"/>
  <c r="AH49" i="21"/>
  <c r="AI49" i="21" s="1"/>
  <c r="AK49" i="21" s="1"/>
  <c r="AH201" i="21"/>
  <c r="AI201" i="21" s="1"/>
  <c r="AK201" i="21" s="1"/>
  <c r="AH123" i="21"/>
  <c r="AI123" i="21" s="1"/>
  <c r="AK123" i="21" s="1"/>
  <c r="AH94" i="21"/>
  <c r="AI94" i="21" s="1"/>
  <c r="AK94" i="21" s="1"/>
  <c r="AH120" i="21"/>
  <c r="AI120" i="21" s="1"/>
  <c r="AK120" i="21" s="1"/>
  <c r="AH161" i="21"/>
  <c r="AI161" i="21" s="1"/>
  <c r="AK161" i="21" s="1"/>
  <c r="AH40" i="21"/>
  <c r="AI40" i="21" s="1"/>
  <c r="AK40" i="21" s="1"/>
  <c r="AH140" i="21"/>
  <c r="AI140" i="21" s="1"/>
  <c r="AK140" i="21" s="1"/>
  <c r="AH197" i="21"/>
  <c r="AI197" i="21" s="1"/>
  <c r="AK197" i="21" s="1"/>
  <c r="AH165" i="21"/>
  <c r="AI165" i="21" s="1"/>
  <c r="AK165" i="21" s="1"/>
  <c r="AH113" i="21"/>
  <c r="AH198" i="21"/>
  <c r="AI198" i="21" s="1"/>
  <c r="AK198" i="21" s="1"/>
  <c r="AH176" i="21"/>
  <c r="AI176" i="21" s="1"/>
  <c r="AK176" i="21" s="1"/>
  <c r="AH60" i="21"/>
  <c r="AI60" i="21" s="1"/>
  <c r="AK60" i="21" s="1"/>
  <c r="AH64" i="21"/>
  <c r="AI64" i="21" s="1"/>
  <c r="AK64" i="21" s="1"/>
  <c r="AH192" i="21"/>
  <c r="AI192" i="21" s="1"/>
  <c r="AK192" i="21" s="1"/>
  <c r="AH110" i="21"/>
  <c r="AI110" i="21" s="1"/>
  <c r="AK110" i="21" s="1"/>
  <c r="AH29" i="21"/>
  <c r="AI29" i="21" s="1"/>
  <c r="AK29" i="21" s="1"/>
  <c r="AH177" i="21"/>
  <c r="AI177" i="21" s="1"/>
  <c r="AK177" i="21" s="1"/>
  <c r="AH154" i="21"/>
  <c r="AI154" i="21" s="1"/>
  <c r="AK154" i="21" s="1"/>
  <c r="AH54" i="21"/>
  <c r="AI54" i="21" s="1"/>
  <c r="AK54" i="21" s="1"/>
  <c r="AH114" i="21"/>
  <c r="AI114" i="21" s="1"/>
  <c r="AK114" i="21" s="1"/>
  <c r="AH15" i="21"/>
  <c r="AI15" i="21" s="1"/>
  <c r="AK15" i="21" s="1"/>
  <c r="AH24" i="21"/>
  <c r="AI24" i="21" s="1"/>
  <c r="AK24" i="21" s="1"/>
  <c r="AH180" i="21"/>
  <c r="AI180" i="21" s="1"/>
  <c r="AK180" i="21" s="1"/>
  <c r="AH70" i="21"/>
  <c r="AI70" i="21" s="1"/>
  <c r="AK70" i="21" s="1"/>
  <c r="AH156" i="21"/>
  <c r="AI156" i="21" s="1"/>
  <c r="AK156" i="21" s="1"/>
  <c r="AH33" i="21"/>
  <c r="AI33" i="21" s="1"/>
  <c r="AK33" i="21" s="1"/>
  <c r="AH53" i="21"/>
  <c r="AI53" i="21" s="1"/>
  <c r="AK53" i="21" s="1"/>
  <c r="AH59" i="21"/>
  <c r="AI59" i="21" s="1"/>
  <c r="AK59" i="21" s="1"/>
  <c r="BE167" i="21" l="1"/>
  <c r="BD45" i="21"/>
  <c r="BF16" i="21"/>
  <c r="BE122" i="21"/>
  <c r="BE88" i="21"/>
  <c r="BD75" i="21"/>
  <c r="BD17" i="21"/>
  <c r="BC48" i="21"/>
  <c r="BE90" i="21"/>
  <c r="BC160" i="21"/>
  <c r="BE74" i="21"/>
  <c r="BE83" i="21"/>
  <c r="BE79" i="21"/>
  <c r="BD25" i="21"/>
  <c r="BF79" i="21"/>
  <c r="BC25" i="21"/>
  <c r="BF122" i="21"/>
  <c r="BE75" i="21"/>
  <c r="BF25" i="21"/>
  <c r="BC79" i="21"/>
  <c r="BC83" i="21"/>
  <c r="BE25" i="21"/>
  <c r="BD79" i="21"/>
  <c r="BF88" i="21"/>
  <c r="BD196" i="21"/>
  <c r="BC18" i="21"/>
  <c r="BC155" i="21"/>
  <c r="BF195" i="21"/>
  <c r="BC19" i="21"/>
  <c r="BE71" i="21"/>
  <c r="BD130" i="21"/>
  <c r="BE196" i="21"/>
  <c r="BF18" i="21"/>
  <c r="BF17" i="21"/>
  <c r="BF71" i="21"/>
  <c r="BF155" i="21"/>
  <c r="BD48" i="21"/>
  <c r="BF130" i="21"/>
  <c r="BC195" i="21"/>
  <c r="BF19" i="21"/>
  <c r="BF196" i="21"/>
  <c r="BD18" i="21"/>
  <c r="BC17" i="21"/>
  <c r="BD71" i="21"/>
  <c r="BE155" i="21"/>
  <c r="BF48" i="21"/>
  <c r="BE130" i="21"/>
  <c r="BE195" i="21"/>
  <c r="BE19" i="21"/>
  <c r="BC196" i="21"/>
  <c r="BE18" i="21"/>
  <c r="BE17" i="21"/>
  <c r="BC71" i="21"/>
  <c r="BD155" i="21"/>
  <c r="BE48" i="21"/>
  <c r="BC130" i="21"/>
  <c r="BD195" i="21"/>
  <c r="BD19" i="21"/>
  <c r="BE115" i="21"/>
  <c r="BC90" i="21"/>
  <c r="BC74" i="21"/>
  <c r="BD83" i="21"/>
  <c r="BD167" i="21"/>
  <c r="BE34" i="21"/>
  <c r="BF34" i="21"/>
  <c r="BD186" i="21"/>
  <c r="BF74" i="21"/>
  <c r="BD115" i="21"/>
  <c r="BE95" i="21"/>
  <c r="BE160" i="21"/>
  <c r="BE111" i="21"/>
  <c r="BF45" i="21"/>
  <c r="BE16" i="21"/>
  <c r="BD34" i="21"/>
  <c r="BF115" i="21"/>
  <c r="BF90" i="21"/>
  <c r="BF186" i="21"/>
  <c r="BD160" i="21"/>
  <c r="BD74" i="21"/>
  <c r="BF83" i="21"/>
  <c r="BD173" i="21"/>
  <c r="BC172" i="21"/>
  <c r="BD162" i="21"/>
  <c r="BC92" i="21"/>
  <c r="BC26" i="21"/>
  <c r="BD108" i="21"/>
  <c r="BC182" i="21"/>
  <c r="BC116" i="21"/>
  <c r="BE186" i="21"/>
  <c r="BD111" i="21"/>
  <c r="BF167" i="21"/>
  <c r="BD95" i="21"/>
  <c r="BC45" i="21"/>
  <c r="BD16" i="21"/>
  <c r="BC122" i="21"/>
  <c r="BD88" i="21"/>
  <c r="BF75" i="21"/>
  <c r="BC34" i="21"/>
  <c r="BC115" i="21"/>
  <c r="BD90" i="21"/>
  <c r="BF95" i="21"/>
  <c r="BC186" i="21"/>
  <c r="BF111" i="21"/>
  <c r="BF160" i="21"/>
  <c r="BC167" i="21"/>
  <c r="BC75" i="21"/>
  <c r="BC88" i="21"/>
  <c r="BD122" i="21"/>
  <c r="BC95" i="21"/>
  <c r="BE45" i="21"/>
  <c r="BC111" i="21"/>
  <c r="BC16" i="21"/>
  <c r="BF162" i="21"/>
  <c r="BE182" i="21"/>
  <c r="BF92" i="21"/>
  <c r="BF116" i="21"/>
  <c r="BE172" i="21"/>
  <c r="BF26" i="21"/>
  <c r="BE173" i="21"/>
  <c r="BE108" i="21"/>
  <c r="BF172" i="21"/>
  <c r="BF173" i="21"/>
  <c r="BE162" i="21"/>
  <c r="BE92" i="21"/>
  <c r="BE26" i="21"/>
  <c r="BF108" i="21"/>
  <c r="BF182" i="21"/>
  <c r="BE116" i="21"/>
  <c r="BC173" i="21"/>
  <c r="BC162" i="21"/>
  <c r="BD92" i="21"/>
  <c r="BD26" i="21"/>
  <c r="BC108" i="21"/>
  <c r="BD182" i="21"/>
  <c r="BD116" i="21"/>
  <c r="BD172" i="21"/>
  <c r="BF53" i="21"/>
  <c r="BE53" i="21"/>
  <c r="BC53" i="21"/>
  <c r="BD53" i="21"/>
  <c r="BF54" i="21"/>
  <c r="BE54" i="21"/>
  <c r="BC54" i="21"/>
  <c r="BD54" i="21"/>
  <c r="BF176" i="21"/>
  <c r="BD176" i="21"/>
  <c r="BE176" i="21"/>
  <c r="BC176" i="21"/>
  <c r="BF120" i="21"/>
  <c r="BD120" i="21"/>
  <c r="BC120" i="21"/>
  <c r="BE120" i="21"/>
  <c r="BE42" i="21"/>
  <c r="BF42" i="21"/>
  <c r="BC42" i="21"/>
  <c r="BD42" i="21"/>
  <c r="BE144" i="21"/>
  <c r="BC144" i="21"/>
  <c r="BF144" i="21"/>
  <c r="BD144" i="21"/>
  <c r="BE107" i="21"/>
  <c r="BF107" i="21"/>
  <c r="BD107" i="21"/>
  <c r="BC107" i="21"/>
  <c r="BF24" i="21"/>
  <c r="BE24" i="21"/>
  <c r="BD24" i="21"/>
  <c r="BC24" i="21"/>
  <c r="BE192" i="21"/>
  <c r="BF192" i="21"/>
  <c r="BD192" i="21"/>
  <c r="BC192" i="21"/>
  <c r="BE198" i="21"/>
  <c r="BF198" i="21"/>
  <c r="BD198" i="21"/>
  <c r="BC198" i="21"/>
  <c r="BF49" i="21"/>
  <c r="BE49" i="21"/>
  <c r="BD49" i="21"/>
  <c r="BC49" i="21"/>
  <c r="BF58" i="21"/>
  <c r="BE58" i="21"/>
  <c r="BD58" i="21"/>
  <c r="BC58" i="21"/>
  <c r="BE142" i="21"/>
  <c r="BF142" i="21"/>
  <c r="BD142" i="21"/>
  <c r="BC142" i="21"/>
  <c r="BE156" i="21"/>
  <c r="BF156" i="21"/>
  <c r="BD156" i="21"/>
  <c r="BC156" i="21"/>
  <c r="BF15" i="21"/>
  <c r="BE15" i="21"/>
  <c r="BC15" i="21"/>
  <c r="BD15" i="21"/>
  <c r="BF177" i="21"/>
  <c r="BE177" i="21"/>
  <c r="BC177" i="21"/>
  <c r="BD177" i="21"/>
  <c r="BF64" i="21"/>
  <c r="BE64" i="21"/>
  <c r="BD64" i="21"/>
  <c r="BC64" i="21"/>
  <c r="AH6" i="21"/>
  <c r="AI113" i="21"/>
  <c r="BE40" i="21"/>
  <c r="BF40" i="21"/>
  <c r="BD40" i="21"/>
  <c r="BC40" i="21"/>
  <c r="BE94" i="21"/>
  <c r="BF94" i="21"/>
  <c r="BD94" i="21"/>
  <c r="BC94" i="21"/>
  <c r="BF137" i="21"/>
  <c r="BE137" i="21"/>
  <c r="BD137" i="21"/>
  <c r="BC137" i="21"/>
  <c r="BE117" i="21"/>
  <c r="BF117" i="21"/>
  <c r="BD117" i="21"/>
  <c r="BC117" i="21"/>
  <c r="BF168" i="21"/>
  <c r="BD168" i="21"/>
  <c r="BC168" i="21"/>
  <c r="BE168" i="21"/>
  <c r="BE169" i="21"/>
  <c r="BF169" i="21"/>
  <c r="BD169" i="21"/>
  <c r="BC169" i="21"/>
  <c r="BF11" i="21"/>
  <c r="BC11" i="21"/>
  <c r="BE11" i="21"/>
  <c r="BD11" i="21"/>
  <c r="BE151" i="21"/>
  <c r="BF151" i="21"/>
  <c r="BC151" i="21"/>
  <c r="BD151" i="21"/>
  <c r="BE180" i="21"/>
  <c r="BD180" i="21"/>
  <c r="BF180" i="21"/>
  <c r="BC180" i="21"/>
  <c r="BF110" i="21"/>
  <c r="BE110" i="21"/>
  <c r="BC110" i="21"/>
  <c r="BD110" i="21"/>
  <c r="BE197" i="21"/>
  <c r="BF197" i="21"/>
  <c r="BC197" i="21"/>
  <c r="BD197" i="21"/>
  <c r="BE201" i="21"/>
  <c r="BF201" i="21"/>
  <c r="BD201" i="21"/>
  <c r="BC201" i="21"/>
  <c r="BE138" i="21"/>
  <c r="BF138" i="21"/>
  <c r="BD138" i="21"/>
  <c r="BC138" i="21"/>
  <c r="BF52" i="21"/>
  <c r="BE52" i="21"/>
  <c r="BD52" i="21"/>
  <c r="BC52" i="21"/>
  <c r="BF148" i="21"/>
  <c r="BE148" i="21"/>
  <c r="BC148" i="21"/>
  <c r="BD148" i="21"/>
  <c r="BE33" i="21"/>
  <c r="BC33" i="21"/>
  <c r="BF33" i="21"/>
  <c r="BD33" i="21"/>
  <c r="BF154" i="21"/>
  <c r="BE154" i="21"/>
  <c r="BD154" i="21"/>
  <c r="BC154" i="21"/>
  <c r="BF140" i="21"/>
  <c r="BE140" i="21"/>
  <c r="BD140" i="21"/>
  <c r="BC140" i="21"/>
  <c r="BF72" i="21"/>
  <c r="BE72" i="21"/>
  <c r="BD72" i="21"/>
  <c r="BC72" i="21"/>
  <c r="BF87" i="21"/>
  <c r="BD87" i="21"/>
  <c r="BE87" i="21"/>
  <c r="BC87" i="21"/>
  <c r="BF106" i="21"/>
  <c r="BE106" i="21"/>
  <c r="BD106" i="21"/>
  <c r="BC106" i="21"/>
  <c r="BF63" i="21"/>
  <c r="BE63" i="21"/>
  <c r="BC63" i="21"/>
  <c r="BD63" i="21"/>
  <c r="BF59" i="21"/>
  <c r="BE59" i="21"/>
  <c r="BC59" i="21"/>
  <c r="BD59" i="21"/>
  <c r="BE70" i="21"/>
  <c r="BF70" i="21"/>
  <c r="BD70" i="21"/>
  <c r="BC70" i="21"/>
  <c r="BF114" i="21"/>
  <c r="BE114" i="21"/>
  <c r="BC114" i="21"/>
  <c r="BD114" i="21"/>
  <c r="BF29" i="21"/>
  <c r="BE29" i="21"/>
  <c r="BC29" i="21"/>
  <c r="BD29" i="21"/>
  <c r="BF60" i="21"/>
  <c r="BE60" i="21"/>
  <c r="BD60" i="21"/>
  <c r="BC60" i="21"/>
  <c r="BF165" i="21"/>
  <c r="BE165" i="21"/>
  <c r="BD165" i="21"/>
  <c r="BC165" i="21"/>
  <c r="BE161" i="21"/>
  <c r="BF161" i="21"/>
  <c r="BC161" i="21"/>
  <c r="BD161" i="21"/>
  <c r="BE123" i="21"/>
  <c r="BF123" i="21"/>
  <c r="BD123" i="21"/>
  <c r="BC123" i="21"/>
  <c r="BF10" i="21"/>
  <c r="BE10" i="21"/>
  <c r="BD10" i="21"/>
  <c r="BC10" i="21"/>
  <c r="BE175" i="21"/>
  <c r="BF175" i="21"/>
  <c r="BD175" i="21"/>
  <c r="BC175" i="21"/>
  <c r="BE23" i="21"/>
  <c r="BF23" i="21"/>
  <c r="BC23" i="21"/>
  <c r="BD23" i="21"/>
  <c r="BE97" i="21"/>
  <c r="BF97" i="21"/>
  <c r="BD97" i="21"/>
  <c r="BC97" i="21"/>
  <c r="BE139" i="21"/>
  <c r="BF139" i="21"/>
  <c r="BC139" i="21"/>
  <c r="BD139" i="21"/>
  <c r="BF99" i="21"/>
  <c r="BE99" i="21"/>
  <c r="BC99" i="21"/>
  <c r="BD99" i="21"/>
  <c r="AI6" i="21" l="1"/>
  <c r="AK113" i="21"/>
  <c r="AK6" i="21" l="1"/>
  <c r="BE113" i="21"/>
  <c r="BF113" i="21"/>
  <c r="BD113" i="21"/>
  <c r="BC113" i="21"/>
  <c r="BF6" i="21" l="1"/>
  <c r="BF2" i="21" s="1"/>
  <c r="BK113" i="21" s="1"/>
  <c r="BE6" i="21"/>
  <c r="BE2" i="21" s="1"/>
  <c r="BC6" i="21"/>
  <c r="BC2" i="21" s="1"/>
  <c r="BD6" i="21"/>
  <c r="BD2" i="21" s="1"/>
  <c r="BJ102" i="21" l="1"/>
  <c r="BJ191" i="21"/>
  <c r="BJ100" i="21"/>
  <c r="BJ78" i="21"/>
  <c r="BJ126" i="21"/>
  <c r="BJ179" i="21"/>
  <c r="BJ82" i="21"/>
  <c r="BJ127" i="21"/>
  <c r="BJ205" i="21"/>
  <c r="BJ51" i="21"/>
  <c r="BJ31" i="21"/>
  <c r="BJ43" i="21"/>
  <c r="BJ98" i="21"/>
  <c r="BJ30" i="21"/>
  <c r="BJ21" i="21"/>
  <c r="BJ9" i="21"/>
  <c r="BJ163" i="21"/>
  <c r="BJ20" i="21"/>
  <c r="BJ62" i="21"/>
  <c r="BJ204" i="21"/>
  <c r="BJ131" i="21"/>
  <c r="BJ132" i="21"/>
  <c r="BJ86" i="21"/>
  <c r="BJ153" i="21"/>
  <c r="BJ143" i="21"/>
  <c r="BJ171" i="21"/>
  <c r="BJ181" i="21"/>
  <c r="BJ121" i="21"/>
  <c r="BJ193" i="21"/>
  <c r="BJ101" i="21"/>
  <c r="BJ85" i="21"/>
  <c r="BJ35" i="21"/>
  <c r="BJ184" i="21"/>
  <c r="BJ36" i="21"/>
  <c r="BJ159" i="21"/>
  <c r="BJ119" i="21"/>
  <c r="BJ93" i="21"/>
  <c r="BJ56" i="21"/>
  <c r="BJ194" i="21"/>
  <c r="BJ50" i="21"/>
  <c r="BJ103" i="21"/>
  <c r="BJ134" i="21"/>
  <c r="BJ89" i="21"/>
  <c r="BJ124" i="21"/>
  <c r="BJ69" i="21"/>
  <c r="BJ66" i="21"/>
  <c r="BJ57" i="21"/>
  <c r="BJ147" i="21"/>
  <c r="BJ170" i="21"/>
  <c r="BJ39" i="21"/>
  <c r="BJ125" i="21"/>
  <c r="BJ38" i="21"/>
  <c r="BJ22" i="21"/>
  <c r="BJ37" i="21"/>
  <c r="BJ55" i="21"/>
  <c r="BJ183" i="21"/>
  <c r="BJ13" i="21"/>
  <c r="BJ91" i="21"/>
  <c r="BJ47" i="21"/>
  <c r="BJ65" i="21"/>
  <c r="BJ112" i="21"/>
  <c r="BJ128" i="21"/>
  <c r="BJ158" i="21"/>
  <c r="BJ129" i="21"/>
  <c r="BJ136" i="21"/>
  <c r="BJ189" i="21"/>
  <c r="BJ46" i="21"/>
  <c r="BJ118" i="21"/>
  <c r="BJ199" i="21"/>
  <c r="BJ105" i="21"/>
  <c r="BJ174" i="21"/>
  <c r="BJ76" i="21"/>
  <c r="BJ188" i="21"/>
  <c r="BJ203" i="21"/>
  <c r="BJ80" i="21"/>
  <c r="BJ81" i="21"/>
  <c r="BJ109" i="21"/>
  <c r="BJ27" i="21"/>
  <c r="BJ202" i="21"/>
  <c r="BJ133" i="21"/>
  <c r="BJ41" i="21"/>
  <c r="BJ14" i="21"/>
  <c r="BJ135" i="21"/>
  <c r="BJ187" i="21"/>
  <c r="BJ145" i="21"/>
  <c r="BJ12" i="21"/>
  <c r="BJ157" i="21"/>
  <c r="BJ150" i="21"/>
  <c r="BJ96" i="21"/>
  <c r="BJ166" i="21"/>
  <c r="BJ61" i="21"/>
  <c r="BJ164" i="21"/>
  <c r="BJ200" i="21"/>
  <c r="BJ149" i="21"/>
  <c r="BJ32" i="21"/>
  <c r="BJ185" i="21"/>
  <c r="BJ73" i="21"/>
  <c r="BJ152" i="21"/>
  <c r="BJ190" i="21"/>
  <c r="BJ68" i="21"/>
  <c r="BJ67" i="21"/>
  <c r="BJ44" i="21"/>
  <c r="BJ141" i="21"/>
  <c r="BJ84" i="21"/>
  <c r="BJ178" i="21"/>
  <c r="BJ28" i="21"/>
  <c r="BJ146" i="21"/>
  <c r="BJ104" i="21"/>
  <c r="BJ83" i="21"/>
  <c r="BJ88" i="21"/>
  <c r="BJ95" i="21"/>
  <c r="BJ186" i="21"/>
  <c r="BJ26" i="21"/>
  <c r="BJ19" i="21"/>
  <c r="BJ90" i="21"/>
  <c r="BJ16" i="21"/>
  <c r="BJ167" i="21"/>
  <c r="BJ75" i="21"/>
  <c r="BJ160" i="21"/>
  <c r="BJ74" i="21"/>
  <c r="BJ34" i="21"/>
  <c r="BJ77" i="21"/>
  <c r="BJ162" i="21"/>
  <c r="BJ45" i="21"/>
  <c r="BJ79" i="21"/>
  <c r="BJ116" i="21"/>
  <c r="BJ115" i="21"/>
  <c r="BJ130" i="21"/>
  <c r="BJ172" i="21"/>
  <c r="BJ195" i="21"/>
  <c r="BJ25" i="21"/>
  <c r="BJ92" i="21"/>
  <c r="BJ182" i="21"/>
  <c r="BJ173" i="21"/>
  <c r="BJ196" i="21"/>
  <c r="BJ18" i="21"/>
  <c r="BJ71" i="21"/>
  <c r="BJ48" i="21"/>
  <c r="BJ122" i="21"/>
  <c r="BJ111" i="21"/>
  <c r="BJ155" i="21"/>
  <c r="BJ17" i="21"/>
  <c r="BJ108" i="21"/>
  <c r="BJ58" i="21"/>
  <c r="BJ123" i="21"/>
  <c r="BJ107" i="21"/>
  <c r="BJ137" i="21"/>
  <c r="BJ176" i="21"/>
  <c r="BJ110" i="21"/>
  <c r="BJ142" i="21"/>
  <c r="BJ120" i="21"/>
  <c r="BJ192" i="21"/>
  <c r="BJ139" i="21"/>
  <c r="BJ59" i="21"/>
  <c r="BJ140" i="21"/>
  <c r="BJ52" i="21"/>
  <c r="BJ15" i="21"/>
  <c r="BJ63" i="21"/>
  <c r="BJ201" i="21"/>
  <c r="BJ180" i="21"/>
  <c r="BJ168" i="21"/>
  <c r="BJ40" i="21"/>
  <c r="BJ42" i="21"/>
  <c r="BJ169" i="21"/>
  <c r="BJ156" i="21"/>
  <c r="BJ24" i="21"/>
  <c r="BJ99" i="21"/>
  <c r="BJ161" i="21"/>
  <c r="BJ154" i="21"/>
  <c r="BJ94" i="21"/>
  <c r="BJ72" i="21"/>
  <c r="BJ11" i="21"/>
  <c r="BJ10" i="21"/>
  <c r="BJ148" i="21"/>
  <c r="BJ151" i="21"/>
  <c r="BJ114" i="21"/>
  <c r="BJ60" i="21"/>
  <c r="BJ33" i="21"/>
  <c r="BJ197" i="21"/>
  <c r="BJ29" i="21"/>
  <c r="BJ106" i="21"/>
  <c r="BJ138" i="21"/>
  <c r="BJ64" i="21"/>
  <c r="BJ144" i="21"/>
  <c r="BJ53" i="21"/>
  <c r="BJ23" i="21"/>
  <c r="BJ177" i="21"/>
  <c r="BJ70" i="21"/>
  <c r="BJ49" i="21"/>
  <c r="BJ54" i="21"/>
  <c r="BJ87" i="21"/>
  <c r="BJ117" i="21"/>
  <c r="BJ198" i="21"/>
  <c r="BJ97" i="21"/>
  <c r="BJ175" i="21"/>
  <c r="BJ165" i="21"/>
  <c r="BI31" i="21"/>
  <c r="BI56" i="21"/>
  <c r="BI193" i="21"/>
  <c r="BI200" i="21"/>
  <c r="BI43" i="21"/>
  <c r="BI141" i="21"/>
  <c r="BI133" i="21"/>
  <c r="BI100" i="21"/>
  <c r="BI41" i="21"/>
  <c r="BI179" i="21"/>
  <c r="BI47" i="21"/>
  <c r="BI187" i="21"/>
  <c r="BI36" i="21"/>
  <c r="BI181" i="21"/>
  <c r="BI76" i="21"/>
  <c r="BI39" i="21"/>
  <c r="BI199" i="21"/>
  <c r="BI202" i="21"/>
  <c r="BI32" i="21"/>
  <c r="BI82" i="21"/>
  <c r="BI204" i="21"/>
  <c r="BI157" i="21"/>
  <c r="BI188" i="21"/>
  <c r="BI80" i="21"/>
  <c r="BI103" i="21"/>
  <c r="BI143" i="21"/>
  <c r="BI135" i="21"/>
  <c r="BI171" i="21"/>
  <c r="BI67" i="21"/>
  <c r="BI81" i="21"/>
  <c r="BI164" i="21"/>
  <c r="BI132" i="21"/>
  <c r="BI78" i="21"/>
  <c r="BI73" i="21"/>
  <c r="BI38" i="21"/>
  <c r="BI69" i="21"/>
  <c r="BI44" i="21"/>
  <c r="BI118" i="21"/>
  <c r="BI96" i="21"/>
  <c r="BI102" i="21"/>
  <c r="BI124" i="21"/>
  <c r="BI98" i="21"/>
  <c r="BI146" i="21"/>
  <c r="BI183" i="21"/>
  <c r="BI104" i="21"/>
  <c r="BI149" i="21"/>
  <c r="BI14" i="21"/>
  <c r="BI158" i="21"/>
  <c r="BI93" i="21"/>
  <c r="BI105" i="21"/>
  <c r="BI13" i="21"/>
  <c r="BI163" i="21"/>
  <c r="BI68" i="21"/>
  <c r="BI134" i="21"/>
  <c r="BI30" i="21"/>
  <c r="BI205" i="21"/>
  <c r="BI145" i="21"/>
  <c r="BI128" i="21"/>
  <c r="BI189" i="21"/>
  <c r="BI84" i="21"/>
  <c r="BI65" i="21"/>
  <c r="BI119" i="21"/>
  <c r="BI35" i="21"/>
  <c r="BI150" i="21"/>
  <c r="BI61" i="21"/>
  <c r="BI46" i="21"/>
  <c r="BI28" i="21"/>
  <c r="BI131" i="21"/>
  <c r="BI27" i="21"/>
  <c r="BI50" i="21"/>
  <c r="BI185" i="21"/>
  <c r="BI126" i="21"/>
  <c r="BI121" i="21"/>
  <c r="BI178" i="21"/>
  <c r="BI62" i="21"/>
  <c r="BI55" i="21"/>
  <c r="BI22" i="21"/>
  <c r="BI37" i="21"/>
  <c r="BI152" i="21"/>
  <c r="BI112" i="21"/>
  <c r="BI194" i="21"/>
  <c r="BI9" i="21"/>
  <c r="BI190" i="21"/>
  <c r="BI184" i="21"/>
  <c r="BI91" i="21"/>
  <c r="BI85" i="21"/>
  <c r="BI129" i="21"/>
  <c r="BI101" i="21"/>
  <c r="BI125" i="21"/>
  <c r="BI89" i="21"/>
  <c r="BI12" i="21"/>
  <c r="BI21" i="21"/>
  <c r="BI136" i="21"/>
  <c r="BI166" i="21"/>
  <c r="BI174" i="21"/>
  <c r="BI170" i="21"/>
  <c r="BI57" i="21"/>
  <c r="BI66" i="21"/>
  <c r="BI153" i="21"/>
  <c r="BI51" i="21"/>
  <c r="BI127" i="21"/>
  <c r="BI147" i="21"/>
  <c r="BI86" i="21"/>
  <c r="BI159" i="21"/>
  <c r="BI20" i="21"/>
  <c r="BI203" i="21"/>
  <c r="BI191" i="21"/>
  <c r="BI109" i="21"/>
  <c r="BI75" i="21"/>
  <c r="BI162" i="21"/>
  <c r="BI95" i="21"/>
  <c r="BI172" i="21"/>
  <c r="BI45" i="21"/>
  <c r="BI34" i="21"/>
  <c r="BI182" i="21"/>
  <c r="BI130" i="21"/>
  <c r="BI90" i="21"/>
  <c r="BI92" i="21"/>
  <c r="BI155" i="21"/>
  <c r="BI79" i="21"/>
  <c r="BI195" i="21"/>
  <c r="BI17" i="21"/>
  <c r="BI167" i="21"/>
  <c r="BI48" i="21"/>
  <c r="BI74" i="21"/>
  <c r="BI18" i="21"/>
  <c r="BI115" i="21"/>
  <c r="BI88" i="21"/>
  <c r="BI111" i="21"/>
  <c r="BI19" i="21"/>
  <c r="BI173" i="21"/>
  <c r="BI160" i="21"/>
  <c r="BI77" i="21"/>
  <c r="BI71" i="21"/>
  <c r="BI83" i="21"/>
  <c r="BI186" i="21"/>
  <c r="BI116" i="21"/>
  <c r="BI122" i="21"/>
  <c r="BI16" i="21"/>
  <c r="BI25" i="21"/>
  <c r="BI26" i="21"/>
  <c r="BI108" i="21"/>
  <c r="BI196" i="21"/>
  <c r="BI63" i="21"/>
  <c r="BI70" i="21"/>
  <c r="BI110" i="21"/>
  <c r="BI23" i="21"/>
  <c r="BI123" i="21"/>
  <c r="BI29" i="21"/>
  <c r="BI52" i="21"/>
  <c r="BI107" i="21"/>
  <c r="BI139" i="21"/>
  <c r="BI40" i="21"/>
  <c r="BI59" i="21"/>
  <c r="BI49" i="21"/>
  <c r="BI156" i="21"/>
  <c r="BI192" i="21"/>
  <c r="BI99" i="21"/>
  <c r="BI33" i="21"/>
  <c r="BI177" i="21"/>
  <c r="BI24" i="21"/>
  <c r="BI10" i="21"/>
  <c r="BI142" i="21"/>
  <c r="BI97" i="21"/>
  <c r="BI60" i="21"/>
  <c r="BI106" i="21"/>
  <c r="BI120" i="21"/>
  <c r="BI87" i="21"/>
  <c r="BI197" i="21"/>
  <c r="BI117" i="21"/>
  <c r="BI198" i="21"/>
  <c r="BI58" i="21"/>
  <c r="BI176" i="21"/>
  <c r="BI201" i="21"/>
  <c r="BI168" i="21"/>
  <c r="BI165" i="21"/>
  <c r="BI140" i="21"/>
  <c r="BI169" i="21"/>
  <c r="BI94" i="21"/>
  <c r="BI144" i="21"/>
  <c r="BI54" i="21"/>
  <c r="BI148" i="21"/>
  <c r="BI11" i="21"/>
  <c r="BI15" i="21"/>
  <c r="BI161" i="21"/>
  <c r="BI114" i="21"/>
  <c r="BI154" i="21"/>
  <c r="BI138" i="21"/>
  <c r="BI151" i="21"/>
  <c r="BI64" i="21"/>
  <c r="BI42" i="21"/>
  <c r="BI53" i="21"/>
  <c r="BI175" i="21"/>
  <c r="BI72" i="21"/>
  <c r="BI180" i="21"/>
  <c r="BI137" i="21"/>
  <c r="BJ113" i="21"/>
  <c r="BI113" i="21"/>
  <c r="BH163" i="21"/>
  <c r="BH12" i="21"/>
  <c r="BH194" i="21"/>
  <c r="BH89" i="21"/>
  <c r="BH76" i="21"/>
  <c r="BH203" i="21"/>
  <c r="BH68" i="21"/>
  <c r="BH112" i="21"/>
  <c r="BH157" i="21"/>
  <c r="BH134" i="21"/>
  <c r="BH102" i="21"/>
  <c r="BH193" i="21"/>
  <c r="BH51" i="21"/>
  <c r="BH14" i="21"/>
  <c r="BH30" i="21"/>
  <c r="BH185" i="21"/>
  <c r="BH152" i="21"/>
  <c r="BH135" i="21"/>
  <c r="BH150" i="21"/>
  <c r="BH47" i="21"/>
  <c r="BH61" i="21"/>
  <c r="BH183" i="21"/>
  <c r="BH66" i="21"/>
  <c r="BH179" i="21"/>
  <c r="BH147" i="21"/>
  <c r="BH31" i="21"/>
  <c r="BH143" i="21"/>
  <c r="BH149" i="21"/>
  <c r="BH62" i="21"/>
  <c r="BH129" i="21"/>
  <c r="BH125" i="21"/>
  <c r="BH84" i="21"/>
  <c r="BH188" i="21"/>
  <c r="BH145" i="21"/>
  <c r="BH35" i="21"/>
  <c r="BH181" i="21"/>
  <c r="BH9" i="21"/>
  <c r="BH81" i="21"/>
  <c r="BH164" i="21"/>
  <c r="BH118" i="21"/>
  <c r="BH153" i="21"/>
  <c r="BH202" i="21"/>
  <c r="BH133" i="21"/>
  <c r="BH204" i="21"/>
  <c r="BH78" i="21"/>
  <c r="BH38" i="21"/>
  <c r="BH132" i="21"/>
  <c r="BH36" i="21"/>
  <c r="BH141" i="21"/>
  <c r="BH67" i="21"/>
  <c r="BH13" i="21"/>
  <c r="BH127" i="21"/>
  <c r="BH184" i="21"/>
  <c r="BH85" i="21"/>
  <c r="BH128" i="21"/>
  <c r="BH93" i="21"/>
  <c r="BH103" i="21"/>
  <c r="BH98" i="21"/>
  <c r="BH200" i="21"/>
  <c r="BH146" i="21"/>
  <c r="BH27" i="21"/>
  <c r="BH37" i="21"/>
  <c r="BH20" i="21"/>
  <c r="BH170" i="21"/>
  <c r="BH65" i="21"/>
  <c r="BH166" i="21"/>
  <c r="BH124" i="21"/>
  <c r="BH101" i="21"/>
  <c r="BH96" i="21"/>
  <c r="BH104" i="21"/>
  <c r="BH100" i="21"/>
  <c r="BH187" i="21"/>
  <c r="BH126" i="21"/>
  <c r="BH199" i="21"/>
  <c r="BH80" i="21"/>
  <c r="BH57" i="21"/>
  <c r="BH86" i="21"/>
  <c r="BH55" i="21"/>
  <c r="BH159" i="21"/>
  <c r="BH174" i="21"/>
  <c r="BH22" i="21"/>
  <c r="BH136" i="21"/>
  <c r="BH158" i="21"/>
  <c r="BH28" i="21"/>
  <c r="BH131" i="21"/>
  <c r="BH190" i="21"/>
  <c r="BH43" i="21"/>
  <c r="BH171" i="21"/>
  <c r="BH191" i="21"/>
  <c r="BH109" i="21"/>
  <c r="BH73" i="21"/>
  <c r="BH46" i="21"/>
  <c r="BH56" i="21"/>
  <c r="BH50" i="21"/>
  <c r="BH39" i="21"/>
  <c r="BH205" i="21"/>
  <c r="BH32" i="21"/>
  <c r="BH69" i="21"/>
  <c r="BH189" i="21"/>
  <c r="BH44" i="21"/>
  <c r="BH21" i="21"/>
  <c r="BH121" i="21"/>
  <c r="BH82" i="21"/>
  <c r="BH178" i="21"/>
  <c r="BH119" i="21"/>
  <c r="BH41" i="21"/>
  <c r="BH91" i="21"/>
  <c r="BH105" i="21"/>
  <c r="BH172" i="21"/>
  <c r="BH34" i="21"/>
  <c r="BH195" i="21"/>
  <c r="BH75" i="21"/>
  <c r="BH45" i="21"/>
  <c r="BH182" i="21"/>
  <c r="BH162" i="21"/>
  <c r="BH111" i="21"/>
  <c r="BH19" i="21"/>
  <c r="BH108" i="21"/>
  <c r="BH26" i="21"/>
  <c r="BH116" i="21"/>
  <c r="BH196" i="21"/>
  <c r="BH18" i="21"/>
  <c r="BH25" i="21"/>
  <c r="BH90" i="21"/>
  <c r="BH130" i="21"/>
  <c r="BH167" i="21"/>
  <c r="BH83" i="21"/>
  <c r="BH88" i="21"/>
  <c r="BH95" i="21"/>
  <c r="BH186" i="21"/>
  <c r="BH16" i="21"/>
  <c r="BH122" i="21"/>
  <c r="BH17" i="21"/>
  <c r="BH155" i="21"/>
  <c r="BH92" i="21"/>
  <c r="BH160" i="21"/>
  <c r="BH71" i="21"/>
  <c r="BH48" i="21"/>
  <c r="BH77" i="21"/>
  <c r="BH74" i="21"/>
  <c r="BH79" i="21"/>
  <c r="BH115" i="21"/>
  <c r="BH173" i="21"/>
  <c r="BH99" i="21"/>
  <c r="BH165" i="21"/>
  <c r="BH53" i="21"/>
  <c r="BH169" i="21"/>
  <c r="BH87" i="21"/>
  <c r="BH110" i="21"/>
  <c r="BH11" i="21"/>
  <c r="BH114" i="21"/>
  <c r="BH29" i="21"/>
  <c r="BH117" i="21"/>
  <c r="BH40" i="21"/>
  <c r="BH54" i="21"/>
  <c r="BH120" i="21"/>
  <c r="BH154" i="21"/>
  <c r="BH161" i="21"/>
  <c r="BH60" i="21"/>
  <c r="BH58" i="21"/>
  <c r="BH23" i="21"/>
  <c r="BH72" i="21"/>
  <c r="BH201" i="21"/>
  <c r="BH151" i="21"/>
  <c r="BH42" i="21"/>
  <c r="BH52" i="21"/>
  <c r="BH197" i="21"/>
  <c r="BH94" i="21"/>
  <c r="BH107" i="21"/>
  <c r="BH176" i="21"/>
  <c r="BH64" i="21"/>
  <c r="BH49" i="21"/>
  <c r="BH24" i="21"/>
  <c r="BH142" i="21"/>
  <c r="BH144" i="21"/>
  <c r="BH97" i="21"/>
  <c r="BH140" i="21"/>
  <c r="BH175" i="21"/>
  <c r="BH168" i="21"/>
  <c r="BH198" i="21"/>
  <c r="BH139" i="21"/>
  <c r="BH106" i="21"/>
  <c r="BH33" i="21"/>
  <c r="BH192" i="21"/>
  <c r="BH59" i="21"/>
  <c r="BH138" i="21"/>
  <c r="BH180" i="21"/>
  <c r="BH10" i="21"/>
  <c r="BH123" i="21"/>
  <c r="BH63" i="21"/>
  <c r="BH15" i="21"/>
  <c r="BH70" i="21"/>
  <c r="BH137" i="21"/>
  <c r="BH177" i="21"/>
  <c r="BH148" i="21"/>
  <c r="BH156" i="21"/>
  <c r="BH113" i="21"/>
  <c r="BK127" i="21"/>
  <c r="BK96" i="21"/>
  <c r="BK157" i="21"/>
  <c r="BK13" i="21"/>
  <c r="BK57" i="21"/>
  <c r="BK105" i="21"/>
  <c r="BK143" i="21"/>
  <c r="BK112" i="21"/>
  <c r="BK158" i="21"/>
  <c r="BK27" i="21"/>
  <c r="BK164" i="21"/>
  <c r="BK81" i="21"/>
  <c r="BK188" i="21"/>
  <c r="BK102" i="21"/>
  <c r="BK76" i="21"/>
  <c r="BK134" i="21"/>
  <c r="BK150" i="21"/>
  <c r="BK166" i="21"/>
  <c r="BK136" i="21"/>
  <c r="BK30" i="21"/>
  <c r="BK190" i="21"/>
  <c r="BK69" i="21"/>
  <c r="BK43" i="21"/>
  <c r="BK131" i="21"/>
  <c r="BK119" i="21"/>
  <c r="BK200" i="21"/>
  <c r="BK65" i="21"/>
  <c r="BK62" i="21"/>
  <c r="BK20" i="21"/>
  <c r="BK36" i="21"/>
  <c r="BK32" i="21"/>
  <c r="BK149" i="21"/>
  <c r="BK179" i="21"/>
  <c r="BK86" i="21"/>
  <c r="BK28" i="21"/>
  <c r="BK109" i="21"/>
  <c r="BK35" i="21"/>
  <c r="BK193" i="21"/>
  <c r="BK55" i="21"/>
  <c r="BK41" i="21"/>
  <c r="BK187" i="21"/>
  <c r="BK50" i="21"/>
  <c r="BK56" i="21"/>
  <c r="BK39" i="21"/>
  <c r="BK51" i="21"/>
  <c r="BK78" i="21"/>
  <c r="BK146" i="21"/>
  <c r="BK191" i="21"/>
  <c r="BK118" i="21"/>
  <c r="BK67" i="21"/>
  <c r="BK141" i="21"/>
  <c r="BK44" i="21"/>
  <c r="BK85" i="21"/>
  <c r="BK9" i="21"/>
  <c r="BK132" i="21"/>
  <c r="BK104" i="21"/>
  <c r="BK189" i="21"/>
  <c r="BK47" i="21"/>
  <c r="BK135" i="21"/>
  <c r="BK178" i="21"/>
  <c r="BK22" i="21"/>
  <c r="BK73" i="21"/>
  <c r="BK152" i="21"/>
  <c r="BK199" i="21"/>
  <c r="BK98" i="21"/>
  <c r="BK185" i="21"/>
  <c r="BK153" i="21"/>
  <c r="BK101" i="21"/>
  <c r="BK133" i="21"/>
  <c r="BK126" i="21"/>
  <c r="BK171" i="21"/>
  <c r="BK80" i="21"/>
  <c r="BK21" i="21"/>
  <c r="BK89" i="21"/>
  <c r="BK159" i="21"/>
  <c r="BK145" i="21"/>
  <c r="BK12" i="21"/>
  <c r="BK129" i="21"/>
  <c r="BK121" i="21"/>
  <c r="BK93" i="21"/>
  <c r="BK184" i="21"/>
  <c r="BK202" i="21"/>
  <c r="BK125" i="21"/>
  <c r="BK66" i="21"/>
  <c r="BK163" i="21"/>
  <c r="BK61" i="21"/>
  <c r="BK46" i="21"/>
  <c r="BK147" i="21"/>
  <c r="BK124" i="21"/>
  <c r="BK205" i="21"/>
  <c r="BK84" i="21"/>
  <c r="BK91" i="21"/>
  <c r="BK100" i="21"/>
  <c r="BK82" i="21"/>
  <c r="BK170" i="21"/>
  <c r="BK203" i="21"/>
  <c r="BK181" i="21"/>
  <c r="BK204" i="21"/>
  <c r="BK14" i="21"/>
  <c r="BK103" i="21"/>
  <c r="BK183" i="21"/>
  <c r="BK68" i="21"/>
  <c r="BK174" i="21"/>
  <c r="BK194" i="21"/>
  <c r="BK31" i="21"/>
  <c r="BK37" i="21"/>
  <c r="BK38" i="21"/>
  <c r="BK128" i="21"/>
  <c r="BK26" i="21"/>
  <c r="BK167" i="21"/>
  <c r="BK71" i="21"/>
  <c r="BK182" i="21"/>
  <c r="BK75" i="21"/>
  <c r="BK115" i="21"/>
  <c r="BK196" i="21"/>
  <c r="BK25" i="21"/>
  <c r="BK83" i="21"/>
  <c r="BK17" i="21"/>
  <c r="BK130" i="21"/>
  <c r="BK162" i="21"/>
  <c r="BK79" i="21"/>
  <c r="BK18" i="21"/>
  <c r="BK186" i="21"/>
  <c r="BK122" i="21"/>
  <c r="BK111" i="21"/>
  <c r="BK116" i="21"/>
  <c r="BK88" i="21"/>
  <c r="BK172" i="21"/>
  <c r="BK195" i="21"/>
  <c r="BK155" i="21"/>
  <c r="BK45" i="21"/>
  <c r="BK108" i="21"/>
  <c r="BK74" i="21"/>
  <c r="BK48" i="21"/>
  <c r="BK34" i="21"/>
  <c r="BK16" i="21"/>
  <c r="BK77" i="21"/>
  <c r="BK95" i="21"/>
  <c r="BK173" i="21"/>
  <c r="BK160" i="21"/>
  <c r="BK19" i="21"/>
  <c r="BK90" i="21"/>
  <c r="BK92" i="21"/>
  <c r="BK148" i="21"/>
  <c r="BK11" i="21"/>
  <c r="BK140" i="21"/>
  <c r="BK52" i="21"/>
  <c r="BK40" i="21"/>
  <c r="BK58" i="21"/>
  <c r="BK176" i="21"/>
  <c r="BK64" i="21"/>
  <c r="BK49" i="21"/>
  <c r="BK33" i="21"/>
  <c r="BK175" i="21"/>
  <c r="BK154" i="21"/>
  <c r="BK10" i="21"/>
  <c r="BK180" i="21"/>
  <c r="BK144" i="21"/>
  <c r="BK54" i="21"/>
  <c r="BK63" i="21"/>
  <c r="BK138" i="21"/>
  <c r="BK106" i="21"/>
  <c r="BK114" i="21"/>
  <c r="BK169" i="21"/>
  <c r="BK137" i="21"/>
  <c r="BK142" i="21"/>
  <c r="BK120" i="21"/>
  <c r="BK123" i="21"/>
  <c r="BK59" i="21"/>
  <c r="BK15" i="21"/>
  <c r="BK29" i="21"/>
  <c r="BK197" i="21"/>
  <c r="BK117" i="21"/>
  <c r="BK53" i="21"/>
  <c r="BK165" i="21"/>
  <c r="BK99" i="21"/>
  <c r="BK70" i="21"/>
  <c r="BK72" i="21"/>
  <c r="BK94" i="21"/>
  <c r="BK177" i="21"/>
  <c r="BK107" i="21"/>
  <c r="BK23" i="21"/>
  <c r="BK110" i="21"/>
  <c r="BK168" i="21"/>
  <c r="BK161" i="21"/>
  <c r="BK198" i="21"/>
  <c r="BK42" i="21"/>
  <c r="BK97" i="21"/>
  <c r="BK156" i="21"/>
  <c r="BK192" i="21"/>
  <c r="BK60" i="21"/>
  <c r="BK87" i="21"/>
  <c r="BK201" i="21"/>
  <c r="BK151" i="21"/>
  <c r="BK24" i="21"/>
  <c r="BK139" i="21"/>
  <c r="BK6" i="21" l="1"/>
  <c r="BL85" i="21"/>
  <c r="BM85" i="21" s="1"/>
  <c r="BO85" i="21" s="1"/>
  <c r="BL98" i="21"/>
  <c r="BM98" i="21" s="1"/>
  <c r="BP98" i="21" s="1"/>
  <c r="BH6" i="21"/>
  <c r="BL113" i="21"/>
  <c r="BL63" i="21"/>
  <c r="BM63" i="21" s="1"/>
  <c r="BO63" i="21" s="1"/>
  <c r="BL106" i="21"/>
  <c r="BM106" i="21" s="1"/>
  <c r="BO106" i="21" s="1"/>
  <c r="BL142" i="21"/>
  <c r="BM142" i="21" s="1"/>
  <c r="BO142" i="21" s="1"/>
  <c r="BL52" i="21"/>
  <c r="BM52" i="21" s="1"/>
  <c r="BP52" i="21" s="1"/>
  <c r="BL40" i="21"/>
  <c r="BM40" i="21" s="1"/>
  <c r="BO40" i="21" s="1"/>
  <c r="BL53" i="21"/>
  <c r="BM53" i="21" s="1"/>
  <c r="BO53" i="21" s="1"/>
  <c r="BL155" i="21"/>
  <c r="BM155" i="21" s="1"/>
  <c r="BO155" i="21" s="1"/>
  <c r="BL18" i="21"/>
  <c r="BM18" i="21" s="1"/>
  <c r="BP18" i="21" s="1"/>
  <c r="BL34" i="21"/>
  <c r="BM34" i="21" s="1"/>
  <c r="BO34" i="21" s="1"/>
  <c r="BL69" i="21"/>
  <c r="BM69" i="21" s="1"/>
  <c r="BO69" i="21" s="1"/>
  <c r="BL136" i="21"/>
  <c r="BM136" i="21" s="1"/>
  <c r="BP136" i="21" s="1"/>
  <c r="BL67" i="21"/>
  <c r="BM67" i="21" s="1"/>
  <c r="BO67" i="21" s="1"/>
  <c r="BL38" i="21"/>
  <c r="BM38" i="21" s="1"/>
  <c r="BO38" i="21" s="1"/>
  <c r="BL145" i="21"/>
  <c r="BM145" i="21" s="1"/>
  <c r="BO145" i="21" s="1"/>
  <c r="BL31" i="21"/>
  <c r="BM31" i="21" s="1"/>
  <c r="BO31" i="21" s="1"/>
  <c r="BL14" i="21"/>
  <c r="BM14" i="21" s="1"/>
  <c r="BO14" i="21" s="1"/>
  <c r="BL12" i="21"/>
  <c r="BM12" i="21" s="1"/>
  <c r="BO12" i="21" s="1"/>
  <c r="BL123" i="21"/>
  <c r="BM123" i="21" s="1"/>
  <c r="BO123" i="21" s="1"/>
  <c r="BL139" i="21"/>
  <c r="BM139" i="21" s="1"/>
  <c r="BO139" i="21" s="1"/>
  <c r="BL24" i="21"/>
  <c r="BM24" i="21" s="1"/>
  <c r="BO24" i="21" s="1"/>
  <c r="BL42" i="21"/>
  <c r="BM42" i="21" s="1"/>
  <c r="BO42" i="21" s="1"/>
  <c r="BL117" i="21"/>
  <c r="BM117" i="21" s="1"/>
  <c r="BO117" i="21" s="1"/>
  <c r="BL165" i="21"/>
  <c r="BM165" i="21" s="1"/>
  <c r="BO165" i="21" s="1"/>
  <c r="BL71" i="21"/>
  <c r="BM71" i="21" s="1"/>
  <c r="BO71" i="21" s="1"/>
  <c r="BL95" i="21"/>
  <c r="BM95" i="21" s="1"/>
  <c r="BP95" i="21" s="1"/>
  <c r="BL196" i="21"/>
  <c r="BM196" i="21" s="1"/>
  <c r="BO196" i="21" s="1"/>
  <c r="BL45" i="21"/>
  <c r="BM45" i="21" s="1"/>
  <c r="BO45" i="21" s="1"/>
  <c r="BL119" i="21"/>
  <c r="BM119" i="21" s="1"/>
  <c r="BO119" i="21" s="1"/>
  <c r="BL56" i="21"/>
  <c r="BM56" i="21" s="1"/>
  <c r="BO56" i="21" s="1"/>
  <c r="BL131" i="21"/>
  <c r="BM131" i="21" s="1"/>
  <c r="BP131" i="21" s="1"/>
  <c r="BL86" i="21"/>
  <c r="BM86" i="21" s="1"/>
  <c r="BP86" i="21" s="1"/>
  <c r="BL96" i="21"/>
  <c r="BM96" i="21" s="1"/>
  <c r="BP96" i="21" s="1"/>
  <c r="BL27" i="21"/>
  <c r="BM27" i="21" s="1"/>
  <c r="BO27" i="21" s="1"/>
  <c r="BL184" i="21"/>
  <c r="BM184" i="21" s="1"/>
  <c r="BO184" i="21" s="1"/>
  <c r="BL78" i="21"/>
  <c r="BM78" i="21" s="1"/>
  <c r="BP78" i="21" s="1"/>
  <c r="BL188" i="21"/>
  <c r="BM188" i="21" s="1"/>
  <c r="BO188" i="21" s="1"/>
  <c r="BL61" i="21"/>
  <c r="BM61" i="21" s="1"/>
  <c r="BO61" i="21" s="1"/>
  <c r="BL157" i="21"/>
  <c r="BM157" i="21" s="1"/>
  <c r="BP157" i="21" s="1"/>
  <c r="BL163" i="21"/>
  <c r="BM163" i="21" s="1"/>
  <c r="BO163" i="21" s="1"/>
  <c r="BL156" i="21"/>
  <c r="BM156" i="21" s="1"/>
  <c r="BO156" i="21" s="1"/>
  <c r="BL192" i="21"/>
  <c r="BM192" i="21" s="1"/>
  <c r="BO192" i="21" s="1"/>
  <c r="BL49" i="21"/>
  <c r="BM49" i="21" s="1"/>
  <c r="BO49" i="21" s="1"/>
  <c r="BL58" i="21"/>
  <c r="BM58" i="21" s="1"/>
  <c r="BP58" i="21" s="1"/>
  <c r="BL87" i="21"/>
  <c r="BM87" i="21" s="1"/>
  <c r="BO87" i="21" s="1"/>
  <c r="BL160" i="21"/>
  <c r="BM160" i="21" s="1"/>
  <c r="BP160" i="21" s="1"/>
  <c r="BL88" i="21"/>
  <c r="BM88" i="21" s="1"/>
  <c r="BP88" i="21" s="1"/>
  <c r="BL111" i="21"/>
  <c r="BM111" i="21" s="1"/>
  <c r="BP111" i="21" s="1"/>
  <c r="BL178" i="21"/>
  <c r="BM178" i="21" s="1"/>
  <c r="BO178" i="21" s="1"/>
  <c r="BL205" i="21"/>
  <c r="BM205" i="21" s="1"/>
  <c r="BP205" i="21" s="1"/>
  <c r="BL28" i="21"/>
  <c r="BM28" i="21" s="1"/>
  <c r="BP28" i="21" s="1"/>
  <c r="BL101" i="21"/>
  <c r="BM101" i="21" s="1"/>
  <c r="BO101" i="21" s="1"/>
  <c r="BL93" i="21"/>
  <c r="BM93" i="21" s="1"/>
  <c r="BO93" i="21" s="1"/>
  <c r="BL204" i="21"/>
  <c r="BM204" i="21" s="1"/>
  <c r="BP204" i="21" s="1"/>
  <c r="BL84" i="21"/>
  <c r="BM84" i="21" s="1"/>
  <c r="BO84" i="21" s="1"/>
  <c r="BL47" i="21"/>
  <c r="BM47" i="21" s="1"/>
  <c r="BP47" i="21" s="1"/>
  <c r="BL112" i="21"/>
  <c r="BM112" i="21" s="1"/>
  <c r="BO112" i="21" s="1"/>
  <c r="BI6" i="21"/>
  <c r="BL177" i="21"/>
  <c r="BM177" i="21" s="1"/>
  <c r="BO177" i="21" s="1"/>
  <c r="BL138" i="21"/>
  <c r="BM138" i="21" s="1"/>
  <c r="BO138" i="21" s="1"/>
  <c r="BL175" i="21"/>
  <c r="BM175" i="21" s="1"/>
  <c r="BO175" i="21" s="1"/>
  <c r="BL176" i="21"/>
  <c r="BM176" i="21" s="1"/>
  <c r="BO176" i="21" s="1"/>
  <c r="BL72" i="21"/>
  <c r="BM72" i="21" s="1"/>
  <c r="BO72" i="21" s="1"/>
  <c r="BL161" i="21"/>
  <c r="BM161" i="21" s="1"/>
  <c r="BO161" i="21" s="1"/>
  <c r="BL11" i="21"/>
  <c r="BM11" i="21" s="1"/>
  <c r="BO11" i="21" s="1"/>
  <c r="BL115" i="21"/>
  <c r="BM115" i="21" s="1"/>
  <c r="BO115" i="21" s="1"/>
  <c r="BL48" i="21"/>
  <c r="BM48" i="21" s="1"/>
  <c r="BO48" i="21" s="1"/>
  <c r="BL186" i="21"/>
  <c r="BM186" i="21" s="1"/>
  <c r="BP186" i="21" s="1"/>
  <c r="BL167" i="21"/>
  <c r="BM167" i="21" s="1"/>
  <c r="BP167" i="21" s="1"/>
  <c r="BL108" i="21"/>
  <c r="BM108" i="21" s="1"/>
  <c r="BO108" i="21" s="1"/>
  <c r="BL182" i="21"/>
  <c r="BM182" i="21" s="1"/>
  <c r="BO182" i="21" s="1"/>
  <c r="BL41" i="21"/>
  <c r="BM41" i="21" s="1"/>
  <c r="BO41" i="21" s="1"/>
  <c r="BL121" i="21"/>
  <c r="BM121" i="21" s="1"/>
  <c r="BO121" i="21" s="1"/>
  <c r="BL50" i="21"/>
  <c r="BM50" i="21" s="1"/>
  <c r="BO50" i="21" s="1"/>
  <c r="BL109" i="21"/>
  <c r="BM109" i="21" s="1"/>
  <c r="BP109" i="21" s="1"/>
  <c r="BL190" i="21"/>
  <c r="BM190" i="21" s="1"/>
  <c r="BP190" i="21" s="1"/>
  <c r="BL55" i="21"/>
  <c r="BM55" i="21" s="1"/>
  <c r="BO55" i="21" s="1"/>
  <c r="BL199" i="21"/>
  <c r="BM199" i="21" s="1"/>
  <c r="BO199" i="21" s="1"/>
  <c r="BL104" i="21"/>
  <c r="BM104" i="21" s="1"/>
  <c r="BO104" i="21" s="1"/>
  <c r="BL166" i="21"/>
  <c r="BM166" i="21" s="1"/>
  <c r="BO166" i="21" s="1"/>
  <c r="BL37" i="21"/>
  <c r="BM37" i="21" s="1"/>
  <c r="BP37" i="21" s="1"/>
  <c r="BL202" i="21"/>
  <c r="BM202" i="21" s="1"/>
  <c r="BP202" i="21" s="1"/>
  <c r="BL81" i="21"/>
  <c r="BM81" i="21" s="1"/>
  <c r="BO81" i="21" s="1"/>
  <c r="BL129" i="21"/>
  <c r="BM129" i="21" s="1"/>
  <c r="BO129" i="21" s="1"/>
  <c r="BL183" i="21"/>
  <c r="BM183" i="21" s="1"/>
  <c r="BP183" i="21" s="1"/>
  <c r="BL135" i="21"/>
  <c r="BM135" i="21" s="1"/>
  <c r="BO135" i="21" s="1"/>
  <c r="BL134" i="21"/>
  <c r="BM134" i="21" s="1"/>
  <c r="BO134" i="21" s="1"/>
  <c r="BL203" i="21"/>
  <c r="BM203" i="21" s="1"/>
  <c r="BO203" i="21" s="1"/>
  <c r="BL137" i="21"/>
  <c r="BM137" i="21" s="1"/>
  <c r="BP137" i="21" s="1"/>
  <c r="BL59" i="21"/>
  <c r="BM59" i="21" s="1"/>
  <c r="BO59" i="21" s="1"/>
  <c r="BL140" i="21"/>
  <c r="BM140" i="21" s="1"/>
  <c r="BP140" i="21" s="1"/>
  <c r="BL107" i="21"/>
  <c r="BM107" i="21" s="1"/>
  <c r="BO107" i="21" s="1"/>
  <c r="BL23" i="21"/>
  <c r="BM23" i="21" s="1"/>
  <c r="BO23" i="21" s="1"/>
  <c r="BL154" i="21"/>
  <c r="BM154" i="21" s="1"/>
  <c r="BO154" i="21" s="1"/>
  <c r="BL110" i="21"/>
  <c r="BM110" i="21" s="1"/>
  <c r="BP110" i="21" s="1"/>
  <c r="BL79" i="21"/>
  <c r="BM79" i="21" s="1"/>
  <c r="BO79" i="21" s="1"/>
  <c r="BL17" i="21"/>
  <c r="BM17" i="21" s="1"/>
  <c r="BP17" i="21" s="1"/>
  <c r="BL130" i="21"/>
  <c r="BM130" i="21" s="1"/>
  <c r="BO130" i="21" s="1"/>
  <c r="BL19" i="21"/>
  <c r="BM19" i="21" s="1"/>
  <c r="BP19" i="21" s="1"/>
  <c r="BL172" i="21"/>
  <c r="BM172" i="21" s="1"/>
  <c r="BP172" i="21" s="1"/>
  <c r="BL21" i="21"/>
  <c r="BM21" i="21" s="1"/>
  <c r="BP21" i="21" s="1"/>
  <c r="BL32" i="21"/>
  <c r="BM32" i="21" s="1"/>
  <c r="BO32" i="21" s="1"/>
  <c r="BL191" i="21"/>
  <c r="BM191" i="21" s="1"/>
  <c r="BP191" i="21" s="1"/>
  <c r="BL22" i="21"/>
  <c r="BM22" i="21" s="1"/>
  <c r="BO22" i="21" s="1"/>
  <c r="BL126" i="21"/>
  <c r="BM126" i="21" s="1"/>
  <c r="BP126" i="21" s="1"/>
  <c r="BL65" i="21"/>
  <c r="BM65" i="21" s="1"/>
  <c r="BO65" i="21" s="1"/>
  <c r="BL103" i="21"/>
  <c r="BM103" i="21" s="1"/>
  <c r="BO103" i="21" s="1"/>
  <c r="BL141" i="21"/>
  <c r="BM141" i="21" s="1"/>
  <c r="BO141" i="21" s="1"/>
  <c r="BL153" i="21"/>
  <c r="BM153" i="21" s="1"/>
  <c r="BP153" i="21" s="1"/>
  <c r="BL9" i="21"/>
  <c r="BM9" i="21" s="1"/>
  <c r="BO9" i="21" s="1"/>
  <c r="BL62" i="21"/>
  <c r="BM62" i="21" s="1"/>
  <c r="BP62" i="21" s="1"/>
  <c r="BL147" i="21"/>
  <c r="BM147" i="21" s="1"/>
  <c r="BO147" i="21" s="1"/>
  <c r="BL152" i="21"/>
  <c r="BM152" i="21" s="1"/>
  <c r="BO152" i="21" s="1"/>
  <c r="BL51" i="21"/>
  <c r="BM51" i="21" s="1"/>
  <c r="BP51" i="21" s="1"/>
  <c r="BL76" i="21"/>
  <c r="BM76" i="21" s="1"/>
  <c r="BP76" i="21" s="1"/>
  <c r="BL70" i="21"/>
  <c r="BM70" i="21" s="1"/>
  <c r="BP70" i="21" s="1"/>
  <c r="BL10" i="21"/>
  <c r="BM10" i="21" s="1"/>
  <c r="BO10" i="21" s="1"/>
  <c r="BL198" i="21"/>
  <c r="BM198" i="21" s="1"/>
  <c r="BP198" i="21" s="1"/>
  <c r="BL97" i="21"/>
  <c r="BM97" i="21" s="1"/>
  <c r="BO97" i="21" s="1"/>
  <c r="BL94" i="21"/>
  <c r="BM94" i="21" s="1"/>
  <c r="BO94" i="21" s="1"/>
  <c r="BL151" i="21"/>
  <c r="BM151" i="21" s="1"/>
  <c r="BO151" i="21" s="1"/>
  <c r="BL120" i="21"/>
  <c r="BM120" i="21" s="1"/>
  <c r="BP120" i="21" s="1"/>
  <c r="BL29" i="21"/>
  <c r="BM29" i="21" s="1"/>
  <c r="BO29" i="21" s="1"/>
  <c r="BL99" i="21"/>
  <c r="BM99" i="21" s="1"/>
  <c r="BO99" i="21" s="1"/>
  <c r="BL74" i="21"/>
  <c r="BM74" i="21" s="1"/>
  <c r="BO74" i="21" s="1"/>
  <c r="BL122" i="21"/>
  <c r="BM122" i="21" s="1"/>
  <c r="BP122" i="21" s="1"/>
  <c r="BL90" i="21"/>
  <c r="BM90" i="21" s="1"/>
  <c r="BO90" i="21" s="1"/>
  <c r="BL116" i="21"/>
  <c r="BM116" i="21" s="1"/>
  <c r="BO116" i="21" s="1"/>
  <c r="BL75" i="21"/>
  <c r="BM75" i="21" s="1"/>
  <c r="BO75" i="21" s="1"/>
  <c r="BL105" i="21"/>
  <c r="BM105" i="21" s="1"/>
  <c r="BO105" i="21" s="1"/>
  <c r="BL44" i="21"/>
  <c r="BM44" i="21" s="1"/>
  <c r="BO44" i="21" s="1"/>
  <c r="BL46" i="21"/>
  <c r="BM46" i="21" s="1"/>
  <c r="BO46" i="21" s="1"/>
  <c r="BL171" i="21"/>
  <c r="BM171" i="21" s="1"/>
  <c r="BO171" i="21" s="1"/>
  <c r="BL174" i="21"/>
  <c r="BM174" i="21" s="1"/>
  <c r="BP174" i="21" s="1"/>
  <c r="BL57" i="21"/>
  <c r="BM57" i="21" s="1"/>
  <c r="BO57" i="21" s="1"/>
  <c r="BL187" i="21"/>
  <c r="BM187" i="21" s="1"/>
  <c r="BP187" i="21" s="1"/>
  <c r="BL170" i="21"/>
  <c r="BM170" i="21" s="1"/>
  <c r="BP170" i="21" s="1"/>
  <c r="BL146" i="21"/>
  <c r="BM146" i="21" s="1"/>
  <c r="BP146" i="21" s="1"/>
  <c r="BL127" i="21"/>
  <c r="BM127" i="21" s="1"/>
  <c r="BO127" i="21" s="1"/>
  <c r="BL36" i="21"/>
  <c r="BM36" i="21" s="1"/>
  <c r="BO36" i="21" s="1"/>
  <c r="BL118" i="21"/>
  <c r="BM118" i="21" s="1"/>
  <c r="BO118" i="21" s="1"/>
  <c r="BL181" i="21"/>
  <c r="BM181" i="21" s="1"/>
  <c r="BP181" i="21" s="1"/>
  <c r="BL149" i="21"/>
  <c r="BM149" i="21" s="1"/>
  <c r="BP149" i="21" s="1"/>
  <c r="BL179" i="21"/>
  <c r="BM179" i="21" s="1"/>
  <c r="BO179" i="21" s="1"/>
  <c r="BL185" i="21"/>
  <c r="BM185" i="21" s="1"/>
  <c r="BP185" i="21" s="1"/>
  <c r="BL193" i="21"/>
  <c r="BM193" i="21" s="1"/>
  <c r="BO193" i="21" s="1"/>
  <c r="BL89" i="21"/>
  <c r="BM89" i="21" s="1"/>
  <c r="BO89" i="21" s="1"/>
  <c r="BL148" i="21"/>
  <c r="BM148" i="21" s="1"/>
  <c r="BP148" i="21" s="1"/>
  <c r="BL15" i="21"/>
  <c r="BM15" i="21" s="1"/>
  <c r="BP15" i="21" s="1"/>
  <c r="BL180" i="21"/>
  <c r="BM180" i="21" s="1"/>
  <c r="BP180" i="21" s="1"/>
  <c r="BL33" i="21"/>
  <c r="BM33" i="21" s="1"/>
  <c r="BP33" i="21" s="1"/>
  <c r="BL168" i="21"/>
  <c r="BM168" i="21" s="1"/>
  <c r="BP168" i="21" s="1"/>
  <c r="BL144" i="21"/>
  <c r="BM144" i="21" s="1"/>
  <c r="BP144" i="21" s="1"/>
  <c r="BL64" i="21"/>
  <c r="BM64" i="21" s="1"/>
  <c r="BP64" i="21" s="1"/>
  <c r="BL197" i="21"/>
  <c r="BM197" i="21" s="1"/>
  <c r="BO197" i="21" s="1"/>
  <c r="BL201" i="21"/>
  <c r="BM201" i="21" s="1"/>
  <c r="BP201" i="21" s="1"/>
  <c r="BL60" i="21"/>
  <c r="BM60" i="21" s="1"/>
  <c r="BO60" i="21" s="1"/>
  <c r="BL54" i="21"/>
  <c r="BM54" i="21" s="1"/>
  <c r="BP54" i="21" s="1"/>
  <c r="BL114" i="21"/>
  <c r="BM114" i="21" s="1"/>
  <c r="BP114" i="21" s="1"/>
  <c r="BL169" i="21"/>
  <c r="BM169" i="21" s="1"/>
  <c r="BP169" i="21" s="1"/>
  <c r="BL173" i="21"/>
  <c r="BM173" i="21" s="1"/>
  <c r="BP173" i="21" s="1"/>
  <c r="BL77" i="21"/>
  <c r="BM77" i="21" s="1"/>
  <c r="BP77" i="21" s="1"/>
  <c r="BL92" i="21"/>
  <c r="BM92" i="21" s="1"/>
  <c r="BP92" i="21" s="1"/>
  <c r="BL16" i="21"/>
  <c r="BM16" i="21" s="1"/>
  <c r="BP16" i="21" s="1"/>
  <c r="BL83" i="21"/>
  <c r="BM83" i="21" s="1"/>
  <c r="BP83" i="21" s="1"/>
  <c r="BL25" i="21"/>
  <c r="BM25" i="21" s="1"/>
  <c r="BP25" i="21" s="1"/>
  <c r="BL26" i="21"/>
  <c r="BM26" i="21" s="1"/>
  <c r="BO26" i="21" s="1"/>
  <c r="BL162" i="21"/>
  <c r="BM162" i="21" s="1"/>
  <c r="BP162" i="21" s="1"/>
  <c r="BL195" i="21"/>
  <c r="BM195" i="21" s="1"/>
  <c r="BO195" i="21" s="1"/>
  <c r="BL91" i="21"/>
  <c r="BM91" i="21" s="1"/>
  <c r="BP91" i="21" s="1"/>
  <c r="BL82" i="21"/>
  <c r="BM82" i="21" s="1"/>
  <c r="BO82" i="21" s="1"/>
  <c r="BL189" i="21"/>
  <c r="BM189" i="21" s="1"/>
  <c r="BP189" i="21" s="1"/>
  <c r="BL39" i="21"/>
  <c r="BM39" i="21" s="1"/>
  <c r="BO39" i="21" s="1"/>
  <c r="BL73" i="21"/>
  <c r="BM73" i="21" s="1"/>
  <c r="BP73" i="21" s="1"/>
  <c r="BL43" i="21"/>
  <c r="BM43" i="21" s="1"/>
  <c r="BO43" i="21" s="1"/>
  <c r="BL158" i="21"/>
  <c r="BM158" i="21" s="1"/>
  <c r="BP158" i="21" s="1"/>
  <c r="BL159" i="21"/>
  <c r="BM159" i="21" s="1"/>
  <c r="BP159" i="21" s="1"/>
  <c r="BL80" i="21"/>
  <c r="BM80" i="21" s="1"/>
  <c r="BP80" i="21" s="1"/>
  <c r="BL100" i="21"/>
  <c r="BM100" i="21" s="1"/>
  <c r="BP100" i="21" s="1"/>
  <c r="BL124" i="21"/>
  <c r="BM124" i="21" s="1"/>
  <c r="BO124" i="21" s="1"/>
  <c r="BL20" i="21"/>
  <c r="BM20" i="21" s="1"/>
  <c r="BO20" i="21" s="1"/>
  <c r="BL200" i="21"/>
  <c r="BM200" i="21" s="1"/>
  <c r="BP200" i="21" s="1"/>
  <c r="BL128" i="21"/>
  <c r="BM128" i="21" s="1"/>
  <c r="BP128" i="21" s="1"/>
  <c r="BL13" i="21"/>
  <c r="BM13" i="21" s="1"/>
  <c r="BP13" i="21" s="1"/>
  <c r="BL132" i="21"/>
  <c r="BM132" i="21" s="1"/>
  <c r="BO132" i="21" s="1"/>
  <c r="BL133" i="21"/>
  <c r="BM133" i="21" s="1"/>
  <c r="BP133" i="21" s="1"/>
  <c r="BL164" i="21"/>
  <c r="BM164" i="21" s="1"/>
  <c r="BP164" i="21" s="1"/>
  <c r="BL35" i="21"/>
  <c r="BM35" i="21" s="1"/>
  <c r="BP35" i="21" s="1"/>
  <c r="BL125" i="21"/>
  <c r="BM125" i="21" s="1"/>
  <c r="BO125" i="21" s="1"/>
  <c r="BL143" i="21"/>
  <c r="BM143" i="21" s="1"/>
  <c r="BP143" i="21" s="1"/>
  <c r="BL66" i="21"/>
  <c r="BM66" i="21" s="1"/>
  <c r="BP66" i="21" s="1"/>
  <c r="BL150" i="21"/>
  <c r="BM150" i="21" s="1"/>
  <c r="BP150" i="21" s="1"/>
  <c r="BL30" i="21"/>
  <c r="BM30" i="21" s="1"/>
  <c r="BP30" i="21" s="1"/>
  <c r="BL102" i="21"/>
  <c r="BM102" i="21" s="1"/>
  <c r="BP102" i="21" s="1"/>
  <c r="BL68" i="21"/>
  <c r="BM68" i="21" s="1"/>
  <c r="BO68" i="21" s="1"/>
  <c r="BL194" i="21"/>
  <c r="BM194" i="21" s="1"/>
  <c r="BO194" i="21" s="1"/>
  <c r="BJ6" i="21"/>
  <c r="BP85" i="21" l="1"/>
  <c r="BR85" i="21" s="1"/>
  <c r="BP188" i="21"/>
  <c r="BQ188" i="21" s="1"/>
  <c r="BP117" i="21"/>
  <c r="BQ117" i="21" s="1"/>
  <c r="BP61" i="21"/>
  <c r="BP192" i="21"/>
  <c r="BP27" i="21"/>
  <c r="BR27" i="21" s="1"/>
  <c r="BP121" i="21"/>
  <c r="BP40" i="21"/>
  <c r="BQ40" i="21" s="1"/>
  <c r="BP56" i="21"/>
  <c r="BP161" i="21"/>
  <c r="BP119" i="21"/>
  <c r="BP71" i="21"/>
  <c r="BQ71" i="21" s="1"/>
  <c r="BP41" i="21"/>
  <c r="BP74" i="21"/>
  <c r="BP151" i="21"/>
  <c r="BP69" i="21"/>
  <c r="BP65" i="21"/>
  <c r="BP75" i="21"/>
  <c r="BP9" i="21"/>
  <c r="BP182" i="21"/>
  <c r="BP90" i="21"/>
  <c r="BP123" i="21"/>
  <c r="BP195" i="21"/>
  <c r="BP138" i="21"/>
  <c r="BO16" i="21"/>
  <c r="BO144" i="21"/>
  <c r="BP81" i="21"/>
  <c r="BP197" i="21"/>
  <c r="BP103" i="21"/>
  <c r="BP134" i="21"/>
  <c r="BP142" i="21"/>
  <c r="BP177" i="21"/>
  <c r="BP163" i="21"/>
  <c r="BO174" i="21"/>
  <c r="BP101" i="21"/>
  <c r="BO86" i="21"/>
  <c r="BP125" i="21"/>
  <c r="BP118" i="21"/>
  <c r="BO146" i="21"/>
  <c r="BO183" i="21"/>
  <c r="BO15" i="21"/>
  <c r="BP179" i="21"/>
  <c r="BP48" i="21"/>
  <c r="BP178" i="21"/>
  <c r="BO128" i="21"/>
  <c r="BO189" i="21"/>
  <c r="BP124" i="21"/>
  <c r="BO158" i="21"/>
  <c r="BO172" i="21"/>
  <c r="BP107" i="21"/>
  <c r="BO98" i="21"/>
  <c r="BO80" i="21"/>
  <c r="BO102" i="21"/>
  <c r="BO33" i="21"/>
  <c r="BO187" i="21"/>
  <c r="BO88" i="21"/>
  <c r="BP12" i="21"/>
  <c r="BP193" i="21"/>
  <c r="BO78" i="21"/>
  <c r="BP67" i="21"/>
  <c r="BP93" i="21"/>
  <c r="BP20" i="21"/>
  <c r="BP60" i="21"/>
  <c r="BO159" i="21"/>
  <c r="BO92" i="21"/>
  <c r="BP50" i="21"/>
  <c r="BP14" i="21"/>
  <c r="BP165" i="21"/>
  <c r="BO95" i="21"/>
  <c r="BP104" i="21"/>
  <c r="BP57" i="21"/>
  <c r="BP46" i="21"/>
  <c r="BP203" i="21"/>
  <c r="BP22" i="21"/>
  <c r="BP29" i="21"/>
  <c r="BO30" i="21"/>
  <c r="BO143" i="21"/>
  <c r="BO35" i="21"/>
  <c r="BO200" i="21"/>
  <c r="BO162" i="21"/>
  <c r="BO168" i="21"/>
  <c r="BO180" i="21"/>
  <c r="BO148" i="21"/>
  <c r="BR148" i="21" s="1"/>
  <c r="BO170" i="21"/>
  <c r="BO140" i="21"/>
  <c r="BP196" i="21"/>
  <c r="BP39" i="21"/>
  <c r="BP79" i="21"/>
  <c r="BP116" i="21"/>
  <c r="BO73" i="21"/>
  <c r="BO25" i="21"/>
  <c r="BO173" i="21"/>
  <c r="BO114" i="21"/>
  <c r="BP141" i="21"/>
  <c r="BP10" i="21"/>
  <c r="BO198" i="21"/>
  <c r="BO70" i="21"/>
  <c r="BP49" i="21"/>
  <c r="BO51" i="21"/>
  <c r="BO153" i="21"/>
  <c r="BO126" i="21"/>
  <c r="BO17" i="21"/>
  <c r="BO110" i="21"/>
  <c r="BP82" i="21"/>
  <c r="BP84" i="21"/>
  <c r="BP130" i="21"/>
  <c r="BO202" i="21"/>
  <c r="BO190" i="21"/>
  <c r="BO186" i="21"/>
  <c r="BO58" i="21"/>
  <c r="BP53" i="21"/>
  <c r="BO136" i="21"/>
  <c r="BP26" i="21"/>
  <c r="BP24" i="21"/>
  <c r="BP106" i="21"/>
  <c r="BP152" i="21"/>
  <c r="BO62" i="21"/>
  <c r="BO21" i="21"/>
  <c r="BO19" i="21"/>
  <c r="BP171" i="21"/>
  <c r="BP99" i="21"/>
  <c r="BO111" i="21"/>
  <c r="BO160" i="21"/>
  <c r="BP154" i="21"/>
  <c r="BP55" i="21"/>
  <c r="BP156" i="21"/>
  <c r="BP89" i="21"/>
  <c r="BP145" i="21"/>
  <c r="BO169" i="21"/>
  <c r="BO54" i="21"/>
  <c r="BO201" i="21"/>
  <c r="BP72" i="21"/>
  <c r="BO185" i="21"/>
  <c r="BO149" i="21"/>
  <c r="BO122" i="21"/>
  <c r="BO120" i="21"/>
  <c r="BO137" i="21"/>
  <c r="BO205" i="21"/>
  <c r="BO96" i="21"/>
  <c r="BO52" i="21"/>
  <c r="BP94" i="21"/>
  <c r="BP63" i="21"/>
  <c r="BP36" i="21"/>
  <c r="BO150" i="21"/>
  <c r="BO133" i="21"/>
  <c r="BO91" i="21"/>
  <c r="BO64" i="21"/>
  <c r="BP34" i="21"/>
  <c r="BO181" i="21"/>
  <c r="BP129" i="21"/>
  <c r="BO76" i="21"/>
  <c r="BP139" i="21"/>
  <c r="BO204" i="21"/>
  <c r="BO13" i="21"/>
  <c r="BP108" i="21"/>
  <c r="BP135" i="21"/>
  <c r="BP23" i="21"/>
  <c r="BP184" i="21"/>
  <c r="BP31" i="21"/>
  <c r="BP199" i="21"/>
  <c r="BP194" i="21"/>
  <c r="BP45" i="21"/>
  <c r="BP175" i="21"/>
  <c r="BO18" i="21"/>
  <c r="BL6" i="21"/>
  <c r="BM113" i="21"/>
  <c r="BP176" i="21"/>
  <c r="BO77" i="21"/>
  <c r="BP105" i="21"/>
  <c r="BP155" i="21"/>
  <c r="BO191" i="21"/>
  <c r="BO47" i="21"/>
  <c r="BP166" i="21"/>
  <c r="BP38" i="21"/>
  <c r="BP115" i="21"/>
  <c r="BP11" i="21"/>
  <c r="BO37" i="21"/>
  <c r="BO109" i="21"/>
  <c r="BO167" i="21"/>
  <c r="BP147" i="21"/>
  <c r="BP32" i="21"/>
  <c r="BO157" i="21"/>
  <c r="BO131" i="21"/>
  <c r="BP132" i="21"/>
  <c r="BP97" i="21"/>
  <c r="BP43" i="21"/>
  <c r="BP44" i="21"/>
  <c r="BP68" i="21"/>
  <c r="BP127" i="21"/>
  <c r="BO66" i="21"/>
  <c r="BO164" i="21"/>
  <c r="BO100" i="21"/>
  <c r="BO83" i="21"/>
  <c r="BP59" i="21"/>
  <c r="BP42" i="21"/>
  <c r="BP112" i="21"/>
  <c r="BP87" i="21"/>
  <c r="BO28" i="21"/>
  <c r="BQ85" i="21" l="1"/>
  <c r="BR40" i="21"/>
  <c r="BR147" i="21"/>
  <c r="BR11" i="21"/>
  <c r="BR42" i="21"/>
  <c r="BQ44" i="21"/>
  <c r="BQ175" i="21"/>
  <c r="BR31" i="21"/>
  <c r="BQ23" i="21"/>
  <c r="BR94" i="21"/>
  <c r="BQ145" i="21"/>
  <c r="BR171" i="21"/>
  <c r="BQ82" i="21"/>
  <c r="BR79" i="21"/>
  <c r="BQ112" i="21"/>
  <c r="BR132" i="21"/>
  <c r="BQ199" i="21"/>
  <c r="BR55" i="21"/>
  <c r="BQ115" i="21"/>
  <c r="BR176" i="21"/>
  <c r="BR129" i="21"/>
  <c r="BQ72" i="21"/>
  <c r="BR154" i="21"/>
  <c r="BR152" i="21"/>
  <c r="BQ68" i="21"/>
  <c r="BQ36" i="21"/>
  <c r="BQ99" i="21"/>
  <c r="BR26" i="21"/>
  <c r="BR84" i="21"/>
  <c r="BQ116" i="21"/>
  <c r="BQ203" i="21"/>
  <c r="BQ93" i="21"/>
  <c r="BQ12" i="21"/>
  <c r="BQ59" i="21"/>
  <c r="BQ43" i="21"/>
  <c r="BR38" i="21"/>
  <c r="BR155" i="21"/>
  <c r="BQ45" i="21"/>
  <c r="BQ184" i="21"/>
  <c r="BQ135" i="21"/>
  <c r="BR89" i="21"/>
  <c r="BR106" i="21"/>
  <c r="BR53" i="21"/>
  <c r="BR10" i="21"/>
  <c r="BQ39" i="21"/>
  <c r="BR29" i="21"/>
  <c r="BR57" i="21"/>
  <c r="BQ14" i="21"/>
  <c r="BR60" i="21"/>
  <c r="BR124" i="21"/>
  <c r="BR48" i="21"/>
  <c r="BR101" i="21"/>
  <c r="BR142" i="21"/>
  <c r="BQ81" i="21"/>
  <c r="BQ195" i="21"/>
  <c r="BR9" i="21"/>
  <c r="BR151" i="21"/>
  <c r="BR71" i="21"/>
  <c r="BR61" i="21"/>
  <c r="BR87" i="21"/>
  <c r="BR127" i="21"/>
  <c r="BR97" i="21"/>
  <c r="BR32" i="21"/>
  <c r="BQ105" i="21"/>
  <c r="BQ194" i="21"/>
  <c r="BR108" i="21"/>
  <c r="BR139" i="21"/>
  <c r="BR34" i="21"/>
  <c r="BR63" i="21"/>
  <c r="BQ156" i="21"/>
  <c r="BR24" i="21"/>
  <c r="BR130" i="21"/>
  <c r="BR49" i="21"/>
  <c r="BR141" i="21"/>
  <c r="BQ196" i="21"/>
  <c r="BQ22" i="21"/>
  <c r="BR104" i="21"/>
  <c r="BR50" i="21"/>
  <c r="BQ20" i="21"/>
  <c r="BQ193" i="21"/>
  <c r="BR107" i="21"/>
  <c r="BQ179" i="21"/>
  <c r="BQ118" i="21"/>
  <c r="BQ134" i="21"/>
  <c r="BR123" i="21"/>
  <c r="BR75" i="21"/>
  <c r="BQ74" i="21"/>
  <c r="BQ119" i="21"/>
  <c r="BQ121" i="21"/>
  <c r="BR117" i="21"/>
  <c r="BR125" i="21"/>
  <c r="BR163" i="21"/>
  <c r="BQ103" i="21"/>
  <c r="BQ90" i="21"/>
  <c r="BQ65" i="21"/>
  <c r="BR161" i="21"/>
  <c r="BQ27" i="21"/>
  <c r="BR188" i="21"/>
  <c r="BR46" i="21"/>
  <c r="BQ165" i="21"/>
  <c r="BR67" i="21"/>
  <c r="BQ178" i="21"/>
  <c r="BR177" i="21"/>
  <c r="BQ197" i="21"/>
  <c r="BR138" i="21"/>
  <c r="BR182" i="21"/>
  <c r="BR69" i="21"/>
  <c r="BR41" i="21"/>
  <c r="BQ56" i="21"/>
  <c r="BQ192" i="21"/>
  <c r="BR126" i="21"/>
  <c r="BR70" i="21"/>
  <c r="BQ114" i="21"/>
  <c r="BR92" i="21"/>
  <c r="BR172" i="21"/>
  <c r="BQ128" i="21"/>
  <c r="BR15" i="21"/>
  <c r="BQ16" i="21"/>
  <c r="BQ52" i="21"/>
  <c r="BQ120" i="21"/>
  <c r="BQ136" i="21"/>
  <c r="BR190" i="21"/>
  <c r="BQ153" i="21"/>
  <c r="BQ198" i="21"/>
  <c r="BQ173" i="21"/>
  <c r="BR170" i="21"/>
  <c r="BR162" i="21"/>
  <c r="BR30" i="21"/>
  <c r="BQ159" i="21"/>
  <c r="BQ88" i="21"/>
  <c r="BR80" i="21"/>
  <c r="BQ158" i="21"/>
  <c r="BR183" i="21"/>
  <c r="BR86" i="21"/>
  <c r="BR137" i="21"/>
  <c r="BR186" i="21"/>
  <c r="BR140" i="21"/>
  <c r="BQ96" i="21"/>
  <c r="BQ122" i="21"/>
  <c r="BQ201" i="21"/>
  <c r="BR160" i="21"/>
  <c r="BQ19" i="21"/>
  <c r="BR202" i="21"/>
  <c r="BR110" i="21"/>
  <c r="BR51" i="21"/>
  <c r="BQ25" i="21"/>
  <c r="BQ148" i="21"/>
  <c r="BQ200" i="21"/>
  <c r="BR78" i="21"/>
  <c r="BR187" i="21"/>
  <c r="BQ98" i="21"/>
  <c r="BR146" i="21"/>
  <c r="BQ185" i="21"/>
  <c r="BR169" i="21"/>
  <c r="BR62" i="21"/>
  <c r="BQ168" i="21"/>
  <c r="BQ143" i="21"/>
  <c r="BR95" i="21"/>
  <c r="BQ102" i="21"/>
  <c r="BQ205" i="21"/>
  <c r="BR149" i="21"/>
  <c r="BR54" i="21"/>
  <c r="BR111" i="21"/>
  <c r="BR21" i="21"/>
  <c r="BQ58" i="21"/>
  <c r="BR17" i="21"/>
  <c r="BR73" i="21"/>
  <c r="BQ180" i="21"/>
  <c r="BQ35" i="21"/>
  <c r="BR33" i="21"/>
  <c r="BR189" i="21"/>
  <c r="BR174" i="21"/>
  <c r="BR144" i="21"/>
  <c r="BQ61" i="21"/>
  <c r="BQ29" i="21"/>
  <c r="BR119" i="21"/>
  <c r="BR121" i="21"/>
  <c r="BQ174" i="21"/>
  <c r="BQ75" i="21"/>
  <c r="BR56" i="21"/>
  <c r="BR192" i="21"/>
  <c r="BQ41" i="21"/>
  <c r="BQ161" i="21"/>
  <c r="BQ33" i="21"/>
  <c r="BQ144" i="21"/>
  <c r="BQ123" i="21"/>
  <c r="BR74" i="21"/>
  <c r="BQ146" i="21"/>
  <c r="BR195" i="21"/>
  <c r="BQ9" i="21"/>
  <c r="BQ141" i="21"/>
  <c r="BQ151" i="21"/>
  <c r="BR134" i="21"/>
  <c r="BR118" i="21"/>
  <c r="BR16" i="21"/>
  <c r="BQ50" i="21"/>
  <c r="BQ166" i="21"/>
  <c r="BR93" i="21"/>
  <c r="BR65" i="21"/>
  <c r="BR103" i="21"/>
  <c r="BR114" i="21"/>
  <c r="BR58" i="21"/>
  <c r="BR20" i="21"/>
  <c r="BQ54" i="21"/>
  <c r="BQ69" i="21"/>
  <c r="BQ182" i="21"/>
  <c r="BQ86" i="21"/>
  <c r="BR88" i="21"/>
  <c r="BQ172" i="21"/>
  <c r="BR185" i="21"/>
  <c r="BR203" i="21"/>
  <c r="BR128" i="21"/>
  <c r="BQ163" i="21"/>
  <c r="BR102" i="21"/>
  <c r="BR99" i="21"/>
  <c r="BR90" i="21"/>
  <c r="BQ95" i="21"/>
  <c r="BQ10" i="21"/>
  <c r="BQ202" i="21"/>
  <c r="BQ106" i="21"/>
  <c r="BQ124" i="21"/>
  <c r="BR81" i="21"/>
  <c r="BR98" i="21"/>
  <c r="BR200" i="21"/>
  <c r="BQ60" i="21"/>
  <c r="BR14" i="21"/>
  <c r="BQ57" i="21"/>
  <c r="BQ101" i="21"/>
  <c r="BQ142" i="21"/>
  <c r="BQ187" i="21"/>
  <c r="BQ170" i="21"/>
  <c r="BR159" i="21"/>
  <c r="BQ30" i="21"/>
  <c r="BQ152" i="21"/>
  <c r="BQ162" i="21"/>
  <c r="BR82" i="21"/>
  <c r="BR197" i="21"/>
  <c r="BQ138" i="21"/>
  <c r="BQ177" i="21"/>
  <c r="BQ67" i="21"/>
  <c r="BQ46" i="21"/>
  <c r="BQ171" i="21"/>
  <c r="BQ154" i="21"/>
  <c r="BQ183" i="21"/>
  <c r="BR198" i="21"/>
  <c r="BQ111" i="21"/>
  <c r="BQ130" i="21"/>
  <c r="BR165" i="21"/>
  <c r="BQ49" i="21"/>
  <c r="BQ107" i="21"/>
  <c r="BR205" i="21"/>
  <c r="BQ17" i="21"/>
  <c r="BR193" i="21"/>
  <c r="BQ149" i="21"/>
  <c r="BQ15" i="21"/>
  <c r="BQ125" i="21"/>
  <c r="BR179" i="21"/>
  <c r="BQ189" i="21"/>
  <c r="BQ24" i="21"/>
  <c r="BQ104" i="21"/>
  <c r="BQ140" i="21"/>
  <c r="BR180" i="21"/>
  <c r="BR35" i="21"/>
  <c r="BR196" i="21"/>
  <c r="BR12" i="21"/>
  <c r="BQ21" i="21"/>
  <c r="BQ73" i="21"/>
  <c r="BR22" i="21"/>
  <c r="BR156" i="21"/>
  <c r="BQ62" i="21"/>
  <c r="BR136" i="21"/>
  <c r="BR153" i="21"/>
  <c r="BR52" i="21"/>
  <c r="BR120" i="21"/>
  <c r="BR178" i="21"/>
  <c r="BQ79" i="21"/>
  <c r="BQ190" i="21"/>
  <c r="BQ110" i="21"/>
  <c r="BR158" i="21"/>
  <c r="BR173" i="21"/>
  <c r="BQ48" i="21"/>
  <c r="BQ78" i="21"/>
  <c r="BQ160" i="21"/>
  <c r="BQ80" i="21"/>
  <c r="BR145" i="21"/>
  <c r="BQ26" i="21"/>
  <c r="BR39" i="21"/>
  <c r="BQ53" i="21"/>
  <c r="BR72" i="21"/>
  <c r="BQ55" i="21"/>
  <c r="BQ186" i="21"/>
  <c r="BQ137" i="21"/>
  <c r="BQ70" i="21"/>
  <c r="BQ169" i="21"/>
  <c r="BR143" i="21"/>
  <c r="BQ84" i="21"/>
  <c r="BQ92" i="21"/>
  <c r="BR116" i="21"/>
  <c r="BR168" i="21"/>
  <c r="BQ126" i="21"/>
  <c r="BQ94" i="21"/>
  <c r="BQ32" i="21"/>
  <c r="BQ129" i="21"/>
  <c r="BR96" i="21"/>
  <c r="BR19" i="21"/>
  <c r="BR201" i="21"/>
  <c r="BQ176" i="21"/>
  <c r="BQ127" i="21"/>
  <c r="BQ51" i="21"/>
  <c r="BR122" i="21"/>
  <c r="BR25" i="21"/>
  <c r="BQ42" i="21"/>
  <c r="BQ89" i="21"/>
  <c r="BR43" i="21"/>
  <c r="BQ108" i="21"/>
  <c r="BR194" i="21"/>
  <c r="BR100" i="21"/>
  <c r="BQ100" i="21"/>
  <c r="BQ155" i="21"/>
  <c r="BQ38" i="21"/>
  <c r="BR184" i="21"/>
  <c r="BR164" i="21"/>
  <c r="BQ164" i="21"/>
  <c r="BQ131" i="21"/>
  <c r="BR131" i="21"/>
  <c r="BQ167" i="21"/>
  <c r="BR167" i="21"/>
  <c r="BQ76" i="21"/>
  <c r="BR76" i="21"/>
  <c r="BQ64" i="21"/>
  <c r="BR64" i="21"/>
  <c r="BQ34" i="21"/>
  <c r="BQ97" i="21"/>
  <c r="BR18" i="21"/>
  <c r="BQ18" i="21"/>
  <c r="BQ28" i="21"/>
  <c r="BR28" i="21"/>
  <c r="BQ66" i="21"/>
  <c r="BR66" i="21"/>
  <c r="BR157" i="21"/>
  <c r="BQ157" i="21"/>
  <c r="BR109" i="21"/>
  <c r="BQ109" i="21"/>
  <c r="BR47" i="21"/>
  <c r="BQ47" i="21"/>
  <c r="BR77" i="21"/>
  <c r="BQ77" i="21"/>
  <c r="BO113" i="21"/>
  <c r="BP113" i="21"/>
  <c r="BQ13" i="21"/>
  <c r="BR13" i="21"/>
  <c r="BR91" i="21"/>
  <c r="BQ91" i="21"/>
  <c r="BQ31" i="21"/>
  <c r="BR175" i="21"/>
  <c r="BR199" i="21"/>
  <c r="BR59" i="21"/>
  <c r="BQ63" i="21"/>
  <c r="BQ139" i="21"/>
  <c r="BR112" i="21"/>
  <c r="BQ11" i="21"/>
  <c r="BR23" i="21"/>
  <c r="BQ147" i="21"/>
  <c r="BR68" i="21"/>
  <c r="BR135" i="21"/>
  <c r="BR44" i="21"/>
  <c r="BR45" i="21"/>
  <c r="BQ87" i="21"/>
  <c r="BR115" i="21"/>
  <c r="BR105" i="21"/>
  <c r="BR36" i="21"/>
  <c r="BQ132" i="21"/>
  <c r="BR166" i="21"/>
  <c r="BR150" i="21"/>
  <c r="BQ150" i="21"/>
  <c r="BR83" i="21"/>
  <c r="BQ83" i="21"/>
  <c r="BQ37" i="21"/>
  <c r="BR37" i="21"/>
  <c r="BQ191" i="21"/>
  <c r="BR191" i="21"/>
  <c r="BR204" i="21"/>
  <c r="BQ204" i="21"/>
  <c r="BR181" i="21"/>
  <c r="BQ181" i="21"/>
  <c r="BR133" i="21"/>
  <c r="BQ133" i="21"/>
  <c r="BP6" i="21" l="1"/>
  <c r="BP4" i="21" s="1"/>
  <c r="BO6" i="21"/>
  <c r="BO4" i="21" s="1"/>
  <c r="BR113" i="21"/>
  <c r="BQ113" i="21"/>
  <c r="BT194" i="21" l="1"/>
  <c r="BT46" i="21"/>
  <c r="BT129" i="21"/>
  <c r="BT101" i="21"/>
  <c r="BT139" i="21"/>
  <c r="BT142" i="21"/>
  <c r="BT90" i="21"/>
  <c r="BT104" i="21"/>
  <c r="BT72" i="21"/>
  <c r="BT145" i="21"/>
  <c r="BT39" i="21"/>
  <c r="BT60" i="21"/>
  <c r="BT9" i="21"/>
  <c r="BT154" i="21"/>
  <c r="BT199" i="21"/>
  <c r="BT176" i="21"/>
  <c r="BT192" i="21"/>
  <c r="BT34" i="21"/>
  <c r="BT124" i="21"/>
  <c r="BT171" i="21"/>
  <c r="BT10" i="21"/>
  <c r="BT93" i="21"/>
  <c r="BT188" i="21"/>
  <c r="BT24" i="21"/>
  <c r="BT43" i="21"/>
  <c r="BT179" i="21"/>
  <c r="BT116" i="21"/>
  <c r="BT147" i="21"/>
  <c r="BT79" i="21"/>
  <c r="BT166" i="21"/>
  <c r="BT161" i="21"/>
  <c r="BT31" i="21"/>
  <c r="BT125" i="21"/>
  <c r="BT127" i="21"/>
  <c r="BT29" i="21"/>
  <c r="BT103" i="21"/>
  <c r="BT177" i="21"/>
  <c r="BT49" i="21"/>
  <c r="BT196" i="21"/>
  <c r="BT69" i="21"/>
  <c r="BT132" i="21"/>
  <c r="BT195" i="21"/>
  <c r="BT65" i="21"/>
  <c r="BT59" i="21"/>
  <c r="BT50" i="21"/>
  <c r="BT61" i="21"/>
  <c r="BT42" i="21"/>
  <c r="BT40" i="21"/>
  <c r="BT75" i="21"/>
  <c r="BT152" i="21"/>
  <c r="BT11" i="21"/>
  <c r="BT178" i="21"/>
  <c r="BT14" i="21"/>
  <c r="BT82" i="21"/>
  <c r="BT197" i="21"/>
  <c r="BT36" i="21"/>
  <c r="BT99" i="21"/>
  <c r="BT141" i="21"/>
  <c r="BT107" i="21"/>
  <c r="BT138" i="21"/>
  <c r="BT45" i="21"/>
  <c r="BT68" i="21"/>
  <c r="BT57" i="21"/>
  <c r="BT97" i="21"/>
  <c r="BT134" i="21"/>
  <c r="BT182" i="21"/>
  <c r="BT84" i="21"/>
  <c r="BT117" i="21"/>
  <c r="BT53" i="21"/>
  <c r="BT20" i="21"/>
  <c r="BT32" i="21"/>
  <c r="BT135" i="21"/>
  <c r="BT108" i="21"/>
  <c r="BT27" i="21"/>
  <c r="BT12" i="21"/>
  <c r="BT63" i="21"/>
  <c r="BT118" i="21"/>
  <c r="BT74" i="21"/>
  <c r="BT23" i="21"/>
  <c r="BT55" i="21"/>
  <c r="BT175" i="21"/>
  <c r="BT87" i="21"/>
  <c r="BT119" i="21"/>
  <c r="BT67" i="21"/>
  <c r="BT26" i="21"/>
  <c r="BT94" i="21"/>
  <c r="BT22" i="21"/>
  <c r="BT203" i="21"/>
  <c r="BT41" i="21"/>
  <c r="BT163" i="21"/>
  <c r="BT165" i="21"/>
  <c r="BT155" i="21"/>
  <c r="BT89" i="21"/>
  <c r="BT44" i="21"/>
  <c r="BT81" i="21"/>
  <c r="BT48" i="21"/>
  <c r="BT184" i="21"/>
  <c r="BT123" i="21"/>
  <c r="BT106" i="21"/>
  <c r="BT193" i="21"/>
  <c r="BT105" i="21"/>
  <c r="BT130" i="21"/>
  <c r="BT115" i="21"/>
  <c r="BT56" i="21"/>
  <c r="BT38" i="21"/>
  <c r="BT85" i="21"/>
  <c r="BT151" i="21"/>
  <c r="BT121" i="21"/>
  <c r="BT112" i="21"/>
  <c r="BT156" i="21"/>
  <c r="BT71" i="21"/>
  <c r="BT100" i="21"/>
  <c r="BT64" i="21"/>
  <c r="BT52" i="21"/>
  <c r="BT190" i="21"/>
  <c r="BT91" i="21"/>
  <c r="BT204" i="21"/>
  <c r="BT83" i="21"/>
  <c r="BT149" i="21"/>
  <c r="BT21" i="21"/>
  <c r="BT17" i="21"/>
  <c r="BT88" i="21"/>
  <c r="BT183" i="21"/>
  <c r="BT122" i="21"/>
  <c r="BT19" i="21"/>
  <c r="BT110" i="21"/>
  <c r="BT187" i="21"/>
  <c r="BT146" i="21"/>
  <c r="BT180" i="21"/>
  <c r="BT174" i="21"/>
  <c r="BT169" i="21"/>
  <c r="BT70" i="21"/>
  <c r="BT168" i="21"/>
  <c r="BT92" i="21"/>
  <c r="BT172" i="21"/>
  <c r="BT47" i="21"/>
  <c r="BT167" i="21"/>
  <c r="BT120" i="21"/>
  <c r="BT28" i="21"/>
  <c r="BT157" i="21"/>
  <c r="BT181" i="21"/>
  <c r="BT150" i="21"/>
  <c r="BT54" i="21"/>
  <c r="BT170" i="21"/>
  <c r="BT80" i="21"/>
  <c r="BT86" i="21"/>
  <c r="BT201" i="21"/>
  <c r="BT51" i="21"/>
  <c r="BT148" i="21"/>
  <c r="BT98" i="21"/>
  <c r="BT35" i="21"/>
  <c r="BT189" i="21"/>
  <c r="BT186" i="21"/>
  <c r="BT114" i="21"/>
  <c r="BT143" i="21"/>
  <c r="BT128" i="21"/>
  <c r="BT77" i="21"/>
  <c r="BT13" i="21"/>
  <c r="BT191" i="21"/>
  <c r="BT153" i="21"/>
  <c r="BT164" i="21"/>
  <c r="BT109" i="21"/>
  <c r="BT133" i="21"/>
  <c r="BT58" i="21"/>
  <c r="BT162" i="21"/>
  <c r="BT159" i="21"/>
  <c r="BT158" i="21"/>
  <c r="BT200" i="21"/>
  <c r="BT73" i="21"/>
  <c r="BT144" i="21"/>
  <c r="BT137" i="21"/>
  <c r="BT15" i="21"/>
  <c r="BT16" i="21"/>
  <c r="BT18" i="21"/>
  <c r="BT76" i="21"/>
  <c r="BT136" i="21"/>
  <c r="BT198" i="21"/>
  <c r="BT131" i="21"/>
  <c r="BT66" i="21"/>
  <c r="BT37" i="21"/>
  <c r="BT205" i="21"/>
  <c r="BT111" i="21"/>
  <c r="BT173" i="21"/>
  <c r="BT30" i="21"/>
  <c r="BT96" i="21"/>
  <c r="BT160" i="21"/>
  <c r="BT202" i="21"/>
  <c r="BT25" i="21"/>
  <c r="BT78" i="21"/>
  <c r="BT33" i="21"/>
  <c r="BT185" i="21"/>
  <c r="BT62" i="21"/>
  <c r="BT126" i="21"/>
  <c r="BT140" i="21"/>
  <c r="BT95" i="21"/>
  <c r="BT102" i="21"/>
  <c r="BU100" i="21"/>
  <c r="BU92" i="21"/>
  <c r="BU85" i="21"/>
  <c r="BU70" i="21"/>
  <c r="BU172" i="21"/>
  <c r="BU186" i="21"/>
  <c r="BU78" i="21"/>
  <c r="BU143" i="21"/>
  <c r="BU73" i="21"/>
  <c r="BU54" i="21"/>
  <c r="BU149" i="21"/>
  <c r="BU62" i="21"/>
  <c r="BU110" i="21"/>
  <c r="BU88" i="21"/>
  <c r="BU131" i="21"/>
  <c r="BU98" i="21"/>
  <c r="BU181" i="21"/>
  <c r="BU122" i="21"/>
  <c r="BU95" i="21"/>
  <c r="BU30" i="21"/>
  <c r="BU16" i="21"/>
  <c r="BU148" i="21"/>
  <c r="BU21" i="21"/>
  <c r="BU183" i="21"/>
  <c r="BU167" i="21"/>
  <c r="BU52" i="21"/>
  <c r="BU66" i="21"/>
  <c r="BU114" i="21"/>
  <c r="BU111" i="21"/>
  <c r="BU86" i="21"/>
  <c r="BU133" i="21"/>
  <c r="BU91" i="21"/>
  <c r="BU64" i="21"/>
  <c r="BU140" i="21"/>
  <c r="BU109" i="21"/>
  <c r="BU144" i="21"/>
  <c r="BU146" i="21"/>
  <c r="BU120" i="21"/>
  <c r="BU204" i="21"/>
  <c r="BU150" i="21"/>
  <c r="BU158" i="21"/>
  <c r="BU169" i="21"/>
  <c r="BU185" i="21"/>
  <c r="BU17" i="21"/>
  <c r="BU37" i="21"/>
  <c r="BU96" i="21"/>
  <c r="BU164" i="21"/>
  <c r="BU190" i="21"/>
  <c r="BU58" i="21"/>
  <c r="BU136" i="21"/>
  <c r="BU200" i="21"/>
  <c r="BU25" i="21"/>
  <c r="BU180" i="21"/>
  <c r="BU191" i="21"/>
  <c r="BU157" i="21"/>
  <c r="BU83" i="21"/>
  <c r="BU15" i="21"/>
  <c r="BU174" i="21"/>
  <c r="BU198" i="21"/>
  <c r="BU205" i="21"/>
  <c r="BU35" i="21"/>
  <c r="BU189" i="21"/>
  <c r="BU201" i="21"/>
  <c r="BU153" i="21"/>
  <c r="BU128" i="21"/>
  <c r="BU33" i="21"/>
  <c r="BU187" i="21"/>
  <c r="BU47" i="21"/>
  <c r="BU102" i="21"/>
  <c r="BU80" i="21"/>
  <c r="BU77" i="21"/>
  <c r="BU76" i="21"/>
  <c r="BU19" i="21"/>
  <c r="BU28" i="21"/>
  <c r="BU159" i="21"/>
  <c r="BU173" i="21"/>
  <c r="BU51" i="21"/>
  <c r="BU202" i="21"/>
  <c r="BU160" i="21"/>
  <c r="BU13" i="21"/>
  <c r="BU162" i="21"/>
  <c r="BU168" i="21"/>
  <c r="BU170" i="21"/>
  <c r="BU126" i="21"/>
  <c r="BU137" i="21"/>
  <c r="BU18" i="21"/>
  <c r="BU11" i="21"/>
  <c r="BU199" i="21"/>
  <c r="BU44" i="21"/>
  <c r="BU23" i="21"/>
  <c r="BU154" i="21"/>
  <c r="BU87" i="21"/>
  <c r="BU115" i="21"/>
  <c r="BU43" i="21"/>
  <c r="BU155" i="21"/>
  <c r="BU166" i="21"/>
  <c r="BU34" i="21"/>
  <c r="BU79" i="21"/>
  <c r="BU46" i="21"/>
  <c r="BU138" i="21"/>
  <c r="BU40" i="21"/>
  <c r="BU39" i="21"/>
  <c r="BU57" i="21"/>
  <c r="BU195" i="21"/>
  <c r="BU121" i="21"/>
  <c r="BU50" i="21"/>
  <c r="BU107" i="21"/>
  <c r="BU75" i="21"/>
  <c r="BU188" i="21"/>
  <c r="BU26" i="21"/>
  <c r="BU163" i="21"/>
  <c r="BU65" i="21"/>
  <c r="BU139" i="21"/>
  <c r="BU68" i="21"/>
  <c r="BU36" i="21"/>
  <c r="BU129" i="21"/>
  <c r="BU171" i="21"/>
  <c r="BU82" i="21"/>
  <c r="BU127" i="21"/>
  <c r="BU176" i="21"/>
  <c r="BU45" i="21"/>
  <c r="BU97" i="21"/>
  <c r="BU105" i="21"/>
  <c r="BU24" i="21"/>
  <c r="BU49" i="21"/>
  <c r="BU165" i="21"/>
  <c r="BU182" i="21"/>
  <c r="BU61" i="21"/>
  <c r="BU106" i="21"/>
  <c r="BU14" i="21"/>
  <c r="BU101" i="21"/>
  <c r="BU9" i="21"/>
  <c r="K25" i="14" s="1"/>
  <c r="BU117" i="21"/>
  <c r="BU20" i="21"/>
  <c r="BU134" i="21"/>
  <c r="BU74" i="21"/>
  <c r="BU55" i="21"/>
  <c r="BU93" i="21"/>
  <c r="BU103" i="21"/>
  <c r="BU41" i="21"/>
  <c r="BU63" i="21"/>
  <c r="BU132" i="21"/>
  <c r="BU72" i="21"/>
  <c r="BU152" i="21"/>
  <c r="BU31" i="21"/>
  <c r="BU59" i="21"/>
  <c r="BU184" i="21"/>
  <c r="BU32" i="21"/>
  <c r="BU194" i="21"/>
  <c r="BU156" i="21"/>
  <c r="BU141" i="21"/>
  <c r="BU177" i="21"/>
  <c r="BU69" i="21"/>
  <c r="BU89" i="21"/>
  <c r="BU53" i="21"/>
  <c r="BU10" i="21"/>
  <c r="BU60" i="21"/>
  <c r="BU124" i="21"/>
  <c r="BU142" i="21"/>
  <c r="BU151" i="21"/>
  <c r="BU22" i="21"/>
  <c r="BU193" i="21"/>
  <c r="BU179" i="21"/>
  <c r="BU161" i="21"/>
  <c r="BU99" i="21"/>
  <c r="BU84" i="21"/>
  <c r="BU116" i="21"/>
  <c r="BU203" i="21"/>
  <c r="BU12" i="21"/>
  <c r="BU56" i="21"/>
  <c r="BU112" i="21"/>
  <c r="BU147" i="21"/>
  <c r="BU42" i="21"/>
  <c r="BU175" i="21"/>
  <c r="BU94" i="21"/>
  <c r="BU145" i="21"/>
  <c r="BU38" i="21"/>
  <c r="BU135" i="21"/>
  <c r="BU108" i="21"/>
  <c r="BU130" i="21"/>
  <c r="BU67" i="21"/>
  <c r="BU178" i="21"/>
  <c r="BU197" i="21"/>
  <c r="BU71" i="21"/>
  <c r="BU29" i="21"/>
  <c r="BU48" i="21"/>
  <c r="BU81" i="21"/>
  <c r="BU119" i="21"/>
  <c r="BU196" i="21"/>
  <c r="BU104" i="21"/>
  <c r="BU118" i="21"/>
  <c r="BU123" i="21"/>
  <c r="BU27" i="21"/>
  <c r="BU125" i="21"/>
  <c r="BU90" i="21"/>
  <c r="BU192" i="21"/>
  <c r="BT113" i="21"/>
  <c r="BU113" i="21"/>
  <c r="BR6" i="21"/>
  <c r="BQ6" i="21"/>
  <c r="BQ4" i="21" s="1"/>
  <c r="K23" i="14"/>
  <c r="BR4" i="21" l="1"/>
  <c r="BW113" i="21" s="1"/>
  <c r="BV71" i="21"/>
  <c r="BV188" i="21"/>
  <c r="BV85" i="21"/>
  <c r="BV117" i="21"/>
  <c r="BV40" i="21"/>
  <c r="BV133" i="21"/>
  <c r="BV13" i="21"/>
  <c r="BV100" i="21"/>
  <c r="BV32" i="21"/>
  <c r="BV26" i="21"/>
  <c r="BV62" i="21"/>
  <c r="BV149" i="21"/>
  <c r="BV138" i="21"/>
  <c r="BV182" i="21"/>
  <c r="BV9" i="21"/>
  <c r="K27" i="14" s="1"/>
  <c r="BV61" i="21"/>
  <c r="BV19" i="21"/>
  <c r="BV97" i="21"/>
  <c r="BV94" i="21"/>
  <c r="BV124" i="21"/>
  <c r="BV69" i="21"/>
  <c r="BV143" i="21"/>
  <c r="BV191" i="21"/>
  <c r="BV34" i="21"/>
  <c r="BV126" i="21"/>
  <c r="BV80" i="21"/>
  <c r="BV17" i="21"/>
  <c r="BV106" i="21"/>
  <c r="BV54" i="21"/>
  <c r="BV146" i="21"/>
  <c r="BV168" i="21"/>
  <c r="BV201" i="21"/>
  <c r="BV18" i="21"/>
  <c r="BV155" i="21"/>
  <c r="BV129" i="21"/>
  <c r="BV15" i="21"/>
  <c r="BV177" i="21"/>
  <c r="BV86" i="21"/>
  <c r="BV141" i="21"/>
  <c r="BV29" i="21"/>
  <c r="BV102" i="21"/>
  <c r="BV96" i="21"/>
  <c r="BV36" i="21"/>
  <c r="BV159" i="21"/>
  <c r="BV114" i="21"/>
  <c r="BV27" i="21"/>
  <c r="BV194" i="21"/>
  <c r="BV37" i="21"/>
  <c r="BV64" i="21"/>
  <c r="BV78" i="21"/>
  <c r="BV21" i="21"/>
  <c r="BV107" i="21"/>
  <c r="BV152" i="21"/>
  <c r="BV10" i="21"/>
  <c r="BV123" i="21"/>
  <c r="BV181" i="21"/>
  <c r="BV11" i="21"/>
  <c r="BV47" i="21"/>
  <c r="BV89" i="21"/>
  <c r="BV92" i="21"/>
  <c r="BV48" i="21"/>
  <c r="BV49" i="21"/>
  <c r="BV30" i="21"/>
  <c r="BV95" i="21"/>
  <c r="BV144" i="21"/>
  <c r="BV35" i="21"/>
  <c r="BV185" i="21"/>
  <c r="BV76" i="21"/>
  <c r="BV42" i="21"/>
  <c r="BV84" i="21"/>
  <c r="BV33" i="21"/>
  <c r="BV180" i="21"/>
  <c r="BV147" i="21"/>
  <c r="BV77" i="21"/>
  <c r="BV108" i="21"/>
  <c r="BV160" i="21"/>
  <c r="BV73" i="21"/>
  <c r="BV162" i="21"/>
  <c r="BV202" i="21"/>
  <c r="BV16" i="21"/>
  <c r="BV178" i="21"/>
  <c r="BV156" i="21"/>
  <c r="BV81" i="21"/>
  <c r="BV45" i="21"/>
  <c r="BV72" i="21"/>
  <c r="BV44" i="21"/>
  <c r="BV173" i="21"/>
  <c r="BV56" i="21"/>
  <c r="BV103" i="21"/>
  <c r="BV39" i="21"/>
  <c r="BV82" i="21"/>
  <c r="BV193" i="21"/>
  <c r="BV105" i="21"/>
  <c r="BV14" i="21"/>
  <c r="BV93" i="21"/>
  <c r="BV65" i="21"/>
  <c r="BV20" i="21"/>
  <c r="BV203" i="21"/>
  <c r="BV112" i="21"/>
  <c r="BV63" i="21"/>
  <c r="BV167" i="21"/>
  <c r="BV169" i="21"/>
  <c r="BV110" i="21"/>
  <c r="BV111" i="21"/>
  <c r="BV187" i="21"/>
  <c r="BV41" i="21"/>
  <c r="BV83" i="21"/>
  <c r="BV157" i="21"/>
  <c r="BV51" i="21"/>
  <c r="BV70" i="21"/>
  <c r="BV190" i="21"/>
  <c r="BV140" i="21"/>
  <c r="BV142" i="21"/>
  <c r="BV163" i="21"/>
  <c r="BV166" i="21"/>
  <c r="BV58" i="21"/>
  <c r="BV132" i="21"/>
  <c r="BV131" i="21"/>
  <c r="BV127" i="21"/>
  <c r="BV137" i="21"/>
  <c r="BV79" i="21"/>
  <c r="BV104" i="21"/>
  <c r="BV183" i="21"/>
  <c r="BV101" i="21"/>
  <c r="BV50" i="21"/>
  <c r="BV200" i="21"/>
  <c r="BV204" i="21"/>
  <c r="BV139" i="21"/>
  <c r="BV109" i="21"/>
  <c r="BV130" i="21"/>
  <c r="BV170" i="21"/>
  <c r="BV161" i="21"/>
  <c r="BV98" i="21"/>
  <c r="BV88" i="21"/>
  <c r="BV179" i="21"/>
  <c r="BV59" i="21"/>
  <c r="BV136" i="21"/>
  <c r="BV121" i="21"/>
  <c r="BV68" i="21"/>
  <c r="BV23" i="21"/>
  <c r="BV198" i="21"/>
  <c r="BV22" i="21"/>
  <c r="BV122" i="21"/>
  <c r="BV153" i="21"/>
  <c r="BV196" i="21"/>
  <c r="BV99" i="21"/>
  <c r="BV145" i="21"/>
  <c r="BV31" i="21"/>
  <c r="BV66" i="21"/>
  <c r="BV55" i="21"/>
  <c r="BV189" i="21"/>
  <c r="BV171" i="21"/>
  <c r="BV174" i="21"/>
  <c r="BV25" i="21"/>
  <c r="BV91" i="21"/>
  <c r="BV46" i="21"/>
  <c r="BV60" i="21"/>
  <c r="BV172" i="21"/>
  <c r="BV87" i="21"/>
  <c r="BV28" i="21"/>
  <c r="BV38" i="21"/>
  <c r="BV53" i="21"/>
  <c r="BV125" i="21"/>
  <c r="BV67" i="21"/>
  <c r="BV151" i="21"/>
  <c r="BV205" i="21"/>
  <c r="BV150" i="21"/>
  <c r="BV164" i="21"/>
  <c r="BV176" i="21"/>
  <c r="BV186" i="21"/>
  <c r="BV24" i="21"/>
  <c r="BV154" i="21"/>
  <c r="BV57" i="21"/>
  <c r="BV75" i="21"/>
  <c r="BV148" i="21"/>
  <c r="BV192" i="21"/>
  <c r="BV90" i="21"/>
  <c r="BV116" i="21"/>
  <c r="BV120" i="21"/>
  <c r="BV197" i="21"/>
  <c r="BV119" i="21"/>
  <c r="BV135" i="21"/>
  <c r="BV52" i="21"/>
  <c r="BV74" i="21"/>
  <c r="BV195" i="21"/>
  <c r="BV184" i="21"/>
  <c r="BV175" i="21"/>
  <c r="BV12" i="21"/>
  <c r="BV199" i="21"/>
  <c r="BV158" i="21"/>
  <c r="BV128" i="21"/>
  <c r="BV165" i="21"/>
  <c r="BV134" i="21"/>
  <c r="BV118" i="21"/>
  <c r="BV43" i="21"/>
  <c r="BV115" i="21"/>
  <c r="BW148" i="21"/>
  <c r="BW44" i="21"/>
  <c r="BW81" i="21"/>
  <c r="BW195" i="21"/>
  <c r="BW160" i="21"/>
  <c r="BW194" i="21"/>
  <c r="BW98" i="21"/>
  <c r="BW182" i="21"/>
  <c r="BW141" i="21"/>
  <c r="BW43" i="21"/>
  <c r="BW58" i="21"/>
  <c r="BW169" i="21"/>
  <c r="BW173" i="21"/>
  <c r="BW165" i="21"/>
  <c r="BW90" i="21"/>
  <c r="BW74" i="21"/>
  <c r="BW62" i="21"/>
  <c r="BW75" i="21"/>
  <c r="BW202" i="21"/>
  <c r="BW126" i="21"/>
  <c r="BW57" i="21"/>
  <c r="BW17" i="21"/>
  <c r="BW59" i="21"/>
  <c r="BW198" i="21"/>
  <c r="BW21" i="21"/>
  <c r="BW25" i="21"/>
  <c r="BW158" i="21"/>
  <c r="BW124" i="21"/>
  <c r="BW140" i="21"/>
  <c r="BW49" i="21"/>
  <c r="BX49" i="21" s="1"/>
  <c r="BW171" i="21"/>
  <c r="BX171" i="21" s="1"/>
  <c r="BW125" i="21"/>
  <c r="BW53" i="21"/>
  <c r="BW118" i="21"/>
  <c r="BW115" i="21"/>
  <c r="BW184" i="21"/>
  <c r="BW51" i="21"/>
  <c r="BW91" i="21"/>
  <c r="BW153" i="21"/>
  <c r="BW203" i="21"/>
  <c r="BW111" i="21"/>
  <c r="BW50" i="21"/>
  <c r="BW63" i="21"/>
  <c r="BW155" i="21"/>
  <c r="BW42" i="21"/>
  <c r="BW154" i="21"/>
  <c r="BW34" i="21"/>
  <c r="BW38" i="21"/>
  <c r="BW147" i="21"/>
  <c r="BV113" i="21"/>
  <c r="BT6" i="21"/>
  <c r="BT4" i="21" s="1"/>
  <c r="BU6" i="21"/>
  <c r="BU4" i="21" s="1"/>
  <c r="BX62" i="21" l="1"/>
  <c r="BX25" i="21"/>
  <c r="BX194" i="21"/>
  <c r="BX91" i="21"/>
  <c r="BX155" i="21"/>
  <c r="BW101" i="21"/>
  <c r="BX101" i="21" s="1"/>
  <c r="BW129" i="21"/>
  <c r="BW170" i="21"/>
  <c r="BW96" i="21"/>
  <c r="BW28" i="21"/>
  <c r="BW61" i="21"/>
  <c r="BX61" i="21" s="1"/>
  <c r="BW138" i="21"/>
  <c r="BX138" i="21" s="1"/>
  <c r="BW143" i="21"/>
  <c r="BW131" i="21"/>
  <c r="BW32" i="21"/>
  <c r="BX32" i="21" s="1"/>
  <c r="BW86" i="21"/>
  <c r="BX86" i="21" s="1"/>
  <c r="BW159" i="21"/>
  <c r="BW33" i="21"/>
  <c r="BW117" i="21"/>
  <c r="BW68" i="21"/>
  <c r="BW18" i="21"/>
  <c r="BW60" i="21"/>
  <c r="BW142" i="21"/>
  <c r="BX142" i="21" s="1"/>
  <c r="BW16" i="21"/>
  <c r="BX16" i="21" s="1"/>
  <c r="BW181" i="21"/>
  <c r="BW54" i="21"/>
  <c r="BW69" i="21"/>
  <c r="BX69" i="21" s="1"/>
  <c r="BW55" i="21"/>
  <c r="BX55" i="21" s="1"/>
  <c r="BW167" i="21"/>
  <c r="BW187" i="21"/>
  <c r="BW162" i="21"/>
  <c r="BW189" i="21"/>
  <c r="BW196" i="21"/>
  <c r="BW116" i="21"/>
  <c r="BW190" i="21"/>
  <c r="BX190" i="21" s="1"/>
  <c r="BW144" i="21"/>
  <c r="BX144" i="21" s="1"/>
  <c r="BW204" i="21"/>
  <c r="BW24" i="21"/>
  <c r="BW185" i="21"/>
  <c r="BW108" i="21"/>
  <c r="BX108" i="21" s="1"/>
  <c r="BW93" i="21"/>
  <c r="BX93" i="21" s="1"/>
  <c r="BW132" i="21"/>
  <c r="BX132" i="21" s="1"/>
  <c r="BW20" i="21"/>
  <c r="BW47" i="21"/>
  <c r="BX47" i="21" s="1"/>
  <c r="BW77" i="21"/>
  <c r="BW136" i="21"/>
  <c r="BW197" i="21"/>
  <c r="BW85" i="21"/>
  <c r="BX85" i="21" s="1"/>
  <c r="BW48" i="21"/>
  <c r="BW178" i="21"/>
  <c r="BW26" i="21"/>
  <c r="BX26" i="21" s="1"/>
  <c r="BW139" i="21"/>
  <c r="BX139" i="21" s="1"/>
  <c r="BW66" i="21"/>
  <c r="BW14" i="21"/>
  <c r="BX14" i="21" s="1"/>
  <c r="BW10" i="21"/>
  <c r="BW188" i="21"/>
  <c r="BW128" i="21"/>
  <c r="BW102" i="21"/>
  <c r="BW161" i="21"/>
  <c r="BX161" i="21" s="1"/>
  <c r="BW205" i="21"/>
  <c r="BX205" i="21" s="1"/>
  <c r="BW112" i="21"/>
  <c r="BW23" i="21"/>
  <c r="BW39" i="21"/>
  <c r="BX39" i="21" s="1"/>
  <c r="BW193" i="21"/>
  <c r="BX193" i="21" s="1"/>
  <c r="BW40" i="21"/>
  <c r="BW149" i="21"/>
  <c r="BW56" i="21"/>
  <c r="BW67" i="21"/>
  <c r="BX67" i="21" s="1"/>
  <c r="BW121" i="21"/>
  <c r="BW46" i="21"/>
  <c r="BW137" i="21"/>
  <c r="BX137" i="21" s="1"/>
  <c r="BW15" i="21"/>
  <c r="BX15" i="21" s="1"/>
  <c r="BW175" i="21"/>
  <c r="BW134" i="21"/>
  <c r="BW120" i="21"/>
  <c r="BX120" i="21" s="1"/>
  <c r="BW87" i="21"/>
  <c r="BW92" i="21"/>
  <c r="BW157" i="21"/>
  <c r="BX157" i="21" s="1"/>
  <c r="BW180" i="21"/>
  <c r="BW70" i="21"/>
  <c r="BW168" i="21"/>
  <c r="BW83" i="21"/>
  <c r="BW37" i="21"/>
  <c r="BX37" i="21" s="1"/>
  <c r="BW13" i="21"/>
  <c r="BX13" i="21" s="1"/>
  <c r="BW156" i="21"/>
  <c r="BW27" i="21"/>
  <c r="BW123" i="21"/>
  <c r="BX123" i="21" s="1"/>
  <c r="BW177" i="21"/>
  <c r="BX177" i="21" s="1"/>
  <c r="BW172" i="21"/>
  <c r="BW31" i="21"/>
  <c r="BX31" i="21" s="1"/>
  <c r="BW183" i="21"/>
  <c r="BW110" i="21"/>
  <c r="BW179" i="21"/>
  <c r="BW201" i="21"/>
  <c r="BW163" i="21"/>
  <c r="BX163" i="21" s="1"/>
  <c r="BW73" i="21"/>
  <c r="BX73" i="21" s="1"/>
  <c r="BW199" i="21"/>
  <c r="BW122" i="21"/>
  <c r="BW30" i="21"/>
  <c r="BW64" i="21"/>
  <c r="BX64" i="21" s="1"/>
  <c r="BW191" i="21"/>
  <c r="BW107" i="21"/>
  <c r="BW45" i="21"/>
  <c r="BW145" i="21"/>
  <c r="BW119" i="21"/>
  <c r="BW164" i="21"/>
  <c r="BW41" i="21"/>
  <c r="BX41" i="21" s="1"/>
  <c r="BW65" i="21"/>
  <c r="BX65" i="21" s="1"/>
  <c r="BW109" i="21"/>
  <c r="BW84" i="21"/>
  <c r="BW186" i="21"/>
  <c r="BX186" i="21" s="1"/>
  <c r="BW114" i="21"/>
  <c r="BX114" i="21" s="1"/>
  <c r="BW94" i="21"/>
  <c r="BX94" i="21" s="1"/>
  <c r="BW174" i="21"/>
  <c r="BW100" i="21"/>
  <c r="BW80" i="21"/>
  <c r="BX80" i="21" s="1"/>
  <c r="BW152" i="21"/>
  <c r="BW79" i="21"/>
  <c r="BW166" i="21"/>
  <c r="BX166" i="21" s="1"/>
  <c r="BW11" i="21"/>
  <c r="BW9" i="21"/>
  <c r="K29" i="14" s="1"/>
  <c r="BW29" i="21"/>
  <c r="BW88" i="21"/>
  <c r="BX88" i="21" s="1"/>
  <c r="BW72" i="21"/>
  <c r="BW105" i="21"/>
  <c r="BX105" i="21" s="1"/>
  <c r="BW89" i="21"/>
  <c r="BX89" i="21" s="1"/>
  <c r="BW99" i="21"/>
  <c r="BW78" i="21"/>
  <c r="BX78" i="21" s="1"/>
  <c r="BW150" i="21"/>
  <c r="BX150" i="21" s="1"/>
  <c r="BW127" i="21"/>
  <c r="BW146" i="21"/>
  <c r="BX146" i="21" s="1"/>
  <c r="BW12" i="21"/>
  <c r="BX12" i="21" s="1"/>
  <c r="BW106" i="21"/>
  <c r="BX106" i="21" s="1"/>
  <c r="BW82" i="21"/>
  <c r="BW135" i="21"/>
  <c r="BX135" i="21" s="1"/>
  <c r="BW52" i="21"/>
  <c r="BX52" i="21" s="1"/>
  <c r="BW176" i="21"/>
  <c r="BX176" i="21" s="1"/>
  <c r="BW130" i="21"/>
  <c r="BW97" i="21"/>
  <c r="BX97" i="21" s="1"/>
  <c r="BW200" i="21"/>
  <c r="BX200" i="21" s="1"/>
  <c r="BW19" i="21"/>
  <c r="BW133" i="21"/>
  <c r="BW151" i="21"/>
  <c r="BX151" i="21" s="1"/>
  <c r="BW35" i="21"/>
  <c r="BW192" i="21"/>
  <c r="BX192" i="21" s="1"/>
  <c r="BW36" i="21"/>
  <c r="BX36" i="21" s="1"/>
  <c r="BW104" i="21"/>
  <c r="BX104" i="21" s="1"/>
  <c r="BW103" i="21"/>
  <c r="BX103" i="21" s="1"/>
  <c r="BW76" i="21"/>
  <c r="BW71" i="21"/>
  <c r="BX71" i="21" s="1"/>
  <c r="BW22" i="21"/>
  <c r="BW95" i="21"/>
  <c r="BX95" i="21" s="1"/>
  <c r="BX158" i="21"/>
  <c r="BX113" i="21"/>
  <c r="BX98" i="21"/>
  <c r="BX201" i="21"/>
  <c r="BX147" i="21"/>
  <c r="BX72" i="21"/>
  <c r="BX175" i="21"/>
  <c r="BX187" i="21"/>
  <c r="BX118" i="21"/>
  <c r="BX43" i="21"/>
  <c r="BX195" i="21"/>
  <c r="BX112" i="21"/>
  <c r="BX162" i="21"/>
  <c r="BX10" i="21"/>
  <c r="BX133" i="21"/>
  <c r="BX75" i="21"/>
  <c r="BX53" i="21"/>
  <c r="BX115" i="21"/>
  <c r="BX154" i="21"/>
  <c r="BX63" i="21"/>
  <c r="BX131" i="21"/>
  <c r="BX156" i="21"/>
  <c r="BX143" i="21"/>
  <c r="BX153" i="21"/>
  <c r="BX29" i="21"/>
  <c r="BX46" i="21"/>
  <c r="BX110" i="21"/>
  <c r="BX74" i="21"/>
  <c r="BX121" i="21"/>
  <c r="BX76" i="21"/>
  <c r="BX51" i="21"/>
  <c r="BX149" i="21"/>
  <c r="BX100" i="21"/>
  <c r="BX179" i="21"/>
  <c r="BX126" i="21"/>
  <c r="BX83" i="21"/>
  <c r="BX145" i="21"/>
  <c r="BX58" i="21"/>
  <c r="BX24" i="21"/>
  <c r="BX185" i="21"/>
  <c r="BX148" i="21"/>
  <c r="BX168" i="21"/>
  <c r="BX159" i="21"/>
  <c r="BX81" i="21"/>
  <c r="BX183" i="21"/>
  <c r="BX122" i="21"/>
  <c r="BX136" i="21"/>
  <c r="BX68" i="21"/>
  <c r="BX170" i="21"/>
  <c r="BX134" i="21"/>
  <c r="BX18" i="21"/>
  <c r="BX107" i="21"/>
  <c r="BX66" i="21"/>
  <c r="BX165" i="21"/>
  <c r="BX160" i="21"/>
  <c r="BX28" i="21"/>
  <c r="BX96" i="21"/>
  <c r="BX33" i="21"/>
  <c r="BX54" i="21"/>
  <c r="BX38" i="21"/>
  <c r="BX184" i="21"/>
  <c r="BX181" i="21"/>
  <c r="BX79" i="21"/>
  <c r="BX152" i="21"/>
  <c r="BX35" i="21"/>
  <c r="BX45" i="21"/>
  <c r="BX182" i="21"/>
  <c r="BX130" i="21"/>
  <c r="BX23" i="21"/>
  <c r="BX173" i="21"/>
  <c r="BX17" i="21"/>
  <c r="BX191" i="21"/>
  <c r="BX174" i="21"/>
  <c r="BX30" i="21"/>
  <c r="BX59" i="21"/>
  <c r="BX167" i="21"/>
  <c r="BX204" i="21"/>
  <c r="BX178" i="21"/>
  <c r="BX50" i="21"/>
  <c r="BX164" i="21"/>
  <c r="BX42" i="21"/>
  <c r="BX196" i="21"/>
  <c r="BX198" i="21"/>
  <c r="BX202" i="21"/>
  <c r="BX197" i="21"/>
  <c r="BX125" i="21"/>
  <c r="BX87" i="21"/>
  <c r="BX172" i="21"/>
  <c r="BX90" i="21"/>
  <c r="BX40" i="21"/>
  <c r="BX117" i="21"/>
  <c r="BX188" i="21"/>
  <c r="BX141" i="21"/>
  <c r="BX169" i="21"/>
  <c r="BX19" i="21"/>
  <c r="BX34" i="21"/>
  <c r="BX203" i="21"/>
  <c r="BX129" i="21"/>
  <c r="BX44" i="21"/>
  <c r="BX199" i="21"/>
  <c r="BX56" i="21"/>
  <c r="BX124" i="21"/>
  <c r="BX92" i="21"/>
  <c r="BX27" i="21"/>
  <c r="BX111" i="21"/>
  <c r="BX116" i="21"/>
  <c r="BX127" i="21"/>
  <c r="BX119" i="21"/>
  <c r="BX21" i="21"/>
  <c r="BX128" i="21"/>
  <c r="BX84" i="21"/>
  <c r="BX140" i="21"/>
  <c r="BX102" i="21"/>
  <c r="BX180" i="21"/>
  <c r="BX109" i="21"/>
  <c r="BX48" i="21"/>
  <c r="BX22" i="21"/>
  <c r="BX82" i="21"/>
  <c r="BX57" i="21"/>
  <c r="BX20" i="21"/>
  <c r="BX60" i="21"/>
  <c r="BX189" i="21"/>
  <c r="BX77" i="21"/>
  <c r="BX99" i="21"/>
  <c r="BX11" i="21"/>
  <c r="BX70" i="21"/>
  <c r="BV6" i="21"/>
  <c r="BV4" i="21" s="1"/>
  <c r="BX9" i="21"/>
  <c r="K21" i="14" s="1"/>
  <c r="BW6" i="21" l="1"/>
  <c r="BW4" i="21" s="1"/>
  <c r="M25" i="14"/>
  <c r="M23" i="14"/>
  <c r="M27" i="14"/>
  <c r="M29" i="14"/>
  <c r="BX6" i="21"/>
</calcChain>
</file>

<file path=xl/sharedStrings.xml><?xml version="1.0" encoding="utf-8"?>
<sst xmlns="http://schemas.openxmlformats.org/spreadsheetml/2006/main" count="637" uniqueCount="388">
  <si>
    <t>county</t>
  </si>
  <si>
    <t xml:space="preserve"> city</t>
  </si>
  <si>
    <t xml:space="preserve"> fips</t>
  </si>
  <si>
    <t>San Buenaventura (Ventura) city</t>
  </si>
  <si>
    <t>DOFPOP19</t>
  </si>
  <si>
    <t>PCT_OWN</t>
  </si>
  <si>
    <t>PCT_RENT</t>
  </si>
  <si>
    <t>PROJ_NEED</t>
  </si>
  <si>
    <t>VAC_NEED</t>
  </si>
  <si>
    <t>EX_HQTA_NEED</t>
  </si>
  <si>
    <t>PCT_POP19</t>
  </si>
  <si>
    <t>EXIST_NEED</t>
  </si>
  <si>
    <t>TOT_RHNA</t>
  </si>
  <si>
    <t>%VLI</t>
  </si>
  <si>
    <t>%LI</t>
  </si>
  <si>
    <t>%MI</t>
  </si>
  <si>
    <t>%AMI</t>
  </si>
  <si>
    <t>VLI</t>
  </si>
  <si>
    <t>LI</t>
  </si>
  <si>
    <t>MI</t>
  </si>
  <si>
    <t>AMI</t>
  </si>
  <si>
    <t>DEMO_LOSS</t>
  </si>
  <si>
    <t>Brawley city</t>
  </si>
  <si>
    <t>Calexico city</t>
  </si>
  <si>
    <t>Calipatria city</t>
  </si>
  <si>
    <t>El Centro city</t>
  </si>
  <si>
    <t>Holtville city</t>
  </si>
  <si>
    <t>Imperial city</t>
  </si>
  <si>
    <t>Westmorland city</t>
  </si>
  <si>
    <t>Unincorporated Imperial Co.</t>
  </si>
  <si>
    <t>Agoura Hills city</t>
  </si>
  <si>
    <t>Alhambra city</t>
  </si>
  <si>
    <t>Arcadia city</t>
  </si>
  <si>
    <t>Artesia city</t>
  </si>
  <si>
    <t>Avalon city</t>
  </si>
  <si>
    <t>Azusa city</t>
  </si>
  <si>
    <t>Baldwin Park city</t>
  </si>
  <si>
    <t>Bell city</t>
  </si>
  <si>
    <t>Bellflower city</t>
  </si>
  <si>
    <t>Bell Gardens city</t>
  </si>
  <si>
    <t>Beverly Hills city</t>
  </si>
  <si>
    <t>Bradbury city</t>
  </si>
  <si>
    <t>Burbank city</t>
  </si>
  <si>
    <t>Calabasas city</t>
  </si>
  <si>
    <t>Carson city</t>
  </si>
  <si>
    <t>Cerritos city</t>
  </si>
  <si>
    <t>Claremont city</t>
  </si>
  <si>
    <t>Commerce city</t>
  </si>
  <si>
    <t>Compton city</t>
  </si>
  <si>
    <t>Covina city</t>
  </si>
  <si>
    <t>Cudahy city</t>
  </si>
  <si>
    <t>Culver City city</t>
  </si>
  <si>
    <t>Diamond Bar city</t>
  </si>
  <si>
    <t>Downey city</t>
  </si>
  <si>
    <t>Duarte city</t>
  </si>
  <si>
    <t>El Monte city</t>
  </si>
  <si>
    <t>El Segundo city</t>
  </si>
  <si>
    <t>Gardena city</t>
  </si>
  <si>
    <t>Glendale city</t>
  </si>
  <si>
    <t>Glendora city</t>
  </si>
  <si>
    <t>Hawaiian Gardens city</t>
  </si>
  <si>
    <t>Hawthorne city</t>
  </si>
  <si>
    <t>Hermosa Beach city</t>
  </si>
  <si>
    <t>Hidden Hills city</t>
  </si>
  <si>
    <t>Huntington Park city</t>
  </si>
  <si>
    <t>Industry city</t>
  </si>
  <si>
    <t>Inglewood city</t>
  </si>
  <si>
    <t>Irwindale city</t>
  </si>
  <si>
    <t>La Cañada Flintridge city</t>
  </si>
  <si>
    <t>La Habra Heights city</t>
  </si>
  <si>
    <t>Lakewood city</t>
  </si>
  <si>
    <t>La Mirada city</t>
  </si>
  <si>
    <t>Lancaster city</t>
  </si>
  <si>
    <t>La Puente city</t>
  </si>
  <si>
    <t>La Verne city</t>
  </si>
  <si>
    <t>Lawndale city</t>
  </si>
  <si>
    <t>Lomita city</t>
  </si>
  <si>
    <t>Long Beach city</t>
  </si>
  <si>
    <t>Los Angeles city</t>
  </si>
  <si>
    <t>Lynwood city</t>
  </si>
  <si>
    <t>Malibu city</t>
  </si>
  <si>
    <t>Manhattan Beach city</t>
  </si>
  <si>
    <t>Maywood city</t>
  </si>
  <si>
    <t>Monrovia city</t>
  </si>
  <si>
    <t>Montebello city</t>
  </si>
  <si>
    <t>Monterey Park city</t>
  </si>
  <si>
    <t>Norwalk city</t>
  </si>
  <si>
    <t>Palmdale city</t>
  </si>
  <si>
    <t>Palos Verdes Estates city</t>
  </si>
  <si>
    <t>Paramount city</t>
  </si>
  <si>
    <t>Pasadena city</t>
  </si>
  <si>
    <t>Pico Rivera city</t>
  </si>
  <si>
    <t>Pomona city</t>
  </si>
  <si>
    <t>Rancho Palos Verdes city</t>
  </si>
  <si>
    <t>Redondo Beach city</t>
  </si>
  <si>
    <t>Rolling Hills city</t>
  </si>
  <si>
    <t>Rolling Hills Estates city</t>
  </si>
  <si>
    <t>Rosemead city</t>
  </si>
  <si>
    <t>San Dimas city</t>
  </si>
  <si>
    <t>San Fernando city</t>
  </si>
  <si>
    <t>San Gabriel city</t>
  </si>
  <si>
    <t>San Marino city</t>
  </si>
  <si>
    <t>Santa Clarita city</t>
  </si>
  <si>
    <t>Santa Fe Springs city</t>
  </si>
  <si>
    <t>Santa Monica city</t>
  </si>
  <si>
    <t>Sierra Madre city</t>
  </si>
  <si>
    <t>Signal Hill city</t>
  </si>
  <si>
    <t>South El Monte city</t>
  </si>
  <si>
    <t>South Gate city</t>
  </si>
  <si>
    <t>South Pasadena city</t>
  </si>
  <si>
    <t>Temple City city</t>
  </si>
  <si>
    <t>Torrance city</t>
  </si>
  <si>
    <t>Vernon city</t>
  </si>
  <si>
    <t>Walnut city</t>
  </si>
  <si>
    <t>West Covina city</t>
  </si>
  <si>
    <t>West Hollywood city</t>
  </si>
  <si>
    <t>Westlake Village city</t>
  </si>
  <si>
    <t>Whittier city</t>
  </si>
  <si>
    <t>Unincorporated Los Angeles Co.</t>
  </si>
  <si>
    <t>Aliso Viejo city</t>
  </si>
  <si>
    <t>Anaheim city</t>
  </si>
  <si>
    <t>Brea city</t>
  </si>
  <si>
    <t>Buena Park city</t>
  </si>
  <si>
    <t>Costa Mesa city</t>
  </si>
  <si>
    <t>Cypress city</t>
  </si>
  <si>
    <t>Dana Point city</t>
  </si>
  <si>
    <t>Fountain Valley city</t>
  </si>
  <si>
    <t>Fullerton city</t>
  </si>
  <si>
    <t>Garden Grove city</t>
  </si>
  <si>
    <t>Huntington Beach city</t>
  </si>
  <si>
    <t>Irvine city</t>
  </si>
  <si>
    <t>Laguna Beach city</t>
  </si>
  <si>
    <t>Laguna Hills city</t>
  </si>
  <si>
    <t>Laguna Niguel city</t>
  </si>
  <si>
    <t>Laguna Woods city</t>
  </si>
  <si>
    <t>La Habra city</t>
  </si>
  <si>
    <t>Lake Forest city</t>
  </si>
  <si>
    <t>La Palma city</t>
  </si>
  <si>
    <t>Los Alamitos city</t>
  </si>
  <si>
    <t>Mission Viejo city</t>
  </si>
  <si>
    <t>Newport Beach city</t>
  </si>
  <si>
    <t>Orange city</t>
  </si>
  <si>
    <t>Placentia city</t>
  </si>
  <si>
    <t>Rancho Santa Margarita city</t>
  </si>
  <si>
    <t>San Clemente city</t>
  </si>
  <si>
    <t>San Juan Capistrano city</t>
  </si>
  <si>
    <t>Santa Ana city</t>
  </si>
  <si>
    <t>Seal Beach city</t>
  </si>
  <si>
    <t>Stanton city</t>
  </si>
  <si>
    <t>Tustin city</t>
  </si>
  <si>
    <t>Villa Park city</t>
  </si>
  <si>
    <t>Westminster city</t>
  </si>
  <si>
    <t>Yorba Linda city</t>
  </si>
  <si>
    <t>Unincorporated Orange Co.</t>
  </si>
  <si>
    <t>Banning city</t>
  </si>
  <si>
    <t>Beaumont city</t>
  </si>
  <si>
    <t>Blythe city</t>
  </si>
  <si>
    <t>Calimesa city</t>
  </si>
  <si>
    <t>Canyon Lake city</t>
  </si>
  <si>
    <t>Cathedral City city</t>
  </si>
  <si>
    <t>Coachella city</t>
  </si>
  <si>
    <t>Corona city</t>
  </si>
  <si>
    <t>Desert Hot Springs city</t>
  </si>
  <si>
    <t>Eastvale City</t>
  </si>
  <si>
    <t>Hemet city</t>
  </si>
  <si>
    <t>Indian Wells city</t>
  </si>
  <si>
    <t>Indio city</t>
  </si>
  <si>
    <t>Lake Elsinore city</t>
  </si>
  <si>
    <t>La Quinta city</t>
  </si>
  <si>
    <t>Menifee city</t>
  </si>
  <si>
    <t>Moreno Valley city</t>
  </si>
  <si>
    <t>Murrieta city</t>
  </si>
  <si>
    <t>Norco city</t>
  </si>
  <si>
    <t>Palm Desert city</t>
  </si>
  <si>
    <t>Palm Springs city</t>
  </si>
  <si>
    <t>Perris city</t>
  </si>
  <si>
    <t>Rancho Mirage city</t>
  </si>
  <si>
    <t>Riverside city</t>
  </si>
  <si>
    <t>San Jacinto city</t>
  </si>
  <si>
    <t>Temecula city</t>
  </si>
  <si>
    <t>Wildomar city</t>
  </si>
  <si>
    <t>Jurupa Valley City</t>
  </si>
  <si>
    <t>Adelanto city</t>
  </si>
  <si>
    <t>Apple Valley town</t>
  </si>
  <si>
    <t>Barstow city</t>
  </si>
  <si>
    <t>Big Bear Lake city</t>
  </si>
  <si>
    <t>Chino city</t>
  </si>
  <si>
    <t>Chino Hills city</t>
  </si>
  <si>
    <t>Colton city</t>
  </si>
  <si>
    <t>Fontana city</t>
  </si>
  <si>
    <t>Grand Terrace city</t>
  </si>
  <si>
    <t>Hesperia city</t>
  </si>
  <si>
    <t>Highland city</t>
  </si>
  <si>
    <t>Loma Linda city</t>
  </si>
  <si>
    <t>Montclair city</t>
  </si>
  <si>
    <t>Needles city</t>
  </si>
  <si>
    <t>Ontario city</t>
  </si>
  <si>
    <t>Rancho Cucamonga city</t>
  </si>
  <si>
    <t>Redlands city</t>
  </si>
  <si>
    <t>Rialto city</t>
  </si>
  <si>
    <t>San Bernardino city</t>
  </si>
  <si>
    <t>Twentynine Palms city</t>
  </si>
  <si>
    <t>Upland city</t>
  </si>
  <si>
    <t>Victorville city</t>
  </si>
  <si>
    <t>Yucaipa city</t>
  </si>
  <si>
    <t>Yucca Valley town</t>
  </si>
  <si>
    <t>Unincorporated San Bernardino Co.</t>
  </si>
  <si>
    <t>Camarillo city</t>
  </si>
  <si>
    <t>Fillmore city</t>
  </si>
  <si>
    <t>Moorpark city</t>
  </si>
  <si>
    <t>Ojai city</t>
  </si>
  <si>
    <t>Oxnard city</t>
  </si>
  <si>
    <t>Port Hueneme city</t>
  </si>
  <si>
    <t>Santa Paula city</t>
  </si>
  <si>
    <t>Simi Valley city</t>
  </si>
  <si>
    <t>Thousand Oaks city</t>
  </si>
  <si>
    <t>Unincorporated Ventura Co.</t>
  </si>
  <si>
    <t>Percent of households who are renting:</t>
  </si>
  <si>
    <t xml:space="preserve">   Vacancy Adjustment</t>
  </si>
  <si>
    <t xml:space="preserve">   Replacement Need</t>
  </si>
  <si>
    <t>TOTAL PROJECTED NEED:</t>
  </si>
  <si>
    <t>Very-low income (&lt;50% of AMI)</t>
  </si>
  <si>
    <t>Above moderate income (&gt;120% of AMI)</t>
  </si>
  <si>
    <t>Low income (50-80% of AMI)</t>
  </si>
  <si>
    <t>Moderate income (80-120% of AMI)</t>
  </si>
  <si>
    <t>Select Jurisdiction (drop-down menu)</t>
  </si>
  <si>
    <t>SUM (IF APPLICABLE)</t>
  </si>
  <si>
    <t>Variable</t>
  </si>
  <si>
    <t>Description</t>
  </si>
  <si>
    <t>OVERVIEW</t>
  </si>
  <si>
    <t>US Census Bureau county code (25=Imperial, 37=Los Angeles, 59=Orange, 65=Riverside, 71=San Bernardino, 111=Ventura)</t>
  </si>
  <si>
    <t>City or local jurisdiction name</t>
  </si>
  <si>
    <t>Jurisdiction's share of regional population using CA DOF 1/1/2019 data.</t>
  </si>
  <si>
    <t>US Census Bureau FIPS  code for city.</t>
  </si>
  <si>
    <t>Percent renter households, ACS 2013-2017</t>
  </si>
  <si>
    <t>Percent owner households, ACS 2013-2017</t>
  </si>
  <si>
    <t>Demolished residential units total, 2009-2018</t>
  </si>
  <si>
    <t>Percent very low income.  Share of jurisdiction's households below 50% of area median income (AMI)</t>
  </si>
  <si>
    <t>Percent low income.  Share of jurisdiction's households between 50 and 80% of AMI.</t>
  </si>
  <si>
    <t>Percent moderate income.  Share of jurisdiction's households between 80 and 120% of AMI.</t>
  </si>
  <si>
    <t>Percent above moderate income.  Share of jurisdiction's households above 120% of AMI.</t>
  </si>
  <si>
    <t>Jurisdiction Incomes</t>
  </si>
  <si>
    <t>Regional</t>
  </si>
  <si>
    <t>Percentile:</t>
  </si>
  <si>
    <t>Green cells indicate data sources - see "metadata" for details</t>
  </si>
  <si>
    <t>RHNA INPUT DATA AND CALCULATIONS</t>
  </si>
  <si>
    <t>January 1, 2019 population from the California Department of Finance (DOF) Demographic Research Unit. E-5 series, updated May 2019. See http://www.dof.ca.gov/Forecasting/Demographics/Estimates/</t>
  </si>
  <si>
    <t>Demolished residential units total, 2009-2018.  Initial data source is CA DOF.  Data were updated by local jurisdictions as part of the 6th cycle RHNA local planning factor and replacement need survey conducted in Spring 2019. See http://www.dof.ca.gov/Forecasting/Demographics/Housing_Unit_Survey/documents/2019_Form_Instructions.pdf and http://scag.ca.gov/rhna</t>
  </si>
  <si>
    <t>Households by income category are from the 2013-2017 5-year ACS sample. See http://factfinder.census.gov</t>
  </si>
  <si>
    <t>DESCRIPTION OF KEY VARIABLES IN SHEET "RHNA_data"</t>
  </si>
  <si>
    <t>HH20</t>
  </si>
  <si>
    <t>HH30</t>
  </si>
  <si>
    <t>HH45</t>
  </si>
  <si>
    <t>DESCRIPTION OF DATA SOURCES</t>
  </si>
  <si>
    <t>Total regional housing need</t>
  </si>
  <si>
    <t>MED_JOBACC</t>
  </si>
  <si>
    <t>JOBACC_BYPOP</t>
  </si>
  <si>
    <t>EX_JOB_NEED</t>
  </si>
  <si>
    <t>Share of population in tracts of various resource levels</t>
  </si>
  <si>
    <t>%VLR</t>
  </si>
  <si>
    <t>%LR</t>
  </si>
  <si>
    <t>%MR</t>
  </si>
  <si>
    <t>%HR</t>
  </si>
  <si>
    <t>%VHR</t>
  </si>
  <si>
    <t>SHR_2030_45_HHGR</t>
  </si>
  <si>
    <t>POP16</t>
  </si>
  <si>
    <t>HHGR_30_45</t>
  </si>
  <si>
    <t>SHR_JOBACC</t>
  </si>
  <si>
    <t>TOT</t>
  </si>
  <si>
    <t>HQTAPOP45</t>
  </si>
  <si>
    <t>POP45</t>
  </si>
  <si>
    <t>CITY_PCT_HQTAPOP45</t>
  </si>
  <si>
    <t>PROJECTED NEED</t>
  </si>
  <si>
    <t>HHGR_20_45</t>
  </si>
  <si>
    <t>SHR_2020_45_HHGR</t>
  </si>
  <si>
    <t>REDISTR</t>
  </si>
  <si>
    <t>COUNTY INCOME SHARES BY CATEGORY:</t>
  </si>
  <si>
    <t>%VLR+LR</t>
  </si>
  <si>
    <t>HCD Regional Determination:</t>
  </si>
  <si>
    <t>EXISTING NEED</t>
  </si>
  <si>
    <t>AFFH_ADJ</t>
  </si>
  <si>
    <t>DESCRIPTION OF TRIBAL LAND PROJECTED HOUSEHOLD GROWTH</t>
  </si>
  <si>
    <t>Unincorporated Riverside Co.</t>
  </si>
  <si>
    <t>Projected Need Reduction</t>
  </si>
  <si>
    <t>SHR_HQTAPOP45</t>
  </si>
  <si>
    <t>RESIDUAL</t>
  </si>
  <si>
    <t>JOB + HQTA - DISADV</t>
  </si>
  <si>
    <t>Existing Need:</t>
  </si>
  <si>
    <t>Income/Social Equity Adjustment:</t>
  </si>
  <si>
    <t>Population and households from SCAG's 2020 RTP/SCS ("Connect SoCal") growth forecast, which includes the bottom-up local input and envisioning process.  See http://scagrtpscs.net/Pages/DataMapBooks.aspx</t>
  </si>
  <si>
    <t>HH_GR_RHNA</t>
  </si>
  <si>
    <t xml:space="preserve">Jurisdictional incomes are compared to the county in which they lie ("Jurisdiction Incomes" columns).  </t>
  </si>
  <si>
    <t>150%-180% Social Equity Adjustment</t>
  </si>
  <si>
    <t>UNWEIGHTED INCOME DISTRIBUTION</t>
  </si>
  <si>
    <t>INCOME DISTRIBUTION WEIGHTING STEP</t>
  </si>
  <si>
    <t>Share of each jurisdiction's population in a high-quality transit area (for reference only).</t>
  </si>
  <si>
    <t>Regional share of above measure.</t>
  </si>
  <si>
    <t>Share of regional household growth, 2030-2045.</t>
  </si>
  <si>
    <t>Share of regional household growth, 2020-2045.</t>
  </si>
  <si>
    <t>January 1, 2019 population from the CA DOF.</t>
  </si>
  <si>
    <t>Share of population in tracts of various resource levels, from CA TCAC (see detailed methodology for description)</t>
  </si>
  <si>
    <t>Percent of jurisdiction's population in census tracts defined as very-low resourced; also referred to as "High Segregation &amp; Poverty"</t>
  </si>
  <si>
    <t>Percent of jurisdiction's population in census tracts defined as low-resource.</t>
  </si>
  <si>
    <t>Percent of jurisdiction's population in census tracts defined as moderate-resource.</t>
  </si>
  <si>
    <t>Percent of jurisdiction's population in census tracts defined as high-resource.</t>
  </si>
  <si>
    <t>Percent of jurisdiction's population in census tracts defined as very high-resource.</t>
  </si>
  <si>
    <t>The following amounts were subtracted from household and household growth totals.</t>
  </si>
  <si>
    <t>These reflect SCAG's internal estimate of household growth on tribal land to ensure it is appropriately excluded from projected need in the RHNA process.</t>
  </si>
  <si>
    <t>Housing unit loss from demolition (2009-18):</t>
  </si>
  <si>
    <t>Forecasted household (HH) growth, RHNA period:</t>
  </si>
  <si>
    <t>**For the jurisdiction's median TAZ</t>
  </si>
  <si>
    <t>*Local input/growth forecast total adjusted by the difference between the RHNA determination and SCAG's regional 2020-2045 forecast (+4%)</t>
  </si>
  <si>
    <t>Share of region's job accessibility (pop-weighted):</t>
  </si>
  <si>
    <t>Adj. forecasted household growth, 2020-2045:*</t>
  </si>
  <si>
    <t>Share of region's HQTA population (2045)</t>
  </si>
  <si>
    <t>Pct. of regional jobs accessible in 30 mins (2045):**</t>
  </si>
  <si>
    <t>Share of pop. in low/very low-resource tracts:</t>
  </si>
  <si>
    <t>Share of pop. In very high-resource tracts:</t>
  </si>
  <si>
    <t>TOTAL EXISTING NEED</t>
  </si>
  <si>
    <t>-</t>
  </si>
  <si>
    <t>CATEGORY ADJ.</t>
  </si>
  <si>
    <t>CITY TOTAL ADJ.</t>
  </si>
  <si>
    <t>Jurisdiction's share of 2045 regional population within a 2045 HQTA, as defined above.</t>
  </si>
  <si>
    <t>Resource levels are derived from TCAC opportunity maps; see https://www.treasurer.ca.gov/ctcac/opportunity.asp</t>
  </si>
  <si>
    <t>Additional details can be found in the data appendix at scag.ca.gov/rhna</t>
  </si>
  <si>
    <t xml:space="preserve">More information about the 6th cycle of RHNA (2021-2029) can be found from SCAG as www.scag.ca.gov/rhna or from the California Department of Housing and Community Development (HCD) at http://www.hcd.ca.gov/community-development/housing-element/index.shtml </t>
  </si>
  <si>
    <r>
      <rPr>
        <b/>
        <u/>
        <sz val="11"/>
        <color theme="1"/>
        <rFont val="Calibri"/>
        <family val="2"/>
        <scheme val="minor"/>
      </rPr>
      <t>Projected Need:</t>
    </r>
    <r>
      <rPr>
        <sz val="11"/>
        <color theme="1"/>
        <rFont val="Calibri"/>
        <family val="2"/>
        <scheme val="minor"/>
      </rPr>
      <t xml:space="preserve"> The basis for projected need is SCAG's household growth forecast from 2020-2030 ("HH_GR_RHNA") prorated to 8.25 years, less expected growth on tribal land (see note and table below).  This amount for projected need also includes adjustments for vacancy need ("VAC_NEED") and demolitions ("DEMO_LOSS").</t>
    </r>
  </si>
  <si>
    <t>THe social equity adjustment is increased based on resource levels, as defined by the state Tax Credit Allocation Commission opportunity maps dataset described in the detailed methodology ("Share of population in tracts of various resource levels" columns).  The share of the jurisdiction's population within very-high resourced areas ("%VLR") and the share of population in very low and low resourced areas ("%VLR+LR") are used to determine this additional adjustment, which ranges from 0% to 30% ("AFFH_ADJ") and results in a social equity adjustment of between 150% and 180% of the applicable county income ("150%-180% Social Equity Adjustment" columns).</t>
  </si>
  <si>
    <t>Job access is based on SCAG TAZ-level (subjurisdictional) RTP/SCS travel demand model output for 2045.  It reflects the share of regional jobs accessible within a 30 minute auto commute and is scaled to the jurisdictional-level by using each jurisdiction's median TAZ.</t>
  </si>
  <si>
    <t>Tenure (renter/owner) share from the US Census Bureau's 2013-2017 American Community Survey 5-year estimates, table B25014. See http://factfinder.census.gov</t>
  </si>
  <si>
    <t>POP16-POP45</t>
  </si>
  <si>
    <t>HH20-HH45</t>
  </si>
  <si>
    <t>Job access measure (above) multiplied by 2045 population (see above description)</t>
  </si>
  <si>
    <t>TOT_NEED_BASELINE</t>
  </si>
  <si>
    <t xml:space="preserve">Need based on job access ("EX_JOB_NEED") is 50 percent of existing need.  For each jurisdiction, the median value of the share of 2045 jobs accessible within a 30-minute automobile commute is calculated from all the TAZs with centroids lying within the jurisdiction's boundaries ("median TAZ") based on SCAG's RTP/SCS travel demand model for the year 2045 ("MED_JOBACC").  In order to scale this figure by a measure of the city's size, or the population who may be able to benefit from such job access, "MED_JOBACC" is multiplied by the jurisdiction's population in 2045 ("JOBACC_BYPOP"); and a jurisdiction's regional share of this value becomes the basis for allocation ("SHR_JOBACC"). </t>
  </si>
  <si>
    <t xml:space="preserve">Need based on transit access ("EX_HQTA_NEED") is 50 percent of existing need.  This is based on a jurisdiction's share of the region's 2045 population living within a 2045 HQTA ("HQTAPOP45" and "SHR_HQTAPOP45"). </t>
  </si>
  <si>
    <t xml:space="preserve">   Existing need due to job accessibility (50%)</t>
  </si>
  <si>
    <t xml:space="preserve">   Existing need due to HQTA pop. share (50%)</t>
  </si>
  <si>
    <t>Pct of total</t>
  </si>
  <si>
    <t xml:space="preserve">   Net residual factor for existing need^</t>
  </si>
  <si>
    <t xml:space="preserve">^Negative values represent a lower-resourced community with good job and/or transit access having its allocation capped.  Positive values represent this amount being redistributed to higher-resourced communities based on their job and/or transit access. </t>
  </si>
  <si>
    <t>COUNTY JOB+HQTA % AND RESIDUAL:</t>
  </si>
  <si>
    <t>In order to ensure that excessive housing need is not allocated to job access-rich and transit-rich jurisdictions which may be considered disadvantaged or low-resource communities, a "residual" is developed ("RESIDUAL") for jurisdicitons with more than 50 percent of their population in low-resourced areas ("%VLR+LR").  If total need ("TOT_NEED_BASELINE") exceeds a low-resourced jurisdiction's share of 2020-2045 household growth ("SHR_2020_45_HHGR") multiplied by HCD's regional determination, this amount is redistributed to other jurisdictions within the same county.  This "residual" is redistributed to jursidictions with less than 50 percent of their population in low-resourecd areas and is made on the basis of the sum of the jurisdiction's job and transit access measures ("JOB+HQTA-DISADV", "REDISTR").</t>
  </si>
  <si>
    <r>
      <rPr>
        <u/>
        <sz val="10.5"/>
        <color theme="1"/>
        <rFont val="Calibri"/>
        <family val="2"/>
        <scheme val="minor"/>
      </rPr>
      <t>Instructions:</t>
    </r>
    <r>
      <rPr>
        <sz val="10.5"/>
        <color theme="1"/>
        <rFont val="Calibri"/>
        <family val="2"/>
        <scheme val="minor"/>
      </rPr>
      <t xml:space="preserve"> Select jurisdiction from drop-down menu.  Green boxes will populate based on data in "RHNA_data" tab.  For more information, please see www.scag.ca.gov/rhna or email housing@scag.ca.gov.</t>
    </r>
  </si>
  <si>
    <t>Social equity adjustment:</t>
  </si>
  <si>
    <t>For complete descriptions of values below, see "metadata" tab or www.scag.ca.gov/rhna</t>
  </si>
  <si>
    <t>In order to match HCD's regional determination by income category as closely as possible, two controls are applied to the unweighted total ("UNWEIGHTED INCOME DISTRIBUTION") - one per category and one per jurisdiction, highlighted in yellow.  These yield the final per-category RHNA allocation ("FINAL RE-WEIGHTED DISTRIBUTION").  As regional totals differ slightly from HCD's determination, these may be slightly revised in order to comply with the determination.  Additionally, this stage ensures that each jurisdiction receives a minimum of 4 very-low income units and 4 low-income units (for a minimum of 8 total units).  Draft RHNA allocations, once formally issued, may include an additional correction to ensure totals by income category match.</t>
  </si>
  <si>
    <t>2045 Population in a 2045 high-quality transit area.  Data are from SCAG's final 2020 RTP/SCS; these are SCAG-assembled coverages based on inputs from transit operators.</t>
  </si>
  <si>
    <t>Population forecast from SCAG's 2020 RTP/SCS for 2016 and 2045.</t>
  </si>
  <si>
    <t>Household forecast from SCAG's 2020 RTP/SCS for 2020, 2030, and 2045.</t>
  </si>
  <si>
    <t>2030-2045 household growth from SCAG's 2020 RTP/SCS.</t>
  </si>
  <si>
    <t>2020-2045 household growth from SCAG's 2020 RTP/SCS.</t>
  </si>
  <si>
    <t xml:space="preserve">SCAG 2045 population in SCAG 2045 high quality transit areas based on final RTP/SCS data. </t>
  </si>
  <si>
    <t>Share of the region's 2045 jobs accessible from a jurisdiction's median TAZ in 30 minutes (auto commute) based on SCAG's final RTP/SCS data.</t>
  </si>
  <si>
    <t>Uninc. Imperial Co.</t>
  </si>
  <si>
    <t>Uninc. Riverside Co.</t>
  </si>
  <si>
    <t>Uninc. San Bernardino Co.</t>
  </si>
  <si>
    <t>Orange cells indicate calculated fields - see SCAG's RHNA methodology for details</t>
  </si>
  <si>
    <t xml:space="preserve">Comments, questions, and input can be directed to housing@scag.ca.gov. </t>
  </si>
  <si>
    <t>BRIEF DESCRIPTION OF SCAG'S FINAL RHNA METHODOLOGY</t>
  </si>
  <si>
    <t>SCAG 6TH CYCLE RHNA FINAL METHODOLOGY</t>
  </si>
  <si>
    <t>RE-WEIGHTED DISTRIBUTION</t>
  </si>
  <si>
    <t>ROUNDED RE-WEIGHTED DISTRIBUTION</t>
  </si>
  <si>
    <t>ROUNDING ADJUSTMENT:</t>
  </si>
  <si>
    <t>HCD TOTALS BY CAT.:</t>
  </si>
  <si>
    <t>SUM</t>
  </si>
  <si>
    <t>SCAG 6TH CYCLE DRAFT RHNA ALLOCATION BASED ON FINAL RHNA METHODOLOGY</t>
  </si>
  <si>
    <t>subregion</t>
  </si>
  <si>
    <t>SBCTA/SBCOG</t>
  </si>
  <si>
    <t>Las Virgenes Malibu</t>
  </si>
  <si>
    <t>SGVCOG</t>
  </si>
  <si>
    <t>OCCOG</t>
  </si>
  <si>
    <t>Gateway</t>
  </si>
  <si>
    <t>WRCOG</t>
  </si>
  <si>
    <t>Westside Cities</t>
  </si>
  <si>
    <t>CVAG</t>
  </si>
  <si>
    <t>Imperial</t>
  </si>
  <si>
    <t>Arroyo Verdugo</t>
  </si>
  <si>
    <t>Ventura</t>
  </si>
  <si>
    <t>South Bay Cities</t>
  </si>
  <si>
    <t>North LA County</t>
  </si>
  <si>
    <t>Los Angeles City</t>
  </si>
  <si>
    <t>Unincorporated</t>
  </si>
  <si>
    <t>a</t>
  </si>
  <si>
    <t>Adopted 3/5/2020</t>
  </si>
  <si>
    <t>This spreadsheet tool assists in analyzing jurisdictions' RHNA allocations pursuant to the final RHNA methodology approved by the SCAG Regional Council on 3/5/2020 through the adoption of Resolution 20-61902.   This methodology distributes housing need need across the region's 197 local jurisdictions for the 6th cycle of the state's Regional Housing Needs Assessment.  On October 16, 2019 SCAG received its final regional housing need determination of 1,341,827 units split across four income categories from the state Department of Housing and Community Development (HCD).  Please note that the final several data columns are included to ensure that the sum of each jurisdiction's total housing need by income category precisely matches HCD's regional determination.</t>
  </si>
  <si>
    <t>9/3/20</t>
  </si>
  <si>
    <r>
      <rPr>
        <u/>
        <sz val="10.5"/>
        <color theme="1"/>
        <rFont val="Calibri"/>
        <family val="2"/>
        <scheme val="minor"/>
      </rPr>
      <t>What is this?</t>
    </r>
    <r>
      <rPr>
        <sz val="10.5"/>
        <color theme="1"/>
        <rFont val="Calibri"/>
        <family val="2"/>
        <scheme val="minor"/>
      </rPr>
      <t xml:space="preserve"> This spreadsheet tool provides input data as well as draft RHNA allocations for each local jurisdiction.  Following the adoption of Connect SoCal (2020 RTP/SCS) by SCAG's Regional Council on 9/4/2020, draft allocations were formally issued to each local jurisdiction.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</si>
</sst>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_(* #,##0_);_(* \(#,##0\);_(* &quot;-&quot;??_);_(@_)"/>
    <numFmt numFmtId="167" formatCode="0.0000000000"/>
    <numFmt numFmtId="168" formatCode="#,##0.0000"/>
  </numFmts>
  <fonts count="15" x14ac:knownFonts="1">
    <font>
      <sz val="11"/>
      <color theme="1"/>
      <name val="Calibri"/>
      <family val="2"/>
      <scheme val="minor"/>
    </font>
    <font>
      <sz val="11"/>
      <color theme="1"/>
      <name val="Calibri"/>
      <family val="2"/>
      <scheme val="minor"/>
    </font>
    <font>
      <sz val="11"/>
      <color theme="1"/>
      <name val="Arial"/>
      <family val="2"/>
    </font>
    <font>
      <i/>
      <sz val="11"/>
      <color theme="1"/>
      <name val="Calibri"/>
      <family val="2"/>
      <scheme val="minor"/>
    </font>
    <font>
      <u/>
      <sz val="11"/>
      <color theme="10"/>
      <name val="Calibri"/>
      <family val="2"/>
      <scheme val="minor"/>
    </font>
    <font>
      <b/>
      <sz val="11"/>
      <color theme="1"/>
      <name val="Calibri"/>
      <family val="2"/>
      <scheme val="minor"/>
    </font>
    <font>
      <b/>
      <sz val="12"/>
      <color theme="1"/>
      <name val="Calibri"/>
      <family val="2"/>
      <scheme val="minor"/>
    </font>
    <font>
      <b/>
      <u/>
      <sz val="11"/>
      <color theme="1"/>
      <name val="Calibri"/>
      <family val="2"/>
      <scheme val="minor"/>
    </font>
    <font>
      <b/>
      <sz val="10"/>
      <color theme="1"/>
      <name val="Calibri"/>
      <family val="2"/>
      <scheme val="minor"/>
    </font>
    <font>
      <i/>
      <sz val="10"/>
      <color theme="1"/>
      <name val="Calibri"/>
      <family val="2"/>
      <scheme val="minor"/>
    </font>
    <font>
      <sz val="11"/>
      <color rgb="FFFF0000"/>
      <name val="Calibri"/>
      <family val="2"/>
      <scheme val="minor"/>
    </font>
    <font>
      <sz val="10.5"/>
      <color theme="1"/>
      <name val="Calibri"/>
      <family val="2"/>
      <scheme val="minor"/>
    </font>
    <font>
      <u/>
      <sz val="10.5"/>
      <color theme="1"/>
      <name val="Calibri"/>
      <family val="2"/>
      <scheme val="minor"/>
    </font>
    <font>
      <i/>
      <sz val="7"/>
      <color theme="1"/>
      <name val="Calibri"/>
      <family val="2"/>
      <scheme val="minor"/>
    </font>
    <font>
      <sz val="10"/>
      <color rgb="FFFF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0" tint="-0.249977111117893"/>
        <bgColor indexed="64"/>
      </patternFill>
    </fill>
  </fills>
  <borders count="21">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6">
    <xf numFmtId="0" fontId="0" fillId="0" borderId="0"/>
    <xf numFmtId="9" fontId="1" fillId="0" borderId="0" applyFont="0" applyFill="0" applyBorder="0" applyAlignment="0" applyProtection="0"/>
    <xf numFmtId="0" fontId="2" fillId="0" borderId="0"/>
    <xf numFmtId="9" fontId="2" fillId="0" borderId="0" applyFon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cellStyleXfs>
  <cellXfs count="181">
    <xf numFmtId="0" fontId="0" fillId="0" borderId="0" xfId="0"/>
    <xf numFmtId="0" fontId="0" fillId="0" borderId="0" xfId="0" applyFill="1" applyBorder="1"/>
    <xf numFmtId="2" fontId="0" fillId="0" borderId="0" xfId="0" applyNumberFormat="1"/>
    <xf numFmtId="1" fontId="0" fillId="0" borderId="0" xfId="0" applyNumberFormat="1"/>
    <xf numFmtId="2" fontId="0" fillId="0" borderId="0" xfId="0" applyNumberFormat="1" applyAlignment="1">
      <alignment horizontal="right"/>
    </xf>
    <xf numFmtId="1" fontId="0" fillId="0" borderId="0" xfId="0" applyNumberFormat="1" applyFill="1"/>
    <xf numFmtId="0" fontId="0" fillId="0" borderId="0" xfId="0" applyFill="1"/>
    <xf numFmtId="0" fontId="0" fillId="5" borderId="2" xfId="0" applyFill="1" applyBorder="1"/>
    <xf numFmtId="10" fontId="0" fillId="0" borderId="0" xfId="1" applyNumberFormat="1" applyFont="1"/>
    <xf numFmtId="1" fontId="0" fillId="3" borderId="0" xfId="0" applyNumberFormat="1" applyFill="1"/>
    <xf numFmtId="9" fontId="0" fillId="0" borderId="0" xfId="1" applyFont="1" applyFill="1"/>
    <xf numFmtId="9" fontId="0" fillId="0" borderId="0" xfId="1" applyFont="1" applyFill="1" applyBorder="1"/>
    <xf numFmtId="9" fontId="0" fillId="0" borderId="0" xfId="1" applyFont="1" applyFill="1" applyAlignment="1">
      <alignment horizontal="center"/>
    </xf>
    <xf numFmtId="1" fontId="0" fillId="0" borderId="0" xfId="1" applyNumberFormat="1" applyFont="1" applyFill="1"/>
    <xf numFmtId="1" fontId="0" fillId="0" borderId="0" xfId="1" applyNumberFormat="1" applyFont="1" applyFill="1" applyBorder="1"/>
    <xf numFmtId="1" fontId="0" fillId="4" borderId="6" xfId="1" applyNumberFormat="1" applyFont="1" applyFill="1" applyBorder="1"/>
    <xf numFmtId="1" fontId="0" fillId="4" borderId="1" xfId="1" applyNumberFormat="1" applyFont="1" applyFill="1" applyBorder="1"/>
    <xf numFmtId="1" fontId="0" fillId="4" borderId="7" xfId="1" applyNumberFormat="1" applyFont="1" applyFill="1" applyBorder="1"/>
    <xf numFmtId="1" fontId="3" fillId="0" borderId="0" xfId="1" applyNumberFormat="1" applyFont="1" applyFill="1" applyBorder="1"/>
    <xf numFmtId="10" fontId="0" fillId="0" borderId="0" xfId="1" applyNumberFormat="1" applyFont="1" applyFill="1"/>
    <xf numFmtId="2" fontId="0" fillId="0" borderId="0" xfId="0" applyNumberFormat="1" applyFill="1"/>
    <xf numFmtId="1" fontId="0" fillId="0" borderId="0" xfId="1" applyNumberFormat="1" applyFont="1" applyFill="1" applyBorder="1" applyAlignment="1">
      <alignment horizontal="center"/>
    </xf>
    <xf numFmtId="0" fontId="4" fillId="0" borderId="0" xfId="4"/>
    <xf numFmtId="0" fontId="0" fillId="3" borderId="0" xfId="0" applyFill="1"/>
    <xf numFmtId="2" fontId="0" fillId="3" borderId="0" xfId="0" applyNumberFormat="1" applyFill="1"/>
    <xf numFmtId="9" fontId="0" fillId="0" borderId="0" xfId="1" applyFont="1" applyFill="1" applyAlignment="1">
      <alignment horizontal="right"/>
    </xf>
    <xf numFmtId="0" fontId="0" fillId="6" borderId="0" xfId="0" applyFill="1"/>
    <xf numFmtId="1" fontId="0" fillId="6" borderId="0" xfId="0" applyNumberFormat="1" applyFill="1"/>
    <xf numFmtId="0" fontId="0" fillId="0" borderId="9" xfId="1" applyNumberFormat="1" applyFont="1" applyFill="1" applyBorder="1"/>
    <xf numFmtId="9" fontId="0" fillId="0" borderId="10" xfId="1" applyFont="1" applyFill="1" applyBorder="1"/>
    <xf numFmtId="9" fontId="0" fillId="0" borderId="11" xfId="1" applyFont="1" applyFill="1" applyBorder="1"/>
    <xf numFmtId="0" fontId="0" fillId="0" borderId="8" xfId="1" applyNumberFormat="1" applyFont="1" applyFill="1" applyBorder="1"/>
    <xf numFmtId="9" fontId="0" fillId="0" borderId="12" xfId="1" applyFont="1" applyFill="1" applyBorder="1"/>
    <xf numFmtId="0" fontId="0" fillId="0" borderId="6" xfId="1" applyNumberFormat="1" applyFont="1" applyFill="1" applyBorder="1"/>
    <xf numFmtId="9" fontId="0" fillId="0" borderId="1" xfId="1" applyFont="1" applyFill="1" applyBorder="1"/>
    <xf numFmtId="9" fontId="0" fillId="0" borderId="7" xfId="1" applyFont="1" applyFill="1" applyBorder="1"/>
    <xf numFmtId="10" fontId="0" fillId="6" borderId="0" xfId="1" applyNumberFormat="1" applyFont="1" applyFill="1"/>
    <xf numFmtId="9" fontId="0" fillId="6" borderId="0" xfId="1" applyFont="1" applyFill="1" applyBorder="1"/>
    <xf numFmtId="9" fontId="0" fillId="3" borderId="0" xfId="1" applyFont="1" applyFill="1" applyBorder="1"/>
    <xf numFmtId="166" fontId="0" fillId="2" borderId="2" xfId="5" applyNumberFormat="1" applyFont="1" applyFill="1" applyBorder="1" applyProtection="1">
      <protection locked="0"/>
    </xf>
    <xf numFmtId="9" fontId="3" fillId="0" borderId="0" xfId="1" applyFont="1" applyProtection="1"/>
    <xf numFmtId="10" fontId="0" fillId="0" borderId="0" xfId="1" applyNumberFormat="1" applyFont="1" applyBorder="1" applyProtection="1"/>
    <xf numFmtId="165" fontId="0" fillId="0" borderId="0" xfId="1" applyNumberFormat="1" applyFont="1" applyBorder="1" applyProtection="1"/>
    <xf numFmtId="0" fontId="3" fillId="0" borderId="0" xfId="0" applyFont="1"/>
    <xf numFmtId="15" fontId="3" fillId="0" borderId="0" xfId="0" applyNumberFormat="1" applyFont="1"/>
    <xf numFmtId="0" fontId="5" fillId="0" borderId="0" xfId="0" applyFont="1"/>
    <xf numFmtId="0" fontId="0" fillId="0" borderId="0" xfId="0" applyAlignment="1">
      <alignment horizontal="left" wrapText="1"/>
    </xf>
    <xf numFmtId="0" fontId="6" fillId="0" borderId="9" xfId="0" applyFont="1" applyBorder="1" applyProtection="1"/>
    <xf numFmtId="9" fontId="3" fillId="0" borderId="11" xfId="1" applyFont="1" applyBorder="1" applyAlignment="1" applyProtection="1">
      <alignment vertical="top" wrapText="1"/>
    </xf>
    <xf numFmtId="9" fontId="3" fillId="0" borderId="12" xfId="1" applyFont="1" applyBorder="1" applyProtection="1"/>
    <xf numFmtId="0" fontId="3" fillId="0" borderId="8" xfId="0" applyFont="1" applyBorder="1" applyProtection="1"/>
    <xf numFmtId="9" fontId="3" fillId="0" borderId="12" xfId="1" quotePrefix="1" applyFont="1" applyBorder="1" applyAlignment="1" applyProtection="1">
      <alignment wrapText="1"/>
    </xf>
    <xf numFmtId="9" fontId="3" fillId="3" borderId="14" xfId="1" applyFont="1" applyFill="1" applyBorder="1" applyProtection="1"/>
    <xf numFmtId="0" fontId="5" fillId="0" borderId="9" xfId="0" applyFont="1" applyBorder="1" applyProtection="1"/>
    <xf numFmtId="0" fontId="5" fillId="0" borderId="8" xfId="0" applyFont="1" applyBorder="1" applyProtection="1"/>
    <xf numFmtId="0" fontId="0" fillId="0" borderId="0" xfId="0" applyAlignment="1">
      <alignment horizontal="left"/>
    </xf>
    <xf numFmtId="15" fontId="3" fillId="0" borderId="0" xfId="0" applyNumberFormat="1" applyFont="1" applyAlignment="1" applyProtection="1">
      <alignment horizontal="left"/>
    </xf>
    <xf numFmtId="10" fontId="0" fillId="3" borderId="0" xfId="1" applyNumberFormat="1" applyFont="1" applyFill="1"/>
    <xf numFmtId="2" fontId="0" fillId="0" borderId="0" xfId="1" applyNumberFormat="1" applyFont="1"/>
    <xf numFmtId="0" fontId="3" fillId="0" borderId="0" xfId="0" applyFont="1" applyFill="1" applyBorder="1" applyProtection="1"/>
    <xf numFmtId="9" fontId="0" fillId="0" borderId="0" xfId="1" applyFont="1" applyFill="1" applyAlignment="1"/>
    <xf numFmtId="10" fontId="3" fillId="0" borderId="0" xfId="1" applyNumberFormat="1" applyFont="1"/>
    <xf numFmtId="3" fontId="0" fillId="0" borderId="0" xfId="1" applyNumberFormat="1" applyFont="1"/>
    <xf numFmtId="3" fontId="0" fillId="6" borderId="0" xfId="1" applyNumberFormat="1" applyFont="1" applyFill="1"/>
    <xf numFmtId="9" fontId="3" fillId="0" borderId="0" xfId="1" applyFont="1" applyFill="1" applyAlignment="1">
      <alignment horizontal="right"/>
    </xf>
    <xf numFmtId="167" fontId="0" fillId="0" borderId="0" xfId="1" applyNumberFormat="1" applyFont="1" applyFill="1"/>
    <xf numFmtId="2" fontId="0" fillId="2" borderId="0" xfId="1" applyNumberFormat="1" applyFont="1" applyFill="1"/>
    <xf numFmtId="164" fontId="0" fillId="2" borderId="0" xfId="1" applyNumberFormat="1" applyFont="1" applyFill="1"/>
    <xf numFmtId="0" fontId="0" fillId="0" borderId="0" xfId="0" applyFill="1" applyBorder="1" applyAlignment="1"/>
    <xf numFmtId="0" fontId="0" fillId="8" borderId="2" xfId="0" applyFill="1" applyBorder="1"/>
    <xf numFmtId="3" fontId="3" fillId="0" borderId="0" xfId="1" applyNumberFormat="1" applyFont="1"/>
    <xf numFmtId="0" fontId="0" fillId="4" borderId="3" xfId="0" applyFill="1" applyBorder="1"/>
    <xf numFmtId="0" fontId="0" fillId="4" borderId="5" xfId="0" applyFill="1" applyBorder="1"/>
    <xf numFmtId="0" fontId="0" fillId="0" borderId="0" xfId="0" applyAlignment="1">
      <alignment horizontal="right"/>
    </xf>
    <xf numFmtId="0" fontId="0" fillId="0" borderId="0" xfId="0" applyFont="1" applyFill="1" applyBorder="1" applyProtection="1"/>
    <xf numFmtId="166" fontId="0" fillId="3" borderId="14" xfId="5" applyNumberFormat="1" applyFont="1" applyFill="1" applyBorder="1" applyProtection="1"/>
    <xf numFmtId="9" fontId="0" fillId="0" borderId="0" xfId="1" applyFont="1"/>
    <xf numFmtId="9" fontId="0" fillId="0" borderId="0" xfId="1" applyNumberFormat="1" applyFont="1" applyFill="1"/>
    <xf numFmtId="168" fontId="0" fillId="0" borderId="0" xfId="1" applyNumberFormat="1" applyFont="1"/>
    <xf numFmtId="10" fontId="0" fillId="6" borderId="0" xfId="1" applyNumberFormat="1" applyFont="1" applyFill="1" applyBorder="1"/>
    <xf numFmtId="9" fontId="1" fillId="6" borderId="0" xfId="1" applyFont="1" applyFill="1" applyBorder="1"/>
    <xf numFmtId="9" fontId="0" fillId="3" borderId="0" xfId="1" applyNumberFormat="1" applyFont="1" applyFill="1" applyBorder="1"/>
    <xf numFmtId="9" fontId="0" fillId="6" borderId="0" xfId="1" applyNumberFormat="1" applyFont="1" applyFill="1" applyBorder="1"/>
    <xf numFmtId="0" fontId="0" fillId="0" borderId="0" xfId="0" applyFont="1" applyProtection="1"/>
    <xf numFmtId="0" fontId="0" fillId="0" borderId="11" xfId="0" applyFont="1" applyBorder="1" applyProtection="1"/>
    <xf numFmtId="0" fontId="0" fillId="0" borderId="8" xfId="0" applyFont="1" applyBorder="1" applyProtection="1"/>
    <xf numFmtId="0" fontId="0" fillId="0" borderId="12" xfId="0" applyFont="1" applyBorder="1" applyProtection="1"/>
    <xf numFmtId="0" fontId="0" fillId="2" borderId="2" xfId="0" applyFont="1" applyFill="1" applyBorder="1" applyProtection="1">
      <protection locked="0"/>
    </xf>
    <xf numFmtId="0" fontId="0" fillId="3" borderId="14" xfId="0" applyFont="1" applyFill="1" applyBorder="1" applyProtection="1"/>
    <xf numFmtId="0" fontId="0" fillId="0" borderId="10" xfId="0" applyFont="1" applyBorder="1" applyProtection="1"/>
    <xf numFmtId="0" fontId="0" fillId="0" borderId="12" xfId="0" quotePrefix="1" applyFont="1" applyBorder="1" applyAlignment="1" applyProtection="1">
      <alignment horizontal="right"/>
    </xf>
    <xf numFmtId="0" fontId="0" fillId="0" borderId="0" xfId="0" applyFont="1" applyBorder="1" applyProtection="1"/>
    <xf numFmtId="0" fontId="0" fillId="7" borderId="14" xfId="0" applyFont="1" applyFill="1" applyBorder="1" applyProtection="1"/>
    <xf numFmtId="0" fontId="0" fillId="3" borderId="13" xfId="0" applyFont="1" applyFill="1" applyBorder="1" applyProtection="1"/>
    <xf numFmtId="10" fontId="0" fillId="3" borderId="13" xfId="1" applyNumberFormat="1" applyFont="1" applyFill="1" applyBorder="1" applyProtection="1"/>
    <xf numFmtId="164" fontId="0" fillId="0" borderId="0" xfId="0" applyNumberFormat="1" applyFont="1" applyBorder="1" applyProtection="1"/>
    <xf numFmtId="0" fontId="0" fillId="0" borderId="6" xfId="0" applyFont="1" applyBorder="1" applyProtection="1"/>
    <xf numFmtId="0" fontId="0" fillId="0" borderId="8" xfId="0" applyFont="1" applyBorder="1" applyAlignment="1" applyProtection="1">
      <alignment horizontal="right"/>
    </xf>
    <xf numFmtId="0" fontId="9" fillId="0" borderId="0" xfId="0" applyFont="1" applyFill="1" applyBorder="1" applyAlignment="1" applyProtection="1">
      <alignment horizontal="left"/>
    </xf>
    <xf numFmtId="0" fontId="0" fillId="0" borderId="1" xfId="0" applyFont="1" applyBorder="1" applyProtection="1"/>
    <xf numFmtId="0" fontId="0" fillId="0" borderId="6" xfId="0" applyFont="1" applyBorder="1" applyAlignment="1" applyProtection="1">
      <alignment horizontal="right"/>
    </xf>
    <xf numFmtId="9" fontId="0" fillId="3" borderId="13" xfId="1" applyFont="1" applyFill="1" applyBorder="1" applyProtection="1"/>
    <xf numFmtId="166" fontId="0" fillId="3" borderId="13" xfId="5" applyNumberFormat="1" applyFont="1" applyFill="1" applyBorder="1" applyProtection="1"/>
    <xf numFmtId="9" fontId="3" fillId="3" borderId="14" xfId="1" quotePrefix="1" applyFont="1" applyFill="1" applyBorder="1" applyAlignment="1" applyProtection="1">
      <alignment horizontal="center"/>
    </xf>
    <xf numFmtId="43" fontId="0" fillId="0" borderId="0" xfId="5" applyFont="1"/>
    <xf numFmtId="9" fontId="3" fillId="3" borderId="14" xfId="1" applyNumberFormat="1" applyFont="1" applyFill="1" applyBorder="1" applyProtection="1"/>
    <xf numFmtId="9" fontId="0" fillId="3" borderId="13" xfId="1" applyNumberFormat="1" applyFont="1" applyFill="1" applyBorder="1" applyProtection="1"/>
    <xf numFmtId="0" fontId="5" fillId="7" borderId="14" xfId="0" applyFont="1" applyFill="1" applyBorder="1" applyProtection="1"/>
    <xf numFmtId="1" fontId="0" fillId="3" borderId="14" xfId="0" applyNumberFormat="1" applyFont="1" applyFill="1" applyBorder="1" applyProtection="1"/>
    <xf numFmtId="1" fontId="0" fillId="3" borderId="15" xfId="0" applyNumberFormat="1" applyFont="1" applyFill="1" applyBorder="1" applyProtection="1"/>
    <xf numFmtId="0" fontId="0" fillId="0" borderId="0" xfId="0" applyFont="1" applyAlignment="1" applyProtection="1">
      <alignment horizontal="left"/>
    </xf>
    <xf numFmtId="0" fontId="0" fillId="0" borderId="9" xfId="0" applyFont="1" applyBorder="1" applyProtection="1"/>
    <xf numFmtId="165" fontId="3" fillId="0" borderId="12" xfId="1" applyNumberFormat="1" applyFont="1" applyBorder="1" applyAlignment="1" applyProtection="1">
      <alignment horizontal="left"/>
    </xf>
    <xf numFmtId="165" fontId="9" fillId="3" borderId="15" xfId="1" applyNumberFormat="1" applyFont="1" applyFill="1" applyBorder="1" applyAlignment="1" applyProtection="1">
      <alignment horizontal="left"/>
    </xf>
    <xf numFmtId="165" fontId="9" fillId="3" borderId="14" xfId="1" applyNumberFormat="1" applyFont="1" applyFill="1" applyBorder="1" applyAlignment="1" applyProtection="1">
      <alignment horizontal="left"/>
    </xf>
    <xf numFmtId="1" fontId="0" fillId="0" borderId="0" xfId="1" applyNumberFormat="1" applyFont="1"/>
    <xf numFmtId="1" fontId="0" fillId="6" borderId="0" xfId="1" applyNumberFormat="1" applyFont="1" applyFill="1"/>
    <xf numFmtId="0" fontId="0" fillId="0" borderId="0" xfId="0" applyAlignment="1">
      <alignment horizontal="left" wrapText="1"/>
    </xf>
    <xf numFmtId="0" fontId="10" fillId="0" borderId="0" xfId="0" applyFont="1"/>
    <xf numFmtId="0" fontId="10" fillId="0" borderId="0" xfId="0" applyFont="1" applyAlignment="1">
      <alignment horizontal="left"/>
    </xf>
    <xf numFmtId="166" fontId="0" fillId="0" borderId="0" xfId="0" applyNumberFormat="1" applyFont="1" applyProtection="1"/>
    <xf numFmtId="9" fontId="0" fillId="0" borderId="0" xfId="1" applyFont="1" applyFill="1" applyBorder="1" applyAlignment="1">
      <alignment horizontal="right"/>
    </xf>
    <xf numFmtId="10" fontId="0" fillId="0" borderId="10" xfId="1" applyNumberFormat="1" applyFont="1" applyBorder="1"/>
    <xf numFmtId="10" fontId="0" fillId="0" borderId="0" xfId="1" applyNumberFormat="1" applyFont="1" applyBorder="1"/>
    <xf numFmtId="10" fontId="0" fillId="0" borderId="1" xfId="1" applyNumberFormat="1" applyFont="1" applyBorder="1"/>
    <xf numFmtId="1" fontId="0" fillId="0" borderId="11" xfId="1" applyNumberFormat="1" applyFont="1" applyBorder="1"/>
    <xf numFmtId="1" fontId="0" fillId="0" borderId="12" xfId="1" applyNumberFormat="1" applyFont="1" applyBorder="1"/>
    <xf numFmtId="1" fontId="0" fillId="0" borderId="7" xfId="1" applyNumberFormat="1" applyFont="1" applyBorder="1"/>
    <xf numFmtId="10" fontId="0" fillId="0" borderId="0" xfId="1" quotePrefix="1" applyNumberFormat="1" applyFont="1"/>
    <xf numFmtId="0" fontId="0" fillId="0" borderId="0" xfId="0" quotePrefix="1"/>
    <xf numFmtId="10" fontId="3" fillId="0" borderId="0" xfId="1" applyNumberFormat="1" applyFont="1" applyBorder="1" applyAlignment="1">
      <alignment horizontal="center"/>
    </xf>
    <xf numFmtId="0" fontId="13" fillId="0" borderId="11" xfId="0" applyFont="1" applyBorder="1" applyAlignment="1" applyProtection="1">
      <alignment horizontal="left" wrapText="1"/>
    </xf>
    <xf numFmtId="0" fontId="13" fillId="0" borderId="12" xfId="0" applyFont="1" applyBorder="1" applyAlignment="1" applyProtection="1">
      <alignment horizontal="left" wrapText="1"/>
    </xf>
    <xf numFmtId="0" fontId="9" fillId="0" borderId="0" xfId="0" applyFont="1" applyAlignment="1" applyProtection="1">
      <alignment vertical="top" wrapText="1"/>
    </xf>
    <xf numFmtId="0" fontId="5" fillId="0" borderId="0" xfId="0" applyFont="1" applyFill="1"/>
    <xf numFmtId="0" fontId="14" fillId="0" borderId="0" xfId="0" applyFont="1" applyFill="1" applyBorder="1" applyAlignment="1" applyProtection="1">
      <alignment vertical="top"/>
    </xf>
    <xf numFmtId="2" fontId="0" fillId="0" borderId="0" xfId="1" applyNumberFormat="1" applyFont="1" applyFill="1"/>
    <xf numFmtId="2" fontId="0" fillId="4" borderId="6" xfId="1" applyNumberFormat="1" applyFont="1" applyFill="1" applyBorder="1"/>
    <xf numFmtId="2" fontId="0" fillId="4" borderId="1" xfId="1" applyNumberFormat="1" applyFont="1" applyFill="1" applyBorder="1"/>
    <xf numFmtId="2" fontId="0" fillId="4" borderId="7" xfId="1" applyNumberFormat="1" applyFont="1" applyFill="1" applyBorder="1"/>
    <xf numFmtId="166" fontId="0" fillId="0" borderId="0" xfId="5" applyNumberFormat="1" applyFont="1" applyFill="1"/>
    <xf numFmtId="166" fontId="0" fillId="0" borderId="0" xfId="0" applyNumberFormat="1"/>
    <xf numFmtId="1" fontId="0" fillId="0" borderId="0" xfId="0" applyNumberFormat="1" applyFill="1" applyBorder="1"/>
    <xf numFmtId="1" fontId="3" fillId="0" borderId="0" xfId="1" applyNumberFormat="1" applyFont="1" applyFill="1" applyAlignment="1">
      <alignment horizontal="right"/>
    </xf>
    <xf numFmtId="1" fontId="3" fillId="2" borderId="0" xfId="1" applyNumberFormat="1" applyFont="1" applyFill="1"/>
    <xf numFmtId="2" fontId="0" fillId="4" borderId="2" xfId="1" applyNumberFormat="1" applyFont="1" applyFill="1" applyBorder="1"/>
    <xf numFmtId="0" fontId="9" fillId="0" borderId="0" xfId="0" applyFont="1" applyAlignment="1" applyProtection="1">
      <alignment horizontal="left" vertical="top" wrapText="1"/>
    </xf>
    <xf numFmtId="0" fontId="11" fillId="6" borderId="9" xfId="0" applyFont="1" applyFill="1" applyBorder="1" applyAlignment="1" applyProtection="1">
      <alignment horizontal="left" vertical="top" wrapText="1"/>
    </xf>
    <xf numFmtId="0" fontId="11" fillId="6" borderId="11" xfId="0" applyFont="1" applyFill="1" applyBorder="1" applyAlignment="1" applyProtection="1">
      <alignment horizontal="left" vertical="top" wrapText="1"/>
    </xf>
    <xf numFmtId="0" fontId="11" fillId="6" borderId="8" xfId="0" applyFont="1" applyFill="1" applyBorder="1" applyAlignment="1" applyProtection="1">
      <alignment horizontal="left" vertical="top" wrapText="1"/>
    </xf>
    <xf numFmtId="0" fontId="11" fillId="6" borderId="12" xfId="0" applyFont="1" applyFill="1" applyBorder="1" applyAlignment="1" applyProtection="1">
      <alignment horizontal="left" vertical="top" wrapText="1"/>
    </xf>
    <xf numFmtId="0" fontId="11" fillId="6" borderId="6" xfId="0" applyFont="1" applyFill="1" applyBorder="1" applyAlignment="1" applyProtection="1">
      <alignment horizontal="left" vertical="top" wrapText="1"/>
    </xf>
    <xf numFmtId="0" fontId="11" fillId="6" borderId="7" xfId="0" applyFont="1" applyFill="1" applyBorder="1" applyAlignment="1" applyProtection="1">
      <alignment horizontal="left" vertical="top" wrapText="1"/>
    </xf>
    <xf numFmtId="0" fontId="0" fillId="0" borderId="0" xfId="0" applyFont="1" applyAlignment="1">
      <alignment horizontal="left" wrapText="1"/>
    </xf>
    <xf numFmtId="0" fontId="0" fillId="0" borderId="0" xfId="0" applyAlignment="1">
      <alignment horizontal="left" wrapText="1"/>
    </xf>
    <xf numFmtId="0" fontId="0" fillId="0" borderId="0" xfId="0" applyFont="1" applyAlignment="1">
      <alignment horizontal="left"/>
    </xf>
    <xf numFmtId="0" fontId="5" fillId="0" borderId="0" xfId="0" applyFont="1" applyAlignment="1">
      <alignment horizontal="left"/>
    </xf>
    <xf numFmtId="0" fontId="0" fillId="0" borderId="0" xfId="0" applyFill="1" applyAlignment="1">
      <alignment horizontal="left" wrapText="1"/>
    </xf>
    <xf numFmtId="0" fontId="7" fillId="0" borderId="0" xfId="0" applyFont="1" applyAlignment="1">
      <alignment horizontal="left" wrapText="1"/>
    </xf>
    <xf numFmtId="2" fontId="0" fillId="4" borderId="3" xfId="1" applyNumberFormat="1" applyFont="1" applyFill="1" applyBorder="1" applyAlignment="1">
      <alignment horizontal="center"/>
    </xf>
    <xf numFmtId="2" fontId="0" fillId="4" borderId="4" xfId="1" applyNumberFormat="1" applyFont="1" applyFill="1" applyBorder="1" applyAlignment="1">
      <alignment horizontal="center"/>
    </xf>
    <xf numFmtId="2" fontId="0" fillId="4" borderId="5" xfId="1" applyNumberFormat="1" applyFont="1" applyFill="1" applyBorder="1" applyAlignment="1">
      <alignment horizontal="center"/>
    </xf>
    <xf numFmtId="9" fontId="0" fillId="0" borderId="16" xfId="1" applyFont="1" applyFill="1" applyBorder="1" applyAlignment="1">
      <alignment horizontal="center"/>
    </xf>
    <xf numFmtId="9" fontId="0" fillId="0" borderId="17" xfId="1" applyFont="1" applyFill="1" applyBorder="1" applyAlignment="1">
      <alignment horizontal="center"/>
    </xf>
    <xf numFmtId="9" fontId="0" fillId="0" borderId="19" xfId="1" applyFont="1" applyFill="1" applyBorder="1" applyAlignment="1">
      <alignment horizontal="center"/>
    </xf>
    <xf numFmtId="9" fontId="0" fillId="0" borderId="20" xfId="1" applyFont="1" applyFill="1" applyBorder="1" applyAlignment="1">
      <alignment horizontal="center"/>
    </xf>
    <xf numFmtId="9" fontId="8" fillId="0" borderId="3" xfId="1" applyFont="1" applyFill="1" applyBorder="1" applyAlignment="1">
      <alignment horizontal="center"/>
    </xf>
    <xf numFmtId="9" fontId="8" fillId="0" borderId="4" xfId="1" applyFont="1" applyFill="1" applyBorder="1" applyAlignment="1">
      <alignment horizontal="center"/>
    </xf>
    <xf numFmtId="9" fontId="8" fillId="0" borderId="5" xfId="1" applyFont="1" applyFill="1" applyBorder="1" applyAlignment="1">
      <alignment horizontal="center"/>
    </xf>
    <xf numFmtId="1" fontId="0" fillId="4" borderId="3" xfId="1" applyNumberFormat="1" applyFont="1" applyFill="1" applyBorder="1" applyAlignment="1">
      <alignment horizontal="center"/>
    </xf>
    <xf numFmtId="1" fontId="0" fillId="4" borderId="4" xfId="1" applyNumberFormat="1" applyFont="1" applyFill="1" applyBorder="1" applyAlignment="1">
      <alignment horizontal="center"/>
    </xf>
    <xf numFmtId="1" fontId="0" fillId="4" borderId="5" xfId="1" applyNumberFormat="1" applyFont="1" applyFill="1" applyBorder="1" applyAlignment="1">
      <alignment horizontal="center"/>
    </xf>
    <xf numFmtId="9" fontId="0" fillId="0" borderId="18" xfId="1" applyFont="1" applyFill="1" applyBorder="1" applyAlignment="1">
      <alignment horizontal="center"/>
    </xf>
    <xf numFmtId="0" fontId="0" fillId="3" borderId="0" xfId="0" applyFill="1" applyAlignment="1">
      <alignment horizontal="left"/>
    </xf>
    <xf numFmtId="0" fontId="0" fillId="6" borderId="0" xfId="0" applyFill="1" applyAlignment="1">
      <alignment horizontal="left"/>
    </xf>
    <xf numFmtId="0" fontId="5" fillId="8" borderId="3" xfId="0" applyFont="1" applyFill="1" applyBorder="1" applyAlignment="1">
      <alignment horizontal="center"/>
    </xf>
    <xf numFmtId="0" fontId="5" fillId="8" borderId="4" xfId="0" applyFont="1" applyFill="1" applyBorder="1" applyAlignment="1">
      <alignment horizontal="center"/>
    </xf>
    <xf numFmtId="0" fontId="5" fillId="8" borderId="5" xfId="0" applyFont="1" applyFill="1" applyBorder="1" applyAlignment="1">
      <alignment horizontal="center"/>
    </xf>
    <xf numFmtId="15" fontId="3" fillId="0" borderId="0" xfId="0" quotePrefix="1" applyNumberFormat="1" applyFont="1" applyAlignment="1">
      <alignment horizontal="left"/>
    </xf>
    <xf numFmtId="15" fontId="3" fillId="0" borderId="0" xfId="0" quotePrefix="1" applyNumberFormat="1" applyFont="1" applyAlignment="1" applyProtection="1">
      <alignment horizontal="left"/>
    </xf>
    <xf numFmtId="0" fontId="11" fillId="0" borderId="0" xfId="0" applyFont="1" applyFill="1" applyBorder="1" applyAlignment="1" applyProtection="1">
      <alignment vertical="top" wrapText="1"/>
    </xf>
  </cellXfs>
  <cellStyles count="6">
    <cellStyle name="Comma" xfId="5" builtinId="3"/>
    <cellStyle name="Hyperlink" xfId="4" builtinId="8"/>
    <cellStyle name="Normal" xfId="0" builtinId="0"/>
    <cellStyle name="Normal 2" xfId="2" xr:uid="{00000000-0005-0000-0000-000003000000}"/>
    <cellStyle name="Percent" xfId="1" builtinId="5"/>
    <cellStyle name="Percent 2" xfId="3"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38"/>
  <sheetViews>
    <sheetView tabSelected="1" zoomScale="90" zoomScaleNormal="90" workbookViewId="0">
      <selection activeCell="C30" sqref="C30"/>
    </sheetView>
  </sheetViews>
  <sheetFormatPr defaultColWidth="8.89453125" defaultRowHeight="14.4" x14ac:dyDescent="0.55000000000000004"/>
  <cols>
    <col min="1" max="1" width="2.3125" style="83" customWidth="1"/>
    <col min="2" max="2" width="23.7890625" style="83" customWidth="1"/>
    <col min="3" max="3" width="10.1015625" style="83" customWidth="1"/>
    <col min="4" max="4" width="2.3125" style="83" customWidth="1"/>
    <col min="5" max="5" width="45.89453125" style="83" customWidth="1"/>
    <col min="6" max="6" width="14.41796875" style="83" customWidth="1"/>
    <col min="7" max="7" width="2.3125" style="83" customWidth="1"/>
    <col min="8" max="8" width="11" style="40" bestFit="1" customWidth="1"/>
    <col min="9" max="9" width="2.3125" style="83" customWidth="1"/>
    <col min="10" max="10" width="49" style="83" customWidth="1"/>
    <col min="11" max="11" width="11" style="83" customWidth="1"/>
    <col min="12" max="12" width="3.41796875" style="83" customWidth="1"/>
    <col min="13" max="13" width="9.3125" style="83" customWidth="1"/>
    <col min="14" max="16384" width="8.89453125" style="83"/>
  </cols>
  <sheetData>
    <row r="1" spans="1:11" x14ac:dyDescent="0.55000000000000004">
      <c r="A1" s="45" t="s">
        <v>366</v>
      </c>
      <c r="J1" s="59" t="s">
        <v>345</v>
      </c>
      <c r="K1" s="74"/>
    </row>
    <row r="2" spans="1:11" ht="14.7" thickBot="1" x14ac:dyDescent="0.6">
      <c r="B2" s="179" t="s">
        <v>386</v>
      </c>
      <c r="C2" s="56"/>
    </row>
    <row r="3" spans="1:11" ht="14.7" thickBot="1" x14ac:dyDescent="0.6">
      <c r="J3" s="53" t="str">
        <f>CONCATENATE("RHNA Allocation inputs for ",E5)</f>
        <v>RHNA Allocation inputs for Adelanto city</v>
      </c>
      <c r="K3" s="84"/>
    </row>
    <row r="4" spans="1:11" ht="15" customHeight="1" thickBot="1" x14ac:dyDescent="0.6">
      <c r="B4" s="147" t="s">
        <v>387</v>
      </c>
      <c r="C4" s="148"/>
      <c r="E4" s="83" t="s">
        <v>225</v>
      </c>
      <c r="J4" s="85"/>
      <c r="K4" s="86"/>
    </row>
    <row r="5" spans="1:11" ht="14.7" thickBot="1" x14ac:dyDescent="0.6">
      <c r="B5" s="149"/>
      <c r="C5" s="150"/>
      <c r="E5" s="87" t="s">
        <v>182</v>
      </c>
      <c r="J5" s="85" t="s">
        <v>309</v>
      </c>
      <c r="K5" s="88">
        <f>ROUND(VLOOKUP($E$5,RHNA_data!$B$9:$BR$205,24,FALSE),0)</f>
        <v>3451</v>
      </c>
    </row>
    <row r="6" spans="1:11" ht="15" customHeight="1" x14ac:dyDescent="0.55000000000000004">
      <c r="B6" s="149"/>
      <c r="C6" s="150"/>
      <c r="J6" s="85"/>
      <c r="K6" s="86"/>
    </row>
    <row r="7" spans="1:11" ht="14.7" thickBot="1" x14ac:dyDescent="0.6">
      <c r="B7" s="149"/>
      <c r="C7" s="150"/>
      <c r="E7" s="83" t="s">
        <v>254</v>
      </c>
      <c r="J7" s="85" t="s">
        <v>218</v>
      </c>
      <c r="K7" s="88">
        <f>ROUND(VLOOKUP($E$5,RHNA_data!$B$9:$BR$205,25,FALSE),0)</f>
        <v>113</v>
      </c>
    </row>
    <row r="8" spans="1:11" ht="14.7" thickBot="1" x14ac:dyDescent="0.6">
      <c r="B8" s="149"/>
      <c r="C8" s="150"/>
      <c r="E8" s="39">
        <v>1341827</v>
      </c>
      <c r="F8" s="120"/>
      <c r="J8" s="85"/>
      <c r="K8" s="86"/>
    </row>
    <row r="9" spans="1:11" ht="15" customHeight="1" thickBot="1" x14ac:dyDescent="0.6">
      <c r="B9" s="149"/>
      <c r="C9" s="150"/>
      <c r="J9" s="85" t="s">
        <v>219</v>
      </c>
      <c r="K9" s="75">
        <f>VLOOKUP($E$5,RHNA_data!$B$9:$BR$205,22,FALSE)</f>
        <v>37</v>
      </c>
    </row>
    <row r="10" spans="1:11" ht="15" customHeight="1" x14ac:dyDescent="0.6">
      <c r="B10" s="149"/>
      <c r="C10" s="150"/>
      <c r="E10" s="47" t="str">
        <f>CONCATENATE(E5, " statistics:")</f>
        <v>Adelanto city statistics:</v>
      </c>
      <c r="F10" s="89"/>
      <c r="G10" s="89"/>
      <c r="H10" s="48" t="s">
        <v>242</v>
      </c>
      <c r="J10" s="85"/>
      <c r="K10" s="90"/>
    </row>
    <row r="11" spans="1:11" ht="15" customHeight="1" thickBot="1" x14ac:dyDescent="0.6">
      <c r="B11" s="151"/>
      <c r="C11" s="152"/>
      <c r="E11" s="85"/>
      <c r="F11" s="91"/>
      <c r="G11" s="91"/>
      <c r="H11" s="51" t="s">
        <v>243</v>
      </c>
      <c r="J11" s="85" t="s">
        <v>220</v>
      </c>
      <c r="K11" s="92">
        <f>ROUND(VLOOKUP($E$5,RHNA_data!$B$9:$BR$205,26,FALSE),0)</f>
        <v>3601</v>
      </c>
    </row>
    <row r="12" spans="1:11" ht="14.7" thickBot="1" x14ac:dyDescent="0.6">
      <c r="B12" s="180"/>
      <c r="C12" s="180"/>
      <c r="E12" s="85" t="s">
        <v>309</v>
      </c>
      <c r="F12" s="93">
        <f>ROUND(VLOOKUP($E$5,RHNA_data!$B$9:$BR$205,24,FALSE),0)</f>
        <v>3451</v>
      </c>
      <c r="G12" s="91"/>
      <c r="H12" s="52">
        <f>PERCENTRANK(RHNA_data!$Y$9:$Y$205,VLOOKUP(E5,RHNA_data!$B$9:$Z$205,24,FALSE))</f>
        <v>0.85699999999999998</v>
      </c>
      <c r="J12" s="50"/>
      <c r="K12" s="86"/>
    </row>
    <row r="13" spans="1:11" x14ac:dyDescent="0.55000000000000004">
      <c r="B13" s="147" t="s">
        <v>343</v>
      </c>
      <c r="C13" s="148"/>
      <c r="E13" s="85"/>
      <c r="F13" s="91"/>
      <c r="G13" s="91"/>
      <c r="H13" s="49"/>
      <c r="J13" s="85" t="s">
        <v>336</v>
      </c>
      <c r="K13" s="88">
        <f>ROUND(VLOOKUP($E$5,RHNA_data!$B$9:$BR$205,28,FALSE),0)</f>
        <v>154</v>
      </c>
    </row>
    <row r="14" spans="1:11" x14ac:dyDescent="0.55000000000000004">
      <c r="B14" s="149"/>
      <c r="C14" s="150"/>
      <c r="E14" s="85" t="s">
        <v>217</v>
      </c>
      <c r="F14" s="101">
        <f>VLOOKUP($E$5,RHNA_data!$B$9:$BR$205,21,FALSE)</f>
        <v>0.50683717396809325</v>
      </c>
      <c r="G14" s="41"/>
      <c r="H14" s="52">
        <f>PERCENTRANK(RHNA_data!$V$9:$V$205,VLOOKUP(E5,RHNA_data!$B$9:$V$205,21,FALSE))</f>
        <v>0.74399999999999999</v>
      </c>
      <c r="J14" s="85"/>
      <c r="K14" s="86"/>
    </row>
    <row r="15" spans="1:11" ht="15" customHeight="1" x14ac:dyDescent="0.55000000000000004">
      <c r="B15" s="149"/>
      <c r="C15" s="150"/>
      <c r="E15" s="85"/>
      <c r="F15" s="91"/>
      <c r="G15" s="91"/>
      <c r="H15" s="49"/>
      <c r="J15" s="85" t="s">
        <v>337</v>
      </c>
      <c r="K15" s="88">
        <f>ROUND(VLOOKUP($E$5,RHNA_data!$B$9:$BR$205,29,FALSE),0)</f>
        <v>0</v>
      </c>
    </row>
    <row r="16" spans="1:11" x14ac:dyDescent="0.55000000000000004">
      <c r="B16" s="149"/>
      <c r="C16" s="150"/>
      <c r="E16" s="85" t="s">
        <v>308</v>
      </c>
      <c r="F16" s="102">
        <f>VLOOKUP($E$5,RHNA_data!$B$9:$BR$205,22,FALSE)</f>
        <v>37</v>
      </c>
      <c r="G16" s="41"/>
      <c r="H16" s="52">
        <f>PERCENTRANK(RHNA_data!$W$9:$W$205,VLOOKUP(E5,RHNA_data!$B$9:$Z$205,22,FALSE))</f>
        <v>0.73399999999999999</v>
      </c>
      <c r="J16" s="85"/>
      <c r="K16" s="86"/>
    </row>
    <row r="17" spans="2:13" x14ac:dyDescent="0.55000000000000004">
      <c r="B17" s="149"/>
      <c r="C17" s="150"/>
      <c r="E17" s="85"/>
      <c r="F17" s="91"/>
      <c r="G17" s="91"/>
      <c r="H17" s="49"/>
      <c r="J17" s="85" t="s">
        <v>339</v>
      </c>
      <c r="K17" s="88">
        <f>ROUND(VLOOKUP($E$5,RHNA_data!$B$9:$BR$205,33,FALSE)-VLOOKUP($E$5,RHNA_data!$B$9:$BR$205,31,FALSE),0)</f>
        <v>0</v>
      </c>
    </row>
    <row r="18" spans="2:13" ht="15" customHeight="1" x14ac:dyDescent="0.55000000000000004">
      <c r="B18" s="149"/>
      <c r="C18" s="150"/>
      <c r="E18" s="85" t="s">
        <v>313</v>
      </c>
      <c r="F18" s="102">
        <f>VLOOKUP($E$5,RHNA_data!$B$9:$BR$205,11,FALSE)*E8</f>
        <v>10690.818832490491</v>
      </c>
      <c r="G18" s="95"/>
      <c r="H18" s="103" t="s">
        <v>319</v>
      </c>
      <c r="J18" s="85"/>
      <c r="K18" s="86"/>
    </row>
    <row r="19" spans="2:13" ht="15" customHeight="1" thickBot="1" x14ac:dyDescent="0.6">
      <c r="B19" s="151"/>
      <c r="C19" s="152"/>
      <c r="E19" s="50"/>
      <c r="F19" s="91"/>
      <c r="G19" s="91"/>
      <c r="H19" s="49"/>
      <c r="J19" s="85" t="s">
        <v>318</v>
      </c>
      <c r="K19" s="92">
        <f>ROUND(VLOOKUP($E$5,RHNA_data!$B$9:$BR$205,34,FALSE),0)</f>
        <v>154</v>
      </c>
    </row>
    <row r="20" spans="2:13" ht="14.7" thickBot="1" x14ac:dyDescent="0.6">
      <c r="B20" s="180"/>
      <c r="C20" s="180"/>
      <c r="E20" s="85" t="s">
        <v>315</v>
      </c>
      <c r="F20" s="94">
        <f>VLOOKUP($E$5,RHNA_data!$B$9:$BR$205,17,FALSE)</f>
        <v>1.5100000000000001E-2</v>
      </c>
      <c r="G20" s="91"/>
      <c r="H20" s="52">
        <f>PERCENTRANK(RHNA_data!$R$9:$R$205,VLOOKUP(E5,RHNA_data!$B$9:$Z$205,17,FALSE))</f>
        <v>0.112</v>
      </c>
      <c r="J20" s="85"/>
      <c r="K20" s="86"/>
    </row>
    <row r="21" spans="2:13" ht="14.4" customHeight="1" x14ac:dyDescent="0.55000000000000004">
      <c r="B21" s="180"/>
      <c r="C21" s="180"/>
      <c r="E21" s="50"/>
      <c r="F21" s="91"/>
      <c r="G21" s="91"/>
      <c r="H21" s="49"/>
      <c r="J21" s="54" t="str">
        <f>CONCATENATE("TOTAL RHNA FOR ", UPPER(E5))</f>
        <v>TOTAL RHNA FOR ADELANTO CITY</v>
      </c>
      <c r="K21" s="107">
        <f>VLOOKUP($E$5,RHNA_data!$B$9:$BX$205,75,FALSE)</f>
        <v>3756</v>
      </c>
      <c r="L21" s="111"/>
      <c r="M21" s="131" t="s">
        <v>338</v>
      </c>
    </row>
    <row r="22" spans="2:13" ht="15" customHeight="1" x14ac:dyDescent="0.55000000000000004">
      <c r="B22" s="180"/>
      <c r="C22" s="180"/>
      <c r="E22" s="85" t="s">
        <v>312</v>
      </c>
      <c r="F22" s="94">
        <f>VLOOKUP($E$5,RHNA_data!$B$9:$BR$205,19,FALSE)</f>
        <v>3.6909766753518997E-4</v>
      </c>
      <c r="G22" s="42"/>
      <c r="H22" s="52">
        <f>PERCENTRANK(RHNA_data!$T$9:$T$205,VLOOKUP(E5,RHNA_data!$B$9:$Z$205,19,FALSE))</f>
        <v>0.183</v>
      </c>
      <c r="J22" s="85"/>
      <c r="K22" s="86"/>
      <c r="L22" s="85"/>
      <c r="M22" s="132"/>
    </row>
    <row r="23" spans="2:13" ht="14.4" customHeight="1" x14ac:dyDescent="0.55000000000000004">
      <c r="B23" s="74"/>
      <c r="C23" s="74"/>
      <c r="E23" s="85"/>
      <c r="F23" s="91"/>
      <c r="G23" s="91"/>
      <c r="H23" s="49"/>
      <c r="J23" s="97" t="s">
        <v>221</v>
      </c>
      <c r="K23" s="108">
        <f>VLOOKUP($E$5,RHNA_data!$B$9:$BX$205,71,FALSE)</f>
        <v>394</v>
      </c>
      <c r="L23" s="85"/>
      <c r="M23" s="114">
        <f>K23/$K$21</f>
        <v>0.10489882854100106</v>
      </c>
    </row>
    <row r="24" spans="2:13" x14ac:dyDescent="0.55000000000000004">
      <c r="E24" s="85" t="s">
        <v>314</v>
      </c>
      <c r="F24" s="94">
        <f>VLOOKUP(E5,RHNA_data!$B$9:$Y$205,16,FALSE)</f>
        <v>0</v>
      </c>
      <c r="G24" s="74"/>
      <c r="H24" s="105">
        <f>PERCENTRANK(RHNA_data!$Q$9:$Q$205,VLOOKUP(E5,RHNA_data!$B$9:$Z$205,16,FALSE))</f>
        <v>0</v>
      </c>
      <c r="J24" s="97"/>
      <c r="K24" s="86"/>
      <c r="L24" s="85"/>
      <c r="M24" s="112"/>
    </row>
    <row r="25" spans="2:13" x14ac:dyDescent="0.55000000000000004">
      <c r="E25" s="85"/>
      <c r="F25" s="91"/>
      <c r="G25" s="91"/>
      <c r="H25" s="49"/>
      <c r="J25" s="97" t="s">
        <v>223</v>
      </c>
      <c r="K25" s="108">
        <f>VLOOKUP($E$5,RHNA_data!$B$9:$BX$205,72,FALSE)</f>
        <v>565</v>
      </c>
      <c r="L25" s="85"/>
      <c r="M25" s="114">
        <f>K25/$K$21</f>
        <v>0.15042598509052182</v>
      </c>
    </row>
    <row r="26" spans="2:13" ht="14.4" customHeight="1" x14ac:dyDescent="0.55000000000000004">
      <c r="E26" s="85" t="s">
        <v>316</v>
      </c>
      <c r="F26" s="94">
        <f>VLOOKUP(E5,RHNA_data!$B$9:$BJ$205,47,FALSE)</f>
        <v>0.99999996859297979</v>
      </c>
      <c r="G26" s="91"/>
      <c r="H26" s="103" t="s">
        <v>319</v>
      </c>
      <c r="J26" s="97"/>
      <c r="K26" s="86"/>
      <c r="L26" s="85"/>
      <c r="M26" s="112"/>
    </row>
    <row r="27" spans="2:13" x14ac:dyDescent="0.55000000000000004">
      <c r="E27" s="85"/>
      <c r="F27" s="91"/>
      <c r="G27" s="91"/>
      <c r="H27" s="49"/>
      <c r="J27" s="97" t="s">
        <v>224</v>
      </c>
      <c r="K27" s="108">
        <f>VLOOKUP($E$5,RHNA_data!$B$9:$BX$205,73,FALSE)</f>
        <v>650</v>
      </c>
      <c r="L27" s="85"/>
      <c r="M27" s="114">
        <f>K27/$K$21</f>
        <v>0.17305644302449413</v>
      </c>
    </row>
    <row r="28" spans="2:13" x14ac:dyDescent="0.55000000000000004">
      <c r="E28" s="85" t="s">
        <v>317</v>
      </c>
      <c r="F28" s="94">
        <f>VLOOKUP(E5,RHNA_data!$B$9:$BJ$205,46,FALSE)</f>
        <v>0</v>
      </c>
      <c r="G28" s="91"/>
      <c r="H28" s="103" t="s">
        <v>319</v>
      </c>
      <c r="J28" s="97"/>
      <c r="K28" s="86"/>
      <c r="L28" s="85"/>
      <c r="M28" s="112"/>
    </row>
    <row r="29" spans="2:13" ht="15" customHeight="1" thickBot="1" x14ac:dyDescent="0.6">
      <c r="E29" s="85"/>
      <c r="F29" s="91"/>
      <c r="G29" s="91"/>
      <c r="H29" s="49"/>
      <c r="J29" s="100" t="s">
        <v>222</v>
      </c>
      <c r="K29" s="109">
        <f>VLOOKUP($E$5,RHNA_data!$B$9:$BX$205,74,FALSE)</f>
        <v>2147</v>
      </c>
      <c r="L29" s="96"/>
      <c r="M29" s="113">
        <f>K29/$K$21</f>
        <v>0.57161874334398299</v>
      </c>
    </row>
    <row r="30" spans="2:13" ht="14.7" thickBot="1" x14ac:dyDescent="0.6">
      <c r="E30" s="96" t="s">
        <v>344</v>
      </c>
      <c r="F30" s="106">
        <f>1.5+VLOOKUP(E5,RHNA_data!$B$9:$BJ$205,48,FALSE)</f>
        <v>1.8</v>
      </c>
      <c r="G30" s="99"/>
      <c r="H30" s="103" t="s">
        <v>319</v>
      </c>
    </row>
    <row r="31" spans="2:13" ht="14.4" customHeight="1" x14ac:dyDescent="0.55000000000000004">
      <c r="J31" s="146" t="s">
        <v>340</v>
      </c>
      <c r="K31" s="146"/>
    </row>
    <row r="32" spans="2:13" ht="14.4" customHeight="1" x14ac:dyDescent="0.55000000000000004">
      <c r="E32" s="146" t="s">
        <v>311</v>
      </c>
      <c r="F32" s="146"/>
      <c r="J32" s="146"/>
      <c r="K32" s="146"/>
      <c r="M32" s="110"/>
    </row>
    <row r="33" spans="2:11" x14ac:dyDescent="0.55000000000000004">
      <c r="E33" s="146"/>
      <c r="F33" s="146"/>
      <c r="J33" s="146"/>
      <c r="K33" s="146"/>
    </row>
    <row r="34" spans="2:11" ht="14.4" customHeight="1" x14ac:dyDescent="0.55000000000000004">
      <c r="E34" s="98" t="s">
        <v>310</v>
      </c>
      <c r="F34" s="98"/>
      <c r="J34" s="146"/>
      <c r="K34" s="146"/>
    </row>
    <row r="35" spans="2:11" x14ac:dyDescent="0.55000000000000004">
      <c r="J35" s="133"/>
      <c r="K35" s="133"/>
    </row>
    <row r="36" spans="2:11" x14ac:dyDescent="0.55000000000000004">
      <c r="B36" s="135"/>
      <c r="C36" s="135"/>
    </row>
    <row r="37" spans="2:11" x14ac:dyDescent="0.55000000000000004">
      <c r="B37" s="135"/>
      <c r="C37" s="135"/>
    </row>
    <row r="38" spans="2:11" x14ac:dyDescent="0.55000000000000004">
      <c r="B38" s="135"/>
      <c r="C38" s="135"/>
    </row>
  </sheetData>
  <sheetProtection algorithmName="SHA-512" hashValue="31zAqBk38jC8P5fPT5/c5FNL67kH8W9zR6U8FRYEDYf3JYgoiWapFHJIjcFa2LOQAeEW0+2HreYgmF7zZDhr9Q==" saltValue="MdlCBeL1fSrJYjob+hfOGA==" spinCount="100000" sheet="1" formatCells="0" formatColumns="0" formatRows="0" sort="0" autoFilter="0" pivotTables="0"/>
  <mergeCells count="4">
    <mergeCell ref="J31:K34"/>
    <mergeCell ref="E32:F33"/>
    <mergeCell ref="B13:C19"/>
    <mergeCell ref="B4:C11"/>
  </mergeCells>
  <pageMargins left="0.7" right="0.7" top="0.75" bottom="0.75" header="0.3" footer="0.3"/>
  <pageSetup orientation="portrait" r:id="rId1"/>
  <ignoredErrors>
    <ignoredError sqref="B2" twoDigitTextYear="1"/>
  </ignoredError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RHNA_data!$B$9:$B$205</xm:f>
          </x14:formula1>
          <xm:sqref>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85"/>
  <sheetViews>
    <sheetView zoomScale="90" zoomScaleNormal="90" workbookViewId="0">
      <selection activeCell="A2" sqref="A2"/>
    </sheetView>
  </sheetViews>
  <sheetFormatPr defaultRowHeight="14.4" x14ac:dyDescent="0.55000000000000004"/>
  <cols>
    <col min="1" max="1" width="21.68359375" customWidth="1"/>
    <col min="2" max="2" width="18.68359375" customWidth="1"/>
    <col min="12" max="12" width="56.3125" customWidth="1"/>
  </cols>
  <sheetData>
    <row r="1" spans="1:12" x14ac:dyDescent="0.55000000000000004">
      <c r="A1" s="45" t="s">
        <v>360</v>
      </c>
    </row>
    <row r="2" spans="1:12" x14ac:dyDescent="0.55000000000000004">
      <c r="A2" s="178" t="s">
        <v>384</v>
      </c>
    </row>
    <row r="3" spans="1:12" x14ac:dyDescent="0.55000000000000004">
      <c r="A3" s="44"/>
    </row>
    <row r="4" spans="1:12" x14ac:dyDescent="0.55000000000000004">
      <c r="A4" s="45" t="s">
        <v>229</v>
      </c>
    </row>
    <row r="5" spans="1:12" s="46" customFormat="1" ht="84.3" customHeight="1" x14ac:dyDescent="0.55000000000000004">
      <c r="A5" s="154" t="s">
        <v>385</v>
      </c>
      <c r="B5" s="154"/>
      <c r="C5" s="154"/>
      <c r="D5" s="154"/>
      <c r="E5" s="154"/>
      <c r="F5" s="154"/>
      <c r="G5" s="154"/>
      <c r="H5" s="154"/>
      <c r="I5" s="154"/>
      <c r="J5" s="154"/>
      <c r="L5" s="117"/>
    </row>
    <row r="6" spans="1:12" ht="45.6" customHeight="1" x14ac:dyDescent="0.55000000000000004">
      <c r="A6" s="154" t="s">
        <v>325</v>
      </c>
      <c r="B6" s="154"/>
      <c r="C6" s="154"/>
      <c r="D6" s="154"/>
      <c r="E6" s="154"/>
      <c r="F6" s="154"/>
      <c r="G6" s="154"/>
      <c r="H6" s="154"/>
      <c r="I6" s="154"/>
      <c r="J6" s="154"/>
    </row>
    <row r="7" spans="1:12" ht="16.95" customHeight="1" x14ac:dyDescent="0.55000000000000004">
      <c r="A7" s="154" t="s">
        <v>358</v>
      </c>
      <c r="B7" s="154"/>
      <c r="C7" s="154"/>
      <c r="D7" s="154"/>
      <c r="E7" s="154"/>
      <c r="F7" s="154"/>
      <c r="G7" s="154"/>
      <c r="H7" s="154"/>
      <c r="I7" s="154"/>
      <c r="J7" s="154"/>
    </row>
    <row r="9" spans="1:12" s="6" customFormat="1" x14ac:dyDescent="0.55000000000000004">
      <c r="A9" s="134" t="s">
        <v>359</v>
      </c>
    </row>
    <row r="10" spans="1:12" x14ac:dyDescent="0.55000000000000004">
      <c r="A10" s="155" t="s">
        <v>324</v>
      </c>
      <c r="B10" s="156"/>
      <c r="C10" s="156"/>
      <c r="D10" s="156"/>
      <c r="E10" s="156"/>
      <c r="F10" s="156"/>
      <c r="G10" s="156"/>
      <c r="H10" s="156"/>
      <c r="I10" s="156"/>
      <c r="J10" s="156"/>
    </row>
    <row r="11" spans="1:12" ht="45" customHeight="1" x14ac:dyDescent="0.55000000000000004">
      <c r="A11" s="154" t="s">
        <v>326</v>
      </c>
      <c r="B11" s="154"/>
      <c r="C11" s="154"/>
      <c r="D11" s="154"/>
      <c r="E11" s="154"/>
      <c r="F11" s="154"/>
      <c r="G11" s="154"/>
      <c r="H11" s="154"/>
      <c r="I11" s="154"/>
      <c r="J11" s="154"/>
      <c r="L11" s="118"/>
    </row>
    <row r="12" spans="1:12" s="55" customFormat="1" ht="15.6" customHeight="1" x14ac:dyDescent="0.55000000000000004">
      <c r="A12" s="158" t="s">
        <v>287</v>
      </c>
      <c r="B12" s="154"/>
      <c r="C12" s="154"/>
      <c r="D12" s="154"/>
      <c r="E12" s="154"/>
      <c r="F12" s="154"/>
      <c r="G12" s="154"/>
      <c r="H12" s="154"/>
      <c r="I12" s="154"/>
      <c r="J12" s="154"/>
    </row>
    <row r="13" spans="1:12" s="55" customFormat="1" ht="91.2" customHeight="1" x14ac:dyDescent="0.55000000000000004">
      <c r="A13" s="153" t="s">
        <v>334</v>
      </c>
      <c r="B13" s="153"/>
      <c r="C13" s="153"/>
      <c r="D13" s="153"/>
      <c r="E13" s="153"/>
      <c r="F13" s="153"/>
      <c r="G13" s="153"/>
      <c r="H13" s="153"/>
      <c r="I13" s="153"/>
      <c r="J13" s="153"/>
      <c r="L13" s="119"/>
    </row>
    <row r="14" spans="1:12" s="55" customFormat="1" ht="30" customHeight="1" x14ac:dyDescent="0.55000000000000004">
      <c r="A14" s="154" t="s">
        <v>335</v>
      </c>
      <c r="B14" s="154"/>
      <c r="C14" s="154"/>
      <c r="D14" s="154"/>
      <c r="E14" s="154"/>
      <c r="F14" s="154"/>
      <c r="G14" s="154"/>
      <c r="H14" s="154"/>
      <c r="I14" s="154"/>
      <c r="J14" s="154"/>
      <c r="L14" s="119"/>
    </row>
    <row r="15" spans="1:12" s="55" customFormat="1" ht="100.95" customHeight="1" x14ac:dyDescent="0.55000000000000004">
      <c r="A15" s="153" t="s">
        <v>342</v>
      </c>
      <c r="B15" s="153"/>
      <c r="C15" s="153"/>
      <c r="D15" s="153"/>
      <c r="E15" s="153"/>
      <c r="F15" s="153"/>
      <c r="G15" s="153"/>
      <c r="H15" s="153"/>
      <c r="I15" s="153"/>
      <c r="J15" s="153"/>
      <c r="L15" s="119"/>
    </row>
    <row r="16" spans="1:12" x14ac:dyDescent="0.55000000000000004">
      <c r="A16" s="158" t="s">
        <v>288</v>
      </c>
      <c r="B16" s="154"/>
      <c r="C16" s="154"/>
      <c r="D16" s="154"/>
      <c r="E16" s="154"/>
      <c r="F16" s="154"/>
      <c r="G16" s="154"/>
      <c r="H16" s="154"/>
      <c r="I16" s="154"/>
      <c r="J16" s="154"/>
      <c r="L16" s="119"/>
    </row>
    <row r="17" spans="1:12" x14ac:dyDescent="0.55000000000000004">
      <c r="A17" s="154" t="s">
        <v>291</v>
      </c>
      <c r="B17" s="154"/>
      <c r="C17" s="154"/>
      <c r="D17" s="154"/>
      <c r="E17" s="154"/>
      <c r="F17" s="154"/>
      <c r="G17" s="154"/>
      <c r="H17" s="154"/>
      <c r="I17" s="154"/>
      <c r="J17" s="154"/>
    </row>
    <row r="18" spans="1:12" ht="90.6" customHeight="1" x14ac:dyDescent="0.55000000000000004">
      <c r="A18" s="154" t="s">
        <v>327</v>
      </c>
      <c r="B18" s="154"/>
      <c r="C18" s="154"/>
      <c r="D18" s="154"/>
      <c r="E18" s="154"/>
      <c r="F18" s="154"/>
      <c r="G18" s="154"/>
      <c r="H18" s="154"/>
      <c r="I18" s="154"/>
      <c r="J18" s="154"/>
      <c r="L18" s="119"/>
    </row>
    <row r="19" spans="1:12" ht="93" customHeight="1" x14ac:dyDescent="0.55000000000000004">
      <c r="A19" s="154" t="s">
        <v>346</v>
      </c>
      <c r="B19" s="154"/>
      <c r="C19" s="154"/>
      <c r="D19" s="154"/>
      <c r="E19" s="154"/>
      <c r="F19" s="154"/>
      <c r="G19" s="154"/>
      <c r="H19" s="154"/>
      <c r="I19" s="154"/>
      <c r="J19" s="154"/>
      <c r="L19" s="119"/>
    </row>
    <row r="21" spans="1:12" x14ac:dyDescent="0.55000000000000004">
      <c r="A21" s="45" t="s">
        <v>253</v>
      </c>
    </row>
    <row r="22" spans="1:12" s="46" customFormat="1" ht="30.6" customHeight="1" x14ac:dyDescent="0.55000000000000004">
      <c r="A22" s="154" t="s">
        <v>289</v>
      </c>
      <c r="B22" s="154"/>
      <c r="C22" s="154"/>
      <c r="D22" s="154"/>
      <c r="E22" s="154"/>
      <c r="F22" s="154"/>
      <c r="G22" s="154"/>
      <c r="H22" s="154"/>
      <c r="I22" s="154"/>
      <c r="J22" s="154"/>
    </row>
    <row r="23" spans="1:12" ht="30" customHeight="1" x14ac:dyDescent="0.55000000000000004">
      <c r="A23" s="154" t="s">
        <v>246</v>
      </c>
      <c r="B23" s="154"/>
      <c r="C23" s="154"/>
      <c r="D23" s="154"/>
      <c r="E23" s="154"/>
      <c r="F23" s="154"/>
      <c r="G23" s="154"/>
      <c r="H23" s="154"/>
      <c r="I23" s="154"/>
      <c r="J23" s="154"/>
    </row>
    <row r="24" spans="1:12" ht="28.95" customHeight="1" x14ac:dyDescent="0.55000000000000004">
      <c r="A24" s="154" t="s">
        <v>347</v>
      </c>
      <c r="B24" s="154"/>
      <c r="C24" s="154"/>
      <c r="D24" s="154"/>
      <c r="E24" s="154"/>
      <c r="F24" s="154"/>
      <c r="G24" s="154"/>
      <c r="H24" s="154"/>
      <c r="I24" s="154"/>
      <c r="J24" s="154"/>
    </row>
    <row r="25" spans="1:12" ht="46.95" customHeight="1" x14ac:dyDescent="0.55000000000000004">
      <c r="A25" s="157" t="s">
        <v>328</v>
      </c>
      <c r="B25" s="157"/>
      <c r="C25" s="157"/>
      <c r="D25" s="157"/>
      <c r="E25" s="157"/>
      <c r="F25" s="157"/>
      <c r="G25" s="157"/>
      <c r="H25" s="157"/>
      <c r="I25" s="157"/>
      <c r="J25" s="157"/>
    </row>
    <row r="26" spans="1:12" ht="60.6" customHeight="1" x14ac:dyDescent="0.55000000000000004">
      <c r="A26" s="154" t="s">
        <v>247</v>
      </c>
      <c r="B26" s="154"/>
      <c r="C26" s="154"/>
      <c r="D26" s="154"/>
      <c r="E26" s="154"/>
      <c r="F26" s="154"/>
      <c r="G26" s="154"/>
      <c r="H26" s="154"/>
      <c r="I26" s="154"/>
      <c r="J26" s="154"/>
    </row>
    <row r="27" spans="1:12" ht="30" customHeight="1" x14ac:dyDescent="0.55000000000000004">
      <c r="A27" s="154" t="s">
        <v>329</v>
      </c>
      <c r="B27" s="154"/>
      <c r="C27" s="154"/>
      <c r="D27" s="154"/>
      <c r="E27" s="154"/>
      <c r="F27" s="154"/>
      <c r="G27" s="154"/>
      <c r="H27" s="154"/>
      <c r="I27" s="154"/>
      <c r="J27" s="154"/>
    </row>
    <row r="28" spans="1:12" x14ac:dyDescent="0.55000000000000004">
      <c r="A28" s="154" t="s">
        <v>248</v>
      </c>
      <c r="B28" s="154"/>
      <c r="C28" s="154"/>
      <c r="D28" s="154"/>
      <c r="E28" s="154"/>
      <c r="F28" s="154"/>
      <c r="G28" s="154"/>
      <c r="H28" s="154"/>
      <c r="I28" s="154"/>
      <c r="J28" s="154"/>
    </row>
    <row r="29" spans="1:12" x14ac:dyDescent="0.55000000000000004">
      <c r="A29" s="154" t="s">
        <v>323</v>
      </c>
      <c r="B29" s="154"/>
      <c r="C29" s="154"/>
      <c r="D29" s="154"/>
      <c r="E29" s="154"/>
      <c r="F29" s="154"/>
      <c r="G29" s="154"/>
      <c r="H29" s="154"/>
      <c r="I29" s="154"/>
      <c r="J29" s="154"/>
      <c r="L29" s="118"/>
    </row>
    <row r="30" spans="1:12" x14ac:dyDescent="0.55000000000000004">
      <c r="A30" s="22"/>
    </row>
    <row r="31" spans="1:12" x14ac:dyDescent="0.55000000000000004">
      <c r="A31" s="45" t="s">
        <v>249</v>
      </c>
    </row>
    <row r="33" spans="1:2" x14ac:dyDescent="0.55000000000000004">
      <c r="A33" t="s">
        <v>227</v>
      </c>
      <c r="B33" t="s">
        <v>228</v>
      </c>
    </row>
    <row r="34" spans="1:2" x14ac:dyDescent="0.55000000000000004">
      <c r="A34" t="s">
        <v>0</v>
      </c>
      <c r="B34" s="6" t="s">
        <v>230</v>
      </c>
    </row>
    <row r="35" spans="1:2" x14ac:dyDescent="0.55000000000000004">
      <c r="A35" t="s">
        <v>1</v>
      </c>
      <c r="B35" t="s">
        <v>231</v>
      </c>
    </row>
    <row r="36" spans="1:2" x14ac:dyDescent="0.55000000000000004">
      <c r="A36" t="s">
        <v>2</v>
      </c>
      <c r="B36" t="s">
        <v>233</v>
      </c>
    </row>
    <row r="37" spans="1:2" x14ac:dyDescent="0.55000000000000004">
      <c r="A37" t="s">
        <v>330</v>
      </c>
      <c r="B37" t="s">
        <v>348</v>
      </c>
    </row>
    <row r="38" spans="1:2" x14ac:dyDescent="0.55000000000000004">
      <c r="A38" t="s">
        <v>331</v>
      </c>
      <c r="B38" t="s">
        <v>349</v>
      </c>
    </row>
    <row r="39" spans="1:2" x14ac:dyDescent="0.55000000000000004">
      <c r="A39" t="s">
        <v>266</v>
      </c>
      <c r="B39" t="s">
        <v>350</v>
      </c>
    </row>
    <row r="40" spans="1:2" x14ac:dyDescent="0.55000000000000004">
      <c r="A40" t="s">
        <v>264</v>
      </c>
      <c r="B40" t="s">
        <v>297</v>
      </c>
    </row>
    <row r="41" spans="1:2" x14ac:dyDescent="0.55000000000000004">
      <c r="A41" t="s">
        <v>273</v>
      </c>
      <c r="B41" t="s">
        <v>351</v>
      </c>
    </row>
    <row r="42" spans="1:2" x14ac:dyDescent="0.55000000000000004">
      <c r="A42" t="s">
        <v>274</v>
      </c>
      <c r="B42" t="s">
        <v>298</v>
      </c>
    </row>
    <row r="43" spans="1:2" x14ac:dyDescent="0.55000000000000004">
      <c r="A43" t="s">
        <v>4</v>
      </c>
      <c r="B43" t="s">
        <v>299</v>
      </c>
    </row>
    <row r="44" spans="1:2" x14ac:dyDescent="0.55000000000000004">
      <c r="A44" t="s">
        <v>10</v>
      </c>
      <c r="B44" t="s">
        <v>232</v>
      </c>
    </row>
    <row r="45" spans="1:2" x14ac:dyDescent="0.55000000000000004">
      <c r="A45" t="s">
        <v>269</v>
      </c>
      <c r="B45" t="s">
        <v>352</v>
      </c>
    </row>
    <row r="46" spans="1:2" x14ac:dyDescent="0.55000000000000004">
      <c r="A46" t="s">
        <v>271</v>
      </c>
      <c r="B46" t="s">
        <v>295</v>
      </c>
    </row>
    <row r="47" spans="1:2" x14ac:dyDescent="0.55000000000000004">
      <c r="A47" t="s">
        <v>284</v>
      </c>
      <c r="B47" t="s">
        <v>322</v>
      </c>
    </row>
    <row r="48" spans="1:2" x14ac:dyDescent="0.55000000000000004">
      <c r="A48" t="s">
        <v>255</v>
      </c>
      <c r="B48" t="s">
        <v>353</v>
      </c>
    </row>
    <row r="49" spans="1:2" x14ac:dyDescent="0.55000000000000004">
      <c r="A49" t="s">
        <v>256</v>
      </c>
      <c r="B49" t="s">
        <v>332</v>
      </c>
    </row>
    <row r="50" spans="1:2" x14ac:dyDescent="0.55000000000000004">
      <c r="A50" t="s">
        <v>267</v>
      </c>
      <c r="B50" t="s">
        <v>296</v>
      </c>
    </row>
    <row r="51" spans="1:2" x14ac:dyDescent="0.55000000000000004">
      <c r="A51" t="s">
        <v>5</v>
      </c>
      <c r="B51" t="s">
        <v>235</v>
      </c>
    </row>
    <row r="52" spans="1:2" x14ac:dyDescent="0.55000000000000004">
      <c r="A52" t="s">
        <v>6</v>
      </c>
      <c r="B52" t="s">
        <v>234</v>
      </c>
    </row>
    <row r="53" spans="1:2" x14ac:dyDescent="0.55000000000000004">
      <c r="A53" t="s">
        <v>21</v>
      </c>
      <c r="B53" t="s">
        <v>236</v>
      </c>
    </row>
    <row r="55" spans="1:2" x14ac:dyDescent="0.55000000000000004">
      <c r="A55" s="43" t="s">
        <v>241</v>
      </c>
    </row>
    <row r="56" spans="1:2" x14ac:dyDescent="0.55000000000000004">
      <c r="A56" t="s">
        <v>13</v>
      </c>
      <c r="B56" t="s">
        <v>237</v>
      </c>
    </row>
    <row r="57" spans="1:2" x14ac:dyDescent="0.55000000000000004">
      <c r="A57" t="s">
        <v>14</v>
      </c>
      <c r="B57" t="s">
        <v>238</v>
      </c>
    </row>
    <row r="58" spans="1:2" x14ac:dyDescent="0.55000000000000004">
      <c r="A58" t="s">
        <v>15</v>
      </c>
      <c r="B58" t="s">
        <v>239</v>
      </c>
    </row>
    <row r="59" spans="1:2" x14ac:dyDescent="0.55000000000000004">
      <c r="A59" t="s">
        <v>16</v>
      </c>
      <c r="B59" t="s">
        <v>240</v>
      </c>
    </row>
    <row r="61" spans="1:2" x14ac:dyDescent="0.55000000000000004">
      <c r="A61" s="43" t="s">
        <v>300</v>
      </c>
    </row>
    <row r="62" spans="1:2" x14ac:dyDescent="0.55000000000000004">
      <c r="A62" t="s">
        <v>259</v>
      </c>
      <c r="B62" t="s">
        <v>301</v>
      </c>
    </row>
    <row r="63" spans="1:2" x14ac:dyDescent="0.55000000000000004">
      <c r="A63" t="s">
        <v>260</v>
      </c>
      <c r="B63" t="s">
        <v>302</v>
      </c>
    </row>
    <row r="64" spans="1:2" x14ac:dyDescent="0.55000000000000004">
      <c r="A64" t="s">
        <v>261</v>
      </c>
      <c r="B64" t="s">
        <v>303</v>
      </c>
    </row>
    <row r="65" spans="1:5" x14ac:dyDescent="0.55000000000000004">
      <c r="A65" t="s">
        <v>262</v>
      </c>
      <c r="B65" t="s">
        <v>304</v>
      </c>
    </row>
    <row r="66" spans="1:5" x14ac:dyDescent="0.55000000000000004">
      <c r="A66" t="s">
        <v>263</v>
      </c>
      <c r="B66" t="s">
        <v>305</v>
      </c>
    </row>
    <row r="69" spans="1:5" x14ac:dyDescent="0.55000000000000004">
      <c r="A69" s="45" t="s">
        <v>281</v>
      </c>
    </row>
    <row r="70" spans="1:5" x14ac:dyDescent="0.55000000000000004">
      <c r="A70" t="s">
        <v>306</v>
      </c>
    </row>
    <row r="71" spans="1:5" x14ac:dyDescent="0.55000000000000004">
      <c r="A71" t="s">
        <v>307</v>
      </c>
    </row>
    <row r="73" spans="1:5" x14ac:dyDescent="0.55000000000000004">
      <c r="B73" t="s">
        <v>250</v>
      </c>
      <c r="C73" t="s">
        <v>251</v>
      </c>
      <c r="D73" t="s">
        <v>252</v>
      </c>
      <c r="E73" t="s">
        <v>283</v>
      </c>
    </row>
    <row r="74" spans="1:5" x14ac:dyDescent="0.55000000000000004">
      <c r="A74" t="s">
        <v>154</v>
      </c>
      <c r="B74">
        <v>1</v>
      </c>
      <c r="C74">
        <v>1</v>
      </c>
      <c r="D74">
        <v>1</v>
      </c>
      <c r="E74">
        <f>ROUND(0.825*(C74-B74),0)</f>
        <v>0</v>
      </c>
    </row>
    <row r="75" spans="1:5" x14ac:dyDescent="0.55000000000000004">
      <c r="A75" t="s">
        <v>159</v>
      </c>
      <c r="B75">
        <v>3753</v>
      </c>
      <c r="C75">
        <v>4728</v>
      </c>
      <c r="D75">
        <v>5897</v>
      </c>
      <c r="E75">
        <f t="shared" ref="E75:E85" si="0">ROUND(0.825*(C75-B75),0)</f>
        <v>804</v>
      </c>
    </row>
    <row r="76" spans="1:5" x14ac:dyDescent="0.55000000000000004">
      <c r="A76" t="s">
        <v>160</v>
      </c>
      <c r="B76">
        <v>169</v>
      </c>
      <c r="C76">
        <v>404</v>
      </c>
      <c r="D76">
        <v>844</v>
      </c>
      <c r="E76">
        <f t="shared" si="0"/>
        <v>194</v>
      </c>
    </row>
    <row r="77" spans="1:5" x14ac:dyDescent="0.55000000000000004">
      <c r="A77" t="s">
        <v>166</v>
      </c>
      <c r="B77">
        <v>6</v>
      </c>
      <c r="C77">
        <v>6</v>
      </c>
      <c r="D77">
        <v>6</v>
      </c>
      <c r="E77">
        <f t="shared" si="0"/>
        <v>0</v>
      </c>
    </row>
    <row r="78" spans="1:5" x14ac:dyDescent="0.55000000000000004">
      <c r="A78" t="s">
        <v>195</v>
      </c>
      <c r="B78">
        <v>54</v>
      </c>
      <c r="C78">
        <v>56</v>
      </c>
      <c r="D78">
        <v>58</v>
      </c>
      <c r="E78">
        <f t="shared" si="0"/>
        <v>2</v>
      </c>
    </row>
    <row r="79" spans="1:5" x14ac:dyDescent="0.55000000000000004">
      <c r="A79" t="s">
        <v>174</v>
      </c>
      <c r="B79">
        <v>10557</v>
      </c>
      <c r="C79">
        <v>11537</v>
      </c>
      <c r="D79">
        <v>13281</v>
      </c>
      <c r="E79">
        <f t="shared" si="0"/>
        <v>809</v>
      </c>
    </row>
    <row r="80" spans="1:5" x14ac:dyDescent="0.55000000000000004">
      <c r="A80" t="s">
        <v>176</v>
      </c>
      <c r="B80">
        <v>769</v>
      </c>
      <c r="C80">
        <v>847</v>
      </c>
      <c r="D80">
        <v>958</v>
      </c>
      <c r="E80">
        <f t="shared" si="0"/>
        <v>64</v>
      </c>
    </row>
    <row r="81" spans="1:5" x14ac:dyDescent="0.55000000000000004">
      <c r="A81" t="s">
        <v>200</v>
      </c>
      <c r="B81">
        <v>54</v>
      </c>
      <c r="C81">
        <v>55</v>
      </c>
      <c r="D81">
        <v>59</v>
      </c>
      <c r="E81">
        <f t="shared" si="0"/>
        <v>1</v>
      </c>
    </row>
    <row r="82" spans="1:5" x14ac:dyDescent="0.55000000000000004">
      <c r="A82" t="s">
        <v>201</v>
      </c>
      <c r="B82">
        <v>7</v>
      </c>
      <c r="C82">
        <v>8</v>
      </c>
      <c r="D82">
        <v>8</v>
      </c>
      <c r="E82">
        <f t="shared" si="0"/>
        <v>1</v>
      </c>
    </row>
    <row r="83" spans="1:5" x14ac:dyDescent="0.55000000000000004">
      <c r="A83" t="s">
        <v>354</v>
      </c>
      <c r="B83">
        <v>812</v>
      </c>
      <c r="C83">
        <v>910</v>
      </c>
      <c r="D83">
        <v>940</v>
      </c>
      <c r="E83">
        <f t="shared" si="0"/>
        <v>81</v>
      </c>
    </row>
    <row r="84" spans="1:5" x14ac:dyDescent="0.55000000000000004">
      <c r="A84" t="s">
        <v>355</v>
      </c>
      <c r="B84">
        <v>2306</v>
      </c>
      <c r="C84">
        <v>3289</v>
      </c>
      <c r="D84">
        <v>3780</v>
      </c>
      <c r="E84">
        <f t="shared" si="0"/>
        <v>811</v>
      </c>
    </row>
    <row r="85" spans="1:5" x14ac:dyDescent="0.55000000000000004">
      <c r="A85" t="s">
        <v>356</v>
      </c>
      <c r="B85">
        <v>1160</v>
      </c>
      <c r="C85">
        <v>1160</v>
      </c>
      <c r="D85">
        <v>1160</v>
      </c>
      <c r="E85">
        <f t="shared" si="0"/>
        <v>0</v>
      </c>
    </row>
  </sheetData>
  <sheetProtection algorithmName="SHA-512" hashValue="inVlyoayuW5rkuiUifgUCbZDxvfusDVrp4vUJQSorJENhVvp+5VjITmr9g8NDVAKUS51FgDWzTt17QI27EHk7Q==" saltValue="9jUcug8n9KffbwFhd2gAyg==" spinCount="100000" sheet="1" objects="1" scenarios="1"/>
  <mergeCells count="21">
    <mergeCell ref="A10:J10"/>
    <mergeCell ref="A29:J29"/>
    <mergeCell ref="A5:J5"/>
    <mergeCell ref="A6:J6"/>
    <mergeCell ref="A7:J7"/>
    <mergeCell ref="A11:J11"/>
    <mergeCell ref="A25:J25"/>
    <mergeCell ref="A26:J26"/>
    <mergeCell ref="A27:J27"/>
    <mergeCell ref="A28:J28"/>
    <mergeCell ref="A12:J12"/>
    <mergeCell ref="A16:J16"/>
    <mergeCell ref="A22:J22"/>
    <mergeCell ref="A23:J23"/>
    <mergeCell ref="A24:J24"/>
    <mergeCell ref="A13:J13"/>
    <mergeCell ref="A15:J15"/>
    <mergeCell ref="A17:J17"/>
    <mergeCell ref="A19:J19"/>
    <mergeCell ref="A18:J18"/>
    <mergeCell ref="A14:J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Y205"/>
  <sheetViews>
    <sheetView zoomScale="80" zoomScaleNormal="80" workbookViewId="0">
      <pane xSplit="2" ySplit="3" topLeftCell="BC4" activePane="bottomRight" state="frozen"/>
      <selection pane="topRight" activeCell="C1" sqref="C1"/>
      <selection pane="bottomLeft" activeCell="A4" sqref="A4"/>
      <selection pane="bottomRight" activeCell="BU12" sqref="BU12"/>
    </sheetView>
  </sheetViews>
  <sheetFormatPr defaultRowHeight="14.4" x14ac:dyDescent="0.55000000000000004"/>
  <cols>
    <col min="2" max="2" width="22.89453125" customWidth="1"/>
    <col min="3" max="3" width="7.3125" bestFit="1" customWidth="1"/>
    <col min="4" max="5" width="9.3125" bestFit="1" customWidth="1"/>
    <col min="6" max="8" width="8.3125" bestFit="1" customWidth="1"/>
    <col min="9" max="9" width="14.41796875" style="62" bestFit="1" customWidth="1"/>
    <col min="10" max="10" width="21" style="8" bestFit="1" customWidth="1"/>
    <col min="11" max="11" width="14.41796875" style="62" bestFit="1" customWidth="1"/>
    <col min="12" max="12" width="21" style="8" bestFit="1" customWidth="1"/>
    <col min="13" max="13" width="12.89453125" bestFit="1" customWidth="1"/>
    <col min="14" max="14" width="13.41796875" style="8" bestFit="1" customWidth="1"/>
    <col min="15" max="15" width="14.1015625" style="3" bestFit="1" customWidth="1"/>
    <col min="16" max="16" width="23.3125" style="3" bestFit="1" customWidth="1"/>
    <col min="17" max="17" width="21.89453125" style="8" customWidth="1"/>
    <col min="18" max="18" width="15.3125" style="8" bestFit="1" customWidth="1"/>
    <col min="19" max="19" width="17.3125" style="115" bestFit="1" customWidth="1"/>
    <col min="20" max="20" width="18.68359375" style="8" bestFit="1" customWidth="1"/>
    <col min="21" max="21" width="12.41796875" style="2" bestFit="1" customWidth="1"/>
    <col min="22" max="22" width="14.41796875" style="2" customWidth="1"/>
    <col min="23" max="23" width="16" bestFit="1" customWidth="1"/>
    <col min="24" max="24" width="21.89453125" style="1" customWidth="1"/>
    <col min="25" max="25" width="16.68359375" style="3" bestFit="1" customWidth="1"/>
    <col min="26" max="26" width="14.1015625" bestFit="1" customWidth="1"/>
    <col min="27" max="27" width="15.3125" bestFit="1" customWidth="1"/>
    <col min="28" max="28" width="6.41796875" customWidth="1"/>
    <col min="29" max="29" width="15.68359375" bestFit="1" customWidth="1"/>
    <col min="30" max="30" width="17.3125" bestFit="1" customWidth="1"/>
    <col min="31" max="31" width="21.89453125" bestFit="1" customWidth="1"/>
    <col min="32" max="32" width="11.89453125" bestFit="1" customWidth="1"/>
    <col min="33" max="33" width="21.89453125" style="8" customWidth="1"/>
    <col min="34" max="34" width="12.3125" style="3" bestFit="1" customWidth="1"/>
    <col min="35" max="35" width="16" bestFit="1" customWidth="1"/>
    <col min="36" max="36" width="5.68359375" style="1" customWidth="1"/>
    <col min="37" max="37" width="14.3125" bestFit="1" customWidth="1"/>
    <col min="38" max="38" width="4" style="6" bestFit="1" customWidth="1"/>
    <col min="39" max="46" width="9.41796875" style="10" customWidth="1"/>
    <col min="47" max="47" width="9.41796875" style="77" customWidth="1"/>
    <col min="48" max="48" width="12.68359375" style="77" customWidth="1"/>
    <col min="49" max="49" width="12.41796875" style="10" customWidth="1"/>
    <col min="50" max="53" width="9.41796875" style="10" customWidth="1"/>
    <col min="54" max="54" width="5" style="10" customWidth="1"/>
    <col min="55" max="57" width="9.41796875" style="13" customWidth="1"/>
    <col min="58" max="58" width="11.1015625" style="13" bestFit="1" customWidth="1"/>
    <col min="59" max="59" width="4.68359375" style="13" customWidth="1"/>
    <col min="60" max="62" width="7" style="13" bestFit="1" customWidth="1"/>
    <col min="63" max="63" width="7.3125" style="13" bestFit="1" customWidth="1"/>
    <col min="64" max="64" width="8" style="13" bestFit="1" customWidth="1"/>
    <col min="65" max="65" width="17.41796875" style="13" bestFit="1" customWidth="1"/>
    <col min="66" max="66" width="4.68359375" style="13" customWidth="1"/>
    <col min="67" max="67" width="11.1015625" style="136" bestFit="1" customWidth="1"/>
    <col min="68" max="70" width="11" style="136" customWidth="1"/>
    <col min="71" max="71" width="5.20703125" style="3" customWidth="1"/>
    <col min="72" max="72" width="11.89453125" customWidth="1"/>
    <col min="73" max="73" width="9.3125" customWidth="1"/>
    <col min="74" max="74" width="10.1015625" customWidth="1"/>
    <col min="75" max="75" width="10.68359375" customWidth="1"/>
    <col min="76" max="76" width="11.1015625" customWidth="1"/>
  </cols>
  <sheetData>
    <row r="1" spans="1:77" ht="14.4" customHeight="1" x14ac:dyDescent="0.55000000000000004">
      <c r="A1" s="156" t="s">
        <v>245</v>
      </c>
      <c r="B1" s="156"/>
      <c r="C1" s="156"/>
      <c r="D1" s="156"/>
      <c r="E1" s="156"/>
      <c r="F1" s="156"/>
      <c r="G1" s="156"/>
      <c r="H1" s="156"/>
      <c r="AK1" s="73" t="s">
        <v>276</v>
      </c>
      <c r="AL1" s="28">
        <v>25</v>
      </c>
      <c r="AM1" s="29">
        <v>0.274740591606009</v>
      </c>
      <c r="AN1" s="29">
        <v>0.14787937786234209</v>
      </c>
      <c r="AO1" s="29">
        <v>0.13801190291820614</v>
      </c>
      <c r="AP1" s="30">
        <v>0.43936812761344279</v>
      </c>
      <c r="AQ1" s="11"/>
      <c r="AR1" s="11"/>
      <c r="AS1" s="11"/>
      <c r="AT1" s="121" t="s">
        <v>341</v>
      </c>
      <c r="AU1" s="28">
        <v>25</v>
      </c>
      <c r="AV1" s="122">
        <f>SUMIF($A$9:$A$205,"25",$AG$9:$AG$205)</f>
        <v>2.5708421678665898E-3</v>
      </c>
      <c r="AW1" s="125">
        <f>SUMIF($A$9:$A$205,"25",$AF$9:$AF$205)</f>
        <v>0</v>
      </c>
      <c r="AX1" s="11"/>
      <c r="AY1" s="11"/>
      <c r="AZ1" s="11"/>
      <c r="BA1" s="11"/>
    </row>
    <row r="2" spans="1:77" x14ac:dyDescent="0.55000000000000004">
      <c r="A2" s="173" t="s">
        <v>244</v>
      </c>
      <c r="B2" s="173"/>
      <c r="C2" s="173"/>
      <c r="D2" s="173"/>
      <c r="E2" s="173"/>
      <c r="F2" s="173"/>
      <c r="G2" s="173"/>
      <c r="H2" s="173"/>
      <c r="K2" s="8"/>
      <c r="AC2" s="129"/>
      <c r="AG2" s="128"/>
      <c r="AL2" s="31">
        <v>37</v>
      </c>
      <c r="AM2" s="11">
        <v>0.26075481329048716</v>
      </c>
      <c r="AN2" s="11">
        <v>0.15208186212729488</v>
      </c>
      <c r="AO2" s="11">
        <v>0.16148584653005782</v>
      </c>
      <c r="AP2" s="32">
        <v>0.42567747805216011</v>
      </c>
      <c r="AQ2" s="11"/>
      <c r="AR2" s="11"/>
      <c r="AS2" s="11"/>
      <c r="AT2" s="11"/>
      <c r="AU2" s="31">
        <v>37</v>
      </c>
      <c r="AV2" s="123">
        <f>SUMIF($A$9:$A$205,"37",$AG$9:$AG$205)</f>
        <v>1.1222828449037479</v>
      </c>
      <c r="AW2" s="126">
        <f>SUMIF($A$9:$A$205,"37",$AF$9:$AF$205)</f>
        <v>44366.33152878673</v>
      </c>
      <c r="AX2" s="11"/>
      <c r="AY2" s="11"/>
      <c r="AZ2" s="11"/>
      <c r="BA2" s="11"/>
      <c r="BB2" s="64" t="s">
        <v>320</v>
      </c>
      <c r="BC2" s="66">
        <f>BC4/BC6</f>
        <v>1.0502279903636365</v>
      </c>
      <c r="BD2" s="66">
        <f>BD4/BD6</f>
        <v>1.005859918456133</v>
      </c>
      <c r="BE2" s="66">
        <f>BE4/BE6</f>
        <v>1.0009581863455692</v>
      </c>
      <c r="BF2" s="66">
        <f>BF4/BF6</f>
        <v>0.96838451826020555</v>
      </c>
      <c r="BG2" s="65"/>
    </row>
    <row r="3" spans="1:77" x14ac:dyDescent="0.55000000000000004">
      <c r="A3" s="174" t="s">
        <v>357</v>
      </c>
      <c r="B3" s="174"/>
      <c r="C3" s="174"/>
      <c r="D3" s="174"/>
      <c r="E3" s="174"/>
      <c r="F3" s="174"/>
      <c r="G3" s="174"/>
      <c r="H3" s="174"/>
      <c r="AH3" s="76"/>
      <c r="AL3" s="31">
        <v>59</v>
      </c>
      <c r="AM3" s="11">
        <v>0.24590917250745384</v>
      </c>
      <c r="AN3" s="11">
        <v>0.15910421317182061</v>
      </c>
      <c r="AO3" s="11">
        <v>0.17793587362045551</v>
      </c>
      <c r="AP3" s="32">
        <v>0.41705074070027004</v>
      </c>
      <c r="AQ3" s="11"/>
      <c r="AR3" s="11"/>
      <c r="AS3" s="11"/>
      <c r="AT3" s="11"/>
      <c r="AU3" s="31">
        <v>59</v>
      </c>
      <c r="AV3" s="123">
        <f>SUMIF($A$9:$A$205,"59",$AG$9:$AG$205)</f>
        <v>0.21209310605824383</v>
      </c>
      <c r="AW3" s="126">
        <f>SUMIF($A$9:$A$205,"59",$AF$9:$AF$205)</f>
        <v>44451.427675402228</v>
      </c>
      <c r="AX3" s="11"/>
      <c r="AY3" s="11"/>
      <c r="AZ3" s="11"/>
      <c r="BA3" s="11"/>
    </row>
    <row r="4" spans="1:77" ht="14.7" thickBot="1" x14ac:dyDescent="0.6">
      <c r="L4" s="104"/>
      <c r="R4" s="58"/>
      <c r="AG4" s="128"/>
      <c r="AL4" s="31">
        <v>65</v>
      </c>
      <c r="AM4" s="11">
        <v>0.24671642378225267</v>
      </c>
      <c r="AN4" s="11">
        <v>0.16084886838156365</v>
      </c>
      <c r="AO4" s="11">
        <v>0.17464775671468152</v>
      </c>
      <c r="AP4" s="32">
        <v>0.41778695112150216</v>
      </c>
      <c r="AQ4" s="11"/>
      <c r="AR4" s="11"/>
      <c r="AS4" s="11"/>
      <c r="AT4" s="11"/>
      <c r="AU4" s="31">
        <v>65</v>
      </c>
      <c r="AV4" s="123">
        <f>SUMIF($A$9:$A$205,"65",$AG$9:$AG$205)</f>
        <v>7.8935421471232517E-2</v>
      </c>
      <c r="AW4" s="126">
        <f>SUMIF($A$9:$A$205,"65",$AF$9:$AF$205)</f>
        <v>0</v>
      </c>
      <c r="AX4" s="11"/>
      <c r="AY4" s="11"/>
      <c r="AZ4" s="11"/>
      <c r="BA4" s="11"/>
      <c r="BB4" s="25" t="s">
        <v>364</v>
      </c>
      <c r="BC4" s="140">
        <v>351796</v>
      </c>
      <c r="BD4" s="140">
        <v>206807</v>
      </c>
      <c r="BE4" s="140">
        <v>223957</v>
      </c>
      <c r="BF4" s="140">
        <v>559267</v>
      </c>
      <c r="BH4" s="19"/>
      <c r="BI4" s="19"/>
      <c r="BJ4" s="19"/>
      <c r="BN4" s="143" t="s">
        <v>363</v>
      </c>
      <c r="BO4" s="144">
        <f>BO6-BC4-8.5</f>
        <v>-167.20932762738084</v>
      </c>
      <c r="BP4" s="144">
        <f>BP6-BD4+4</f>
        <v>-56.117476467101369</v>
      </c>
      <c r="BQ4" s="144">
        <f>BQ6-BE4-0.25</f>
        <v>-15.818596823082771</v>
      </c>
      <c r="BR4" s="144">
        <f>BR6-BF4-1</f>
        <v>241.75268724642228</v>
      </c>
      <c r="BT4" s="141">
        <f>BT6-BC4</f>
        <v>0</v>
      </c>
      <c r="BU4" s="141">
        <f>BU6-BD4</f>
        <v>0</v>
      </c>
      <c r="BV4" s="141">
        <f>BV6-BE4</f>
        <v>0</v>
      </c>
      <c r="BW4" s="141">
        <f>BW6-BF4</f>
        <v>0</v>
      </c>
    </row>
    <row r="5" spans="1:77" ht="14.7" thickBot="1" x14ac:dyDescent="0.6">
      <c r="F5" s="6"/>
      <c r="H5" s="3"/>
      <c r="K5" s="78"/>
      <c r="Q5" s="130"/>
      <c r="T5" s="130"/>
      <c r="V5" s="4" t="s">
        <v>278</v>
      </c>
      <c r="W5" s="7">
        <f>output!E8</f>
        <v>1341827</v>
      </c>
      <c r="Y5" s="175" t="s">
        <v>272</v>
      </c>
      <c r="Z5" s="176"/>
      <c r="AA5" s="177"/>
      <c r="AB5" s="68"/>
      <c r="AC5" s="175" t="s">
        <v>279</v>
      </c>
      <c r="AD5" s="176"/>
      <c r="AE5" s="176"/>
      <c r="AF5" s="176"/>
      <c r="AG5" s="176"/>
      <c r="AH5" s="176"/>
      <c r="AI5" s="177"/>
      <c r="AJ5" s="68"/>
      <c r="AK5" s="68"/>
      <c r="AL5" s="31">
        <v>71</v>
      </c>
      <c r="AM5" s="11">
        <v>0.24565575387121757</v>
      </c>
      <c r="AN5" s="11">
        <v>0.1580893494815126</v>
      </c>
      <c r="AO5" s="11">
        <v>0.1765438770061622</v>
      </c>
      <c r="AP5" s="32">
        <v>0.41971101964110763</v>
      </c>
      <c r="AQ5" s="11"/>
      <c r="AR5" s="11"/>
      <c r="AS5" s="11"/>
      <c r="AT5" s="11"/>
      <c r="AU5" s="31">
        <v>71</v>
      </c>
      <c r="AV5" s="123">
        <f>SUMIF($A$9:$A$205,"71",$AG$9:$AG$205)</f>
        <v>0.10774272812482724</v>
      </c>
      <c r="AW5" s="126">
        <f>SUMIF($A$9:$A$205,"71",$AF$9:$AF$205)</f>
        <v>4197.1660324433778</v>
      </c>
      <c r="AX5" s="11"/>
      <c r="AY5" s="11"/>
      <c r="AZ5" s="11"/>
      <c r="BA5" s="11"/>
    </row>
    <row r="6" spans="1:77" s="3" customFormat="1" ht="14.4" customHeight="1" thickBot="1" x14ac:dyDescent="0.6">
      <c r="B6" s="3" t="s">
        <v>226</v>
      </c>
      <c r="D6" s="3">
        <f t="shared" ref="D6:I6" si="0">SUM(D9:D205)</f>
        <v>18831769</v>
      </c>
      <c r="E6" s="3">
        <f t="shared" si="0"/>
        <v>22503899</v>
      </c>
      <c r="F6" s="3">
        <f t="shared" si="0"/>
        <v>6313810</v>
      </c>
      <c r="G6" s="3">
        <f t="shared" si="0"/>
        <v>6879820</v>
      </c>
      <c r="H6" s="3">
        <f t="shared" si="0"/>
        <v>7606459</v>
      </c>
      <c r="I6" s="3">
        <f t="shared" si="0"/>
        <v>726639</v>
      </c>
      <c r="J6" s="8"/>
      <c r="K6" s="3">
        <f>SUM(K9:K205)</f>
        <v>1292649</v>
      </c>
      <c r="L6" s="8"/>
      <c r="M6" s="3">
        <f>SUM(M9:M205)</f>
        <v>19155405</v>
      </c>
      <c r="O6" s="3">
        <f>SUM(O9:O205)</f>
        <v>10228479.632977612</v>
      </c>
      <c r="Q6" s="130"/>
      <c r="S6" s="3">
        <f>SUM(S9:S205)</f>
        <v>2726158.3816540008</v>
      </c>
      <c r="T6" s="130"/>
      <c r="W6" s="3">
        <f>SUM(W9:W205)</f>
        <v>23545</v>
      </c>
      <c r="Y6" s="3">
        <f>SUM(Y9:Y205)</f>
        <v>466958.25000000012</v>
      </c>
      <c r="Z6" s="3">
        <f>SUM(Z9:Z205)</f>
        <v>14466.642369901519</v>
      </c>
      <c r="AA6" s="3">
        <f>SUM(AA9:AA205)</f>
        <v>504969.89236990159</v>
      </c>
      <c r="AC6" s="9">
        <f>MAX(0.5*(W5-AA6),0)</f>
        <v>418428.55381504924</v>
      </c>
      <c r="AD6" s="9">
        <f>MAX(0.5*(W5-AA6),0)</f>
        <v>418428.55381504924</v>
      </c>
      <c r="AE6" s="9">
        <f>SUM(AE9:AE205)</f>
        <v>1341827</v>
      </c>
      <c r="AF6" s="3">
        <f>SUM(AF9:AF205)</f>
        <v>93781.006918547617</v>
      </c>
      <c r="AG6" s="8">
        <f t="shared" ref="AG6:AK6" si="1">SUM(AG9:AG205)</f>
        <v>1.5407869743207223</v>
      </c>
      <c r="AH6" s="3">
        <f t="shared" si="1"/>
        <v>93781.006918547559</v>
      </c>
      <c r="AI6" s="3">
        <f t="shared" si="1"/>
        <v>836857.10763009847</v>
      </c>
      <c r="AK6" s="3">
        <f t="shared" si="1"/>
        <v>1341835</v>
      </c>
      <c r="AL6" s="33">
        <v>111</v>
      </c>
      <c r="AM6" s="34">
        <v>0.23439339964302378</v>
      </c>
      <c r="AN6" s="34">
        <v>0.16571621131214681</v>
      </c>
      <c r="AO6" s="34">
        <v>0.18839382919946973</v>
      </c>
      <c r="AP6" s="35">
        <v>0.41149655984535966</v>
      </c>
      <c r="AQ6" s="11"/>
      <c r="AR6" s="11"/>
      <c r="AS6" s="11"/>
      <c r="AT6" s="11"/>
      <c r="AU6" s="33">
        <v>111</v>
      </c>
      <c r="AV6" s="124">
        <f>SUMIF($A$9:$A$205,"111",$AG$9:$AG$205)</f>
        <v>1.7162031594804145E-2</v>
      </c>
      <c r="AW6" s="127">
        <f>SUMIF($A$9:$A$205,"111",$AF$9:$AF$205)</f>
        <v>766.08168191524373</v>
      </c>
      <c r="AX6" s="11"/>
      <c r="AY6" s="11"/>
      <c r="AZ6" s="11"/>
      <c r="BA6" s="11"/>
      <c r="BB6" s="25"/>
      <c r="BC6" s="13">
        <f>SUM(BC9:BC205)</f>
        <v>334971.07602149539</v>
      </c>
      <c r="BD6" s="13">
        <f>SUM(BD9:BD205)</f>
        <v>205602.18794424422</v>
      </c>
      <c r="BE6" s="13">
        <f>SUM(BE9:BE205)</f>
        <v>223742.61288341312</v>
      </c>
      <c r="BF6" s="13">
        <f>SUM(BF9:BF205)</f>
        <v>577525.75496020541</v>
      </c>
      <c r="BG6" s="13"/>
      <c r="BH6" s="13">
        <f>SUM(BH9:BH205)</f>
        <v>351796.00000000006</v>
      </c>
      <c r="BI6" s="13">
        <f>SUM(BI9:BI205)</f>
        <v>206806.99999999994</v>
      </c>
      <c r="BJ6" s="13">
        <f>SUM(BJ9:BJ205)</f>
        <v>223956.99999999991</v>
      </c>
      <c r="BK6" s="13">
        <f>SUM(BK9:BK205)</f>
        <v>559267.0000000007</v>
      </c>
      <c r="BL6" s="13">
        <f>SUM(BL9:BL205)</f>
        <v>1341827.0000000007</v>
      </c>
      <c r="BM6" s="13"/>
      <c r="BN6" s="13"/>
      <c r="BO6" s="140">
        <f>SUM(BO9:BO205)</f>
        <v>351637.29067237262</v>
      </c>
      <c r="BP6" s="140">
        <f>SUM(BP9:BP205)</f>
        <v>206746.8825235329</v>
      </c>
      <c r="BQ6" s="140">
        <f>SUM(BQ9:BQ205)</f>
        <v>223941.43140317692</v>
      </c>
      <c r="BR6" s="140">
        <f>SUM(BR9:BR205)</f>
        <v>559509.75268724642</v>
      </c>
      <c r="BS6" s="140"/>
      <c r="BT6" s="140">
        <f>SUM(BT9:BT205)</f>
        <v>351796</v>
      </c>
      <c r="BU6" s="140">
        <f>SUM(BU9:BU205)</f>
        <v>206807</v>
      </c>
      <c r="BV6" s="140">
        <f>SUM(BV9:BV205)</f>
        <v>223957</v>
      </c>
      <c r="BW6" s="140">
        <f>SUM(BW9:BW205)</f>
        <v>559267</v>
      </c>
      <c r="BX6" s="140">
        <f>SUM(BX9:BX205)</f>
        <v>1341827</v>
      </c>
    </row>
    <row r="7" spans="1:77" ht="14.7" thickBot="1" x14ac:dyDescent="0.6">
      <c r="J7" s="61"/>
      <c r="K7" s="70"/>
      <c r="L7" s="61"/>
      <c r="M7" s="8"/>
      <c r="Y7" s="2"/>
      <c r="AM7" s="172" t="s">
        <v>241</v>
      </c>
      <c r="AN7" s="164"/>
      <c r="AO7" s="164"/>
      <c r="AP7" s="165"/>
      <c r="AQ7" s="162" t="s">
        <v>258</v>
      </c>
      <c r="AR7" s="163"/>
      <c r="AS7" s="163"/>
      <c r="AT7" s="163"/>
      <c r="AU7" s="164"/>
      <c r="AV7" s="165"/>
      <c r="AW7" s="60"/>
      <c r="AX7" s="166" t="s">
        <v>292</v>
      </c>
      <c r="AY7" s="167"/>
      <c r="AZ7" s="167"/>
      <c r="BA7" s="168"/>
      <c r="BB7" s="12"/>
      <c r="BC7" s="169" t="s">
        <v>293</v>
      </c>
      <c r="BD7" s="170"/>
      <c r="BE7" s="170"/>
      <c r="BF7" s="171"/>
      <c r="BG7" s="21"/>
      <c r="BH7" s="169" t="s">
        <v>294</v>
      </c>
      <c r="BI7" s="170"/>
      <c r="BJ7" s="170"/>
      <c r="BK7" s="170"/>
      <c r="BL7" s="170"/>
      <c r="BM7" s="171"/>
      <c r="BN7" s="21"/>
      <c r="BO7" s="159" t="s">
        <v>361</v>
      </c>
      <c r="BP7" s="160"/>
      <c r="BQ7" s="160"/>
      <c r="BR7" s="161"/>
      <c r="BT7" s="159" t="s">
        <v>362</v>
      </c>
      <c r="BU7" s="160"/>
      <c r="BV7" s="160"/>
      <c r="BW7" s="161"/>
    </row>
    <row r="8" spans="1:77" ht="14.7" thickBot="1" x14ac:dyDescent="0.6">
      <c r="A8" t="s">
        <v>0</v>
      </c>
      <c r="B8" s="6" t="s">
        <v>1</v>
      </c>
      <c r="C8" t="s">
        <v>2</v>
      </c>
      <c r="D8" s="23" t="s">
        <v>265</v>
      </c>
      <c r="E8" s="23" t="s">
        <v>270</v>
      </c>
      <c r="F8" s="23" t="s">
        <v>250</v>
      </c>
      <c r="G8" s="23" t="s">
        <v>251</v>
      </c>
      <c r="H8" s="23" t="s">
        <v>252</v>
      </c>
      <c r="I8" s="63" t="s">
        <v>266</v>
      </c>
      <c r="J8" s="79" t="s">
        <v>264</v>
      </c>
      <c r="K8" s="63" t="s">
        <v>273</v>
      </c>
      <c r="L8" s="79" t="s">
        <v>274</v>
      </c>
      <c r="M8" s="23" t="s">
        <v>4</v>
      </c>
      <c r="N8" s="36" t="s">
        <v>10</v>
      </c>
      <c r="O8" s="9" t="s">
        <v>269</v>
      </c>
      <c r="P8" s="27" t="s">
        <v>271</v>
      </c>
      <c r="Q8" s="36" t="s">
        <v>284</v>
      </c>
      <c r="R8" s="57" t="s">
        <v>255</v>
      </c>
      <c r="S8" s="116" t="s">
        <v>256</v>
      </c>
      <c r="T8" s="36" t="s">
        <v>267</v>
      </c>
      <c r="U8" s="24" t="s">
        <v>5</v>
      </c>
      <c r="V8" s="24" t="s">
        <v>6</v>
      </c>
      <c r="W8" s="23" t="s">
        <v>21</v>
      </c>
      <c r="X8" s="1" t="s">
        <v>367</v>
      </c>
      <c r="Y8" s="27" t="s">
        <v>290</v>
      </c>
      <c r="Z8" s="26" t="s">
        <v>8</v>
      </c>
      <c r="AA8" s="69" t="s">
        <v>7</v>
      </c>
      <c r="AB8" s="6" t="s">
        <v>383</v>
      </c>
      <c r="AC8" s="26" t="s">
        <v>257</v>
      </c>
      <c r="AD8" s="26" t="s">
        <v>9</v>
      </c>
      <c r="AE8" s="26" t="s">
        <v>333</v>
      </c>
      <c r="AF8" s="26" t="s">
        <v>285</v>
      </c>
      <c r="AG8" s="36" t="s">
        <v>286</v>
      </c>
      <c r="AH8" s="27" t="s">
        <v>275</v>
      </c>
      <c r="AI8" s="71" t="s">
        <v>11</v>
      </c>
      <c r="AJ8" s="1" t="s">
        <v>383</v>
      </c>
      <c r="AK8" s="72" t="s">
        <v>12</v>
      </c>
      <c r="AL8" s="1" t="s">
        <v>383</v>
      </c>
      <c r="AM8" s="38" t="s">
        <v>13</v>
      </c>
      <c r="AN8" s="38" t="s">
        <v>14</v>
      </c>
      <c r="AO8" s="38" t="s">
        <v>15</v>
      </c>
      <c r="AP8" s="38" t="s">
        <v>16</v>
      </c>
      <c r="AQ8" s="38" t="s">
        <v>259</v>
      </c>
      <c r="AR8" s="38" t="s">
        <v>260</v>
      </c>
      <c r="AS8" s="38" t="s">
        <v>261</v>
      </c>
      <c r="AT8" s="38" t="s">
        <v>262</v>
      </c>
      <c r="AU8" s="81" t="s">
        <v>263</v>
      </c>
      <c r="AV8" s="82" t="s">
        <v>277</v>
      </c>
      <c r="AW8" s="80" t="s">
        <v>280</v>
      </c>
      <c r="AX8" s="37" t="s">
        <v>13</v>
      </c>
      <c r="AY8" s="37" t="s">
        <v>14</v>
      </c>
      <c r="AZ8" s="37" t="s">
        <v>15</v>
      </c>
      <c r="BA8" s="37" t="s">
        <v>16</v>
      </c>
      <c r="BB8" s="11" t="s">
        <v>383</v>
      </c>
      <c r="BC8" s="15" t="s">
        <v>17</v>
      </c>
      <c r="BD8" s="16" t="s">
        <v>18</v>
      </c>
      <c r="BE8" s="16" t="s">
        <v>19</v>
      </c>
      <c r="BF8" s="17" t="s">
        <v>20</v>
      </c>
      <c r="BG8" s="14" t="s">
        <v>383</v>
      </c>
      <c r="BH8" s="15" t="s">
        <v>17</v>
      </c>
      <c r="BI8" s="16" t="s">
        <v>18</v>
      </c>
      <c r="BJ8" s="16" t="s">
        <v>19</v>
      </c>
      <c r="BK8" s="17" t="s">
        <v>20</v>
      </c>
      <c r="BL8" s="14" t="s">
        <v>268</v>
      </c>
      <c r="BM8" s="18" t="s">
        <v>321</v>
      </c>
      <c r="BN8" s="14" t="s">
        <v>383</v>
      </c>
      <c r="BO8" s="137" t="s">
        <v>17</v>
      </c>
      <c r="BP8" s="138" t="s">
        <v>18</v>
      </c>
      <c r="BQ8" s="138" t="s">
        <v>19</v>
      </c>
      <c r="BR8" s="139" t="s">
        <v>20</v>
      </c>
      <c r="BS8" s="142" t="s">
        <v>383</v>
      </c>
      <c r="BT8" s="137" t="s">
        <v>17</v>
      </c>
      <c r="BU8" s="138" t="s">
        <v>18</v>
      </c>
      <c r="BV8" s="138" t="s">
        <v>19</v>
      </c>
      <c r="BW8" s="139" t="s">
        <v>20</v>
      </c>
      <c r="BX8" s="145" t="s">
        <v>365</v>
      </c>
    </row>
    <row r="9" spans="1:77" x14ac:dyDescent="0.55000000000000004">
      <c r="A9">
        <v>71</v>
      </c>
      <c r="B9" s="6" t="s">
        <v>182</v>
      </c>
      <c r="C9" s="6">
        <v>296</v>
      </c>
      <c r="D9">
        <v>33893</v>
      </c>
      <c r="E9">
        <v>66637</v>
      </c>
      <c r="F9">
        <v>9503</v>
      </c>
      <c r="G9">
        <v>13686</v>
      </c>
      <c r="H9">
        <v>19802</v>
      </c>
      <c r="I9" s="62">
        <f t="shared" ref="I9:I40" si="2">H9-G9</f>
        <v>6116</v>
      </c>
      <c r="J9" s="8">
        <f t="shared" ref="J9:J40" si="3">I9/$I$6</f>
        <v>8.4168342189175089E-3</v>
      </c>
      <c r="K9" s="62">
        <f t="shared" ref="K9:K40" si="4">(H9-F9)</f>
        <v>10299</v>
      </c>
      <c r="L9" s="8">
        <f t="shared" ref="L9:L40" si="5">K9/$K$6</f>
        <v>7.9673600490156263E-3</v>
      </c>
      <c r="M9">
        <v>35136</v>
      </c>
      <c r="N9" s="8">
        <f t="shared" ref="N9:N40" si="6">M9/$M$6</f>
        <v>1.8342603562806425E-3</v>
      </c>
      <c r="O9" s="3">
        <v>0</v>
      </c>
      <c r="P9" s="8">
        <f t="shared" ref="P9:P40" si="7">O9/E9</f>
        <v>0</v>
      </c>
      <c r="Q9" s="8">
        <f t="shared" ref="Q9:Q40" si="8">O9/$O$6</f>
        <v>0</v>
      </c>
      <c r="R9" s="8">
        <v>1.5100000000000001E-2</v>
      </c>
      <c r="S9" s="115">
        <f t="shared" ref="S9:S40" si="9">R9*E9</f>
        <v>1006.2187</v>
      </c>
      <c r="T9" s="8">
        <f t="shared" ref="T9:T40" si="10">S9/$S$6</f>
        <v>3.6909766753518997E-4</v>
      </c>
      <c r="U9" s="2">
        <v>0.49316282603190681</v>
      </c>
      <c r="V9" s="2">
        <v>0.50683717396809325</v>
      </c>
      <c r="W9">
        <v>37</v>
      </c>
      <c r="X9" t="s">
        <v>368</v>
      </c>
      <c r="Y9" s="3">
        <f t="shared" ref="Y9:Y40" si="11">0.825*(G9-F9)</f>
        <v>3450.9749999999999</v>
      </c>
      <c r="Z9" s="3">
        <f t="shared" ref="Z9:Z40" si="12">(U9*0.015*Y9)+(V9*0.05*Y9)</f>
        <v>112.98250957520892</v>
      </c>
      <c r="AA9" s="3">
        <f t="shared" ref="AA9:AA40" si="13">W9+Y9+Z9</f>
        <v>3600.9575095752089</v>
      </c>
      <c r="AB9" s="3"/>
      <c r="AC9" s="3">
        <f t="shared" ref="AC9:AC40" si="14">T9*$AC$6</f>
        <v>154.4410032432574</v>
      </c>
      <c r="AD9" s="3">
        <f t="shared" ref="AD9:AD40" si="15">Q9*$AD$6</f>
        <v>0</v>
      </c>
      <c r="AE9" s="3">
        <f t="shared" ref="AE9:AE40" si="16">AD9+AC9+AA9</f>
        <v>3755.3985128184663</v>
      </c>
      <c r="AF9" s="3">
        <f t="shared" ref="AF9:AF40" si="17">IF(AND(AV9&gt;0.5,AE9&gt;(L9*$W$5)),(AE9-L9*$W$5),0)</f>
        <v>0</v>
      </c>
      <c r="AG9" s="8">
        <f t="shared" ref="AG9:AG40" si="18">IF(AV9&lt;0.5,1,0)*(T9+Q9)</f>
        <v>0</v>
      </c>
      <c r="AH9" s="3">
        <f t="shared" ref="AH9:AH40" si="19">(AG9/VLOOKUP(A9,$AU$1:$AV$6,2,FALSE))*VLOOKUP(A9,$AU$1:$AW$6,3,FALSE)</f>
        <v>0</v>
      </c>
      <c r="AI9" s="3">
        <f t="shared" ref="AI9:AI40" si="20">AC9+AD9-AF9+AH9</f>
        <v>154.4410032432574</v>
      </c>
      <c r="AJ9" s="3"/>
      <c r="AK9" s="3">
        <f t="shared" ref="AK9:AK40" si="21">MAX(8,ROUND(AI9+AA9,0))</f>
        <v>3755</v>
      </c>
      <c r="AM9" s="10">
        <v>0.42981922005571027</v>
      </c>
      <c r="AN9" s="10">
        <v>0.17110661939731578</v>
      </c>
      <c r="AO9" s="10">
        <v>0.18382011479699498</v>
      </c>
      <c r="AP9" s="10">
        <v>0.21525404574997886</v>
      </c>
      <c r="AQ9" s="10">
        <v>0.88783378755775288</v>
      </c>
      <c r="AR9" s="10">
        <v>0.11216618103522692</v>
      </c>
      <c r="AS9" s="10">
        <v>0</v>
      </c>
      <c r="AT9" s="10">
        <v>3.1407020176391572E-8</v>
      </c>
      <c r="AU9" s="77">
        <v>0</v>
      </c>
      <c r="AV9" s="77">
        <f t="shared" ref="AV9:AV40" si="22">AR9+AQ9</f>
        <v>0.99999996859297979</v>
      </c>
      <c r="AW9" s="10">
        <v>0.3</v>
      </c>
      <c r="AX9" s="10">
        <f t="shared" ref="AX9:AX40" si="23">VLOOKUP($A9,$AL$1:$AP$6,2,FALSE)+(0.5+$AW9)*(VLOOKUP($A9,$AL$1:$AP$6,2,FALSE)-AM9)</f>
        <v>9.8324980923623406E-2</v>
      </c>
      <c r="AY9" s="10">
        <f t="shared" ref="AY9:AY40" si="24">VLOOKUP($A9,$AL$1:$AP$6,3,FALSE)+(0.5+$AW9)*(VLOOKUP($A9,$AL$1:$AP$6,3,FALSE)-AN9)</f>
        <v>0.14767553354887006</v>
      </c>
      <c r="AZ9" s="10">
        <f t="shared" ref="AZ9:AZ40" si="25">VLOOKUP($A9,$AL$1:$AP$6,4,FALSE)+(0.5+$AW9)*(VLOOKUP($A9,$AL$1:$AP$6,4,FALSE)-AO9)</f>
        <v>0.17072288677349598</v>
      </c>
      <c r="BA9" s="10">
        <f t="shared" ref="BA9:BA40" si="26">VLOOKUP($A9,$AL$1:$AP$6,5,FALSE)+(0.5+$AW9)*(VLOOKUP($A9,$AL$1:$AP$6,5,FALSE)-AP9)</f>
        <v>0.58327659875401072</v>
      </c>
      <c r="BC9" s="13">
        <f t="shared" ref="BC9:BC40" si="27">MAX(4,AX9*$AK9)</f>
        <v>369.21030336820587</v>
      </c>
      <c r="BD9" s="13">
        <f t="shared" ref="BD9:BD40" si="28">MAX(4,AY9*$AK9)</f>
        <v>554.52162847600709</v>
      </c>
      <c r="BE9" s="13">
        <f t="shared" ref="BE9:BE40" si="29">AZ9*$AK9</f>
        <v>641.06443983447741</v>
      </c>
      <c r="BF9" s="13">
        <f t="shared" ref="BF9:BF40" si="30">BA9*$AK9</f>
        <v>2190.2036283213101</v>
      </c>
      <c r="BH9" s="13">
        <f t="shared" ref="BH9:BH40" si="31">BC9*BC$2</f>
        <v>387.75499492793944</v>
      </c>
      <c r="BI9" s="13">
        <f t="shared" ref="BI9:BI40" si="32">BD9*BD$2</f>
        <v>557.77108000103851</v>
      </c>
      <c r="BJ9" s="13">
        <f t="shared" ref="BJ9:BJ40" si="33">BE9*BE$2</f>
        <v>641.67869902735674</v>
      </c>
      <c r="BK9" s="13">
        <f t="shared" ref="BK9:BK40" si="34">BF9*BF$2</f>
        <v>2120.9592855036863</v>
      </c>
      <c r="BL9" s="13">
        <f t="shared" ref="BL9:BL40" si="35">SUM(BH9:BK9)</f>
        <v>3708.1640594600212</v>
      </c>
      <c r="BM9" s="67">
        <f t="shared" ref="BM9:BM40" si="36">AK9/BL9</f>
        <v>1.0126304930927998</v>
      </c>
      <c r="BO9" s="136">
        <f t="shared" ref="BO9:BO40" si="37">MAX(4,BH9*$BM9)</f>
        <v>392.6525317130754</v>
      </c>
      <c r="BP9" s="136">
        <f t="shared" ref="BP9:BP40" si="38">MAX(4,BI9*$BM9)</f>
        <v>564.81600377435518</v>
      </c>
      <c r="BQ9" s="136">
        <f t="shared" ref="BQ9:BQ40" si="39">IF(SUM(BO9:BP9)&gt;=AK9,0,(BJ9*$BM9))</f>
        <v>649.78341740321855</v>
      </c>
      <c r="BR9" s="136">
        <f t="shared" ref="BR9:BR40" si="40">IF(SUM(BO9:BP9)&gt;=AK9,0,(BK9*$BM9))</f>
        <v>2147.7480471093504</v>
      </c>
      <c r="BT9" s="3">
        <f t="shared" ref="BT9:BT40" si="41">MAX(ROUND(BO9-BO$4/197,0),0)</f>
        <v>394</v>
      </c>
      <c r="BU9" s="3">
        <f t="shared" ref="BU9:BU40" si="42">MAX(ROUND(BP9-BP$4/197,0),0)</f>
        <v>565</v>
      </c>
      <c r="BV9" s="3">
        <f t="shared" ref="BV9:BV40" si="43">MAX(ROUND(BQ9-BQ$4/197,0),0)</f>
        <v>650</v>
      </c>
      <c r="BW9" s="3">
        <f t="shared" ref="BW9:BW40" si="44">MAX(ROUND(BR9-BR$4/197,0),0)</f>
        <v>2147</v>
      </c>
      <c r="BX9" s="3">
        <f t="shared" ref="BX9:BX40" si="45">SUM(BT9:BW9)</f>
        <v>3756</v>
      </c>
      <c r="BY9" s="2"/>
    </row>
    <row r="10" spans="1:77" x14ac:dyDescent="0.55000000000000004">
      <c r="A10">
        <v>37</v>
      </c>
      <c r="B10" s="6" t="s">
        <v>30</v>
      </c>
      <c r="C10" s="6">
        <v>394</v>
      </c>
      <c r="D10">
        <v>21001</v>
      </c>
      <c r="E10">
        <v>22354</v>
      </c>
      <c r="F10">
        <v>7496</v>
      </c>
      <c r="G10">
        <v>7656</v>
      </c>
      <c r="H10">
        <v>7916</v>
      </c>
      <c r="I10" s="62">
        <f t="shared" si="2"/>
        <v>260</v>
      </c>
      <c r="J10" s="8">
        <f t="shared" si="3"/>
        <v>3.5781178824698372E-4</v>
      </c>
      <c r="K10" s="62">
        <f t="shared" si="4"/>
        <v>420</v>
      </c>
      <c r="L10" s="8">
        <f t="shared" si="5"/>
        <v>3.2491418784217523E-4</v>
      </c>
      <c r="M10">
        <v>20842</v>
      </c>
      <c r="N10" s="8">
        <f t="shared" si="6"/>
        <v>1.0880479948087759E-3</v>
      </c>
      <c r="O10" s="3">
        <v>0</v>
      </c>
      <c r="P10" s="8">
        <f t="shared" si="7"/>
        <v>0</v>
      </c>
      <c r="Q10" s="8">
        <f t="shared" si="8"/>
        <v>0</v>
      </c>
      <c r="R10" s="8">
        <v>4.6199999999999998E-2</v>
      </c>
      <c r="S10" s="115">
        <f t="shared" si="9"/>
        <v>1032.7547999999999</v>
      </c>
      <c r="T10" s="8">
        <f t="shared" si="10"/>
        <v>3.7883154806780234E-4</v>
      </c>
      <c r="U10" s="2">
        <v>0.74420823112564727</v>
      </c>
      <c r="V10" s="2">
        <v>0.25579176887435273</v>
      </c>
      <c r="W10">
        <v>9</v>
      </c>
      <c r="X10" t="s">
        <v>369</v>
      </c>
      <c r="Y10" s="3">
        <f t="shared" si="11"/>
        <v>132</v>
      </c>
      <c r="Z10" s="3">
        <f t="shared" si="12"/>
        <v>3.1617579721995095</v>
      </c>
      <c r="AA10" s="3">
        <f t="shared" si="13"/>
        <v>144.1617579721995</v>
      </c>
      <c r="AB10" s="3"/>
      <c r="AC10" s="3">
        <f t="shared" si="14"/>
        <v>158.51393679752684</v>
      </c>
      <c r="AD10" s="3">
        <f t="shared" si="15"/>
        <v>0</v>
      </c>
      <c r="AE10" s="3">
        <f t="shared" si="16"/>
        <v>302.67569476972631</v>
      </c>
      <c r="AF10" s="3">
        <f t="shared" si="17"/>
        <v>0</v>
      </c>
      <c r="AG10" s="8">
        <f t="shared" si="18"/>
        <v>3.7883154806780234E-4</v>
      </c>
      <c r="AH10" s="3">
        <f t="shared" si="19"/>
        <v>14.976051831729729</v>
      </c>
      <c r="AI10" s="3">
        <f t="shared" si="20"/>
        <v>173.48998862925657</v>
      </c>
      <c r="AJ10" s="3"/>
      <c r="AK10" s="3">
        <f t="shared" si="21"/>
        <v>318</v>
      </c>
      <c r="AM10" s="10">
        <v>0.10925949850095396</v>
      </c>
      <c r="AN10" s="10">
        <v>5.7208367402561987E-2</v>
      </c>
      <c r="AO10" s="10">
        <v>0.14483860270736804</v>
      </c>
      <c r="AP10" s="10">
        <v>0.68869353138911604</v>
      </c>
      <c r="AQ10" s="10">
        <v>0</v>
      </c>
      <c r="AR10" s="10">
        <v>0</v>
      </c>
      <c r="AS10" s="10">
        <v>0</v>
      </c>
      <c r="AT10" s="10">
        <v>0</v>
      </c>
      <c r="AU10" s="77">
        <v>1</v>
      </c>
      <c r="AV10" s="77">
        <f t="shared" si="22"/>
        <v>0</v>
      </c>
      <c r="AW10" s="10">
        <v>0.3</v>
      </c>
      <c r="AX10" s="10">
        <f t="shared" si="23"/>
        <v>0.38195106512211374</v>
      </c>
      <c r="AY10" s="10">
        <f t="shared" si="24"/>
        <v>0.22798065790708119</v>
      </c>
      <c r="AZ10" s="10">
        <f t="shared" si="25"/>
        <v>0.17480364158820966</v>
      </c>
      <c r="BA10" s="10">
        <f t="shared" si="26"/>
        <v>0.21526463538259535</v>
      </c>
      <c r="BC10" s="13">
        <f t="shared" si="27"/>
        <v>121.46043870883217</v>
      </c>
      <c r="BD10" s="13">
        <f t="shared" si="28"/>
        <v>72.497849214451819</v>
      </c>
      <c r="BE10" s="13">
        <f t="shared" si="29"/>
        <v>55.587558025050669</v>
      </c>
      <c r="BF10" s="13">
        <f t="shared" si="30"/>
        <v>68.454154051665327</v>
      </c>
      <c r="BH10" s="13">
        <f t="shared" si="31"/>
        <v>127.56115245386245</v>
      </c>
      <c r="BI10" s="13">
        <f t="shared" si="32"/>
        <v>72.922680699093533</v>
      </c>
      <c r="BJ10" s="13">
        <f t="shared" si="33"/>
        <v>55.640821264133805</v>
      </c>
      <c r="BK10" s="13">
        <f t="shared" si="34"/>
        <v>66.289942994231822</v>
      </c>
      <c r="BL10" s="13">
        <f t="shared" si="35"/>
        <v>322.41459741132161</v>
      </c>
      <c r="BM10" s="67">
        <f t="shared" si="36"/>
        <v>0.98630769994049106</v>
      </c>
      <c r="BO10" s="136">
        <f t="shared" si="37"/>
        <v>125.81454687852739</v>
      </c>
      <c r="BP10" s="136">
        <f t="shared" si="38"/>
        <v>71.924201473817789</v>
      </c>
      <c r="BQ10" s="136">
        <f t="shared" si="39"/>
        <v>54.878970443827782</v>
      </c>
      <c r="BR10" s="136">
        <f t="shared" si="40"/>
        <v>65.382281203827063</v>
      </c>
      <c r="BT10" s="3">
        <f t="shared" si="41"/>
        <v>127</v>
      </c>
      <c r="BU10" s="3">
        <f t="shared" si="42"/>
        <v>72</v>
      </c>
      <c r="BV10" s="3">
        <f t="shared" si="43"/>
        <v>55</v>
      </c>
      <c r="BW10" s="3">
        <f t="shared" si="44"/>
        <v>64</v>
      </c>
      <c r="BX10" s="3">
        <f t="shared" si="45"/>
        <v>318</v>
      </c>
    </row>
    <row r="11" spans="1:77" x14ac:dyDescent="0.55000000000000004">
      <c r="A11">
        <v>37</v>
      </c>
      <c r="B11" s="6" t="s">
        <v>31</v>
      </c>
      <c r="C11" s="6">
        <v>884</v>
      </c>
      <c r="D11">
        <v>86580</v>
      </c>
      <c r="E11">
        <v>91215</v>
      </c>
      <c r="F11">
        <v>30304</v>
      </c>
      <c r="G11">
        <v>31070</v>
      </c>
      <c r="H11">
        <v>32031</v>
      </c>
      <c r="I11" s="62">
        <f t="shared" si="2"/>
        <v>961</v>
      </c>
      <c r="J11" s="8">
        <f t="shared" si="3"/>
        <v>1.3225274173282744E-3</v>
      </c>
      <c r="K11" s="62">
        <f t="shared" si="4"/>
        <v>1727</v>
      </c>
      <c r="L11" s="8">
        <f t="shared" si="5"/>
        <v>1.3360161961986586E-3</v>
      </c>
      <c r="M11">
        <v>86931</v>
      </c>
      <c r="N11" s="8">
        <f t="shared" si="6"/>
        <v>4.5381969214433214E-3</v>
      </c>
      <c r="O11" s="3">
        <v>81682.213981284702</v>
      </c>
      <c r="P11" s="8">
        <f t="shared" si="7"/>
        <v>0.8954910264899929</v>
      </c>
      <c r="Q11" s="8">
        <f t="shared" si="8"/>
        <v>7.9857629786868143E-3</v>
      </c>
      <c r="R11" s="8">
        <v>0.15845000000000001</v>
      </c>
      <c r="S11" s="115">
        <f t="shared" si="9"/>
        <v>14453.016750000001</v>
      </c>
      <c r="T11" s="8">
        <f t="shared" si="10"/>
        <v>5.3016056760543532E-3</v>
      </c>
      <c r="U11" s="2">
        <v>0.40344083073443232</v>
      </c>
      <c r="V11" s="2">
        <v>0.59655916926556762</v>
      </c>
      <c r="W11">
        <v>69</v>
      </c>
      <c r="X11" t="s">
        <v>370</v>
      </c>
      <c r="Y11" s="3">
        <f t="shared" si="11"/>
        <v>631.94999999999993</v>
      </c>
      <c r="Z11" s="3">
        <f t="shared" si="12"/>
        <v>22.674094845608138</v>
      </c>
      <c r="AA11" s="3">
        <f t="shared" si="13"/>
        <v>723.62409484560806</v>
      </c>
      <c r="AB11" s="3"/>
      <c r="AC11" s="3">
        <f t="shared" si="14"/>
        <v>2218.3431959290792</v>
      </c>
      <c r="AD11" s="3">
        <f t="shared" si="15"/>
        <v>3341.4712542816837</v>
      </c>
      <c r="AE11" s="3">
        <f t="shared" si="16"/>
        <v>6283.4385450563705</v>
      </c>
      <c r="AF11" s="3">
        <f t="shared" si="17"/>
        <v>0</v>
      </c>
      <c r="AG11" s="8">
        <f t="shared" si="18"/>
        <v>1.3287368654741168E-2</v>
      </c>
      <c r="AH11" s="3">
        <f t="shared" si="19"/>
        <v>525.27917143027776</v>
      </c>
      <c r="AI11" s="3">
        <f t="shared" si="20"/>
        <v>6085.09362164104</v>
      </c>
      <c r="AJ11" s="3"/>
      <c r="AK11" s="3">
        <f t="shared" si="21"/>
        <v>6809</v>
      </c>
      <c r="AM11" s="10">
        <v>0.28792030912642652</v>
      </c>
      <c r="AN11" s="10">
        <v>0.15474150245039248</v>
      </c>
      <c r="AO11" s="10">
        <v>0.16867016918560152</v>
      </c>
      <c r="AP11" s="10">
        <v>0.3886680192375796</v>
      </c>
      <c r="AQ11" s="10">
        <v>0</v>
      </c>
      <c r="AR11" s="10">
        <v>8.9063263590580397E-6</v>
      </c>
      <c r="AS11" s="10">
        <v>8.3294340493650032E-2</v>
      </c>
      <c r="AT11" s="10">
        <v>0.85346252642334453</v>
      </c>
      <c r="AU11" s="77">
        <v>6.3234226756646389E-2</v>
      </c>
      <c r="AV11" s="77">
        <f t="shared" si="22"/>
        <v>8.9063263590580397E-6</v>
      </c>
      <c r="AW11" s="10">
        <v>0</v>
      </c>
      <c r="AX11" s="10">
        <f t="shared" si="23"/>
        <v>0.24717206537251749</v>
      </c>
      <c r="AY11" s="10">
        <f t="shared" si="24"/>
        <v>0.1507520419657461</v>
      </c>
      <c r="AZ11" s="10">
        <f t="shared" si="25"/>
        <v>0.15789368520228597</v>
      </c>
      <c r="BA11" s="10">
        <f t="shared" si="26"/>
        <v>0.44418220745945036</v>
      </c>
      <c r="BC11" s="13">
        <f t="shared" si="27"/>
        <v>1682.9945931214716</v>
      </c>
      <c r="BD11" s="13">
        <f t="shared" si="28"/>
        <v>1026.4706537447653</v>
      </c>
      <c r="BE11" s="13">
        <f t="shared" si="29"/>
        <v>1075.0981025423653</v>
      </c>
      <c r="BF11" s="13">
        <f t="shared" si="30"/>
        <v>3024.4366505913977</v>
      </c>
      <c r="BH11" s="13">
        <f t="shared" si="31"/>
        <v>1767.528029326829</v>
      </c>
      <c r="BI11" s="13">
        <f t="shared" si="32"/>
        <v>1032.4856880733232</v>
      </c>
      <c r="BJ11" s="13">
        <f t="shared" si="33"/>
        <v>1076.1282468643687</v>
      </c>
      <c r="BK11" s="13">
        <f t="shared" si="34"/>
        <v>2928.8176288914601</v>
      </c>
      <c r="BL11" s="13">
        <f t="shared" si="35"/>
        <v>6804.9595931559807</v>
      </c>
      <c r="BM11" s="67">
        <f t="shared" si="36"/>
        <v>1.0005937444284141</v>
      </c>
      <c r="BO11" s="136">
        <f t="shared" si="37"/>
        <v>1768.5774892463076</v>
      </c>
      <c r="BP11" s="136">
        <f t="shared" si="38"/>
        <v>1033.098720698034</v>
      </c>
      <c r="BQ11" s="136">
        <f t="shared" si="39"/>
        <v>1076.7671920152036</v>
      </c>
      <c r="BR11" s="136">
        <f t="shared" si="40"/>
        <v>2930.5565980404554</v>
      </c>
      <c r="BT11" s="3">
        <f t="shared" si="41"/>
        <v>1769</v>
      </c>
      <c r="BU11" s="3">
        <f t="shared" si="42"/>
        <v>1033</v>
      </c>
      <c r="BV11" s="3">
        <f t="shared" si="43"/>
        <v>1077</v>
      </c>
      <c r="BW11" s="3">
        <f t="shared" si="44"/>
        <v>2929</v>
      </c>
      <c r="BX11" s="3">
        <f t="shared" si="45"/>
        <v>6808</v>
      </c>
    </row>
    <row r="12" spans="1:77" x14ac:dyDescent="0.55000000000000004">
      <c r="A12">
        <v>59</v>
      </c>
      <c r="B12" s="6" t="s">
        <v>119</v>
      </c>
      <c r="C12" s="6">
        <v>947</v>
      </c>
      <c r="D12">
        <v>50261</v>
      </c>
      <c r="E12">
        <v>52657</v>
      </c>
      <c r="F12">
        <v>19542</v>
      </c>
      <c r="G12">
        <v>19599</v>
      </c>
      <c r="H12">
        <v>19704</v>
      </c>
      <c r="I12" s="62">
        <f t="shared" si="2"/>
        <v>105</v>
      </c>
      <c r="J12" s="8">
        <f t="shared" si="3"/>
        <v>1.4450091448435881E-4</v>
      </c>
      <c r="K12" s="62">
        <f t="shared" si="4"/>
        <v>162</v>
      </c>
      <c r="L12" s="8">
        <f t="shared" si="5"/>
        <v>1.2532404388198188E-4</v>
      </c>
      <c r="M12">
        <v>51372</v>
      </c>
      <c r="N12" s="8">
        <f t="shared" si="6"/>
        <v>2.6818540250127835E-3</v>
      </c>
      <c r="O12" s="3">
        <v>0</v>
      </c>
      <c r="P12" s="8">
        <f t="shared" si="7"/>
        <v>0</v>
      </c>
      <c r="Q12" s="8">
        <f t="shared" si="8"/>
        <v>0</v>
      </c>
      <c r="R12" s="8">
        <v>9.4350000000000003E-2</v>
      </c>
      <c r="S12" s="115">
        <f t="shared" si="9"/>
        <v>4968.1879500000005</v>
      </c>
      <c r="T12" s="8">
        <f t="shared" si="10"/>
        <v>1.8224135411331922E-3</v>
      </c>
      <c r="U12" s="2">
        <v>0.60200417984030863</v>
      </c>
      <c r="V12" s="2">
        <v>0.39799582015969137</v>
      </c>
      <c r="W12">
        <v>0</v>
      </c>
      <c r="X12" t="s">
        <v>371</v>
      </c>
      <c r="Y12" s="3">
        <f t="shared" si="11"/>
        <v>47.024999999999999</v>
      </c>
      <c r="Z12" s="3">
        <f t="shared" si="12"/>
        <v>1.3604263705053321</v>
      </c>
      <c r="AA12" s="3">
        <f t="shared" si="13"/>
        <v>48.385426370505328</v>
      </c>
      <c r="AB12" s="3"/>
      <c r="AC12" s="3">
        <f t="shared" si="14"/>
        <v>762.54986246932435</v>
      </c>
      <c r="AD12" s="3">
        <f t="shared" si="15"/>
        <v>0</v>
      </c>
      <c r="AE12" s="3">
        <f t="shared" si="16"/>
        <v>810.9352888398297</v>
      </c>
      <c r="AF12" s="3">
        <f t="shared" si="17"/>
        <v>0</v>
      </c>
      <c r="AG12" s="8">
        <f t="shared" si="18"/>
        <v>1.8224135411331922E-3</v>
      </c>
      <c r="AH12" s="3">
        <f t="shared" si="19"/>
        <v>381.94963157411422</v>
      </c>
      <c r="AI12" s="3">
        <f t="shared" si="20"/>
        <v>1144.4994940434385</v>
      </c>
      <c r="AJ12" s="3"/>
      <c r="AK12" s="3">
        <f t="shared" si="21"/>
        <v>1193</v>
      </c>
      <c r="AM12" s="10">
        <v>0.13578361824125182</v>
      </c>
      <c r="AN12" s="10">
        <v>0.12598895771930765</v>
      </c>
      <c r="AO12" s="10">
        <v>0.18709236975510424</v>
      </c>
      <c r="AP12" s="10">
        <v>0.55113505428433629</v>
      </c>
      <c r="AQ12" s="10">
        <v>0</v>
      </c>
      <c r="AR12" s="10">
        <v>0</v>
      </c>
      <c r="AS12" s="10">
        <v>0</v>
      </c>
      <c r="AT12" s="10">
        <v>0.21504680263098711</v>
      </c>
      <c r="AU12" s="77">
        <v>0.78495319736901281</v>
      </c>
      <c r="AV12" s="77">
        <f t="shared" si="22"/>
        <v>0</v>
      </c>
      <c r="AW12" s="10">
        <v>0.1</v>
      </c>
      <c r="AX12" s="10">
        <f t="shared" si="23"/>
        <v>0.31198450506717507</v>
      </c>
      <c r="AY12" s="10">
        <f t="shared" si="24"/>
        <v>0.17897336644332837</v>
      </c>
      <c r="AZ12" s="10">
        <f t="shared" si="25"/>
        <v>0.17244197593966629</v>
      </c>
      <c r="BA12" s="10">
        <f t="shared" si="26"/>
        <v>0.33660015254983028</v>
      </c>
      <c r="BC12" s="13">
        <f t="shared" si="27"/>
        <v>372.19751454513988</v>
      </c>
      <c r="BD12" s="13">
        <f t="shared" si="28"/>
        <v>213.51522616689076</v>
      </c>
      <c r="BE12" s="13">
        <f t="shared" si="29"/>
        <v>205.72327729602188</v>
      </c>
      <c r="BF12" s="13">
        <f t="shared" si="30"/>
        <v>401.56398199194751</v>
      </c>
      <c r="BH12" s="13">
        <f t="shared" si="31"/>
        <v>390.8922477190826</v>
      </c>
      <c r="BI12" s="13">
        <f t="shared" si="32"/>
        <v>214.76640798137151</v>
      </c>
      <c r="BJ12" s="13">
        <f t="shared" si="33"/>
        <v>205.92039853129268</v>
      </c>
      <c r="BK12" s="13">
        <f t="shared" si="34"/>
        <v>388.86834325192194</v>
      </c>
      <c r="BL12" s="13">
        <f t="shared" si="35"/>
        <v>1200.4473974836687</v>
      </c>
      <c r="BM12" s="67">
        <f t="shared" si="36"/>
        <v>0.99379614841993102</v>
      </c>
      <c r="BO12" s="136">
        <f t="shared" si="37"/>
        <v>388.46721023043386</v>
      </c>
      <c r="BP12" s="136">
        <f t="shared" si="38"/>
        <v>213.43402906187055</v>
      </c>
      <c r="BQ12" s="136">
        <f t="shared" si="39"/>
        <v>204.64289894149587</v>
      </c>
      <c r="BR12" s="136">
        <f t="shared" si="40"/>
        <v>386.45586176619969</v>
      </c>
      <c r="BT12" s="3">
        <f t="shared" si="41"/>
        <v>389</v>
      </c>
      <c r="BU12" s="3">
        <f t="shared" si="42"/>
        <v>214</v>
      </c>
      <c r="BV12" s="3">
        <f t="shared" si="43"/>
        <v>205</v>
      </c>
      <c r="BW12" s="3">
        <f t="shared" si="44"/>
        <v>385</v>
      </c>
      <c r="BX12" s="3">
        <f t="shared" si="45"/>
        <v>1193</v>
      </c>
    </row>
    <row r="13" spans="1:77" x14ac:dyDescent="0.55000000000000004">
      <c r="A13">
        <v>59</v>
      </c>
      <c r="B13" s="6" t="s">
        <v>120</v>
      </c>
      <c r="C13" s="6">
        <v>2000</v>
      </c>
      <c r="D13">
        <v>356693</v>
      </c>
      <c r="E13">
        <v>416789</v>
      </c>
      <c r="F13">
        <v>105927</v>
      </c>
      <c r="G13">
        <v>110666</v>
      </c>
      <c r="H13">
        <v>122701</v>
      </c>
      <c r="I13" s="62">
        <f t="shared" si="2"/>
        <v>12035</v>
      </c>
      <c r="J13" s="8">
        <f t="shared" si="3"/>
        <v>1.6562557198278649E-2</v>
      </c>
      <c r="K13" s="62">
        <f t="shared" si="4"/>
        <v>16774</v>
      </c>
      <c r="L13" s="8">
        <f t="shared" si="5"/>
        <v>1.2976453778249162E-2</v>
      </c>
      <c r="M13">
        <v>359339</v>
      </c>
      <c r="N13" s="8">
        <f t="shared" si="6"/>
        <v>1.8759143959629149E-2</v>
      </c>
      <c r="O13" s="3">
        <v>273605.39058055897</v>
      </c>
      <c r="P13" s="8">
        <f t="shared" si="7"/>
        <v>0.65646020067842237</v>
      </c>
      <c r="Q13" s="8">
        <f t="shared" si="8"/>
        <v>2.674937042436186E-2</v>
      </c>
      <c r="R13" s="8">
        <v>0.2089</v>
      </c>
      <c r="S13" s="115">
        <f t="shared" si="9"/>
        <v>87067.222099999999</v>
      </c>
      <c r="T13" s="8">
        <f t="shared" si="10"/>
        <v>3.1937697635591893E-2</v>
      </c>
      <c r="U13" s="2">
        <v>0.44926206621459913</v>
      </c>
      <c r="V13" s="2">
        <v>0.55073793378540081</v>
      </c>
      <c r="W13">
        <v>69</v>
      </c>
      <c r="X13" t="s">
        <v>371</v>
      </c>
      <c r="Y13" s="3">
        <f t="shared" si="11"/>
        <v>3909.6749999999997</v>
      </c>
      <c r="Z13" s="3">
        <f t="shared" si="12"/>
        <v>134.00734659453528</v>
      </c>
      <c r="AA13" s="3">
        <f t="shared" si="13"/>
        <v>4112.6823465945354</v>
      </c>
      <c r="AB13" s="3"/>
      <c r="AC13" s="3">
        <f t="shared" si="14"/>
        <v>13363.644633843032</v>
      </c>
      <c r="AD13" s="3">
        <f t="shared" si="15"/>
        <v>11192.700382128784</v>
      </c>
      <c r="AE13" s="3">
        <f t="shared" si="16"/>
        <v>28669.02736256635</v>
      </c>
      <c r="AF13" s="3">
        <f t="shared" si="17"/>
        <v>11256.871318659611</v>
      </c>
      <c r="AG13" s="8">
        <f t="shared" si="18"/>
        <v>0</v>
      </c>
      <c r="AH13" s="3">
        <f t="shared" si="19"/>
        <v>0</v>
      </c>
      <c r="AI13" s="3">
        <f t="shared" si="20"/>
        <v>13299.473697312205</v>
      </c>
      <c r="AJ13" s="3"/>
      <c r="AK13" s="3">
        <f t="shared" si="21"/>
        <v>17412</v>
      </c>
      <c r="AM13" s="10">
        <v>0.30500911248504187</v>
      </c>
      <c r="AN13" s="10">
        <v>0.19219568209014759</v>
      </c>
      <c r="AO13" s="10">
        <v>0.19225136082967687</v>
      </c>
      <c r="AP13" s="10">
        <v>0.31054384459513362</v>
      </c>
      <c r="AQ13" s="10">
        <v>6.0128185028631091E-2</v>
      </c>
      <c r="AR13" s="10">
        <v>0.76912436030357456</v>
      </c>
      <c r="AS13" s="10">
        <v>5.2126162809669009E-2</v>
      </c>
      <c r="AT13" s="10">
        <v>6.8295646097542254E-2</v>
      </c>
      <c r="AU13" s="77">
        <v>5.0325645760583057E-2</v>
      </c>
      <c r="AV13" s="77">
        <f t="shared" si="22"/>
        <v>0.8292525453322056</v>
      </c>
      <c r="AW13" s="10">
        <v>0.2</v>
      </c>
      <c r="AX13" s="10">
        <f t="shared" si="23"/>
        <v>0.20453921452314222</v>
      </c>
      <c r="AY13" s="10">
        <f t="shared" si="24"/>
        <v>0.13594018492899174</v>
      </c>
      <c r="AZ13" s="10">
        <f t="shared" si="25"/>
        <v>0.16791503257400056</v>
      </c>
      <c r="BA13" s="10">
        <f t="shared" si="26"/>
        <v>0.49160556797386551</v>
      </c>
      <c r="BC13" s="13">
        <f t="shared" si="27"/>
        <v>3561.4368032769526</v>
      </c>
      <c r="BD13" s="13">
        <f t="shared" si="28"/>
        <v>2366.990499983604</v>
      </c>
      <c r="BE13" s="13">
        <f t="shared" si="29"/>
        <v>2923.7365471784979</v>
      </c>
      <c r="BF13" s="13">
        <f t="shared" si="30"/>
        <v>8559.8361495609461</v>
      </c>
      <c r="BH13" s="13">
        <f t="shared" si="31"/>
        <v>3740.3206167126477</v>
      </c>
      <c r="BI13" s="13">
        <f t="shared" si="32"/>
        <v>2380.8608712999494</v>
      </c>
      <c r="BJ13" s="13">
        <f t="shared" si="33"/>
        <v>2926.5380316160458</v>
      </c>
      <c r="BK13" s="13">
        <f t="shared" si="34"/>
        <v>8289.2128060788691</v>
      </c>
      <c r="BL13" s="13">
        <f t="shared" si="35"/>
        <v>17336.932325707512</v>
      </c>
      <c r="BM13" s="67">
        <f t="shared" si="36"/>
        <v>1.0043299283219314</v>
      </c>
      <c r="BO13" s="136">
        <f t="shared" si="37"/>
        <v>3756.5159368840555</v>
      </c>
      <c r="BP13" s="136">
        <f t="shared" si="38"/>
        <v>2391.1698282171692</v>
      </c>
      <c r="BQ13" s="136">
        <f t="shared" si="39"/>
        <v>2939.2097315243495</v>
      </c>
      <c r="BR13" s="136">
        <f t="shared" si="40"/>
        <v>8325.1045033744267</v>
      </c>
      <c r="BT13" s="3">
        <f t="shared" si="41"/>
        <v>3757</v>
      </c>
      <c r="BU13" s="3">
        <f t="shared" si="42"/>
        <v>2391</v>
      </c>
      <c r="BV13" s="3">
        <f t="shared" si="43"/>
        <v>2939</v>
      </c>
      <c r="BW13" s="3">
        <f t="shared" si="44"/>
        <v>8324</v>
      </c>
      <c r="BX13" s="3">
        <f t="shared" si="45"/>
        <v>17411</v>
      </c>
    </row>
    <row r="14" spans="1:77" x14ac:dyDescent="0.55000000000000004">
      <c r="A14">
        <v>71</v>
      </c>
      <c r="B14" s="6" t="s">
        <v>183</v>
      </c>
      <c r="C14" s="6">
        <v>2364</v>
      </c>
      <c r="D14">
        <v>74313</v>
      </c>
      <c r="E14">
        <v>101405</v>
      </c>
      <c r="F14">
        <v>26809</v>
      </c>
      <c r="G14">
        <v>31547</v>
      </c>
      <c r="H14">
        <v>37386</v>
      </c>
      <c r="I14" s="62">
        <f t="shared" si="2"/>
        <v>5839</v>
      </c>
      <c r="J14" s="8">
        <f t="shared" si="3"/>
        <v>8.0356270445159153E-3</v>
      </c>
      <c r="K14" s="62">
        <f t="shared" si="4"/>
        <v>10577</v>
      </c>
      <c r="L14" s="8">
        <f t="shared" si="5"/>
        <v>8.1824222971587802E-3</v>
      </c>
      <c r="M14">
        <v>73464</v>
      </c>
      <c r="N14" s="8">
        <f t="shared" si="6"/>
        <v>3.835157753125032E-3</v>
      </c>
      <c r="O14" s="3">
        <v>0</v>
      </c>
      <c r="P14" s="8">
        <f t="shared" si="7"/>
        <v>0</v>
      </c>
      <c r="Q14" s="8">
        <f t="shared" si="8"/>
        <v>0</v>
      </c>
      <c r="R14" s="8">
        <v>1.4999999999999999E-2</v>
      </c>
      <c r="S14" s="115">
        <f t="shared" si="9"/>
        <v>1521.075</v>
      </c>
      <c r="T14" s="8">
        <f t="shared" si="10"/>
        <v>5.5795547692175584E-4</v>
      </c>
      <c r="U14" s="2">
        <v>0.64811174773116975</v>
      </c>
      <c r="V14" s="2">
        <v>0.35188825226883025</v>
      </c>
      <c r="W14">
        <v>31</v>
      </c>
      <c r="X14" t="s">
        <v>368</v>
      </c>
      <c r="Y14" s="3">
        <f t="shared" si="11"/>
        <v>3908.85</v>
      </c>
      <c r="Z14" s="3">
        <f t="shared" si="12"/>
        <v>106.7744938208356</v>
      </c>
      <c r="AA14" s="3">
        <f t="shared" si="13"/>
        <v>4046.6244938208356</v>
      </c>
      <c r="AB14" s="3"/>
      <c r="AC14" s="3">
        <f t="shared" si="14"/>
        <v>233.46450330155636</v>
      </c>
      <c r="AD14" s="3">
        <f t="shared" si="15"/>
        <v>0</v>
      </c>
      <c r="AE14" s="3">
        <f t="shared" si="16"/>
        <v>4280.0889971223924</v>
      </c>
      <c r="AF14" s="3">
        <f t="shared" si="17"/>
        <v>0</v>
      </c>
      <c r="AG14" s="8">
        <f t="shared" si="18"/>
        <v>0</v>
      </c>
      <c r="AH14" s="3">
        <f t="shared" si="19"/>
        <v>0</v>
      </c>
      <c r="AI14" s="3">
        <f t="shared" si="20"/>
        <v>233.46450330155636</v>
      </c>
      <c r="AJ14" s="3"/>
      <c r="AK14" s="3">
        <f t="shared" si="21"/>
        <v>4280</v>
      </c>
      <c r="AM14" s="10">
        <v>0.25610025511270962</v>
      </c>
      <c r="AN14" s="10">
        <v>0.19649742461628544</v>
      </c>
      <c r="AO14" s="10">
        <v>0.18208593645881252</v>
      </c>
      <c r="AP14" s="10">
        <v>0.36531638381219245</v>
      </c>
      <c r="AQ14" s="10">
        <v>0.10867462052302468</v>
      </c>
      <c r="AR14" s="10">
        <v>0.42396160506782243</v>
      </c>
      <c r="AS14" s="10">
        <v>0.25402038833122637</v>
      </c>
      <c r="AT14" s="10">
        <v>0.21334338607792633</v>
      </c>
      <c r="AU14" s="77">
        <v>0</v>
      </c>
      <c r="AV14" s="77">
        <f t="shared" si="22"/>
        <v>0.53263622559084711</v>
      </c>
      <c r="AW14" s="10">
        <v>0</v>
      </c>
      <c r="AX14" s="10">
        <f t="shared" si="23"/>
        <v>0.24043350325047155</v>
      </c>
      <c r="AY14" s="10">
        <f t="shared" si="24"/>
        <v>0.13888531191412617</v>
      </c>
      <c r="AZ14" s="10">
        <f t="shared" si="25"/>
        <v>0.17377284727983705</v>
      </c>
      <c r="BA14" s="10">
        <f t="shared" si="26"/>
        <v>0.44690833755556525</v>
      </c>
      <c r="BC14" s="13">
        <f t="shared" si="27"/>
        <v>1029.0553939120182</v>
      </c>
      <c r="BD14" s="13">
        <f t="shared" si="28"/>
        <v>594.42913499246004</v>
      </c>
      <c r="BE14" s="13">
        <f t="shared" si="29"/>
        <v>743.74778635770258</v>
      </c>
      <c r="BF14" s="13">
        <f t="shared" si="30"/>
        <v>1912.7676847378193</v>
      </c>
      <c r="BH14" s="13">
        <f t="shared" si="31"/>
        <v>1080.7427783210792</v>
      </c>
      <c r="BI14" s="13">
        <f t="shared" si="32"/>
        <v>597.91244125146557</v>
      </c>
      <c r="BJ14" s="13">
        <f t="shared" si="33"/>
        <v>744.46043533113789</v>
      </c>
      <c r="BK14" s="13">
        <f t="shared" si="34"/>
        <v>1852.2946129285219</v>
      </c>
      <c r="BL14" s="13">
        <f t="shared" si="35"/>
        <v>4275.4102678322051</v>
      </c>
      <c r="BM14" s="67">
        <f t="shared" si="36"/>
        <v>1.001073518535128</v>
      </c>
      <c r="BO14" s="136">
        <f t="shared" si="37"/>
        <v>1081.9029757253127</v>
      </c>
      <c r="BP14" s="136">
        <f t="shared" si="38"/>
        <v>598.55431133953266</v>
      </c>
      <c r="BQ14" s="136">
        <f t="shared" si="39"/>
        <v>745.25962740713533</v>
      </c>
      <c r="BR14" s="136">
        <f t="shared" si="40"/>
        <v>1854.2830855280185</v>
      </c>
      <c r="BT14" s="3">
        <f t="shared" si="41"/>
        <v>1083</v>
      </c>
      <c r="BU14" s="3">
        <f t="shared" si="42"/>
        <v>599</v>
      </c>
      <c r="BV14" s="3">
        <f t="shared" si="43"/>
        <v>745</v>
      </c>
      <c r="BW14" s="3">
        <f t="shared" si="44"/>
        <v>1853</v>
      </c>
      <c r="BX14" s="3">
        <f t="shared" si="45"/>
        <v>4280</v>
      </c>
    </row>
    <row r="15" spans="1:77" x14ac:dyDescent="0.55000000000000004">
      <c r="A15">
        <v>37</v>
      </c>
      <c r="B15" s="6" t="s">
        <v>32</v>
      </c>
      <c r="C15" s="6">
        <v>2462</v>
      </c>
      <c r="D15">
        <v>57284</v>
      </c>
      <c r="E15">
        <v>62206</v>
      </c>
      <c r="F15">
        <v>20219</v>
      </c>
      <c r="G15">
        <v>21128</v>
      </c>
      <c r="H15">
        <v>22390</v>
      </c>
      <c r="I15" s="62">
        <f t="shared" si="2"/>
        <v>1262</v>
      </c>
      <c r="J15" s="8">
        <f t="shared" si="3"/>
        <v>1.7367633721834363E-3</v>
      </c>
      <c r="K15" s="62">
        <f t="shared" si="4"/>
        <v>2171</v>
      </c>
      <c r="L15" s="8">
        <f t="shared" si="5"/>
        <v>1.6794969090603868E-3</v>
      </c>
      <c r="M15">
        <v>58891</v>
      </c>
      <c r="N15" s="8">
        <f t="shared" si="6"/>
        <v>3.0743803119798302E-3</v>
      </c>
      <c r="O15" s="3">
        <v>12112.933834731901</v>
      </c>
      <c r="P15" s="8">
        <f t="shared" si="7"/>
        <v>0.19472291796180274</v>
      </c>
      <c r="Q15" s="8">
        <f t="shared" si="8"/>
        <v>1.1842360027465495E-3</v>
      </c>
      <c r="R15" s="8">
        <v>0.104</v>
      </c>
      <c r="S15" s="115">
        <f t="shared" si="9"/>
        <v>6469.424</v>
      </c>
      <c r="T15" s="8">
        <f t="shared" si="10"/>
        <v>2.3730917629499223E-3</v>
      </c>
      <c r="U15" s="2">
        <v>0.60245859479477415</v>
      </c>
      <c r="V15" s="2">
        <v>0.39754140520522585</v>
      </c>
      <c r="W15">
        <v>806</v>
      </c>
      <c r="X15" t="s">
        <v>370</v>
      </c>
      <c r="Y15" s="3">
        <f t="shared" si="11"/>
        <v>749.92499999999995</v>
      </c>
      <c r="Z15" s="3">
        <f t="shared" si="12"/>
        <v>21.683293340448515</v>
      </c>
      <c r="AA15" s="3">
        <f t="shared" si="13"/>
        <v>1577.6082933404484</v>
      </c>
      <c r="AB15" s="3"/>
      <c r="AC15" s="3">
        <f t="shared" si="14"/>
        <v>992.96935444154167</v>
      </c>
      <c r="AD15" s="3">
        <f t="shared" si="15"/>
        <v>495.51815800495336</v>
      </c>
      <c r="AE15" s="3">
        <f t="shared" si="16"/>
        <v>3066.0958057869434</v>
      </c>
      <c r="AF15" s="3">
        <f t="shared" si="17"/>
        <v>0</v>
      </c>
      <c r="AG15" s="8">
        <f t="shared" si="18"/>
        <v>3.5573277656964718E-3</v>
      </c>
      <c r="AH15" s="3">
        <f t="shared" si="19"/>
        <v>140.62906131562912</v>
      </c>
      <c r="AI15" s="3">
        <f t="shared" si="20"/>
        <v>1629.1165737621241</v>
      </c>
      <c r="AJ15" s="3"/>
      <c r="AK15" s="3">
        <f t="shared" si="21"/>
        <v>3207</v>
      </c>
      <c r="AM15" s="10">
        <v>0.17568751671638722</v>
      </c>
      <c r="AN15" s="10">
        <v>0.12000318382882418</v>
      </c>
      <c r="AO15" s="10">
        <v>0.12619034735795356</v>
      </c>
      <c r="AP15" s="10">
        <v>0.57811895209683506</v>
      </c>
      <c r="AQ15" s="10">
        <v>0</v>
      </c>
      <c r="AR15" s="10">
        <v>4.2787466235445867E-2</v>
      </c>
      <c r="AS15" s="10">
        <v>2.0851621821381055E-6</v>
      </c>
      <c r="AT15" s="10">
        <v>3.6465002527612936E-2</v>
      </c>
      <c r="AU15" s="77">
        <v>0.92074544607475906</v>
      </c>
      <c r="AV15" s="77">
        <f t="shared" si="22"/>
        <v>4.2787466235445867E-2</v>
      </c>
      <c r="AW15" s="10">
        <v>0.3</v>
      </c>
      <c r="AX15" s="10">
        <f t="shared" si="23"/>
        <v>0.32880865054976716</v>
      </c>
      <c r="AY15" s="10">
        <f t="shared" si="24"/>
        <v>0.17774480476607146</v>
      </c>
      <c r="AZ15" s="10">
        <f t="shared" si="25"/>
        <v>0.18972224586774122</v>
      </c>
      <c r="BA15" s="10">
        <f t="shared" si="26"/>
        <v>0.30372429881642016</v>
      </c>
      <c r="BC15" s="13">
        <f t="shared" si="27"/>
        <v>1054.4893423131032</v>
      </c>
      <c r="BD15" s="13">
        <f t="shared" si="28"/>
        <v>570.02758888479116</v>
      </c>
      <c r="BE15" s="13">
        <f t="shared" si="29"/>
        <v>608.43924249784607</v>
      </c>
      <c r="BF15" s="13">
        <f t="shared" si="30"/>
        <v>974.04382630425948</v>
      </c>
      <c r="BH15" s="13">
        <f t="shared" si="31"/>
        <v>1107.454222837363</v>
      </c>
      <c r="BI15" s="13">
        <f t="shared" si="32"/>
        <v>573.36790407340209</v>
      </c>
      <c r="BJ15" s="13">
        <f t="shared" si="33"/>
        <v>609.02224067211603</v>
      </c>
      <c r="BK15" s="13">
        <f t="shared" si="34"/>
        <v>943.24896149997767</v>
      </c>
      <c r="BL15" s="13">
        <f t="shared" si="35"/>
        <v>3233.0933290828589</v>
      </c>
      <c r="BM15" s="67">
        <f t="shared" si="36"/>
        <v>0.99192929914885541</v>
      </c>
      <c r="BO15" s="136">
        <f t="shared" si="37"/>
        <v>1098.5162910985059</v>
      </c>
      <c r="BP15" s="136">
        <f t="shared" si="38"/>
        <v>568.74042324197785</v>
      </c>
      <c r="BQ15" s="136">
        <f t="shared" si="39"/>
        <v>604.10700435595754</v>
      </c>
      <c r="BR15" s="136">
        <f t="shared" si="40"/>
        <v>935.63628130355858</v>
      </c>
      <c r="BT15" s="3">
        <f t="shared" si="41"/>
        <v>1099</v>
      </c>
      <c r="BU15" s="3">
        <f t="shared" si="42"/>
        <v>569</v>
      </c>
      <c r="BV15" s="3">
        <f t="shared" si="43"/>
        <v>604</v>
      </c>
      <c r="BW15" s="3">
        <f t="shared" si="44"/>
        <v>934</v>
      </c>
      <c r="BX15" s="3">
        <f t="shared" si="45"/>
        <v>3206</v>
      </c>
    </row>
    <row r="16" spans="1:77" x14ac:dyDescent="0.55000000000000004">
      <c r="A16">
        <v>37</v>
      </c>
      <c r="B16" s="6" t="s">
        <v>33</v>
      </c>
      <c r="C16" s="6">
        <v>2896</v>
      </c>
      <c r="D16">
        <v>16818</v>
      </c>
      <c r="E16">
        <v>17751</v>
      </c>
      <c r="F16">
        <v>4620</v>
      </c>
      <c r="G16">
        <v>4784</v>
      </c>
      <c r="H16">
        <v>4956</v>
      </c>
      <c r="I16" s="62">
        <f t="shared" si="2"/>
        <v>172</v>
      </c>
      <c r="J16" s="8">
        <f t="shared" si="3"/>
        <v>2.3670625991723538E-4</v>
      </c>
      <c r="K16" s="62">
        <f t="shared" si="4"/>
        <v>336</v>
      </c>
      <c r="L16" s="8">
        <f t="shared" si="5"/>
        <v>2.5993135027374022E-4</v>
      </c>
      <c r="M16">
        <v>16919</v>
      </c>
      <c r="N16" s="8">
        <f t="shared" si="6"/>
        <v>8.8324940140915842E-4</v>
      </c>
      <c r="O16" s="3">
        <v>6001.8932346215797</v>
      </c>
      <c r="P16" s="8">
        <f t="shared" si="7"/>
        <v>0.33811578134311193</v>
      </c>
      <c r="Q16" s="8">
        <f t="shared" si="8"/>
        <v>5.8678253757976824E-4</v>
      </c>
      <c r="R16" s="8">
        <v>0.21609999999999999</v>
      </c>
      <c r="S16" s="115">
        <f t="shared" si="9"/>
        <v>3835.9910999999997</v>
      </c>
      <c r="T16" s="8">
        <f t="shared" si="10"/>
        <v>1.4071050038085633E-3</v>
      </c>
      <c r="U16" s="2">
        <v>0.50586672570290014</v>
      </c>
      <c r="V16" s="2">
        <v>0.49413327429709986</v>
      </c>
      <c r="W16">
        <v>14</v>
      </c>
      <c r="X16" t="s">
        <v>372</v>
      </c>
      <c r="Y16" s="3">
        <f t="shared" si="11"/>
        <v>135.29999999999998</v>
      </c>
      <c r="Z16" s="3">
        <f t="shared" si="12"/>
        <v>4.3694681204339156</v>
      </c>
      <c r="AA16" s="3">
        <f t="shared" si="13"/>
        <v>153.66946812043389</v>
      </c>
      <c r="AB16" s="3"/>
      <c r="AC16" s="3">
        <f t="shared" si="14"/>
        <v>588.77291180953648</v>
      </c>
      <c r="AD16" s="3">
        <f t="shared" si="15"/>
        <v>245.52656860342719</v>
      </c>
      <c r="AE16" s="3">
        <f t="shared" si="16"/>
        <v>987.96894853339757</v>
      </c>
      <c r="AF16" s="3">
        <f t="shared" si="17"/>
        <v>0</v>
      </c>
      <c r="AG16" s="8">
        <f t="shared" si="18"/>
        <v>1.9938875413883315E-3</v>
      </c>
      <c r="AH16" s="3">
        <f t="shared" si="19"/>
        <v>78.822799523358171</v>
      </c>
      <c r="AI16" s="3">
        <f t="shared" si="20"/>
        <v>913.12227993632189</v>
      </c>
      <c r="AJ16" s="3"/>
      <c r="AK16" s="3">
        <f t="shared" si="21"/>
        <v>1067</v>
      </c>
      <c r="AM16" s="10">
        <v>0.22827155191498782</v>
      </c>
      <c r="AN16" s="10">
        <v>0.14375891078149214</v>
      </c>
      <c r="AO16" s="10">
        <v>0.24495389270164555</v>
      </c>
      <c r="AP16" s="10">
        <v>0.38301564460187448</v>
      </c>
      <c r="AQ16" s="10">
        <v>0</v>
      </c>
      <c r="AR16" s="10">
        <v>0.1895932720486275</v>
      </c>
      <c r="AS16" s="10">
        <v>5.4425192472673516E-5</v>
      </c>
      <c r="AT16" s="10">
        <v>0.80778972403971239</v>
      </c>
      <c r="AU16" s="77">
        <v>2.5625787191874108E-3</v>
      </c>
      <c r="AV16" s="77">
        <f t="shared" si="22"/>
        <v>0.1895932720486275</v>
      </c>
      <c r="AW16" s="10">
        <v>0</v>
      </c>
      <c r="AX16" s="10">
        <f t="shared" si="23"/>
        <v>0.27699644397823686</v>
      </c>
      <c r="AY16" s="10">
        <f t="shared" si="24"/>
        <v>0.15624333780019625</v>
      </c>
      <c r="AZ16" s="10">
        <f t="shared" si="25"/>
        <v>0.11975182344426395</v>
      </c>
      <c r="BA16" s="10">
        <f t="shared" si="26"/>
        <v>0.44700839477730292</v>
      </c>
      <c r="BC16" s="13">
        <f t="shared" si="27"/>
        <v>295.55520572477872</v>
      </c>
      <c r="BD16" s="13">
        <f t="shared" si="28"/>
        <v>166.71164143280942</v>
      </c>
      <c r="BE16" s="13">
        <f t="shared" si="29"/>
        <v>127.77519561502963</v>
      </c>
      <c r="BF16" s="13">
        <f t="shared" si="30"/>
        <v>476.95795722738222</v>
      </c>
      <c r="BH16" s="13">
        <f t="shared" si="31"/>
        <v>310.40034974984547</v>
      </c>
      <c r="BI16" s="13">
        <f t="shared" si="32"/>
        <v>167.68855805729376</v>
      </c>
      <c r="BJ16" s="13">
        <f t="shared" si="33"/>
        <v>127.89762806277039</v>
      </c>
      <c r="BK16" s="13">
        <f t="shared" si="34"/>
        <v>461.87870164001026</v>
      </c>
      <c r="BL16" s="13">
        <f t="shared" si="35"/>
        <v>1067.86523750992</v>
      </c>
      <c r="BM16" s="67">
        <f t="shared" si="36"/>
        <v>0.99918975027978474</v>
      </c>
      <c r="BO16" s="136">
        <f t="shared" si="37"/>
        <v>310.14884795330596</v>
      </c>
      <c r="BP16" s="136">
        <f t="shared" si="38"/>
        <v>167.55268845004454</v>
      </c>
      <c r="BQ16" s="136">
        <f t="shared" si="39"/>
        <v>127.79399904541634</v>
      </c>
      <c r="BR16" s="136">
        <f t="shared" si="40"/>
        <v>461.50446455123307</v>
      </c>
      <c r="BT16" s="3">
        <f t="shared" si="41"/>
        <v>311</v>
      </c>
      <c r="BU16" s="3">
        <f t="shared" si="42"/>
        <v>168</v>
      </c>
      <c r="BV16" s="3">
        <f t="shared" si="43"/>
        <v>128</v>
      </c>
      <c r="BW16" s="3">
        <f t="shared" si="44"/>
        <v>460</v>
      </c>
      <c r="BX16" s="3">
        <f t="shared" si="45"/>
        <v>1067</v>
      </c>
    </row>
    <row r="17" spans="1:76" x14ac:dyDescent="0.55000000000000004">
      <c r="A17">
        <v>37</v>
      </c>
      <c r="B17" s="6" t="s">
        <v>34</v>
      </c>
      <c r="C17" s="6">
        <v>3274</v>
      </c>
      <c r="D17">
        <v>3718</v>
      </c>
      <c r="E17">
        <v>4143</v>
      </c>
      <c r="F17">
        <v>1455</v>
      </c>
      <c r="G17">
        <v>1484</v>
      </c>
      <c r="H17">
        <v>2145</v>
      </c>
      <c r="I17" s="62">
        <f t="shared" si="2"/>
        <v>661</v>
      </c>
      <c r="J17" s="8">
        <f t="shared" si="3"/>
        <v>9.0966766165867779E-4</v>
      </c>
      <c r="K17" s="62">
        <f t="shared" si="4"/>
        <v>690</v>
      </c>
      <c r="L17" s="8">
        <f t="shared" si="5"/>
        <v>5.3378759431214505E-4</v>
      </c>
      <c r="M17">
        <v>3845</v>
      </c>
      <c r="N17" s="8">
        <f t="shared" si="6"/>
        <v>2.0072663564148083E-4</v>
      </c>
      <c r="O17" s="3">
        <v>0</v>
      </c>
      <c r="P17" s="8">
        <f t="shared" si="7"/>
        <v>0</v>
      </c>
      <c r="Q17" s="8">
        <f t="shared" si="8"/>
        <v>0</v>
      </c>
      <c r="R17" s="8">
        <v>2.8E-5</v>
      </c>
      <c r="S17" s="115">
        <f t="shared" si="9"/>
        <v>0.116004</v>
      </c>
      <c r="T17" s="8">
        <f t="shared" si="10"/>
        <v>4.2552186542301571E-8</v>
      </c>
      <c r="U17" s="2">
        <v>0.2341678939617084</v>
      </c>
      <c r="V17" s="2">
        <v>0.76583210603829155</v>
      </c>
      <c r="W17">
        <v>2</v>
      </c>
      <c r="X17" t="s">
        <v>372</v>
      </c>
      <c r="Y17" s="3">
        <f t="shared" si="11"/>
        <v>23.924999999999997</v>
      </c>
      <c r="Z17" s="3">
        <f t="shared" si="12"/>
        <v>1.0001636597938144</v>
      </c>
      <c r="AA17" s="3">
        <f t="shared" si="13"/>
        <v>26.92516365979381</v>
      </c>
      <c r="AB17" s="3"/>
      <c r="AC17" s="3">
        <f t="shared" si="14"/>
        <v>1.7805049876563447E-2</v>
      </c>
      <c r="AD17" s="3">
        <f t="shared" si="15"/>
        <v>0</v>
      </c>
      <c r="AE17" s="3">
        <f t="shared" si="16"/>
        <v>26.942968709670374</v>
      </c>
      <c r="AF17" s="3">
        <f t="shared" si="17"/>
        <v>0</v>
      </c>
      <c r="AG17" s="8">
        <f t="shared" si="18"/>
        <v>4.2552186542301571E-8</v>
      </c>
      <c r="AH17" s="3">
        <f t="shared" si="19"/>
        <v>1.6821823696079416E-3</v>
      </c>
      <c r="AI17" s="3">
        <f t="shared" si="20"/>
        <v>1.9487232246171389E-2</v>
      </c>
      <c r="AJ17" s="3"/>
      <c r="AK17" s="3">
        <f t="shared" si="21"/>
        <v>27</v>
      </c>
      <c r="AM17" s="10">
        <v>0.27207275405007364</v>
      </c>
      <c r="AN17" s="10">
        <v>0.12354727540500732</v>
      </c>
      <c r="AO17" s="10">
        <v>0.23805866470299458</v>
      </c>
      <c r="AP17" s="10">
        <v>0.36632130584192441</v>
      </c>
      <c r="AQ17" s="10">
        <v>0</v>
      </c>
      <c r="AR17" s="10">
        <v>0</v>
      </c>
      <c r="AS17" s="10">
        <v>0</v>
      </c>
      <c r="AT17" s="10">
        <v>1</v>
      </c>
      <c r="AU17" s="77">
        <v>0</v>
      </c>
      <c r="AV17" s="77">
        <f t="shared" si="22"/>
        <v>0</v>
      </c>
      <c r="AW17" s="10">
        <v>0</v>
      </c>
      <c r="AX17" s="10">
        <f t="shared" si="23"/>
        <v>0.25509584291069393</v>
      </c>
      <c r="AY17" s="10">
        <f t="shared" si="24"/>
        <v>0.16634915548843865</v>
      </c>
      <c r="AZ17" s="10">
        <f t="shared" si="25"/>
        <v>0.12319943744358944</v>
      </c>
      <c r="BA17" s="10">
        <f t="shared" si="26"/>
        <v>0.45535556415727796</v>
      </c>
      <c r="BC17" s="13">
        <f t="shared" si="27"/>
        <v>6.8875877585887357</v>
      </c>
      <c r="BD17" s="13">
        <f t="shared" si="28"/>
        <v>4.4914271981878438</v>
      </c>
      <c r="BE17" s="13">
        <f t="shared" si="29"/>
        <v>3.326384810976915</v>
      </c>
      <c r="BF17" s="13">
        <f t="shared" si="30"/>
        <v>12.294600232246506</v>
      </c>
      <c r="BH17" s="13">
        <f t="shared" si="31"/>
        <v>7.2335374501558309</v>
      </c>
      <c r="BI17" s="13">
        <f t="shared" si="32"/>
        <v>4.5177465953208822</v>
      </c>
      <c r="BJ17" s="13">
        <f t="shared" si="33"/>
        <v>3.3295721074829019</v>
      </c>
      <c r="BK17" s="13">
        <f t="shared" si="34"/>
        <v>11.905900523105844</v>
      </c>
      <c r="BL17" s="13">
        <f t="shared" si="35"/>
        <v>26.986756676065458</v>
      </c>
      <c r="BM17" s="67">
        <f t="shared" si="36"/>
        <v>1.0004907341809728</v>
      </c>
      <c r="BO17" s="136">
        <f t="shared" si="37"/>
        <v>7.237087194231969</v>
      </c>
      <c r="BP17" s="136">
        <f t="shared" si="38"/>
        <v>4.5199636079961794</v>
      </c>
      <c r="BQ17" s="136">
        <f t="shared" si="39"/>
        <v>3.3312060423240575</v>
      </c>
      <c r="BR17" s="136">
        <f t="shared" si="40"/>
        <v>11.911743155447793</v>
      </c>
      <c r="BT17" s="3">
        <f t="shared" si="41"/>
        <v>8</v>
      </c>
      <c r="BU17" s="3">
        <f t="shared" si="42"/>
        <v>5</v>
      </c>
      <c r="BV17" s="3">
        <f t="shared" si="43"/>
        <v>3</v>
      </c>
      <c r="BW17" s="3">
        <f t="shared" si="44"/>
        <v>11</v>
      </c>
      <c r="BX17" s="3">
        <f t="shared" si="45"/>
        <v>27</v>
      </c>
    </row>
    <row r="18" spans="1:76" x14ac:dyDescent="0.55000000000000004">
      <c r="A18">
        <v>37</v>
      </c>
      <c r="B18" s="6" t="s">
        <v>35</v>
      </c>
      <c r="C18" s="6">
        <v>3386</v>
      </c>
      <c r="D18">
        <v>49593</v>
      </c>
      <c r="E18">
        <v>56204</v>
      </c>
      <c r="F18">
        <v>13832</v>
      </c>
      <c r="G18">
        <v>14889</v>
      </c>
      <c r="H18">
        <v>16366</v>
      </c>
      <c r="I18" s="62">
        <f t="shared" si="2"/>
        <v>1477</v>
      </c>
      <c r="J18" s="8">
        <f t="shared" si="3"/>
        <v>2.0326461970799807E-3</v>
      </c>
      <c r="K18" s="62">
        <f t="shared" si="4"/>
        <v>2534</v>
      </c>
      <c r="L18" s="8">
        <f t="shared" si="5"/>
        <v>1.960315599981124E-3</v>
      </c>
      <c r="M18">
        <v>51313</v>
      </c>
      <c r="N18" s="8">
        <f t="shared" si="6"/>
        <v>2.6787739544008597E-3</v>
      </c>
      <c r="O18" s="3">
        <v>19862.3674251337</v>
      </c>
      <c r="P18" s="8">
        <f t="shared" si="7"/>
        <v>0.35339775505539994</v>
      </c>
      <c r="Q18" s="8">
        <f t="shared" si="8"/>
        <v>1.9418689910762003E-3</v>
      </c>
      <c r="R18" s="8">
        <v>9.0399999999999994E-2</v>
      </c>
      <c r="S18" s="115">
        <f t="shared" si="9"/>
        <v>5080.8415999999997</v>
      </c>
      <c r="T18" s="8">
        <f t="shared" si="10"/>
        <v>1.8637367638623321E-3</v>
      </c>
      <c r="U18" s="2">
        <v>0.52925170068027216</v>
      </c>
      <c r="V18" s="2">
        <v>0.47074829931972784</v>
      </c>
      <c r="W18">
        <v>3</v>
      </c>
      <c r="X18" t="s">
        <v>370</v>
      </c>
      <c r="Y18" s="3">
        <f t="shared" si="11"/>
        <v>872.02499999999998</v>
      </c>
      <c r="Z18" s="3">
        <f t="shared" si="12"/>
        <v>27.448025000000001</v>
      </c>
      <c r="AA18" s="3">
        <f t="shared" si="13"/>
        <v>902.47302500000001</v>
      </c>
      <c r="AB18" s="3"/>
      <c r="AC18" s="3">
        <f t="shared" si="14"/>
        <v>779.84067879485553</v>
      </c>
      <c r="AD18" s="3">
        <f t="shared" si="15"/>
        <v>812.53343363430326</v>
      </c>
      <c r="AE18" s="3">
        <f t="shared" si="16"/>
        <v>2494.8471374291585</v>
      </c>
      <c r="AF18" s="3">
        <f t="shared" si="17"/>
        <v>0</v>
      </c>
      <c r="AG18" s="8">
        <f t="shared" si="18"/>
        <v>3.8056057549385324E-3</v>
      </c>
      <c r="AH18" s="3">
        <f t="shared" si="19"/>
        <v>150.44404123092713</v>
      </c>
      <c r="AI18" s="3">
        <f t="shared" si="20"/>
        <v>1742.8181536600857</v>
      </c>
      <c r="AJ18" s="3"/>
      <c r="AK18" s="3">
        <f t="shared" si="21"/>
        <v>2645</v>
      </c>
      <c r="AM18" s="10">
        <v>0.23640800320128053</v>
      </c>
      <c r="AN18" s="10">
        <v>0.18059266906762705</v>
      </c>
      <c r="AO18" s="10">
        <v>0.19612945444844607</v>
      </c>
      <c r="AP18" s="10">
        <v>0.38686987328264638</v>
      </c>
      <c r="AQ18" s="10">
        <v>8.4246589852249074E-2</v>
      </c>
      <c r="AR18" s="10">
        <v>0.34140974817152586</v>
      </c>
      <c r="AS18" s="10">
        <v>0.57391265068844555</v>
      </c>
      <c r="AT18" s="10">
        <v>3.7254462634515032E-4</v>
      </c>
      <c r="AU18" s="77">
        <v>5.8466661434382287E-5</v>
      </c>
      <c r="AV18" s="77">
        <f t="shared" si="22"/>
        <v>0.42565633802377495</v>
      </c>
      <c r="AW18" s="10">
        <v>0</v>
      </c>
      <c r="AX18" s="10">
        <f t="shared" si="23"/>
        <v>0.27292821833509051</v>
      </c>
      <c r="AY18" s="10">
        <f t="shared" si="24"/>
        <v>0.13782645865712878</v>
      </c>
      <c r="AZ18" s="10">
        <f t="shared" si="25"/>
        <v>0.14416404257086368</v>
      </c>
      <c r="BA18" s="10">
        <f t="shared" si="26"/>
        <v>0.44508128043691697</v>
      </c>
      <c r="BC18" s="13">
        <f t="shared" si="27"/>
        <v>721.89513749631442</v>
      </c>
      <c r="BD18" s="13">
        <f t="shared" si="28"/>
        <v>364.55098314810562</v>
      </c>
      <c r="BE18" s="13">
        <f t="shared" si="29"/>
        <v>381.31389259993443</v>
      </c>
      <c r="BF18" s="13">
        <f t="shared" si="30"/>
        <v>1177.2399867556453</v>
      </c>
      <c r="BH18" s="13">
        <f t="shared" si="31"/>
        <v>758.15447950603527</v>
      </c>
      <c r="BI18" s="13">
        <f t="shared" si="32"/>
        <v>366.68722218245665</v>
      </c>
      <c r="BJ18" s="13">
        <f t="shared" si="33"/>
        <v>381.67926236519952</v>
      </c>
      <c r="BK18" s="13">
        <f t="shared" si="34"/>
        <v>1140.0209774510163</v>
      </c>
      <c r="BL18" s="13">
        <f t="shared" si="35"/>
        <v>2646.5419415047077</v>
      </c>
      <c r="BM18" s="67">
        <f t="shared" si="36"/>
        <v>0.99941737499771832</v>
      </c>
      <c r="BO18" s="136">
        <f t="shared" si="37"/>
        <v>757.71275975068318</v>
      </c>
      <c r="BP18" s="136">
        <f t="shared" si="38"/>
        <v>366.47358103879594</v>
      </c>
      <c r="BQ18" s="136">
        <f t="shared" si="39"/>
        <v>381.4568864840931</v>
      </c>
      <c r="BR18" s="136">
        <f t="shared" si="40"/>
        <v>1139.3567727264276</v>
      </c>
      <c r="BT18" s="3">
        <f t="shared" si="41"/>
        <v>759</v>
      </c>
      <c r="BU18" s="3">
        <f t="shared" si="42"/>
        <v>367</v>
      </c>
      <c r="BV18" s="3">
        <f t="shared" si="43"/>
        <v>382</v>
      </c>
      <c r="BW18" s="3">
        <f t="shared" si="44"/>
        <v>1138</v>
      </c>
      <c r="BX18" s="3">
        <f t="shared" si="45"/>
        <v>2646</v>
      </c>
    </row>
    <row r="19" spans="1:76" x14ac:dyDescent="0.55000000000000004">
      <c r="A19">
        <v>37</v>
      </c>
      <c r="B19" s="6" t="s">
        <v>36</v>
      </c>
      <c r="C19" s="6">
        <v>3666</v>
      </c>
      <c r="D19">
        <v>75382</v>
      </c>
      <c r="E19">
        <v>81691</v>
      </c>
      <c r="F19">
        <v>17311</v>
      </c>
      <c r="G19">
        <v>18161</v>
      </c>
      <c r="H19">
        <v>19234</v>
      </c>
      <c r="I19" s="62">
        <f t="shared" si="2"/>
        <v>1073</v>
      </c>
      <c r="J19" s="8">
        <f t="shared" si="3"/>
        <v>1.4766617261115905E-3</v>
      </c>
      <c r="K19" s="62">
        <f t="shared" si="4"/>
        <v>1923</v>
      </c>
      <c r="L19" s="8">
        <f t="shared" si="5"/>
        <v>1.4876428171916739E-3</v>
      </c>
      <c r="M19">
        <v>77286</v>
      </c>
      <c r="N19" s="8">
        <f t="shared" si="6"/>
        <v>4.0346836832737291E-3</v>
      </c>
      <c r="O19" s="3">
        <v>32543.186046347699</v>
      </c>
      <c r="P19" s="8">
        <f t="shared" si="7"/>
        <v>0.39836929461443366</v>
      </c>
      <c r="Q19" s="8">
        <f t="shared" si="8"/>
        <v>3.1816249544482939E-3</v>
      </c>
      <c r="R19" s="8">
        <v>0.1203</v>
      </c>
      <c r="S19" s="115">
        <f t="shared" si="9"/>
        <v>9827.4273000000012</v>
      </c>
      <c r="T19" s="8">
        <f t="shared" si="10"/>
        <v>3.6048629331790895E-3</v>
      </c>
      <c r="U19" s="2">
        <v>0.56460006788098205</v>
      </c>
      <c r="V19" s="2">
        <v>0.43539993211901795</v>
      </c>
      <c r="W19">
        <v>0</v>
      </c>
      <c r="X19" t="s">
        <v>370</v>
      </c>
      <c r="Y19" s="3">
        <f t="shared" si="11"/>
        <v>701.25</v>
      </c>
      <c r="Z19" s="3">
        <f t="shared" si="12"/>
        <v>21.20509708394615</v>
      </c>
      <c r="AA19" s="3">
        <f t="shared" si="13"/>
        <v>722.45509708394616</v>
      </c>
      <c r="AB19" s="3"/>
      <c r="AC19" s="3">
        <f t="shared" si="14"/>
        <v>1508.3775838316028</v>
      </c>
      <c r="AD19" s="3">
        <f t="shared" si="15"/>
        <v>1331.2827284716716</v>
      </c>
      <c r="AE19" s="3">
        <f t="shared" si="16"/>
        <v>3562.115409387221</v>
      </c>
      <c r="AF19" s="3">
        <f t="shared" si="17"/>
        <v>1565.9561109233689</v>
      </c>
      <c r="AG19" s="8">
        <f t="shared" si="18"/>
        <v>0</v>
      </c>
      <c r="AH19" s="3">
        <f t="shared" si="19"/>
        <v>0</v>
      </c>
      <c r="AI19" s="3">
        <f t="shared" si="20"/>
        <v>1273.7042013799057</v>
      </c>
      <c r="AJ19" s="3"/>
      <c r="AK19" s="3">
        <f t="shared" si="21"/>
        <v>1996</v>
      </c>
      <c r="AM19" s="10">
        <v>0.23499690575856996</v>
      </c>
      <c r="AN19" s="10">
        <v>0.18282159180902813</v>
      </c>
      <c r="AO19" s="10">
        <v>0.22220530603009392</v>
      </c>
      <c r="AP19" s="10">
        <v>0.35997619640230794</v>
      </c>
      <c r="AQ19" s="10">
        <v>0</v>
      </c>
      <c r="AR19" s="10">
        <v>0.5672666620743323</v>
      </c>
      <c r="AS19" s="10">
        <v>0.43273333792566765</v>
      </c>
      <c r="AT19" s="10">
        <v>0</v>
      </c>
      <c r="AU19" s="77">
        <v>0</v>
      </c>
      <c r="AV19" s="77">
        <f t="shared" si="22"/>
        <v>0.5672666620743323</v>
      </c>
      <c r="AW19" s="10">
        <v>0</v>
      </c>
      <c r="AX19" s="10">
        <f t="shared" si="23"/>
        <v>0.27363376705644576</v>
      </c>
      <c r="AY19" s="10">
        <f t="shared" si="24"/>
        <v>0.13671199728642824</v>
      </c>
      <c r="AZ19" s="10">
        <f t="shared" si="25"/>
        <v>0.13112611678003977</v>
      </c>
      <c r="BA19" s="10">
        <f t="shared" si="26"/>
        <v>0.45852811887708622</v>
      </c>
      <c r="BC19" s="13">
        <f t="shared" si="27"/>
        <v>546.17299904466574</v>
      </c>
      <c r="BD19" s="13">
        <f t="shared" si="28"/>
        <v>272.87714658371078</v>
      </c>
      <c r="BE19" s="13">
        <f t="shared" si="29"/>
        <v>261.72772909295941</v>
      </c>
      <c r="BF19" s="13">
        <f t="shared" si="30"/>
        <v>915.22212527866407</v>
      </c>
      <c r="BH19" s="13">
        <f t="shared" si="31"/>
        <v>573.60617117755965</v>
      </c>
      <c r="BI19" s="13">
        <f t="shared" si="32"/>
        <v>274.47618441123359</v>
      </c>
      <c r="BJ19" s="13">
        <f t="shared" si="33"/>
        <v>261.97851302923311</v>
      </c>
      <c r="BK19" s="13">
        <f t="shared" si="34"/>
        <v>886.2869368890606</v>
      </c>
      <c r="BL19" s="13">
        <f t="shared" si="35"/>
        <v>1996.3478055070868</v>
      </c>
      <c r="BM19" s="67">
        <f t="shared" si="36"/>
        <v>0.99982577910215475</v>
      </c>
      <c r="BO19" s="136">
        <f t="shared" si="37"/>
        <v>573.50623699540756</v>
      </c>
      <c r="BP19" s="136">
        <f t="shared" si="38"/>
        <v>274.42836492394832</v>
      </c>
      <c r="BQ19" s="136">
        <f t="shared" si="39"/>
        <v>261.93287089747702</v>
      </c>
      <c r="BR19" s="136">
        <f t="shared" si="40"/>
        <v>886.13252718316733</v>
      </c>
      <c r="BT19" s="3">
        <f t="shared" si="41"/>
        <v>574</v>
      </c>
      <c r="BU19" s="3">
        <f t="shared" si="42"/>
        <v>275</v>
      </c>
      <c r="BV19" s="3">
        <f t="shared" si="43"/>
        <v>262</v>
      </c>
      <c r="BW19" s="3">
        <f t="shared" si="44"/>
        <v>885</v>
      </c>
      <c r="BX19" s="3">
        <f t="shared" si="45"/>
        <v>1996</v>
      </c>
    </row>
    <row r="20" spans="1:76" x14ac:dyDescent="0.55000000000000004">
      <c r="A20" s="6">
        <v>65</v>
      </c>
      <c r="B20" s="6" t="s">
        <v>154</v>
      </c>
      <c r="C20" s="6">
        <v>3820</v>
      </c>
      <c r="D20">
        <v>30960</v>
      </c>
      <c r="E20">
        <v>41469</v>
      </c>
      <c r="F20">
        <v>11417</v>
      </c>
      <c r="G20">
        <v>13225</v>
      </c>
      <c r="H20">
        <v>16143</v>
      </c>
      <c r="I20" s="62">
        <f t="shared" si="2"/>
        <v>2918</v>
      </c>
      <c r="J20" s="8">
        <f t="shared" si="3"/>
        <v>4.0157492234796097E-3</v>
      </c>
      <c r="K20" s="62">
        <f t="shared" si="4"/>
        <v>4726</v>
      </c>
      <c r="L20" s="8">
        <f t="shared" si="5"/>
        <v>3.6560582184336195E-3</v>
      </c>
      <c r="M20" s="6">
        <v>31044</v>
      </c>
      <c r="N20" s="19">
        <f t="shared" si="6"/>
        <v>1.6206391877383955E-3</v>
      </c>
      <c r="O20" s="3">
        <v>0</v>
      </c>
      <c r="P20" s="8">
        <f t="shared" si="7"/>
        <v>0</v>
      </c>
      <c r="Q20" s="19">
        <f t="shared" si="8"/>
        <v>0</v>
      </c>
      <c r="R20" s="8">
        <v>2.0899999999999998E-2</v>
      </c>
      <c r="S20" s="115">
        <f t="shared" si="9"/>
        <v>866.70209999999997</v>
      </c>
      <c r="T20" s="8">
        <f t="shared" si="10"/>
        <v>3.1792067028554627E-4</v>
      </c>
      <c r="U20" s="20">
        <v>0.63769450326857569</v>
      </c>
      <c r="V20" s="20">
        <v>0.36230549673142431</v>
      </c>
      <c r="W20">
        <v>3</v>
      </c>
      <c r="X20" t="s">
        <v>373</v>
      </c>
      <c r="Y20" s="5">
        <f t="shared" si="11"/>
        <v>1491.6</v>
      </c>
      <c r="Z20" s="3">
        <f t="shared" si="12"/>
        <v>41.288520762360733</v>
      </c>
      <c r="AA20" s="3">
        <f t="shared" si="13"/>
        <v>1535.8885207623607</v>
      </c>
      <c r="AB20" s="3"/>
      <c r="AC20" s="3">
        <f t="shared" si="14"/>
        <v>133.02708629549221</v>
      </c>
      <c r="AD20" s="5">
        <f t="shared" si="15"/>
        <v>0</v>
      </c>
      <c r="AE20" s="3">
        <f t="shared" si="16"/>
        <v>1668.9156070578529</v>
      </c>
      <c r="AF20" s="3">
        <f t="shared" si="17"/>
        <v>0</v>
      </c>
      <c r="AG20" s="8">
        <f t="shared" si="18"/>
        <v>0</v>
      </c>
      <c r="AH20" s="3">
        <f t="shared" si="19"/>
        <v>0</v>
      </c>
      <c r="AI20" s="3">
        <f t="shared" si="20"/>
        <v>133.02708629549221</v>
      </c>
      <c r="AJ20" s="3"/>
      <c r="AK20" s="3">
        <f t="shared" si="21"/>
        <v>1669</v>
      </c>
      <c r="AM20" s="10">
        <v>0.36024129454009757</v>
      </c>
      <c r="AN20" s="10">
        <v>0.23954543228063724</v>
      </c>
      <c r="AO20" s="10">
        <v>0.18937492311941795</v>
      </c>
      <c r="AP20" s="10">
        <v>0.21083835005984716</v>
      </c>
      <c r="AQ20" s="10">
        <v>0.38195712041299307</v>
      </c>
      <c r="AR20" s="10">
        <v>0.35215925609163024</v>
      </c>
      <c r="AS20" s="10">
        <v>0.2385471471483053</v>
      </c>
      <c r="AT20" s="10">
        <v>7.2638979890386833E-4</v>
      </c>
      <c r="AU20" s="77">
        <v>2.6610086548167471E-2</v>
      </c>
      <c r="AV20" s="77">
        <f t="shared" si="22"/>
        <v>0.73411637650462325</v>
      </c>
      <c r="AW20" s="10">
        <v>0.1</v>
      </c>
      <c r="AX20" s="10">
        <f t="shared" si="23"/>
        <v>0.17860150132754574</v>
      </c>
      <c r="AY20" s="10">
        <f t="shared" si="24"/>
        <v>0.11363093004211949</v>
      </c>
      <c r="AZ20" s="10">
        <f t="shared" si="25"/>
        <v>0.16581145687183968</v>
      </c>
      <c r="BA20" s="10">
        <f t="shared" si="26"/>
        <v>0.54195611175849512</v>
      </c>
      <c r="BC20" s="13">
        <f t="shared" si="27"/>
        <v>298.08590571567385</v>
      </c>
      <c r="BD20" s="13">
        <f t="shared" si="28"/>
        <v>189.65002224029743</v>
      </c>
      <c r="BE20" s="13">
        <f t="shared" si="29"/>
        <v>276.73932151910043</v>
      </c>
      <c r="BF20" s="13">
        <f t="shared" si="30"/>
        <v>904.52475052492832</v>
      </c>
      <c r="BH20" s="13">
        <f t="shared" si="31"/>
        <v>313.05816171549657</v>
      </c>
      <c r="BI20" s="13">
        <f t="shared" si="32"/>
        <v>190.76135590582939</v>
      </c>
      <c r="BJ20" s="13">
        <f t="shared" si="33"/>
        <v>277.00448935826211</v>
      </c>
      <c r="BK20" s="13">
        <f t="shared" si="34"/>
        <v>875.9277647915153</v>
      </c>
      <c r="BL20" s="13">
        <f t="shared" si="35"/>
        <v>1656.7517717711034</v>
      </c>
      <c r="BM20" s="67">
        <f t="shared" si="36"/>
        <v>1.007392916933961</v>
      </c>
      <c r="BO20" s="136">
        <f t="shared" si="37"/>
        <v>315.37257470055778</v>
      </c>
      <c r="BP20" s="136">
        <f t="shared" si="38"/>
        <v>192.17163876425096</v>
      </c>
      <c r="BQ20" s="136">
        <f t="shared" si="39"/>
        <v>279.05236053842202</v>
      </c>
      <c r="BR20" s="136">
        <f t="shared" si="40"/>
        <v>882.4034259967691</v>
      </c>
      <c r="BT20" s="3">
        <f t="shared" si="41"/>
        <v>316</v>
      </c>
      <c r="BU20" s="3">
        <f t="shared" si="42"/>
        <v>192</v>
      </c>
      <c r="BV20" s="3">
        <f t="shared" si="43"/>
        <v>279</v>
      </c>
      <c r="BW20" s="3">
        <f t="shared" si="44"/>
        <v>881</v>
      </c>
      <c r="BX20" s="3">
        <f t="shared" si="45"/>
        <v>1668</v>
      </c>
    </row>
    <row r="21" spans="1:76" x14ac:dyDescent="0.55000000000000004">
      <c r="A21">
        <v>71</v>
      </c>
      <c r="B21" s="6" t="s">
        <v>184</v>
      </c>
      <c r="C21" s="6">
        <v>4030</v>
      </c>
      <c r="D21">
        <v>24187</v>
      </c>
      <c r="E21">
        <v>36874</v>
      </c>
      <c r="F21">
        <v>9030</v>
      </c>
      <c r="G21">
        <v>10560</v>
      </c>
      <c r="H21">
        <v>12848</v>
      </c>
      <c r="I21" s="62">
        <f t="shared" si="2"/>
        <v>2288</v>
      </c>
      <c r="J21" s="8">
        <f t="shared" si="3"/>
        <v>3.1487437365734566E-3</v>
      </c>
      <c r="K21" s="62">
        <f t="shared" si="4"/>
        <v>3818</v>
      </c>
      <c r="L21" s="8">
        <f t="shared" si="5"/>
        <v>2.9536246885272029E-3</v>
      </c>
      <c r="M21">
        <v>24150</v>
      </c>
      <c r="N21" s="8">
        <f t="shared" si="6"/>
        <v>1.2607407674230849E-3</v>
      </c>
      <c r="O21" s="3">
        <v>4201.5307309402197</v>
      </c>
      <c r="P21" s="8">
        <f t="shared" si="7"/>
        <v>0.11394290640940011</v>
      </c>
      <c r="Q21" s="8">
        <f t="shared" si="8"/>
        <v>4.1076786401314974E-4</v>
      </c>
      <c r="R21" s="8">
        <v>2.8E-3</v>
      </c>
      <c r="S21" s="115">
        <f t="shared" si="9"/>
        <v>103.24719999999999</v>
      </c>
      <c r="T21" s="8">
        <f t="shared" si="10"/>
        <v>3.7872781234873958E-5</v>
      </c>
      <c r="U21" s="2">
        <v>0.45138803962333374</v>
      </c>
      <c r="V21" s="2">
        <v>0.54861196037666626</v>
      </c>
      <c r="W21">
        <v>23</v>
      </c>
      <c r="X21" t="s">
        <v>368</v>
      </c>
      <c r="Y21" s="3">
        <f t="shared" si="11"/>
        <v>1262.25</v>
      </c>
      <c r="Z21" s="3">
        <f t="shared" si="12"/>
        <v>43.17074064449065</v>
      </c>
      <c r="AA21" s="3">
        <f t="shared" si="13"/>
        <v>1328.4207406444907</v>
      </c>
      <c r="AB21" s="3"/>
      <c r="AC21" s="3">
        <f t="shared" si="14"/>
        <v>15.847053081062045</v>
      </c>
      <c r="AD21" s="3">
        <f t="shared" si="15"/>
        <v>171.87700329271905</v>
      </c>
      <c r="AE21" s="3">
        <f t="shared" si="16"/>
        <v>1516.1447970182719</v>
      </c>
      <c r="AF21" s="3">
        <f t="shared" si="17"/>
        <v>0</v>
      </c>
      <c r="AG21" s="8">
        <f t="shared" si="18"/>
        <v>0</v>
      </c>
      <c r="AH21" s="3">
        <f t="shared" si="19"/>
        <v>0</v>
      </c>
      <c r="AI21" s="3">
        <f t="shared" si="20"/>
        <v>187.72405637378111</v>
      </c>
      <c r="AJ21" s="3"/>
      <c r="AK21" s="3">
        <f t="shared" si="21"/>
        <v>1516</v>
      </c>
      <c r="AM21" s="10">
        <v>0.41982247768130121</v>
      </c>
      <c r="AN21" s="10">
        <v>0.17175024581142237</v>
      </c>
      <c r="AO21" s="10">
        <v>0.15373129998777046</v>
      </c>
      <c r="AP21" s="10">
        <v>0.25469597651950598</v>
      </c>
      <c r="AQ21" s="10">
        <v>0.42805526236791819</v>
      </c>
      <c r="AR21" s="10">
        <v>0.57062399151689958</v>
      </c>
      <c r="AS21" s="10">
        <v>1.3207461151820683E-3</v>
      </c>
      <c r="AT21" s="10">
        <v>0</v>
      </c>
      <c r="AU21" s="77">
        <v>0</v>
      </c>
      <c r="AV21" s="77">
        <f t="shared" si="22"/>
        <v>0.99867925388481771</v>
      </c>
      <c r="AW21" s="10">
        <v>0.3</v>
      </c>
      <c r="AX21" s="10">
        <f t="shared" si="23"/>
        <v>0.10632237482315066</v>
      </c>
      <c r="AY21" s="10">
        <f t="shared" si="24"/>
        <v>0.14716063241758479</v>
      </c>
      <c r="AZ21" s="10">
        <f t="shared" si="25"/>
        <v>0.19479393862087557</v>
      </c>
      <c r="BA21" s="10">
        <f t="shared" si="26"/>
        <v>0.55172305413838896</v>
      </c>
      <c r="BC21" s="13">
        <f t="shared" si="27"/>
        <v>161.18472023189639</v>
      </c>
      <c r="BD21" s="13">
        <f t="shared" si="28"/>
        <v>223.09551874505854</v>
      </c>
      <c r="BE21" s="13">
        <f t="shared" si="29"/>
        <v>295.30761094924736</v>
      </c>
      <c r="BF21" s="13">
        <f t="shared" si="30"/>
        <v>836.41215007379765</v>
      </c>
      <c r="BH21" s="13">
        <f t="shared" si="31"/>
        <v>169.28070480646952</v>
      </c>
      <c r="BI21" s="13">
        <f t="shared" si="32"/>
        <v>224.40284029283328</v>
      </c>
      <c r="BJ21" s="13">
        <f t="shared" si="33"/>
        <v>295.59057066980159</v>
      </c>
      <c r="BK21" s="13">
        <f t="shared" si="34"/>
        <v>809.96857701619729</v>
      </c>
      <c r="BL21" s="13">
        <f t="shared" si="35"/>
        <v>1499.2426927853016</v>
      </c>
      <c r="BM21" s="67">
        <f t="shared" si="36"/>
        <v>1.011177181183099</v>
      </c>
      <c r="BO21" s="136">
        <f t="shared" si="37"/>
        <v>171.17278591489412</v>
      </c>
      <c r="BP21" s="136">
        <f t="shared" si="38"/>
        <v>226.9110314967883</v>
      </c>
      <c r="BQ21" s="136">
        <f t="shared" si="39"/>
        <v>298.89444003419356</v>
      </c>
      <c r="BR21" s="136">
        <f t="shared" si="40"/>
        <v>819.02174255412422</v>
      </c>
      <c r="BT21" s="3">
        <f t="shared" si="41"/>
        <v>172</v>
      </c>
      <c r="BU21" s="3">
        <f t="shared" si="42"/>
        <v>227</v>
      </c>
      <c r="BV21" s="3">
        <f t="shared" si="43"/>
        <v>299</v>
      </c>
      <c r="BW21" s="3">
        <f t="shared" si="44"/>
        <v>818</v>
      </c>
      <c r="BX21" s="3">
        <f t="shared" si="45"/>
        <v>1516</v>
      </c>
    </row>
    <row r="22" spans="1:76" x14ac:dyDescent="0.55000000000000004">
      <c r="A22">
        <v>65</v>
      </c>
      <c r="B22" s="6" t="s">
        <v>155</v>
      </c>
      <c r="C22" s="6">
        <v>4758</v>
      </c>
      <c r="D22">
        <v>45502</v>
      </c>
      <c r="E22">
        <v>80171</v>
      </c>
      <c r="F22">
        <v>16692</v>
      </c>
      <c r="G22">
        <v>21168</v>
      </c>
      <c r="H22">
        <v>25052</v>
      </c>
      <c r="I22" s="62">
        <f t="shared" si="2"/>
        <v>3884</v>
      </c>
      <c r="J22" s="8">
        <f t="shared" si="3"/>
        <v>5.3451576367357107E-3</v>
      </c>
      <c r="K22" s="62">
        <f t="shared" si="4"/>
        <v>8360</v>
      </c>
      <c r="L22" s="8">
        <f t="shared" si="5"/>
        <v>6.4673395484775836E-3</v>
      </c>
      <c r="M22">
        <v>48401</v>
      </c>
      <c r="N22" s="8">
        <f t="shared" si="6"/>
        <v>2.5267541980970908E-3</v>
      </c>
      <c r="O22" s="3">
        <v>0</v>
      </c>
      <c r="P22" s="8">
        <f t="shared" si="7"/>
        <v>0</v>
      </c>
      <c r="Q22" s="8">
        <f t="shared" si="8"/>
        <v>0</v>
      </c>
      <c r="R22" s="8">
        <v>3.15E-2</v>
      </c>
      <c r="S22" s="115">
        <f t="shared" si="9"/>
        <v>2525.3865000000001</v>
      </c>
      <c r="T22" s="8">
        <f t="shared" si="10"/>
        <v>9.2635355194139915E-4</v>
      </c>
      <c r="U22" s="2">
        <v>0.74053073259242463</v>
      </c>
      <c r="V22" s="2">
        <v>0.25946926740757537</v>
      </c>
      <c r="W22">
        <v>32</v>
      </c>
      <c r="X22" t="s">
        <v>373</v>
      </c>
      <c r="Y22" s="3">
        <f t="shared" si="11"/>
        <v>3692.7</v>
      </c>
      <c r="Z22" s="3">
        <f t="shared" si="12"/>
        <v>88.925475731458363</v>
      </c>
      <c r="AA22" s="3">
        <f t="shared" si="13"/>
        <v>3813.6254757314582</v>
      </c>
      <c r="AB22" s="3"/>
      <c r="AC22" s="3">
        <f t="shared" si="14"/>
        <v>387.61277706027374</v>
      </c>
      <c r="AD22" s="3">
        <f t="shared" si="15"/>
        <v>0</v>
      </c>
      <c r="AE22" s="3">
        <f t="shared" si="16"/>
        <v>4201.2382527917316</v>
      </c>
      <c r="AF22" s="3">
        <f t="shared" si="17"/>
        <v>0</v>
      </c>
      <c r="AG22" s="8">
        <f t="shared" si="18"/>
        <v>9.2635355194139915E-4</v>
      </c>
      <c r="AH22" s="3">
        <f t="shared" si="19"/>
        <v>0</v>
      </c>
      <c r="AI22" s="3">
        <f t="shared" si="20"/>
        <v>387.61277706027374</v>
      </c>
      <c r="AJ22" s="3"/>
      <c r="AK22" s="3">
        <f t="shared" si="21"/>
        <v>4201</v>
      </c>
      <c r="AM22" s="10">
        <v>0.183183737809027</v>
      </c>
      <c r="AN22" s="10">
        <v>0.14102141528691317</v>
      </c>
      <c r="AO22" s="10">
        <v>0.17954587031576816</v>
      </c>
      <c r="AP22" s="10">
        <v>0.49624897658829165</v>
      </c>
      <c r="AQ22" s="10">
        <v>0</v>
      </c>
      <c r="AR22" s="10">
        <v>5.179610700490455E-2</v>
      </c>
      <c r="AS22" s="10">
        <v>0.40087867208604527</v>
      </c>
      <c r="AT22" s="10">
        <v>0.48119899193067117</v>
      </c>
      <c r="AU22" s="77">
        <v>6.6126228978378915E-2</v>
      </c>
      <c r="AV22" s="77">
        <f t="shared" si="22"/>
        <v>5.179610700490455E-2</v>
      </c>
      <c r="AW22" s="10">
        <v>0</v>
      </c>
      <c r="AX22" s="10">
        <f t="shared" si="23"/>
        <v>0.27848276676886552</v>
      </c>
      <c r="AY22" s="10">
        <f t="shared" si="24"/>
        <v>0.1707625949288889</v>
      </c>
      <c r="AZ22" s="10">
        <f t="shared" si="25"/>
        <v>0.17219869991413822</v>
      </c>
      <c r="BA22" s="10">
        <f t="shared" si="26"/>
        <v>0.37855593838810742</v>
      </c>
      <c r="BC22" s="13">
        <f t="shared" si="27"/>
        <v>1169.9061031960041</v>
      </c>
      <c r="BD22" s="13">
        <f t="shared" si="28"/>
        <v>717.3736612962623</v>
      </c>
      <c r="BE22" s="13">
        <f t="shared" si="29"/>
        <v>723.40673833929463</v>
      </c>
      <c r="BF22" s="13">
        <f t="shared" si="30"/>
        <v>1590.3134971684392</v>
      </c>
      <c r="BH22" s="13">
        <f t="shared" si="31"/>
        <v>1228.6681356736924</v>
      </c>
      <c r="BI22" s="13">
        <f t="shared" si="32"/>
        <v>721.57741245403599</v>
      </c>
      <c r="BJ22" s="13">
        <f t="shared" si="33"/>
        <v>724.09989679826413</v>
      </c>
      <c r="BK22" s="13">
        <f t="shared" si="34"/>
        <v>1540.0349698381617</v>
      </c>
      <c r="BL22" s="13">
        <f t="shared" si="35"/>
        <v>4214.380414764154</v>
      </c>
      <c r="BM22" s="67">
        <f t="shared" si="36"/>
        <v>0.99682505767223129</v>
      </c>
      <c r="BO22" s="136">
        <f t="shared" si="37"/>
        <v>1224.7671852029614</v>
      </c>
      <c r="BP22" s="136">
        <f t="shared" si="38"/>
        <v>719.28644578447381</v>
      </c>
      <c r="BQ22" s="136">
        <f t="shared" si="39"/>
        <v>721.80092138638634</v>
      </c>
      <c r="BR22" s="136">
        <f t="shared" si="40"/>
        <v>1535.1454476261786</v>
      </c>
      <c r="BT22" s="3">
        <f t="shared" si="41"/>
        <v>1226</v>
      </c>
      <c r="BU22" s="3">
        <f t="shared" si="42"/>
        <v>720</v>
      </c>
      <c r="BV22" s="3">
        <f t="shared" si="43"/>
        <v>722</v>
      </c>
      <c r="BW22" s="3">
        <f t="shared" si="44"/>
        <v>1534</v>
      </c>
      <c r="BX22" s="3">
        <f t="shared" si="45"/>
        <v>4202</v>
      </c>
    </row>
    <row r="23" spans="1:76" x14ac:dyDescent="0.55000000000000004">
      <c r="A23">
        <v>37</v>
      </c>
      <c r="B23" s="6" t="s">
        <v>37</v>
      </c>
      <c r="C23" s="6">
        <v>4870</v>
      </c>
      <c r="D23">
        <v>36408</v>
      </c>
      <c r="E23">
        <v>37070</v>
      </c>
      <c r="F23">
        <v>8994</v>
      </c>
      <c r="G23">
        <v>9093</v>
      </c>
      <c r="H23">
        <v>9214</v>
      </c>
      <c r="I23" s="62">
        <f t="shared" si="2"/>
        <v>121</v>
      </c>
      <c r="J23" s="8">
        <f t="shared" si="3"/>
        <v>1.6652010145340397E-4</v>
      </c>
      <c r="K23" s="62">
        <f t="shared" si="4"/>
        <v>220</v>
      </c>
      <c r="L23" s="8">
        <f t="shared" si="5"/>
        <v>1.7019314601256799E-4</v>
      </c>
      <c r="M23">
        <v>36556</v>
      </c>
      <c r="N23" s="8">
        <f t="shared" si="6"/>
        <v>1.9083908693133869E-3</v>
      </c>
      <c r="O23" s="3">
        <v>36476.040827005498</v>
      </c>
      <c r="P23" s="8">
        <f t="shared" si="7"/>
        <v>0.98397736247654433</v>
      </c>
      <c r="Q23" s="8">
        <f t="shared" si="8"/>
        <v>3.5661253808829218E-3</v>
      </c>
      <c r="R23" s="8">
        <v>0.1807</v>
      </c>
      <c r="S23" s="115">
        <f t="shared" si="9"/>
        <v>6698.549</v>
      </c>
      <c r="T23" s="8">
        <f t="shared" si="10"/>
        <v>2.4571386039338957E-3</v>
      </c>
      <c r="U23" s="2">
        <v>0.29447371370922543</v>
      </c>
      <c r="V23" s="2">
        <v>0.70552628629077452</v>
      </c>
      <c r="W23">
        <v>4</v>
      </c>
      <c r="X23" t="s">
        <v>372</v>
      </c>
      <c r="Y23" s="3">
        <f t="shared" si="11"/>
        <v>81.674999999999997</v>
      </c>
      <c r="Z23" s="3">
        <f t="shared" si="12"/>
        <v>3.2419600801479649</v>
      </c>
      <c r="AA23" s="3">
        <f t="shared" si="13"/>
        <v>88.916960080147959</v>
      </c>
      <c r="AB23" s="3"/>
      <c r="AC23" s="3">
        <f t="shared" si="14"/>
        <v>1028.1369525671889</v>
      </c>
      <c r="AD23" s="3">
        <f t="shared" si="15"/>
        <v>1492.1686858459825</v>
      </c>
      <c r="AE23" s="3">
        <f t="shared" si="16"/>
        <v>2609.2225984933193</v>
      </c>
      <c r="AF23" s="3">
        <f t="shared" si="17"/>
        <v>2380.852839958713</v>
      </c>
      <c r="AG23" s="8">
        <f t="shared" si="18"/>
        <v>0</v>
      </c>
      <c r="AH23" s="3">
        <f t="shared" si="19"/>
        <v>0</v>
      </c>
      <c r="AI23" s="3">
        <f t="shared" si="20"/>
        <v>139.45279845445839</v>
      </c>
      <c r="AJ23" s="3"/>
      <c r="AK23" s="3">
        <f t="shared" si="21"/>
        <v>228</v>
      </c>
      <c r="AM23" s="10">
        <v>0.36946564286514966</v>
      </c>
      <c r="AN23" s="10">
        <v>0.21696769420468554</v>
      </c>
      <c r="AO23" s="10">
        <v>0.20807248813660656</v>
      </c>
      <c r="AP23" s="10">
        <v>0.2054941747935583</v>
      </c>
      <c r="AQ23" s="10">
        <v>7.9152335166587803E-2</v>
      </c>
      <c r="AR23" s="10">
        <v>0.92078050386758159</v>
      </c>
      <c r="AS23" s="10">
        <v>6.7160965830796065E-5</v>
      </c>
      <c r="AT23" s="10">
        <v>0</v>
      </c>
      <c r="AU23" s="77">
        <v>0</v>
      </c>
      <c r="AV23" s="77">
        <f t="shared" si="22"/>
        <v>0.99993283903416941</v>
      </c>
      <c r="AW23" s="10">
        <v>0.3</v>
      </c>
      <c r="AX23" s="10">
        <f t="shared" si="23"/>
        <v>0.17378614963075717</v>
      </c>
      <c r="AY23" s="10">
        <f t="shared" si="24"/>
        <v>0.10017319646538236</v>
      </c>
      <c r="AZ23" s="10">
        <f t="shared" si="25"/>
        <v>0.12421653324481882</v>
      </c>
      <c r="BA23" s="10">
        <f t="shared" si="26"/>
        <v>0.60182412065904156</v>
      </c>
      <c r="BC23" s="13">
        <f t="shared" si="27"/>
        <v>39.623242115812637</v>
      </c>
      <c r="BD23" s="13">
        <f t="shared" si="28"/>
        <v>22.839488794107179</v>
      </c>
      <c r="BE23" s="13">
        <f t="shared" si="29"/>
        <v>28.32136957981869</v>
      </c>
      <c r="BF23" s="13">
        <f t="shared" si="30"/>
        <v>137.21589951026147</v>
      </c>
      <c r="BH23" s="13">
        <f t="shared" si="31"/>
        <v>41.613437938981711</v>
      </c>
      <c r="BI23" s="13">
        <f t="shared" si="32"/>
        <v>22.97332633602041</v>
      </c>
      <c r="BJ23" s="13">
        <f t="shared" si="33"/>
        <v>28.34850672943789</v>
      </c>
      <c r="BK23" s="13">
        <f t="shared" si="34"/>
        <v>132.87775274488533</v>
      </c>
      <c r="BL23" s="13">
        <f t="shared" si="35"/>
        <v>225.81302374932534</v>
      </c>
      <c r="BM23" s="67">
        <f t="shared" si="36"/>
        <v>1.009684898658026</v>
      </c>
      <c r="BO23" s="136">
        <f t="shared" si="37"/>
        <v>42.016459868232808</v>
      </c>
      <c r="BP23" s="136">
        <f t="shared" si="38"/>
        <v>23.195820673422528</v>
      </c>
      <c r="BQ23" s="136">
        <f t="shared" si="39"/>
        <v>28.623059144218864</v>
      </c>
      <c r="BR23" s="136">
        <f t="shared" si="40"/>
        <v>134.16466031412577</v>
      </c>
      <c r="BT23" s="3">
        <f t="shared" si="41"/>
        <v>43</v>
      </c>
      <c r="BU23" s="3">
        <f t="shared" si="42"/>
        <v>23</v>
      </c>
      <c r="BV23" s="3">
        <f t="shared" si="43"/>
        <v>29</v>
      </c>
      <c r="BW23" s="3">
        <f t="shared" si="44"/>
        <v>133</v>
      </c>
      <c r="BX23" s="3">
        <f t="shared" si="45"/>
        <v>228</v>
      </c>
    </row>
    <row r="24" spans="1:76" x14ac:dyDescent="0.55000000000000004">
      <c r="A24">
        <v>37</v>
      </c>
      <c r="B24" s="6" t="s">
        <v>39</v>
      </c>
      <c r="C24" s="6">
        <v>4996</v>
      </c>
      <c r="D24">
        <v>42810</v>
      </c>
      <c r="E24">
        <v>44337</v>
      </c>
      <c r="F24">
        <v>9732</v>
      </c>
      <c r="G24">
        <v>9931</v>
      </c>
      <c r="H24">
        <v>10216</v>
      </c>
      <c r="I24" s="62">
        <f t="shared" si="2"/>
        <v>285</v>
      </c>
      <c r="J24" s="8">
        <f t="shared" si="3"/>
        <v>3.9221676788611675E-4</v>
      </c>
      <c r="K24" s="62">
        <f t="shared" si="4"/>
        <v>484</v>
      </c>
      <c r="L24" s="8">
        <f t="shared" si="5"/>
        <v>3.744249212276496E-4</v>
      </c>
      <c r="M24">
        <v>42972</v>
      </c>
      <c r="N24" s="8">
        <f t="shared" si="6"/>
        <v>2.2433354972134496E-3</v>
      </c>
      <c r="O24" s="3">
        <v>27335.3938175244</v>
      </c>
      <c r="P24" s="8">
        <f t="shared" si="7"/>
        <v>0.61653683870186071</v>
      </c>
      <c r="Q24" s="8">
        <f t="shared" si="8"/>
        <v>2.6724786868023314E-3</v>
      </c>
      <c r="R24" s="8">
        <v>0.1956</v>
      </c>
      <c r="S24" s="115">
        <f t="shared" si="9"/>
        <v>8672.3171999999995</v>
      </c>
      <c r="T24" s="8">
        <f t="shared" si="10"/>
        <v>3.1811494366436538E-3</v>
      </c>
      <c r="U24" s="2">
        <v>0.22207267833109018</v>
      </c>
      <c r="V24" s="2">
        <v>0.77792732166890977</v>
      </c>
      <c r="W24">
        <v>8</v>
      </c>
      <c r="X24" t="s">
        <v>372</v>
      </c>
      <c r="Y24" s="3">
        <f t="shared" si="11"/>
        <v>164.17499999999998</v>
      </c>
      <c r="Z24" s="3">
        <f t="shared" si="12"/>
        <v>6.9326926312247634</v>
      </c>
      <c r="AA24" s="3">
        <f t="shared" si="13"/>
        <v>179.10769263122475</v>
      </c>
      <c r="AB24" s="3"/>
      <c r="AC24" s="3">
        <f t="shared" si="14"/>
        <v>1331.0837582443626</v>
      </c>
      <c r="AD24" s="3">
        <f t="shared" si="15"/>
        <v>1118.2413920202414</v>
      </c>
      <c r="AE24" s="3">
        <f t="shared" si="16"/>
        <v>2628.4328428958288</v>
      </c>
      <c r="AF24" s="3">
        <f t="shared" si="17"/>
        <v>2126.0193741196954</v>
      </c>
      <c r="AG24" s="8">
        <f t="shared" si="18"/>
        <v>0</v>
      </c>
      <c r="AH24" s="3">
        <f t="shared" si="19"/>
        <v>0</v>
      </c>
      <c r="AI24" s="3">
        <f t="shared" si="20"/>
        <v>323.30577614490858</v>
      </c>
      <c r="AJ24" s="3"/>
      <c r="AK24" s="3">
        <f t="shared" si="21"/>
        <v>502</v>
      </c>
      <c r="AM24" s="10">
        <v>0.35528513303654619</v>
      </c>
      <c r="AN24" s="10">
        <v>0.27159715291438036</v>
      </c>
      <c r="AO24" s="10">
        <v>0.18579274597094253</v>
      </c>
      <c r="AP24" s="10">
        <v>0.1873249680781309</v>
      </c>
      <c r="AQ24" s="10">
        <v>0.72397650656288581</v>
      </c>
      <c r="AR24" s="10">
        <v>0.27584258042313609</v>
      </c>
      <c r="AS24" s="10">
        <v>1.7719782885290269E-4</v>
      </c>
      <c r="AT24" s="10">
        <v>3.7151851252041834E-6</v>
      </c>
      <c r="AU24" s="77">
        <v>0</v>
      </c>
      <c r="AV24" s="77">
        <f t="shared" si="22"/>
        <v>0.99981908698602195</v>
      </c>
      <c r="AW24" s="10">
        <v>0.3</v>
      </c>
      <c r="AX24" s="10">
        <f t="shared" si="23"/>
        <v>0.18513055749363994</v>
      </c>
      <c r="AY24" s="10">
        <f t="shared" si="24"/>
        <v>5.6469629497626489E-2</v>
      </c>
      <c r="AZ24" s="10">
        <f t="shared" si="25"/>
        <v>0.14204032697735006</v>
      </c>
      <c r="BA24" s="10">
        <f t="shared" si="26"/>
        <v>0.61635948603138346</v>
      </c>
      <c r="BC24" s="13">
        <f t="shared" si="27"/>
        <v>92.935539861807243</v>
      </c>
      <c r="BD24" s="13">
        <f t="shared" si="28"/>
        <v>28.347754007808497</v>
      </c>
      <c r="BE24" s="13">
        <f t="shared" si="29"/>
        <v>71.304244142629727</v>
      </c>
      <c r="BF24" s="13">
        <f t="shared" si="30"/>
        <v>309.41246198775451</v>
      </c>
      <c r="BH24" s="13">
        <f t="shared" si="31"/>
        <v>97.603505262425443</v>
      </c>
      <c r="BI24" s="13">
        <f t="shared" si="32"/>
        <v>28.513869534708771</v>
      </c>
      <c r="BJ24" s="13">
        <f t="shared" si="33"/>
        <v>71.372566895748335</v>
      </c>
      <c r="BK24" s="13">
        <f t="shared" si="34"/>
        <v>299.63023794571581</v>
      </c>
      <c r="BL24" s="13">
        <f t="shared" si="35"/>
        <v>497.12017963859836</v>
      </c>
      <c r="BM24" s="67">
        <f t="shared" si="36"/>
        <v>1.0098161783835635</v>
      </c>
      <c r="BO24" s="136">
        <f t="shared" si="37"/>
        <v>98.561598680942495</v>
      </c>
      <c r="BP24" s="136">
        <f t="shared" si="38"/>
        <v>28.793766764467129</v>
      </c>
      <c r="BQ24" s="136">
        <f t="shared" si="39"/>
        <v>72.073172744089817</v>
      </c>
      <c r="BR24" s="136">
        <f t="shared" si="40"/>
        <v>302.57146181050052</v>
      </c>
      <c r="BT24" s="3">
        <f t="shared" si="41"/>
        <v>99</v>
      </c>
      <c r="BU24" s="3">
        <f t="shared" si="42"/>
        <v>29</v>
      </c>
      <c r="BV24" s="3">
        <f t="shared" si="43"/>
        <v>72</v>
      </c>
      <c r="BW24" s="3">
        <f t="shared" si="44"/>
        <v>301</v>
      </c>
      <c r="BX24" s="3">
        <f t="shared" si="45"/>
        <v>501</v>
      </c>
    </row>
    <row r="25" spans="1:76" x14ac:dyDescent="0.55000000000000004">
      <c r="A25">
        <v>37</v>
      </c>
      <c r="B25" s="6" t="s">
        <v>38</v>
      </c>
      <c r="C25" s="6">
        <v>4982</v>
      </c>
      <c r="D25">
        <v>76657</v>
      </c>
      <c r="E25">
        <v>77046</v>
      </c>
      <c r="F25">
        <v>23269</v>
      </c>
      <c r="G25">
        <v>23306</v>
      </c>
      <c r="H25">
        <v>23425</v>
      </c>
      <c r="I25" s="62">
        <f t="shared" si="2"/>
        <v>119</v>
      </c>
      <c r="J25" s="8">
        <f t="shared" si="3"/>
        <v>1.6376770308227333E-4</v>
      </c>
      <c r="K25" s="62">
        <f t="shared" si="4"/>
        <v>156</v>
      </c>
      <c r="L25" s="8">
        <f t="shared" si="5"/>
        <v>1.2068241262709366E-4</v>
      </c>
      <c r="M25">
        <v>78308</v>
      </c>
      <c r="N25" s="8">
        <f t="shared" si="6"/>
        <v>4.0880367708226477E-3</v>
      </c>
      <c r="O25" s="3">
        <v>16252.840289628501</v>
      </c>
      <c r="P25" s="8">
        <f t="shared" si="7"/>
        <v>0.2109498259433131</v>
      </c>
      <c r="Q25" s="8">
        <f t="shared" si="8"/>
        <v>1.5889790929658563E-3</v>
      </c>
      <c r="R25" s="8">
        <v>0.22439999999999999</v>
      </c>
      <c r="S25" s="115">
        <f t="shared" si="9"/>
        <v>17289.1224</v>
      </c>
      <c r="T25" s="8">
        <f t="shared" si="10"/>
        <v>6.3419361532144119E-3</v>
      </c>
      <c r="U25" s="2">
        <v>0.40035960443512136</v>
      </c>
      <c r="V25" s="2">
        <v>0.59964039556487858</v>
      </c>
      <c r="W25">
        <v>62</v>
      </c>
      <c r="X25" t="s">
        <v>372</v>
      </c>
      <c r="Y25" s="3">
        <f t="shared" si="11"/>
        <v>30.524999999999999</v>
      </c>
      <c r="Z25" s="3">
        <f t="shared" si="12"/>
        <v>1.098515807611627</v>
      </c>
      <c r="AA25" s="3">
        <f t="shared" si="13"/>
        <v>93.623515807611639</v>
      </c>
      <c r="AB25" s="3"/>
      <c r="AC25" s="3">
        <f t="shared" si="14"/>
        <v>2653.6471729768828</v>
      </c>
      <c r="AD25" s="3">
        <f t="shared" si="15"/>
        <v>664.87422391205189</v>
      </c>
      <c r="AE25" s="3">
        <f t="shared" si="16"/>
        <v>3412.1449126965463</v>
      </c>
      <c r="AF25" s="3">
        <f t="shared" si="17"/>
        <v>0</v>
      </c>
      <c r="AG25" s="8">
        <f t="shared" si="18"/>
        <v>7.9309152461802673E-3</v>
      </c>
      <c r="AH25" s="3">
        <f t="shared" si="19"/>
        <v>313.52668067283929</v>
      </c>
      <c r="AI25" s="3">
        <f t="shared" si="20"/>
        <v>3632.0480775617739</v>
      </c>
      <c r="AJ25" s="3"/>
      <c r="AK25" s="3">
        <f t="shared" si="21"/>
        <v>3726</v>
      </c>
      <c r="AM25" s="10">
        <v>0.26583036516974184</v>
      </c>
      <c r="AN25" s="10">
        <v>0.19695937754184681</v>
      </c>
      <c r="AO25" s="10">
        <v>0.18878321845969431</v>
      </c>
      <c r="AP25" s="10">
        <v>0.34842703882871706</v>
      </c>
      <c r="AQ25" s="10">
        <v>5.6116355646790489E-2</v>
      </c>
      <c r="AR25" s="10">
        <v>0.26092671873070294</v>
      </c>
      <c r="AS25" s="10">
        <v>0.5411785300317935</v>
      </c>
      <c r="AT25" s="10">
        <v>0.14177839559071315</v>
      </c>
      <c r="AU25" s="77">
        <v>0</v>
      </c>
      <c r="AV25" s="77">
        <f t="shared" si="22"/>
        <v>0.31704307437749346</v>
      </c>
      <c r="AW25" s="10">
        <v>0</v>
      </c>
      <c r="AX25" s="10">
        <f t="shared" si="23"/>
        <v>0.25821703735085982</v>
      </c>
      <c r="AY25" s="10">
        <f t="shared" si="24"/>
        <v>0.12964310442001892</v>
      </c>
      <c r="AZ25" s="10">
        <f t="shared" si="25"/>
        <v>0.14783716056523957</v>
      </c>
      <c r="BA25" s="10">
        <f t="shared" si="26"/>
        <v>0.46430269766388166</v>
      </c>
      <c r="BC25" s="13">
        <f t="shared" si="27"/>
        <v>962.11668116930366</v>
      </c>
      <c r="BD25" s="13">
        <f t="shared" si="28"/>
        <v>483.05020706899046</v>
      </c>
      <c r="BE25" s="13">
        <f t="shared" si="29"/>
        <v>550.8412602660826</v>
      </c>
      <c r="BF25" s="13">
        <f t="shared" si="30"/>
        <v>1729.991851495623</v>
      </c>
      <c r="BH25" s="13">
        <f t="shared" si="31"/>
        <v>1010.4418685597693</v>
      </c>
      <c r="BI25" s="13">
        <f t="shared" si="32"/>
        <v>485.88084189263287</v>
      </c>
      <c r="BJ25" s="13">
        <f t="shared" si="33"/>
        <v>551.36906884024575</v>
      </c>
      <c r="BK25" s="13">
        <f t="shared" si="34"/>
        <v>1675.2973257046699</v>
      </c>
      <c r="BL25" s="13">
        <f t="shared" si="35"/>
        <v>3722.9891049973176</v>
      </c>
      <c r="BM25" s="67">
        <f t="shared" si="36"/>
        <v>1.0008087305435949</v>
      </c>
      <c r="BO25" s="136">
        <f t="shared" si="37"/>
        <v>1011.2590437614007</v>
      </c>
      <c r="BP25" s="136">
        <f t="shared" si="38"/>
        <v>486.27378857001901</v>
      </c>
      <c r="BQ25" s="136">
        <f t="shared" si="39"/>
        <v>551.81497784701037</v>
      </c>
      <c r="BR25" s="136">
        <f t="shared" si="40"/>
        <v>1676.6521898215701</v>
      </c>
      <c r="BT25" s="3">
        <f t="shared" si="41"/>
        <v>1012</v>
      </c>
      <c r="BU25" s="3">
        <f t="shared" si="42"/>
        <v>487</v>
      </c>
      <c r="BV25" s="3">
        <f t="shared" si="43"/>
        <v>552</v>
      </c>
      <c r="BW25" s="3">
        <f t="shared" si="44"/>
        <v>1675</v>
      </c>
      <c r="BX25" s="3">
        <f t="shared" si="45"/>
        <v>3726</v>
      </c>
    </row>
    <row r="26" spans="1:76" x14ac:dyDescent="0.55000000000000004">
      <c r="A26">
        <v>37</v>
      </c>
      <c r="B26" s="6" t="s">
        <v>40</v>
      </c>
      <c r="C26" s="6">
        <v>6308</v>
      </c>
      <c r="D26">
        <v>34662</v>
      </c>
      <c r="E26">
        <v>35832</v>
      </c>
      <c r="F26">
        <v>14979</v>
      </c>
      <c r="G26">
        <v>15296</v>
      </c>
      <c r="H26">
        <v>15676</v>
      </c>
      <c r="I26" s="62">
        <f t="shared" si="2"/>
        <v>380</v>
      </c>
      <c r="J26" s="8">
        <f t="shared" si="3"/>
        <v>5.2295569051482237E-4</v>
      </c>
      <c r="K26" s="62">
        <f t="shared" si="4"/>
        <v>697</v>
      </c>
      <c r="L26" s="8">
        <f t="shared" si="5"/>
        <v>5.3920283077618127E-4</v>
      </c>
      <c r="M26">
        <v>34627</v>
      </c>
      <c r="N26" s="8">
        <f t="shared" si="6"/>
        <v>1.8076882216794686E-3</v>
      </c>
      <c r="O26" s="3">
        <v>33563.447376071403</v>
      </c>
      <c r="P26" s="8">
        <f t="shared" si="7"/>
        <v>0.93668919893032487</v>
      </c>
      <c r="Q26" s="8">
        <f t="shared" si="8"/>
        <v>3.2813720690081432E-3</v>
      </c>
      <c r="R26" s="8">
        <v>0.17735000000000001</v>
      </c>
      <c r="S26" s="115">
        <f t="shared" si="9"/>
        <v>6354.8052000000007</v>
      </c>
      <c r="T26" s="8">
        <f t="shared" si="10"/>
        <v>2.3310476906864253E-3</v>
      </c>
      <c r="U26" s="2">
        <v>0.41075023486780299</v>
      </c>
      <c r="V26" s="2">
        <v>0.58924976513219707</v>
      </c>
      <c r="W26">
        <v>255</v>
      </c>
      <c r="X26" t="s">
        <v>374</v>
      </c>
      <c r="Y26" s="3">
        <f t="shared" si="11"/>
        <v>261.52499999999998</v>
      </c>
      <c r="Z26" s="3">
        <f t="shared" si="12"/>
        <v>9.316499068916924</v>
      </c>
      <c r="AA26" s="3">
        <f t="shared" si="13"/>
        <v>525.84149906891685</v>
      </c>
      <c r="AB26" s="3"/>
      <c r="AC26" s="3">
        <f t="shared" si="14"/>
        <v>975.37691408783121</v>
      </c>
      <c r="AD26" s="3">
        <f t="shared" si="15"/>
        <v>1373.0197693641733</v>
      </c>
      <c r="AE26" s="3">
        <f t="shared" si="16"/>
        <v>2874.2381825209213</v>
      </c>
      <c r="AF26" s="3">
        <f t="shared" si="17"/>
        <v>0</v>
      </c>
      <c r="AG26" s="8">
        <f t="shared" si="18"/>
        <v>5.6124197596945681E-3</v>
      </c>
      <c r="AH26" s="3">
        <f t="shared" si="19"/>
        <v>221.8714086810071</v>
      </c>
      <c r="AI26" s="3">
        <f t="shared" si="20"/>
        <v>2570.2680921330111</v>
      </c>
      <c r="AJ26" s="3"/>
      <c r="AK26" s="3">
        <f t="shared" si="21"/>
        <v>3096</v>
      </c>
      <c r="AM26" s="10">
        <v>0.19722647295665013</v>
      </c>
      <c r="AN26" s="10">
        <v>6.7747047376191111E-2</v>
      </c>
      <c r="AO26" s="10">
        <v>0.11908483872410863</v>
      </c>
      <c r="AP26" s="10">
        <v>0.61594164094305004</v>
      </c>
      <c r="AQ26" s="10">
        <v>0</v>
      </c>
      <c r="AR26" s="10">
        <v>0</v>
      </c>
      <c r="AS26" s="10">
        <v>0</v>
      </c>
      <c r="AT26" s="10">
        <v>0</v>
      </c>
      <c r="AU26" s="77">
        <v>1</v>
      </c>
      <c r="AV26" s="77">
        <f t="shared" si="22"/>
        <v>0</v>
      </c>
      <c r="AW26" s="10">
        <v>0.3</v>
      </c>
      <c r="AX26" s="10">
        <f t="shared" si="23"/>
        <v>0.31157748555755682</v>
      </c>
      <c r="AY26" s="10">
        <f t="shared" si="24"/>
        <v>0.2195497139281779</v>
      </c>
      <c r="AZ26" s="10">
        <f t="shared" si="25"/>
        <v>0.19540665277481717</v>
      </c>
      <c r="BA26" s="10">
        <f t="shared" si="26"/>
        <v>0.27346614773944816</v>
      </c>
      <c r="BC26" s="13">
        <f t="shared" si="27"/>
        <v>964.64389528619597</v>
      </c>
      <c r="BD26" s="13">
        <f t="shared" si="28"/>
        <v>679.72591432163881</v>
      </c>
      <c r="BE26" s="13">
        <f t="shared" si="29"/>
        <v>604.97899699083393</v>
      </c>
      <c r="BF26" s="13">
        <f t="shared" si="30"/>
        <v>846.65119340133151</v>
      </c>
      <c r="BH26" s="13">
        <f t="shared" si="31"/>
        <v>1013.0960195629717</v>
      </c>
      <c r="BI26" s="13">
        <f t="shared" si="32"/>
        <v>683.70905275208406</v>
      </c>
      <c r="BJ26" s="13">
        <f t="shared" si="33"/>
        <v>605.5586796051067</v>
      </c>
      <c r="BK26" s="13">
        <f t="shared" si="34"/>
        <v>819.88390805637653</v>
      </c>
      <c r="BL26" s="13">
        <f t="shared" si="35"/>
        <v>3122.2476599765391</v>
      </c>
      <c r="BM26" s="67">
        <f t="shared" si="36"/>
        <v>0.99159334465583804</v>
      </c>
      <c r="BO26" s="136">
        <f t="shared" si="37"/>
        <v>1004.5792704959634</v>
      </c>
      <c r="BP26" s="136">
        <f t="shared" si="38"/>
        <v>677.96134638991384</v>
      </c>
      <c r="BQ26" s="136">
        <f t="shared" si="39"/>
        <v>600.46795649500075</v>
      </c>
      <c r="BR26" s="136">
        <f t="shared" si="40"/>
        <v>812.99142661912197</v>
      </c>
      <c r="BT26" s="3">
        <f t="shared" si="41"/>
        <v>1005</v>
      </c>
      <c r="BU26" s="3">
        <f t="shared" si="42"/>
        <v>678</v>
      </c>
      <c r="BV26" s="3">
        <f t="shared" si="43"/>
        <v>601</v>
      </c>
      <c r="BW26" s="3">
        <f t="shared" si="44"/>
        <v>812</v>
      </c>
      <c r="BX26" s="3">
        <f t="shared" si="45"/>
        <v>3096</v>
      </c>
    </row>
    <row r="27" spans="1:76" x14ac:dyDescent="0.55000000000000004">
      <c r="A27">
        <v>71</v>
      </c>
      <c r="B27" s="6" t="s">
        <v>185</v>
      </c>
      <c r="C27" s="6">
        <v>6434</v>
      </c>
      <c r="D27">
        <v>4932</v>
      </c>
      <c r="E27">
        <v>6569</v>
      </c>
      <c r="F27">
        <v>2194</v>
      </c>
      <c r="G27">
        <v>2442</v>
      </c>
      <c r="H27">
        <v>2813</v>
      </c>
      <c r="I27" s="62">
        <f t="shared" si="2"/>
        <v>371</v>
      </c>
      <c r="J27" s="8">
        <f t="shared" si="3"/>
        <v>5.1056989784473443E-4</v>
      </c>
      <c r="K27" s="62">
        <f t="shared" si="4"/>
        <v>619</v>
      </c>
      <c r="L27" s="8">
        <f t="shared" si="5"/>
        <v>4.7886162446263446E-4</v>
      </c>
      <c r="M27">
        <v>5461</v>
      </c>
      <c r="N27" s="8">
        <f t="shared" si="6"/>
        <v>2.8508924765620981E-4</v>
      </c>
      <c r="O27" s="3">
        <v>0</v>
      </c>
      <c r="P27" s="8">
        <f t="shared" si="7"/>
        <v>0</v>
      </c>
      <c r="Q27" s="8">
        <f t="shared" si="8"/>
        <v>0</v>
      </c>
      <c r="R27" s="8">
        <v>8.9999999999999998E-4</v>
      </c>
      <c r="S27" s="115">
        <f t="shared" si="9"/>
        <v>5.9120999999999997</v>
      </c>
      <c r="T27" s="8">
        <f t="shared" si="10"/>
        <v>2.1686560985547145E-6</v>
      </c>
      <c r="U27" s="2">
        <v>0.54983621899859614</v>
      </c>
      <c r="V27" s="2">
        <v>0.45016378100140386</v>
      </c>
      <c r="W27">
        <v>0</v>
      </c>
      <c r="X27" t="s">
        <v>368</v>
      </c>
      <c r="Y27" s="3">
        <f t="shared" si="11"/>
        <v>204.6</v>
      </c>
      <c r="Z27" s="3">
        <f t="shared" si="12"/>
        <v>6.292622835751053</v>
      </c>
      <c r="AA27" s="3">
        <f t="shared" si="13"/>
        <v>210.89262283575104</v>
      </c>
      <c r="AB27" s="3"/>
      <c r="AC27" s="3">
        <f t="shared" si="14"/>
        <v>0.90742763504043611</v>
      </c>
      <c r="AD27" s="3">
        <f t="shared" si="15"/>
        <v>0</v>
      </c>
      <c r="AE27" s="3">
        <f t="shared" si="16"/>
        <v>211.80005047079149</v>
      </c>
      <c r="AF27" s="3">
        <f t="shared" si="17"/>
        <v>0</v>
      </c>
      <c r="AG27" s="8">
        <f t="shared" si="18"/>
        <v>2.1686560985547145E-6</v>
      </c>
      <c r="AH27" s="3">
        <f t="shared" si="19"/>
        <v>8.448096564214988E-2</v>
      </c>
      <c r="AI27" s="3">
        <f t="shared" si="20"/>
        <v>0.99190860068258602</v>
      </c>
      <c r="AJ27" s="3"/>
      <c r="AK27" s="3">
        <f t="shared" si="21"/>
        <v>212</v>
      </c>
      <c r="AM27" s="10">
        <v>0.29617089377632194</v>
      </c>
      <c r="AN27" s="10">
        <v>0.16927653720168467</v>
      </c>
      <c r="AO27" s="10">
        <v>0.17961278427702385</v>
      </c>
      <c r="AP27" s="10">
        <v>0.35493978474496957</v>
      </c>
      <c r="AQ27" s="10">
        <v>0</v>
      </c>
      <c r="AR27" s="10">
        <v>6.3364114404508456E-4</v>
      </c>
      <c r="AS27" s="10">
        <v>0.27960485618143621</v>
      </c>
      <c r="AT27" s="10">
        <v>0.45477891420218924</v>
      </c>
      <c r="AU27" s="77">
        <v>0.26498258847232925</v>
      </c>
      <c r="AV27" s="77">
        <f t="shared" si="22"/>
        <v>6.3364114404508456E-4</v>
      </c>
      <c r="AW27" s="10">
        <v>0</v>
      </c>
      <c r="AX27" s="10">
        <f t="shared" si="23"/>
        <v>0.22039818391866539</v>
      </c>
      <c r="AY27" s="10">
        <f t="shared" si="24"/>
        <v>0.15249575562142656</v>
      </c>
      <c r="AZ27" s="10">
        <f t="shared" si="25"/>
        <v>0.17500942337073139</v>
      </c>
      <c r="BA27" s="10">
        <f t="shared" si="26"/>
        <v>0.45209663708917669</v>
      </c>
      <c r="BC27" s="13">
        <f t="shared" si="27"/>
        <v>46.724414990757062</v>
      </c>
      <c r="BD27" s="13">
        <f t="shared" si="28"/>
        <v>32.329100191742434</v>
      </c>
      <c r="BE27" s="13">
        <f t="shared" si="29"/>
        <v>37.101997754595054</v>
      </c>
      <c r="BF27" s="13">
        <f t="shared" si="30"/>
        <v>95.844487062905458</v>
      </c>
      <c r="BH27" s="13">
        <f t="shared" si="31"/>
        <v>49.07128845665936</v>
      </c>
      <c r="BI27" s="13">
        <f t="shared" si="32"/>
        <v>32.518546082626195</v>
      </c>
      <c r="BJ27" s="13">
        <f t="shared" si="33"/>
        <v>37.137548382236844</v>
      </c>
      <c r="BK27" s="13">
        <f t="shared" si="34"/>
        <v>92.814317432308201</v>
      </c>
      <c r="BL27" s="13">
        <f t="shared" si="35"/>
        <v>211.54170035383061</v>
      </c>
      <c r="BM27" s="67">
        <f t="shared" si="36"/>
        <v>1.0021664742478804</v>
      </c>
      <c r="BO27" s="136">
        <f t="shared" si="37"/>
        <v>49.177600139411027</v>
      </c>
      <c r="BP27" s="136">
        <f t="shared" si="38"/>
        <v>32.588996675292719</v>
      </c>
      <c r="BQ27" s="136">
        <f t="shared" si="39"/>
        <v>37.218005924436376</v>
      </c>
      <c r="BR27" s="136">
        <f t="shared" si="40"/>
        <v>93.015397260859899</v>
      </c>
      <c r="BT27" s="3">
        <f t="shared" si="41"/>
        <v>50</v>
      </c>
      <c r="BU27" s="3">
        <f t="shared" si="42"/>
        <v>33</v>
      </c>
      <c r="BV27" s="3">
        <f t="shared" si="43"/>
        <v>37</v>
      </c>
      <c r="BW27" s="3">
        <f t="shared" si="44"/>
        <v>92</v>
      </c>
      <c r="BX27" s="3">
        <f t="shared" si="45"/>
        <v>212</v>
      </c>
    </row>
    <row r="28" spans="1:76" x14ac:dyDescent="0.55000000000000004">
      <c r="A28">
        <v>65</v>
      </c>
      <c r="B28" s="6" t="s">
        <v>156</v>
      </c>
      <c r="C28" s="6">
        <v>7218</v>
      </c>
      <c r="D28">
        <v>19750</v>
      </c>
      <c r="E28">
        <v>28622</v>
      </c>
      <c r="F28">
        <v>4907</v>
      </c>
      <c r="G28">
        <v>5413</v>
      </c>
      <c r="H28">
        <v>6281</v>
      </c>
      <c r="I28" s="62">
        <f t="shared" si="2"/>
        <v>868</v>
      </c>
      <c r="J28" s="8">
        <f t="shared" si="3"/>
        <v>1.1945408930706994E-3</v>
      </c>
      <c r="K28" s="62">
        <f t="shared" si="4"/>
        <v>1374</v>
      </c>
      <c r="L28" s="8">
        <f t="shared" si="5"/>
        <v>1.062933557369402E-3</v>
      </c>
      <c r="M28">
        <v>19428</v>
      </c>
      <c r="N28" s="8">
        <f t="shared" si="6"/>
        <v>1.0142307092958879E-3</v>
      </c>
      <c r="O28" s="3">
        <v>0</v>
      </c>
      <c r="P28" s="8">
        <f t="shared" si="7"/>
        <v>0</v>
      </c>
      <c r="Q28" s="8">
        <f t="shared" si="8"/>
        <v>0</v>
      </c>
      <c r="R28" s="8">
        <v>6.9999999999999999E-4</v>
      </c>
      <c r="S28" s="115">
        <f t="shared" si="9"/>
        <v>20.035399999999999</v>
      </c>
      <c r="T28" s="8">
        <f t="shared" si="10"/>
        <v>7.3493162153859245E-6</v>
      </c>
      <c r="U28" s="2">
        <v>0.53270477312905129</v>
      </c>
      <c r="V28" s="2">
        <v>0.46729522687094871</v>
      </c>
      <c r="W28">
        <v>59</v>
      </c>
      <c r="X28" t="s">
        <v>375</v>
      </c>
      <c r="Y28" s="3">
        <f t="shared" si="11"/>
        <v>417.45</v>
      </c>
      <c r="Z28" s="3">
        <f t="shared" si="12"/>
        <v>13.089283736004715</v>
      </c>
      <c r="AA28" s="3">
        <f t="shared" si="13"/>
        <v>489.53928373600468</v>
      </c>
      <c r="AB28" s="3"/>
      <c r="AC28" s="3">
        <f t="shared" si="14"/>
        <v>3.0751637555334232</v>
      </c>
      <c r="AD28" s="3">
        <f t="shared" si="15"/>
        <v>0</v>
      </c>
      <c r="AE28" s="3">
        <f t="shared" si="16"/>
        <v>492.6144474915381</v>
      </c>
      <c r="AF28" s="3">
        <f t="shared" si="17"/>
        <v>0</v>
      </c>
      <c r="AG28" s="8">
        <f t="shared" si="18"/>
        <v>0</v>
      </c>
      <c r="AH28" s="3">
        <f t="shared" si="19"/>
        <v>0</v>
      </c>
      <c r="AI28" s="3">
        <f t="shared" si="20"/>
        <v>3.0751637555334232</v>
      </c>
      <c r="AJ28" s="3"/>
      <c r="AK28" s="3">
        <f t="shared" si="21"/>
        <v>493</v>
      </c>
      <c r="AM28" s="10">
        <v>0.39788882341386761</v>
      </c>
      <c r="AN28" s="10">
        <v>0.19406826163818508</v>
      </c>
      <c r="AO28" s="10">
        <v>0.14367607935572574</v>
      </c>
      <c r="AP28" s="10">
        <v>0.26436683559222157</v>
      </c>
      <c r="AQ28" s="10">
        <v>0.29783035828417614</v>
      </c>
      <c r="AR28" s="10">
        <v>0.41105274455215246</v>
      </c>
      <c r="AS28" s="10">
        <v>0.29111689716367128</v>
      </c>
      <c r="AT28" s="10">
        <v>0</v>
      </c>
      <c r="AU28" s="77">
        <v>0</v>
      </c>
      <c r="AV28" s="77">
        <f t="shared" si="22"/>
        <v>0.7088831028363286</v>
      </c>
      <c r="AW28" s="10">
        <v>0.1</v>
      </c>
      <c r="AX28" s="10">
        <f t="shared" si="23"/>
        <v>0.15601298400328373</v>
      </c>
      <c r="AY28" s="10">
        <f t="shared" si="24"/>
        <v>0.1409172324275908</v>
      </c>
      <c r="AZ28" s="10">
        <f t="shared" si="25"/>
        <v>0.19323076313005499</v>
      </c>
      <c r="BA28" s="10">
        <f t="shared" si="26"/>
        <v>0.50983902043907048</v>
      </c>
      <c r="BC28" s="13">
        <f t="shared" si="27"/>
        <v>76.914401113618879</v>
      </c>
      <c r="BD28" s="13">
        <f t="shared" si="28"/>
        <v>69.472195586802258</v>
      </c>
      <c r="BE28" s="13">
        <f t="shared" si="29"/>
        <v>95.262766223117112</v>
      </c>
      <c r="BF28" s="13">
        <f t="shared" si="30"/>
        <v>251.35063707646174</v>
      </c>
      <c r="BH28" s="13">
        <f t="shared" si="31"/>
        <v>80.777656911578603</v>
      </c>
      <c r="BI28" s="13">
        <f t="shared" si="32"/>
        <v>69.879296987909441</v>
      </c>
      <c r="BJ28" s="13">
        <f t="shared" si="33"/>
        <v>95.354045704953251</v>
      </c>
      <c r="BK28" s="13">
        <f t="shared" si="34"/>
        <v>243.40406559968517</v>
      </c>
      <c r="BL28" s="13">
        <f t="shared" si="35"/>
        <v>489.41506520412645</v>
      </c>
      <c r="BM28" s="67">
        <f t="shared" si="36"/>
        <v>1.0073249375647608</v>
      </c>
      <c r="BO28" s="136">
        <f t="shared" si="37"/>
        <v>81.369348205083583</v>
      </c>
      <c r="BP28" s="136">
        <f t="shared" si="38"/>
        <v>70.391158475415253</v>
      </c>
      <c r="BQ28" s="136">
        <f t="shared" si="39"/>
        <v>96.05250813628939</v>
      </c>
      <c r="BR28" s="136">
        <f t="shared" si="40"/>
        <v>245.18698518321182</v>
      </c>
      <c r="BT28" s="3">
        <f t="shared" si="41"/>
        <v>82</v>
      </c>
      <c r="BU28" s="3">
        <f t="shared" si="42"/>
        <v>71</v>
      </c>
      <c r="BV28" s="3">
        <f t="shared" si="43"/>
        <v>96</v>
      </c>
      <c r="BW28" s="3">
        <f t="shared" si="44"/>
        <v>244</v>
      </c>
      <c r="BX28" s="3">
        <f t="shared" si="45"/>
        <v>493</v>
      </c>
    </row>
    <row r="29" spans="1:76" x14ac:dyDescent="0.55000000000000004">
      <c r="A29">
        <v>37</v>
      </c>
      <c r="B29" s="6" t="s">
        <v>41</v>
      </c>
      <c r="C29" s="6">
        <v>7946</v>
      </c>
      <c r="D29">
        <v>1108</v>
      </c>
      <c r="E29">
        <v>1140</v>
      </c>
      <c r="F29">
        <v>371</v>
      </c>
      <c r="G29">
        <v>390</v>
      </c>
      <c r="H29">
        <v>400</v>
      </c>
      <c r="I29" s="62">
        <f t="shared" si="2"/>
        <v>10</v>
      </c>
      <c r="J29" s="8">
        <f t="shared" si="3"/>
        <v>1.376199185565322E-5</v>
      </c>
      <c r="K29" s="62">
        <f t="shared" si="4"/>
        <v>29</v>
      </c>
      <c r="L29" s="8">
        <f t="shared" si="5"/>
        <v>2.2434551065293053E-5</v>
      </c>
      <c r="M29">
        <v>1077</v>
      </c>
      <c r="N29" s="8">
        <f t="shared" si="6"/>
        <v>5.6224339814271742E-5</v>
      </c>
      <c r="O29" s="3">
        <v>0</v>
      </c>
      <c r="P29" s="8">
        <f t="shared" si="7"/>
        <v>0</v>
      </c>
      <c r="Q29" s="8">
        <f t="shared" si="8"/>
        <v>0</v>
      </c>
      <c r="R29" s="8">
        <v>0.105</v>
      </c>
      <c r="S29" s="115">
        <f t="shared" si="9"/>
        <v>119.69999999999999</v>
      </c>
      <c r="T29" s="8">
        <f t="shared" si="10"/>
        <v>4.3907940494409651E-5</v>
      </c>
      <c r="U29" s="2">
        <v>0.78343949044585992</v>
      </c>
      <c r="V29" s="2">
        <v>0.21656050955414008</v>
      </c>
      <c r="W29">
        <v>4</v>
      </c>
      <c r="X29" t="s">
        <v>370</v>
      </c>
      <c r="Y29" s="3">
        <f t="shared" si="11"/>
        <v>15.674999999999999</v>
      </c>
      <c r="Z29" s="3">
        <f t="shared" si="12"/>
        <v>0.3539355095541401</v>
      </c>
      <c r="AA29" s="3">
        <f t="shared" si="13"/>
        <v>20.028935509554138</v>
      </c>
      <c r="AB29" s="3"/>
      <c r="AC29" s="3">
        <f t="shared" si="14"/>
        <v>18.372336042073069</v>
      </c>
      <c r="AD29" s="3">
        <f t="shared" si="15"/>
        <v>0</v>
      </c>
      <c r="AE29" s="3">
        <f t="shared" si="16"/>
        <v>38.401271551627204</v>
      </c>
      <c r="AF29" s="3">
        <f t="shared" si="17"/>
        <v>0</v>
      </c>
      <c r="AG29" s="8">
        <f t="shared" si="18"/>
        <v>4.3907940494409651E-5</v>
      </c>
      <c r="AH29" s="3">
        <f t="shared" si="19"/>
        <v>1.7357783321443276</v>
      </c>
      <c r="AI29" s="3">
        <f t="shared" si="20"/>
        <v>20.108114374217397</v>
      </c>
      <c r="AJ29" s="3"/>
      <c r="AK29" s="3">
        <f t="shared" si="21"/>
        <v>40</v>
      </c>
      <c r="AM29" s="10">
        <v>0.12997961783439491</v>
      </c>
      <c r="AN29" s="10">
        <v>7.5079617834394888E-2</v>
      </c>
      <c r="AO29" s="10">
        <v>9.2732484076433128E-2</v>
      </c>
      <c r="AP29" s="10">
        <v>0.70220828025477711</v>
      </c>
      <c r="AQ29" s="10">
        <v>0</v>
      </c>
      <c r="AR29" s="10">
        <v>0</v>
      </c>
      <c r="AS29" s="10">
        <v>7.7469172596110886E-3</v>
      </c>
      <c r="AT29" s="10">
        <v>7.8054996966197693E-3</v>
      </c>
      <c r="AU29" s="77">
        <v>0.98444758304376911</v>
      </c>
      <c r="AV29" s="77">
        <f t="shared" si="22"/>
        <v>0</v>
      </c>
      <c r="AW29" s="10">
        <v>0.3</v>
      </c>
      <c r="AX29" s="10">
        <f t="shared" si="23"/>
        <v>0.36537496965536098</v>
      </c>
      <c r="AY29" s="10">
        <f t="shared" si="24"/>
        <v>0.21368365756161489</v>
      </c>
      <c r="AZ29" s="10">
        <f t="shared" si="25"/>
        <v>0.21648853649295757</v>
      </c>
      <c r="BA29" s="10">
        <f t="shared" si="26"/>
        <v>0.2044528362900665</v>
      </c>
      <c r="BC29" s="13">
        <f t="shared" si="27"/>
        <v>14.614998786214439</v>
      </c>
      <c r="BD29" s="13">
        <f t="shared" si="28"/>
        <v>8.5473463024645966</v>
      </c>
      <c r="BE29" s="13">
        <f t="shared" si="29"/>
        <v>8.6595414597183034</v>
      </c>
      <c r="BF29" s="13">
        <f t="shared" si="30"/>
        <v>8.178113451602659</v>
      </c>
      <c r="BH29" s="13">
        <f t="shared" si="31"/>
        <v>15.349080804412976</v>
      </c>
      <c r="BI29" s="13">
        <f t="shared" si="32"/>
        <v>8.5974330548133686</v>
      </c>
      <c r="BJ29" s="13">
        <f t="shared" si="33"/>
        <v>8.6678389141038963</v>
      </c>
      <c r="BK29" s="13">
        <f t="shared" si="34"/>
        <v>7.9195584551075475</v>
      </c>
      <c r="BL29" s="13">
        <f t="shared" si="35"/>
        <v>40.533911228437788</v>
      </c>
      <c r="BM29" s="67">
        <f t="shared" si="36"/>
        <v>0.98682803577900946</v>
      </c>
      <c r="BO29" s="136">
        <f t="shared" si="37"/>
        <v>15.146903261232156</v>
      </c>
      <c r="BP29" s="136">
        <f t="shared" si="38"/>
        <v>8.4841879742230049</v>
      </c>
      <c r="BQ29" s="136">
        <f t="shared" si="39"/>
        <v>8.5536664500540098</v>
      </c>
      <c r="BR29" s="136">
        <f t="shared" si="40"/>
        <v>7.8152423144908276</v>
      </c>
      <c r="BT29" s="3">
        <f t="shared" si="41"/>
        <v>16</v>
      </c>
      <c r="BU29" s="3">
        <f t="shared" si="42"/>
        <v>9</v>
      </c>
      <c r="BV29" s="3">
        <f t="shared" si="43"/>
        <v>9</v>
      </c>
      <c r="BW29" s="3">
        <f t="shared" si="44"/>
        <v>7</v>
      </c>
      <c r="BX29" s="3">
        <f t="shared" si="45"/>
        <v>41</v>
      </c>
    </row>
    <row r="30" spans="1:76" x14ac:dyDescent="0.55000000000000004">
      <c r="A30">
        <v>25</v>
      </c>
      <c r="B30" s="6" t="s">
        <v>22</v>
      </c>
      <c r="C30" s="6">
        <v>8058</v>
      </c>
      <c r="D30">
        <v>26785</v>
      </c>
      <c r="E30">
        <v>41125</v>
      </c>
      <c r="F30">
        <v>8849</v>
      </c>
      <c r="G30">
        <v>10274</v>
      </c>
      <c r="H30">
        <v>12831</v>
      </c>
      <c r="I30" s="62">
        <f t="shared" si="2"/>
        <v>2557</v>
      </c>
      <c r="J30" s="8">
        <f t="shared" si="3"/>
        <v>3.5189413174905285E-3</v>
      </c>
      <c r="K30" s="62">
        <f t="shared" si="4"/>
        <v>3982</v>
      </c>
      <c r="L30" s="8">
        <f t="shared" si="5"/>
        <v>3.0804959428274805E-3</v>
      </c>
      <c r="M30">
        <v>27337</v>
      </c>
      <c r="N30" s="8">
        <f t="shared" si="6"/>
        <v>1.427116785053618E-3</v>
      </c>
      <c r="O30" s="3">
        <v>0</v>
      </c>
      <c r="P30" s="8">
        <f t="shared" si="7"/>
        <v>0</v>
      </c>
      <c r="Q30" s="8">
        <f t="shared" si="8"/>
        <v>0</v>
      </c>
      <c r="R30" s="8">
        <v>1.2200000000000001E-2</v>
      </c>
      <c r="S30" s="115">
        <f t="shared" si="9"/>
        <v>501.72500000000002</v>
      </c>
      <c r="T30" s="8">
        <f t="shared" si="10"/>
        <v>1.8404103128285453E-4</v>
      </c>
      <c r="U30" s="2">
        <v>0.52706916099773238</v>
      </c>
      <c r="V30" s="2">
        <v>0.47293083900226762</v>
      </c>
      <c r="W30">
        <v>133</v>
      </c>
      <c r="X30" t="s">
        <v>376</v>
      </c>
      <c r="Y30" s="3">
        <f t="shared" si="11"/>
        <v>1175.625</v>
      </c>
      <c r="Z30" s="3">
        <f t="shared" si="12"/>
        <v>37.094001116071432</v>
      </c>
      <c r="AA30" s="3">
        <f t="shared" si="13"/>
        <v>1345.7190011160715</v>
      </c>
      <c r="AB30" s="3"/>
      <c r="AC30" s="3">
        <f t="shared" si="14"/>
        <v>77.008022562315062</v>
      </c>
      <c r="AD30" s="3">
        <f t="shared" si="15"/>
        <v>0</v>
      </c>
      <c r="AE30" s="3">
        <f t="shared" si="16"/>
        <v>1422.7270236783866</v>
      </c>
      <c r="AF30" s="3">
        <f t="shared" si="17"/>
        <v>0</v>
      </c>
      <c r="AG30" s="8">
        <f t="shared" si="18"/>
        <v>1.8404103128285453E-4</v>
      </c>
      <c r="AH30" s="3">
        <f t="shared" si="19"/>
        <v>0</v>
      </c>
      <c r="AI30" s="3">
        <f t="shared" si="20"/>
        <v>77.008022562315062</v>
      </c>
      <c r="AJ30" s="3"/>
      <c r="AK30" s="3">
        <f t="shared" si="21"/>
        <v>1423</v>
      </c>
      <c r="AM30" s="10">
        <v>0.29259289965986396</v>
      </c>
      <c r="AN30" s="10">
        <v>0.15121475340136059</v>
      </c>
      <c r="AO30" s="10">
        <v>0.13043146541950101</v>
      </c>
      <c r="AP30" s="10">
        <v>0.42576088151927449</v>
      </c>
      <c r="AQ30" s="10">
        <v>0</v>
      </c>
      <c r="AR30" s="10">
        <v>0.34920205708604191</v>
      </c>
      <c r="AS30" s="10">
        <v>0.41362508858463198</v>
      </c>
      <c r="AT30" s="10">
        <v>0.23717285432932617</v>
      </c>
      <c r="AU30" s="77">
        <v>0</v>
      </c>
      <c r="AV30" s="77">
        <f t="shared" si="22"/>
        <v>0.34920205708604191</v>
      </c>
      <c r="AW30" s="10">
        <v>0</v>
      </c>
      <c r="AX30" s="10">
        <f t="shared" si="23"/>
        <v>0.26581443757908152</v>
      </c>
      <c r="AY30" s="10">
        <f t="shared" si="24"/>
        <v>0.14621169009283286</v>
      </c>
      <c r="AZ30" s="10">
        <f t="shared" si="25"/>
        <v>0.14180212166755871</v>
      </c>
      <c r="BA30" s="10">
        <f t="shared" si="26"/>
        <v>0.44617175066052694</v>
      </c>
      <c r="BC30" s="13">
        <f t="shared" si="27"/>
        <v>378.25394467503298</v>
      </c>
      <c r="BD30" s="13">
        <f t="shared" si="28"/>
        <v>208.05923500210116</v>
      </c>
      <c r="BE30" s="13">
        <f t="shared" si="29"/>
        <v>201.78441913293605</v>
      </c>
      <c r="BF30" s="13">
        <f t="shared" si="30"/>
        <v>634.90240118992983</v>
      </c>
      <c r="BH30" s="13">
        <f t="shared" si="31"/>
        <v>397.25288016317802</v>
      </c>
      <c r="BI30" s="13">
        <f t="shared" si="32"/>
        <v>209.27844515325887</v>
      </c>
      <c r="BJ30" s="13">
        <f t="shared" si="33"/>
        <v>201.97776620809785</v>
      </c>
      <c r="BK30" s="13">
        <f t="shared" si="34"/>
        <v>614.82965591855793</v>
      </c>
      <c r="BL30" s="13">
        <f t="shared" si="35"/>
        <v>1423.3387474430926</v>
      </c>
      <c r="BM30" s="67">
        <f t="shared" si="36"/>
        <v>0.99976200504363333</v>
      </c>
      <c r="BO30" s="136">
        <f t="shared" si="37"/>
        <v>397.15833598129706</v>
      </c>
      <c r="BP30" s="136">
        <f t="shared" si="38"/>
        <v>209.22863793883613</v>
      </c>
      <c r="BQ30" s="136">
        <f t="shared" si="39"/>
        <v>201.92969651844211</v>
      </c>
      <c r="BR30" s="136">
        <f t="shared" si="40"/>
        <v>614.68332956142467</v>
      </c>
      <c r="BT30" s="3">
        <f t="shared" si="41"/>
        <v>398</v>
      </c>
      <c r="BU30" s="3">
        <f t="shared" si="42"/>
        <v>210</v>
      </c>
      <c r="BV30" s="3">
        <f t="shared" si="43"/>
        <v>202</v>
      </c>
      <c r="BW30" s="3">
        <f t="shared" si="44"/>
        <v>613</v>
      </c>
      <c r="BX30" s="3">
        <f t="shared" si="45"/>
        <v>1423</v>
      </c>
    </row>
    <row r="31" spans="1:76" x14ac:dyDescent="0.55000000000000004">
      <c r="A31">
        <v>59</v>
      </c>
      <c r="B31" s="6" t="s">
        <v>121</v>
      </c>
      <c r="C31" s="6">
        <v>8100</v>
      </c>
      <c r="D31">
        <v>43853</v>
      </c>
      <c r="E31">
        <v>48034</v>
      </c>
      <c r="F31">
        <v>15908</v>
      </c>
      <c r="G31">
        <v>16059</v>
      </c>
      <c r="H31">
        <v>17035</v>
      </c>
      <c r="I31" s="62">
        <f t="shared" si="2"/>
        <v>976</v>
      </c>
      <c r="J31" s="8">
        <f t="shared" si="3"/>
        <v>1.3431704051117543E-3</v>
      </c>
      <c r="K31" s="62">
        <f t="shared" si="4"/>
        <v>1127</v>
      </c>
      <c r="L31" s="8">
        <f t="shared" si="5"/>
        <v>8.7185307070983698E-4</v>
      </c>
      <c r="M31">
        <v>45606</v>
      </c>
      <c r="N31" s="8">
        <f t="shared" si="6"/>
        <v>2.3808423784305267E-3</v>
      </c>
      <c r="O31" s="3">
        <v>6714.28556062178</v>
      </c>
      <c r="P31" s="8">
        <f t="shared" si="7"/>
        <v>0.13978193697426364</v>
      </c>
      <c r="Q31" s="8">
        <f t="shared" si="8"/>
        <v>6.5643045707147632E-4</v>
      </c>
      <c r="R31" s="8">
        <v>0.16370000000000001</v>
      </c>
      <c r="S31" s="115">
        <f t="shared" si="9"/>
        <v>7863.1658000000007</v>
      </c>
      <c r="T31" s="8">
        <f t="shared" si="10"/>
        <v>2.8843393153222818E-3</v>
      </c>
      <c r="U31" s="2">
        <v>0.6112987615073846</v>
      </c>
      <c r="V31" s="2">
        <v>0.3887012384926154</v>
      </c>
      <c r="W31">
        <v>8</v>
      </c>
      <c r="X31" t="s">
        <v>371</v>
      </c>
      <c r="Y31" s="3">
        <f t="shared" si="11"/>
        <v>124.57499999999999</v>
      </c>
      <c r="Z31" s="3">
        <f t="shared" si="12"/>
        <v>3.5634109874826145</v>
      </c>
      <c r="AA31" s="3">
        <f t="shared" si="13"/>
        <v>136.13841098748262</v>
      </c>
      <c r="AB31" s="3"/>
      <c r="AC31" s="3">
        <f t="shared" si="14"/>
        <v>1206.8899284221916</v>
      </c>
      <c r="AD31" s="3">
        <f t="shared" si="15"/>
        <v>274.66924683256957</v>
      </c>
      <c r="AE31" s="3">
        <f t="shared" si="16"/>
        <v>1617.6975862422437</v>
      </c>
      <c r="AF31" s="3">
        <f t="shared" si="17"/>
        <v>0</v>
      </c>
      <c r="AG31" s="8">
        <f t="shared" si="18"/>
        <v>3.5407697723937584E-3</v>
      </c>
      <c r="AH31" s="3">
        <f t="shared" si="19"/>
        <v>742.09046384369219</v>
      </c>
      <c r="AI31" s="3">
        <f t="shared" si="20"/>
        <v>2223.6496390984535</v>
      </c>
      <c r="AJ31" s="3"/>
      <c r="AK31" s="3">
        <f t="shared" si="21"/>
        <v>2360</v>
      </c>
      <c r="AM31" s="10">
        <v>0.1989983376382542</v>
      </c>
      <c r="AN31" s="10">
        <v>0.14608448550676645</v>
      </c>
      <c r="AO31" s="10">
        <v>0.19266598088173609</v>
      </c>
      <c r="AP31" s="10">
        <v>0.46225119597324321</v>
      </c>
      <c r="AQ31" s="10">
        <v>0</v>
      </c>
      <c r="AR31" s="10">
        <v>6.5999787109548819E-2</v>
      </c>
      <c r="AS31" s="10">
        <v>0.43924460255707309</v>
      </c>
      <c r="AT31" s="10">
        <v>0.27370342940548609</v>
      </c>
      <c r="AU31" s="77">
        <v>0.22105218092789214</v>
      </c>
      <c r="AV31" s="77">
        <f t="shared" si="22"/>
        <v>6.5999787109548819E-2</v>
      </c>
      <c r="AW31" s="10">
        <v>0</v>
      </c>
      <c r="AX31" s="10">
        <f t="shared" si="23"/>
        <v>0.26936458994205364</v>
      </c>
      <c r="AY31" s="10">
        <f t="shared" si="24"/>
        <v>0.16561407700434769</v>
      </c>
      <c r="AZ31" s="10">
        <f t="shared" si="25"/>
        <v>0.17057081998981521</v>
      </c>
      <c r="BA31" s="10">
        <f t="shared" si="26"/>
        <v>0.39445051306378343</v>
      </c>
      <c r="BC31" s="13">
        <f t="shared" si="27"/>
        <v>635.70043226324663</v>
      </c>
      <c r="BD31" s="13">
        <f t="shared" si="28"/>
        <v>390.84922173026052</v>
      </c>
      <c r="BE31" s="13">
        <f t="shared" si="29"/>
        <v>402.54713517596389</v>
      </c>
      <c r="BF31" s="13">
        <f t="shared" si="30"/>
        <v>930.90321083052891</v>
      </c>
      <c r="BH31" s="13">
        <f t="shared" si="31"/>
        <v>667.63038744912456</v>
      </c>
      <c r="BI31" s="13">
        <f t="shared" si="32"/>
        <v>393.13956629824287</v>
      </c>
      <c r="BJ31" s="13">
        <f t="shared" si="33"/>
        <v>402.93285034433751</v>
      </c>
      <c r="BK31" s="13">
        <f t="shared" si="34"/>
        <v>901.47225736700034</v>
      </c>
      <c r="BL31" s="13">
        <f t="shared" si="35"/>
        <v>2365.1750614587054</v>
      </c>
      <c r="BM31" s="67">
        <f t="shared" si="36"/>
        <v>0.99781197529813559</v>
      </c>
      <c r="BO31" s="136">
        <f t="shared" si="37"/>
        <v>666.16959566967057</v>
      </c>
      <c r="BP31" s="136">
        <f t="shared" si="38"/>
        <v>392.27936721590203</v>
      </c>
      <c r="BQ31" s="136">
        <f t="shared" si="39"/>
        <v>402.05122331459148</v>
      </c>
      <c r="BR31" s="136">
        <f t="shared" si="40"/>
        <v>899.49981379983592</v>
      </c>
      <c r="BT31" s="3">
        <f t="shared" si="41"/>
        <v>667</v>
      </c>
      <c r="BU31" s="3">
        <f t="shared" si="42"/>
        <v>393</v>
      </c>
      <c r="BV31" s="3">
        <f t="shared" si="43"/>
        <v>402</v>
      </c>
      <c r="BW31" s="3">
        <f t="shared" si="44"/>
        <v>898</v>
      </c>
      <c r="BX31" s="3">
        <f t="shared" si="45"/>
        <v>2360</v>
      </c>
    </row>
    <row r="32" spans="1:76" x14ac:dyDescent="0.55000000000000004">
      <c r="A32">
        <v>59</v>
      </c>
      <c r="B32" s="6" t="s">
        <v>122</v>
      </c>
      <c r="C32" s="6">
        <v>8786</v>
      </c>
      <c r="D32">
        <v>83433</v>
      </c>
      <c r="E32">
        <v>96187</v>
      </c>
      <c r="F32">
        <v>24661</v>
      </c>
      <c r="G32">
        <v>26431</v>
      </c>
      <c r="H32">
        <v>28564</v>
      </c>
      <c r="I32" s="62">
        <f t="shared" si="2"/>
        <v>2133</v>
      </c>
      <c r="J32" s="8">
        <f t="shared" si="3"/>
        <v>2.9354328628108319E-3</v>
      </c>
      <c r="K32" s="62">
        <f t="shared" si="4"/>
        <v>3903</v>
      </c>
      <c r="L32" s="8">
        <f t="shared" si="5"/>
        <v>3.0193811313047859E-3</v>
      </c>
      <c r="M32">
        <v>83384</v>
      </c>
      <c r="N32" s="8">
        <f t="shared" si="6"/>
        <v>4.353027252621388E-3</v>
      </c>
      <c r="O32" s="3">
        <v>47501.838727708498</v>
      </c>
      <c r="P32" s="8">
        <f t="shared" si="7"/>
        <v>0.49384884368686516</v>
      </c>
      <c r="Q32" s="8">
        <f t="shared" si="8"/>
        <v>4.6440761904201237E-3</v>
      </c>
      <c r="R32" s="8">
        <v>0.20080000000000001</v>
      </c>
      <c r="S32" s="115">
        <f t="shared" si="9"/>
        <v>19314.349600000001</v>
      </c>
      <c r="T32" s="8">
        <f t="shared" si="10"/>
        <v>7.084822998538221E-3</v>
      </c>
      <c r="U32" s="2">
        <v>0.54931222424085124</v>
      </c>
      <c r="V32" s="2">
        <v>0.45068777575914876</v>
      </c>
      <c r="W32">
        <v>28</v>
      </c>
      <c r="X32" t="s">
        <v>371</v>
      </c>
      <c r="Y32" s="3">
        <f t="shared" si="11"/>
        <v>1460.25</v>
      </c>
      <c r="Z32" s="3">
        <f t="shared" si="12"/>
        <v>44.937838859330398</v>
      </c>
      <c r="AA32" s="3">
        <f t="shared" si="13"/>
        <v>1533.1878388593304</v>
      </c>
      <c r="AB32" s="3"/>
      <c r="AC32" s="3">
        <f t="shared" si="14"/>
        <v>2964.4922413139484</v>
      </c>
      <c r="AD32" s="3">
        <f t="shared" si="15"/>
        <v>1943.2140841643957</v>
      </c>
      <c r="AE32" s="3">
        <f t="shared" si="16"/>
        <v>6440.8941643376747</v>
      </c>
      <c r="AF32" s="3">
        <f t="shared" si="17"/>
        <v>0</v>
      </c>
      <c r="AG32" s="8">
        <f t="shared" si="18"/>
        <v>1.1728899188958345E-2</v>
      </c>
      <c r="AH32" s="3">
        <f t="shared" si="19"/>
        <v>2458.1954769755266</v>
      </c>
      <c r="AI32" s="3">
        <f t="shared" si="20"/>
        <v>7365.9018024538709</v>
      </c>
      <c r="AJ32" s="3"/>
      <c r="AK32" s="3">
        <f t="shared" si="21"/>
        <v>8899</v>
      </c>
      <c r="AM32" s="10">
        <v>0.28635210658361449</v>
      </c>
      <c r="AN32" s="10">
        <v>0.17840574963232111</v>
      </c>
      <c r="AO32" s="10">
        <v>0.18201404204515956</v>
      </c>
      <c r="AP32" s="10">
        <v>0.35322810173890484</v>
      </c>
      <c r="AQ32" s="10">
        <v>0.1215063771284518</v>
      </c>
      <c r="AR32" s="10">
        <v>0.31217578581388189</v>
      </c>
      <c r="AS32" s="10">
        <v>0.48093843153953891</v>
      </c>
      <c r="AT32" s="10">
        <v>8.5096125772234937E-2</v>
      </c>
      <c r="AU32" s="77">
        <v>2.8327974589248682E-4</v>
      </c>
      <c r="AV32" s="77">
        <f t="shared" si="22"/>
        <v>0.43368216294233369</v>
      </c>
      <c r="AW32" s="10">
        <v>0</v>
      </c>
      <c r="AX32" s="10">
        <f t="shared" si="23"/>
        <v>0.2256877054693735</v>
      </c>
      <c r="AY32" s="10">
        <f t="shared" si="24"/>
        <v>0.14945344494157037</v>
      </c>
      <c r="AZ32" s="10">
        <f t="shared" si="25"/>
        <v>0.17589678940810349</v>
      </c>
      <c r="BA32" s="10">
        <f t="shared" si="26"/>
        <v>0.44896206018095264</v>
      </c>
      <c r="BC32" s="13">
        <f t="shared" si="27"/>
        <v>2008.3948909719547</v>
      </c>
      <c r="BD32" s="13">
        <f t="shared" si="28"/>
        <v>1329.9862065350346</v>
      </c>
      <c r="BE32" s="13">
        <f t="shared" si="29"/>
        <v>1565.305528942713</v>
      </c>
      <c r="BF32" s="13">
        <f t="shared" si="30"/>
        <v>3995.3133735502975</v>
      </c>
      <c r="BH32" s="13">
        <f t="shared" si="31"/>
        <v>2109.2725302020708</v>
      </c>
      <c r="BI32" s="13">
        <f t="shared" si="32"/>
        <v>1337.7798172531116</v>
      </c>
      <c r="BJ32" s="13">
        <f t="shared" si="33"/>
        <v>1566.8053833271899</v>
      </c>
      <c r="BK32" s="13">
        <f t="shared" si="34"/>
        <v>3868.9996165440616</v>
      </c>
      <c r="BL32" s="13">
        <f t="shared" si="35"/>
        <v>8882.8573473264332</v>
      </c>
      <c r="BM32" s="67">
        <f t="shared" si="36"/>
        <v>1.001817281539304</v>
      </c>
      <c r="BO32" s="136">
        <f t="shared" si="37"/>
        <v>2113.1056722325684</v>
      </c>
      <c r="BP32" s="136">
        <f t="shared" si="38"/>
        <v>1340.2109398186592</v>
      </c>
      <c r="BQ32" s="136">
        <f t="shared" si="39"/>
        <v>1569.6527098259926</v>
      </c>
      <c r="BR32" s="136">
        <f t="shared" si="40"/>
        <v>3876.0306781227814</v>
      </c>
      <c r="BT32" s="3">
        <f t="shared" si="41"/>
        <v>2114</v>
      </c>
      <c r="BU32" s="3">
        <f t="shared" si="42"/>
        <v>1340</v>
      </c>
      <c r="BV32" s="3">
        <f t="shared" si="43"/>
        <v>1570</v>
      </c>
      <c r="BW32" s="3">
        <f t="shared" si="44"/>
        <v>3875</v>
      </c>
      <c r="BX32" s="3">
        <f t="shared" si="45"/>
        <v>8899</v>
      </c>
    </row>
    <row r="33" spans="1:76" x14ac:dyDescent="0.55000000000000004">
      <c r="A33">
        <v>37</v>
      </c>
      <c r="B33" s="6" t="s">
        <v>42</v>
      </c>
      <c r="C33" s="6">
        <v>8954</v>
      </c>
      <c r="D33">
        <v>105040</v>
      </c>
      <c r="E33">
        <v>115430</v>
      </c>
      <c r="F33">
        <v>42764</v>
      </c>
      <c r="G33">
        <v>45219</v>
      </c>
      <c r="H33">
        <v>48640</v>
      </c>
      <c r="I33" s="62">
        <f t="shared" si="2"/>
        <v>3421</v>
      </c>
      <c r="J33" s="8">
        <f t="shared" si="3"/>
        <v>4.7079774138189664E-3</v>
      </c>
      <c r="K33" s="62">
        <f t="shared" si="4"/>
        <v>5876</v>
      </c>
      <c r="L33" s="8">
        <f t="shared" si="5"/>
        <v>4.5457042089538614E-3</v>
      </c>
      <c r="M33">
        <v>105952</v>
      </c>
      <c r="N33" s="8">
        <f t="shared" si="6"/>
        <v>5.5311803639755989E-3</v>
      </c>
      <c r="O33" s="3">
        <v>95084.467266068503</v>
      </c>
      <c r="P33" s="8">
        <f t="shared" si="7"/>
        <v>0.82374137803056835</v>
      </c>
      <c r="Q33" s="8">
        <f t="shared" si="8"/>
        <v>9.296050896900351E-3</v>
      </c>
      <c r="R33" s="8">
        <v>0.12354999999999999</v>
      </c>
      <c r="S33" s="115">
        <f t="shared" si="9"/>
        <v>14261.376499999998</v>
      </c>
      <c r="T33" s="8">
        <f t="shared" si="10"/>
        <v>5.2313088615737026E-3</v>
      </c>
      <c r="U33" s="2">
        <v>0.40951420890937018</v>
      </c>
      <c r="V33" s="2">
        <v>0.59048579109062982</v>
      </c>
      <c r="W33">
        <v>0</v>
      </c>
      <c r="X33" t="s">
        <v>377</v>
      </c>
      <c r="Y33" s="3">
        <f t="shared" si="11"/>
        <v>2025.375</v>
      </c>
      <c r="Z33" s="3">
        <f t="shared" si="12"/>
        <v>72.239055569556456</v>
      </c>
      <c r="AA33" s="3">
        <f t="shared" si="13"/>
        <v>2097.6140555695565</v>
      </c>
      <c r="AB33" s="3"/>
      <c r="AC33" s="3">
        <f t="shared" si="14"/>
        <v>2188.929001508136</v>
      </c>
      <c r="AD33" s="3">
        <f t="shared" si="15"/>
        <v>3889.7331329811054</v>
      </c>
      <c r="AE33" s="3">
        <f t="shared" si="16"/>
        <v>8176.2761900587975</v>
      </c>
      <c r="AF33" s="3">
        <f t="shared" si="17"/>
        <v>0</v>
      </c>
      <c r="AG33" s="8">
        <f t="shared" si="18"/>
        <v>1.4527359758474055E-2</v>
      </c>
      <c r="AH33" s="3">
        <f t="shared" si="19"/>
        <v>574.29877165920016</v>
      </c>
      <c r="AI33" s="3">
        <f t="shared" si="20"/>
        <v>6652.9609061484407</v>
      </c>
      <c r="AJ33" s="3"/>
      <c r="AK33" s="3">
        <f t="shared" si="21"/>
        <v>8751</v>
      </c>
      <c r="AM33" s="10">
        <v>0.22699655097926269</v>
      </c>
      <c r="AN33" s="10">
        <v>0.13411603062596003</v>
      </c>
      <c r="AO33" s="10">
        <v>0.16269094182027652</v>
      </c>
      <c r="AP33" s="10">
        <v>0.47619647657450076</v>
      </c>
      <c r="AQ33" s="10">
        <v>0</v>
      </c>
      <c r="AR33" s="10">
        <v>1.3871565199657748E-5</v>
      </c>
      <c r="AS33" s="10">
        <v>4.6680241992379176E-2</v>
      </c>
      <c r="AT33" s="10">
        <v>0.48816899129422192</v>
      </c>
      <c r="AU33" s="77">
        <v>0.46513689514819928</v>
      </c>
      <c r="AV33" s="77">
        <f t="shared" si="22"/>
        <v>1.3871565199657748E-5</v>
      </c>
      <c r="AW33" s="10">
        <v>0</v>
      </c>
      <c r="AX33" s="10">
        <f t="shared" si="23"/>
        <v>0.2776339444460994</v>
      </c>
      <c r="AY33" s="10">
        <f t="shared" si="24"/>
        <v>0.16106477787796231</v>
      </c>
      <c r="AZ33" s="10">
        <f t="shared" si="25"/>
        <v>0.16088329888494846</v>
      </c>
      <c r="BA33" s="10">
        <f t="shared" si="26"/>
        <v>0.40041797879098978</v>
      </c>
      <c r="BC33" s="13">
        <f t="shared" si="27"/>
        <v>2429.5746478478159</v>
      </c>
      <c r="BD33" s="13">
        <f t="shared" si="28"/>
        <v>1409.4778712100481</v>
      </c>
      <c r="BE33" s="13">
        <f t="shared" si="29"/>
        <v>1407.889748542184</v>
      </c>
      <c r="BF33" s="13">
        <f t="shared" si="30"/>
        <v>3504.0577323999514</v>
      </c>
      <c r="BH33" s="13">
        <f t="shared" si="31"/>
        <v>2551.6072998476516</v>
      </c>
      <c r="BI33" s="13">
        <f t="shared" si="32"/>
        <v>1417.7372966010628</v>
      </c>
      <c r="BJ33" s="13">
        <f t="shared" si="33"/>
        <v>1409.2387692753039</v>
      </c>
      <c r="BK33" s="13">
        <f t="shared" si="34"/>
        <v>3393.2752591460753</v>
      </c>
      <c r="BL33" s="13">
        <f t="shared" si="35"/>
        <v>8771.858624870094</v>
      </c>
      <c r="BM33" s="67">
        <f t="shared" si="36"/>
        <v>0.99762209746393371</v>
      </c>
      <c r="BO33" s="136">
        <f t="shared" si="37"/>
        <v>2545.5398263782986</v>
      </c>
      <c r="BP33" s="136">
        <f t="shared" si="38"/>
        <v>1414.3660554879993</v>
      </c>
      <c r="BQ33" s="136">
        <f t="shared" si="39"/>
        <v>1405.8877368319211</v>
      </c>
      <c r="BR33" s="136">
        <f t="shared" si="40"/>
        <v>3385.2063813017808</v>
      </c>
      <c r="BT33" s="3">
        <f t="shared" si="41"/>
        <v>2546</v>
      </c>
      <c r="BU33" s="3">
        <f t="shared" si="42"/>
        <v>1415</v>
      </c>
      <c r="BV33" s="3">
        <f t="shared" si="43"/>
        <v>1406</v>
      </c>
      <c r="BW33" s="3">
        <f t="shared" si="44"/>
        <v>3384</v>
      </c>
      <c r="BX33" s="3">
        <f t="shared" si="45"/>
        <v>8751</v>
      </c>
    </row>
    <row r="34" spans="1:76" x14ac:dyDescent="0.55000000000000004">
      <c r="A34">
        <v>37</v>
      </c>
      <c r="B34" s="6" t="s">
        <v>43</v>
      </c>
      <c r="C34" s="6">
        <v>9598</v>
      </c>
      <c r="D34">
        <v>24185</v>
      </c>
      <c r="E34">
        <v>24939</v>
      </c>
      <c r="F34">
        <v>9008</v>
      </c>
      <c r="G34">
        <v>9184</v>
      </c>
      <c r="H34">
        <v>9288</v>
      </c>
      <c r="I34" s="62">
        <f t="shared" si="2"/>
        <v>104</v>
      </c>
      <c r="J34" s="8">
        <f t="shared" si="3"/>
        <v>1.4312471529879348E-4</v>
      </c>
      <c r="K34" s="62">
        <f t="shared" si="4"/>
        <v>280</v>
      </c>
      <c r="L34" s="8">
        <f t="shared" si="5"/>
        <v>2.1660945856145016E-4</v>
      </c>
      <c r="M34">
        <v>24239</v>
      </c>
      <c r="N34" s="8">
        <f t="shared" si="6"/>
        <v>1.2653869756342922E-3</v>
      </c>
      <c r="O34" s="3">
        <v>0</v>
      </c>
      <c r="P34" s="8">
        <f t="shared" si="7"/>
        <v>0</v>
      </c>
      <c r="Q34" s="8">
        <f t="shared" si="8"/>
        <v>0</v>
      </c>
      <c r="R34" s="8">
        <v>4.8599999999999997E-2</v>
      </c>
      <c r="S34" s="115">
        <f t="shared" si="9"/>
        <v>1212.0354</v>
      </c>
      <c r="T34" s="8">
        <f t="shared" si="10"/>
        <v>4.4459463843206354E-4</v>
      </c>
      <c r="U34" s="2">
        <v>0.69878706199460916</v>
      </c>
      <c r="V34" s="2">
        <v>0.30121293800539084</v>
      </c>
      <c r="W34">
        <v>0</v>
      </c>
      <c r="X34" t="s">
        <v>369</v>
      </c>
      <c r="Y34" s="3">
        <f t="shared" si="11"/>
        <v>145.19999999999999</v>
      </c>
      <c r="Z34" s="3">
        <f t="shared" si="12"/>
        <v>3.708764150943396</v>
      </c>
      <c r="AA34" s="3">
        <f t="shared" si="13"/>
        <v>148.9087641509434</v>
      </c>
      <c r="AB34" s="3"/>
      <c r="AC34" s="3">
        <f t="shared" si="14"/>
        <v>186.03109159305305</v>
      </c>
      <c r="AD34" s="3">
        <f t="shared" si="15"/>
        <v>0</v>
      </c>
      <c r="AE34" s="3">
        <f t="shared" si="16"/>
        <v>334.93985574399642</v>
      </c>
      <c r="AF34" s="3">
        <f t="shared" si="17"/>
        <v>0</v>
      </c>
      <c r="AG34" s="8">
        <f t="shared" si="18"/>
        <v>4.4459463843206354E-4</v>
      </c>
      <c r="AH34" s="3">
        <f t="shared" si="19"/>
        <v>17.57581274111849</v>
      </c>
      <c r="AI34" s="3">
        <f t="shared" si="20"/>
        <v>203.60690433417153</v>
      </c>
      <c r="AJ34" s="3"/>
      <c r="AK34" s="3">
        <f t="shared" si="21"/>
        <v>353</v>
      </c>
      <c r="AM34" s="10">
        <v>0.14130588499550764</v>
      </c>
      <c r="AN34" s="10">
        <v>9.1302448337825706E-2</v>
      </c>
      <c r="AO34" s="10">
        <v>0.114314113507038</v>
      </c>
      <c r="AP34" s="10">
        <v>0.65307755315962868</v>
      </c>
      <c r="AQ34" s="10">
        <v>0</v>
      </c>
      <c r="AR34" s="10">
        <v>0</v>
      </c>
      <c r="AS34" s="10">
        <v>0</v>
      </c>
      <c r="AT34" s="10">
        <v>0</v>
      </c>
      <c r="AU34" s="77">
        <v>1</v>
      </c>
      <c r="AV34" s="77">
        <f t="shared" si="22"/>
        <v>0</v>
      </c>
      <c r="AW34" s="10">
        <v>0.3</v>
      </c>
      <c r="AX34" s="10">
        <f t="shared" si="23"/>
        <v>0.3563139559264708</v>
      </c>
      <c r="AY34" s="10">
        <f t="shared" si="24"/>
        <v>0.20070539315887023</v>
      </c>
      <c r="AZ34" s="10">
        <f t="shared" si="25"/>
        <v>0.19922323294847366</v>
      </c>
      <c r="BA34" s="10">
        <f t="shared" si="26"/>
        <v>0.24375741796618525</v>
      </c>
      <c r="BC34" s="13">
        <f t="shared" si="27"/>
        <v>125.77882644204419</v>
      </c>
      <c r="BD34" s="13">
        <f t="shared" si="28"/>
        <v>70.849003785081194</v>
      </c>
      <c r="BE34" s="13">
        <f t="shared" si="29"/>
        <v>70.325801230811209</v>
      </c>
      <c r="BF34" s="13">
        <f t="shared" si="30"/>
        <v>86.046368542063391</v>
      </c>
      <c r="BH34" s="13">
        <f t="shared" si="31"/>
        <v>132.09644412452468</v>
      </c>
      <c r="BI34" s="13">
        <f t="shared" si="32"/>
        <v>71.264173169960031</v>
      </c>
      <c r="BJ34" s="13">
        <f t="shared" si="33"/>
        <v>70.39318645329179</v>
      </c>
      <c r="BK34" s="13">
        <f t="shared" si="34"/>
        <v>83.325971148646161</v>
      </c>
      <c r="BL34" s="13">
        <f t="shared" si="35"/>
        <v>357.07977489642263</v>
      </c>
      <c r="BM34" s="67">
        <f t="shared" si="36"/>
        <v>0.98857461222045961</v>
      </c>
      <c r="BO34" s="136">
        <f t="shared" si="37"/>
        <v>130.5871910261036</v>
      </c>
      <c r="BP34" s="136">
        <f t="shared" si="38"/>
        <v>70.449952356704927</v>
      </c>
      <c r="BQ34" s="136">
        <f t="shared" si="39"/>
        <v>69.588917001025436</v>
      </c>
      <c r="BR34" s="136">
        <f t="shared" si="40"/>
        <v>82.373939616166084</v>
      </c>
      <c r="BT34" s="3">
        <f t="shared" si="41"/>
        <v>131</v>
      </c>
      <c r="BU34" s="3">
        <f t="shared" si="42"/>
        <v>71</v>
      </c>
      <c r="BV34" s="3">
        <f t="shared" si="43"/>
        <v>70</v>
      </c>
      <c r="BW34" s="3">
        <f t="shared" si="44"/>
        <v>81</v>
      </c>
      <c r="BX34" s="3">
        <f t="shared" si="45"/>
        <v>353</v>
      </c>
    </row>
    <row r="35" spans="1:76" x14ac:dyDescent="0.55000000000000004">
      <c r="A35">
        <v>25</v>
      </c>
      <c r="B35" s="6" t="s">
        <v>23</v>
      </c>
      <c r="C35" s="6">
        <v>9710</v>
      </c>
      <c r="D35">
        <v>40791</v>
      </c>
      <c r="E35">
        <v>67529</v>
      </c>
      <c r="F35">
        <v>16118</v>
      </c>
      <c r="G35">
        <v>19197</v>
      </c>
      <c r="H35">
        <v>22293</v>
      </c>
      <c r="I35" s="62">
        <f t="shared" si="2"/>
        <v>3096</v>
      </c>
      <c r="J35" s="8">
        <f t="shared" si="3"/>
        <v>4.2607126785102365E-3</v>
      </c>
      <c r="K35" s="62">
        <f t="shared" si="4"/>
        <v>6175</v>
      </c>
      <c r="L35" s="8">
        <f t="shared" si="5"/>
        <v>4.7770121664891243E-3</v>
      </c>
      <c r="M35">
        <v>42198</v>
      </c>
      <c r="N35" s="8">
        <f t="shared" si="6"/>
        <v>2.2029291471519397E-3</v>
      </c>
      <c r="O35" s="3">
        <v>51373.603493178198</v>
      </c>
      <c r="P35" s="8">
        <f t="shared" si="7"/>
        <v>0.76076357554796015</v>
      </c>
      <c r="Q35" s="8">
        <f t="shared" si="8"/>
        <v>5.0226040757362124E-3</v>
      </c>
      <c r="R35" s="8">
        <v>1.2200000000000001E-2</v>
      </c>
      <c r="S35" s="115">
        <f t="shared" si="9"/>
        <v>823.85380000000009</v>
      </c>
      <c r="T35" s="8">
        <f t="shared" si="10"/>
        <v>3.0220320489969321E-4</v>
      </c>
      <c r="U35" s="2">
        <v>0.52538126361655768</v>
      </c>
      <c r="V35" s="2">
        <v>0.47461873638344232</v>
      </c>
      <c r="W35">
        <v>7</v>
      </c>
      <c r="X35" t="s">
        <v>376</v>
      </c>
      <c r="Y35" s="3">
        <f t="shared" si="11"/>
        <v>2540.1749999999997</v>
      </c>
      <c r="Z35" s="3">
        <f t="shared" si="12"/>
        <v>80.299137704248366</v>
      </c>
      <c r="AA35" s="3">
        <f t="shared" si="13"/>
        <v>2627.4741377042483</v>
      </c>
      <c r="AB35" s="3"/>
      <c r="AC35" s="3">
        <f t="shared" si="14"/>
        <v>126.45044998445162</v>
      </c>
      <c r="AD35" s="3">
        <f t="shared" si="15"/>
        <v>2101.6009597958755</v>
      </c>
      <c r="AE35" s="3">
        <f t="shared" si="16"/>
        <v>4855.5255474845753</v>
      </c>
      <c r="AF35" s="3">
        <f t="shared" si="17"/>
        <v>0</v>
      </c>
      <c r="AG35" s="8">
        <f t="shared" si="18"/>
        <v>0</v>
      </c>
      <c r="AH35" s="3">
        <f t="shared" si="19"/>
        <v>0</v>
      </c>
      <c r="AI35" s="3">
        <f t="shared" si="20"/>
        <v>2228.051409780327</v>
      </c>
      <c r="AJ35" s="3"/>
      <c r="AK35" s="3">
        <f t="shared" si="21"/>
        <v>4856</v>
      </c>
      <c r="AM35" s="10">
        <v>0.30636445533769063</v>
      </c>
      <c r="AN35" s="10">
        <v>0.16595380610021795</v>
      </c>
      <c r="AO35" s="10">
        <v>0.15340065359477112</v>
      </c>
      <c r="AP35" s="10">
        <v>0.37428108496732032</v>
      </c>
      <c r="AQ35" s="10">
        <v>0</v>
      </c>
      <c r="AR35" s="10">
        <v>1</v>
      </c>
      <c r="AS35" s="10">
        <v>0</v>
      </c>
      <c r="AT35" s="10">
        <v>0</v>
      </c>
      <c r="AU35" s="77">
        <v>0</v>
      </c>
      <c r="AV35" s="77">
        <f t="shared" si="22"/>
        <v>1</v>
      </c>
      <c r="AW35" s="10">
        <v>0.3</v>
      </c>
      <c r="AX35" s="10">
        <f t="shared" si="23"/>
        <v>0.2494415006206637</v>
      </c>
      <c r="AY35" s="10">
        <f t="shared" si="24"/>
        <v>0.1334198352720414</v>
      </c>
      <c r="AZ35" s="10">
        <f t="shared" si="25"/>
        <v>0.12570090237695417</v>
      </c>
      <c r="BA35" s="10">
        <f t="shared" si="26"/>
        <v>0.49143776173034076</v>
      </c>
      <c r="BC35" s="13">
        <f t="shared" si="27"/>
        <v>1211.2879270139429</v>
      </c>
      <c r="BD35" s="13">
        <f t="shared" si="28"/>
        <v>647.8867200810331</v>
      </c>
      <c r="BE35" s="13">
        <f t="shared" si="29"/>
        <v>610.40358194248938</v>
      </c>
      <c r="BF35" s="13">
        <f t="shared" si="30"/>
        <v>2386.4217709625345</v>
      </c>
      <c r="BH35" s="13">
        <f t="shared" si="31"/>
        <v>1272.1284853395885</v>
      </c>
      <c r="BI35" s="13">
        <f t="shared" si="32"/>
        <v>651.68328342951941</v>
      </c>
      <c r="BJ35" s="13">
        <f t="shared" si="33"/>
        <v>610.98846231999323</v>
      </c>
      <c r="BK35" s="13">
        <f t="shared" si="34"/>
        <v>2310.9738970392204</v>
      </c>
      <c r="BL35" s="13">
        <f t="shared" si="35"/>
        <v>4845.7741281283215</v>
      </c>
      <c r="BM35" s="67">
        <f t="shared" si="36"/>
        <v>1.0021102658938064</v>
      </c>
      <c r="BO35" s="136">
        <f t="shared" si="37"/>
        <v>1274.8130146947401</v>
      </c>
      <c r="BP35" s="136">
        <f t="shared" si="38"/>
        <v>653.05850843610449</v>
      </c>
      <c r="BQ35" s="136">
        <f t="shared" si="39"/>
        <v>612.27781043353627</v>
      </c>
      <c r="BR35" s="136">
        <f t="shared" si="40"/>
        <v>2315.8506664356191</v>
      </c>
      <c r="BT35" s="3">
        <f t="shared" si="41"/>
        <v>1276</v>
      </c>
      <c r="BU35" s="3">
        <f t="shared" si="42"/>
        <v>653</v>
      </c>
      <c r="BV35" s="3">
        <f t="shared" si="43"/>
        <v>612</v>
      </c>
      <c r="BW35" s="3">
        <f t="shared" si="44"/>
        <v>2315</v>
      </c>
      <c r="BX35" s="3">
        <f t="shared" si="45"/>
        <v>4856</v>
      </c>
    </row>
    <row r="36" spans="1:76" x14ac:dyDescent="0.55000000000000004">
      <c r="A36">
        <v>65</v>
      </c>
      <c r="B36" s="6" t="s">
        <v>157</v>
      </c>
      <c r="C36" s="6">
        <v>9864</v>
      </c>
      <c r="D36">
        <v>8508</v>
      </c>
      <c r="E36">
        <v>20554</v>
      </c>
      <c r="F36">
        <v>4009</v>
      </c>
      <c r="G36">
        <v>6241</v>
      </c>
      <c r="H36">
        <v>10409</v>
      </c>
      <c r="I36" s="62">
        <f t="shared" si="2"/>
        <v>4168</v>
      </c>
      <c r="J36" s="8">
        <f t="shared" si="3"/>
        <v>5.7359982054362617E-3</v>
      </c>
      <c r="K36" s="62">
        <f t="shared" si="4"/>
        <v>6400</v>
      </c>
      <c r="L36" s="8">
        <f t="shared" si="5"/>
        <v>4.9510733385474326E-3</v>
      </c>
      <c r="M36">
        <v>9159</v>
      </c>
      <c r="N36" s="8">
        <f t="shared" si="6"/>
        <v>4.7814180906120233E-4</v>
      </c>
      <c r="O36" s="3">
        <v>0</v>
      </c>
      <c r="P36" s="8">
        <f t="shared" si="7"/>
        <v>0</v>
      </c>
      <c r="Q36" s="8">
        <f t="shared" si="8"/>
        <v>0</v>
      </c>
      <c r="R36" s="8">
        <v>4.0399999999999998E-2</v>
      </c>
      <c r="S36" s="115">
        <f t="shared" si="9"/>
        <v>830.38159999999993</v>
      </c>
      <c r="T36" s="8">
        <f t="shared" si="10"/>
        <v>3.0459770994530224E-4</v>
      </c>
      <c r="U36" s="2">
        <v>0.84426474992512723</v>
      </c>
      <c r="V36" s="2">
        <v>0.15573525007487277</v>
      </c>
      <c r="W36">
        <v>5</v>
      </c>
      <c r="X36" t="s">
        <v>373</v>
      </c>
      <c r="Y36" s="3">
        <f t="shared" si="11"/>
        <v>1841.3999999999999</v>
      </c>
      <c r="Z36" s="3">
        <f t="shared" si="12"/>
        <v>37.65798113207547</v>
      </c>
      <c r="AA36" s="3">
        <f t="shared" si="13"/>
        <v>1884.0579811320754</v>
      </c>
      <c r="AB36" s="3"/>
      <c r="AC36" s="3">
        <f t="shared" si="14"/>
        <v>127.45237926778866</v>
      </c>
      <c r="AD36" s="3">
        <f t="shared" si="15"/>
        <v>0</v>
      </c>
      <c r="AE36" s="3">
        <f t="shared" si="16"/>
        <v>2011.5103603998641</v>
      </c>
      <c r="AF36" s="3">
        <f t="shared" si="17"/>
        <v>0</v>
      </c>
      <c r="AG36" s="8">
        <f t="shared" si="18"/>
        <v>3.0459770994530224E-4</v>
      </c>
      <c r="AH36" s="3">
        <f t="shared" si="19"/>
        <v>0</v>
      </c>
      <c r="AI36" s="3">
        <f t="shared" si="20"/>
        <v>127.45237926778866</v>
      </c>
      <c r="AJ36" s="3"/>
      <c r="AK36" s="3">
        <f t="shared" si="21"/>
        <v>2012</v>
      </c>
      <c r="AM36" s="10">
        <v>0.27435055405810127</v>
      </c>
      <c r="AN36" s="10">
        <v>0.21192338424678056</v>
      </c>
      <c r="AO36" s="10">
        <v>0.14935535589497842</v>
      </c>
      <c r="AP36" s="10">
        <v>0.3643707058001398</v>
      </c>
      <c r="AQ36" s="10">
        <v>0</v>
      </c>
      <c r="AR36" s="10">
        <v>0</v>
      </c>
      <c r="AS36" s="10">
        <v>0</v>
      </c>
      <c r="AT36" s="10">
        <v>0.48541929180220522</v>
      </c>
      <c r="AU36" s="77">
        <v>0.51458070819779489</v>
      </c>
      <c r="AV36" s="77">
        <f t="shared" si="22"/>
        <v>0</v>
      </c>
      <c r="AW36" s="10">
        <v>0</v>
      </c>
      <c r="AX36" s="10">
        <f t="shared" si="23"/>
        <v>0.23289935864432837</v>
      </c>
      <c r="AY36" s="10">
        <f t="shared" si="24"/>
        <v>0.13531161044895518</v>
      </c>
      <c r="AZ36" s="10">
        <f t="shared" si="25"/>
        <v>0.18729395712453306</v>
      </c>
      <c r="BA36" s="10">
        <f t="shared" si="26"/>
        <v>0.44449507378218334</v>
      </c>
      <c r="BC36" s="13">
        <f t="shared" si="27"/>
        <v>468.59350959238867</v>
      </c>
      <c r="BD36" s="13">
        <f t="shared" si="28"/>
        <v>272.24696022329783</v>
      </c>
      <c r="BE36" s="13">
        <f t="shared" si="29"/>
        <v>376.8354417345605</v>
      </c>
      <c r="BF36" s="13">
        <f t="shared" si="30"/>
        <v>894.32408844975282</v>
      </c>
      <c r="BH36" s="13">
        <f t="shared" si="31"/>
        <v>492.13001987665774</v>
      </c>
      <c r="BI36" s="13">
        <f t="shared" si="32"/>
        <v>273.84230521013643</v>
      </c>
      <c r="BJ36" s="13">
        <f t="shared" si="33"/>
        <v>377.19652030935708</v>
      </c>
      <c r="BK36" s="13">
        <f t="shared" si="34"/>
        <v>866.04960156191135</v>
      </c>
      <c r="BL36" s="13">
        <f t="shared" si="35"/>
        <v>2009.2184469580625</v>
      </c>
      <c r="BM36" s="67">
        <f t="shared" si="36"/>
        <v>1.0013843955325756</v>
      </c>
      <c r="BO36" s="136">
        <f t="shared" si="37"/>
        <v>492.81132247762133</v>
      </c>
      <c r="BP36" s="136">
        <f t="shared" si="38"/>
        <v>274.22141127409958</v>
      </c>
      <c r="BQ36" s="136">
        <f t="shared" si="39"/>
        <v>377.71870948697642</v>
      </c>
      <c r="BR36" s="136">
        <f t="shared" si="40"/>
        <v>867.24855676130255</v>
      </c>
      <c r="BT36" s="3">
        <f t="shared" si="41"/>
        <v>494</v>
      </c>
      <c r="BU36" s="3">
        <f t="shared" si="42"/>
        <v>275</v>
      </c>
      <c r="BV36" s="3">
        <f t="shared" si="43"/>
        <v>378</v>
      </c>
      <c r="BW36" s="3">
        <f t="shared" si="44"/>
        <v>866</v>
      </c>
      <c r="BX36" s="3">
        <f t="shared" si="45"/>
        <v>2013</v>
      </c>
    </row>
    <row r="37" spans="1:76" x14ac:dyDescent="0.55000000000000004">
      <c r="A37">
        <v>25</v>
      </c>
      <c r="B37" s="6" t="s">
        <v>24</v>
      </c>
      <c r="C37" s="6">
        <v>9878</v>
      </c>
      <c r="D37">
        <v>7532</v>
      </c>
      <c r="E37">
        <v>9684</v>
      </c>
      <c r="F37">
        <v>1295</v>
      </c>
      <c r="G37">
        <v>1468</v>
      </c>
      <c r="H37">
        <v>1748</v>
      </c>
      <c r="I37" s="62">
        <f t="shared" si="2"/>
        <v>280</v>
      </c>
      <c r="J37" s="8">
        <f t="shared" si="3"/>
        <v>3.8533577195829015E-4</v>
      </c>
      <c r="K37" s="62">
        <f t="shared" si="4"/>
        <v>453</v>
      </c>
      <c r="L37" s="8">
        <f t="shared" si="5"/>
        <v>3.5044315974406046E-4</v>
      </c>
      <c r="M37">
        <v>7281</v>
      </c>
      <c r="N37" s="8">
        <f t="shared" si="6"/>
        <v>3.8010159534606551E-4</v>
      </c>
      <c r="O37" s="3">
        <v>0</v>
      </c>
      <c r="P37" s="8">
        <f t="shared" si="7"/>
        <v>0</v>
      </c>
      <c r="Q37" s="8">
        <f t="shared" si="8"/>
        <v>0</v>
      </c>
      <c r="R37" s="8">
        <v>2.3E-3</v>
      </c>
      <c r="S37" s="115">
        <f t="shared" si="9"/>
        <v>22.273199999999999</v>
      </c>
      <c r="T37" s="8">
        <f t="shared" si="10"/>
        <v>8.1701782808695506E-6</v>
      </c>
      <c r="U37" s="2">
        <v>0.5121436114044351</v>
      </c>
      <c r="V37" s="2">
        <v>0.4878563885955649</v>
      </c>
      <c r="W37">
        <v>0</v>
      </c>
      <c r="X37" t="s">
        <v>376</v>
      </c>
      <c r="Y37" s="3">
        <f t="shared" si="11"/>
        <v>142.72499999999999</v>
      </c>
      <c r="Z37" s="3">
        <f t="shared" si="12"/>
        <v>4.5779006071805703</v>
      </c>
      <c r="AA37" s="3">
        <f t="shared" si="13"/>
        <v>147.30290060718056</v>
      </c>
      <c r="AB37" s="3"/>
      <c r="AC37" s="3">
        <f t="shared" si="14"/>
        <v>3.4186358824753711</v>
      </c>
      <c r="AD37" s="3">
        <f t="shared" si="15"/>
        <v>0</v>
      </c>
      <c r="AE37" s="3">
        <f t="shared" si="16"/>
        <v>150.72153648965593</v>
      </c>
      <c r="AF37" s="3">
        <f t="shared" si="17"/>
        <v>0</v>
      </c>
      <c r="AG37" s="8">
        <f t="shared" si="18"/>
        <v>0</v>
      </c>
      <c r="AH37" s="3">
        <f t="shared" si="19"/>
        <v>0</v>
      </c>
      <c r="AI37" s="3">
        <f t="shared" si="20"/>
        <v>3.4186358824753711</v>
      </c>
      <c r="AJ37" s="3"/>
      <c r="AK37" s="3">
        <f t="shared" si="21"/>
        <v>151</v>
      </c>
      <c r="AM37" s="10">
        <v>0.342213833157339</v>
      </c>
      <c r="AN37" s="10">
        <v>0.16174916578669485</v>
      </c>
      <c r="AO37" s="10">
        <v>0.17890817317845822</v>
      </c>
      <c r="AP37" s="10">
        <v>0.31712882787750796</v>
      </c>
      <c r="AQ37" s="10">
        <v>0</v>
      </c>
      <c r="AR37" s="10">
        <v>1</v>
      </c>
      <c r="AS37" s="10">
        <v>0</v>
      </c>
      <c r="AT37" s="10">
        <v>0</v>
      </c>
      <c r="AU37" s="77">
        <v>0</v>
      </c>
      <c r="AV37" s="77">
        <f t="shared" si="22"/>
        <v>1</v>
      </c>
      <c r="AW37" s="10">
        <v>0.3</v>
      </c>
      <c r="AX37" s="10">
        <f t="shared" si="23"/>
        <v>0.22076199836494501</v>
      </c>
      <c r="AY37" s="10">
        <f t="shared" si="24"/>
        <v>0.1367835475228599</v>
      </c>
      <c r="AZ37" s="10">
        <f t="shared" si="25"/>
        <v>0.10529488671000448</v>
      </c>
      <c r="BA37" s="10">
        <f t="shared" si="26"/>
        <v>0.53715956740219073</v>
      </c>
      <c r="BC37" s="13">
        <f t="shared" si="27"/>
        <v>33.335061753106693</v>
      </c>
      <c r="BD37" s="13">
        <f t="shared" si="28"/>
        <v>20.654315675951846</v>
      </c>
      <c r="BE37" s="13">
        <f t="shared" si="29"/>
        <v>15.899527893210676</v>
      </c>
      <c r="BF37" s="13">
        <f t="shared" si="30"/>
        <v>81.111094677730804</v>
      </c>
      <c r="BH37" s="13">
        <f t="shared" si="31"/>
        <v>35.009414913612964</v>
      </c>
      <c r="BI37" s="13">
        <f t="shared" si="32"/>
        <v>20.775348281580154</v>
      </c>
      <c r="BJ37" s="13">
        <f t="shared" si="33"/>
        <v>15.914762603738946</v>
      </c>
      <c r="BK37" s="13">
        <f t="shared" si="34"/>
        <v>78.546728345052273</v>
      </c>
      <c r="BL37" s="13">
        <f t="shared" si="35"/>
        <v>150.24625414398434</v>
      </c>
      <c r="BM37" s="67">
        <f t="shared" si="36"/>
        <v>1.0050167364258766</v>
      </c>
      <c r="BO37" s="136">
        <f t="shared" si="37"/>
        <v>35.185047920658718</v>
      </c>
      <c r="BP37" s="136">
        <f t="shared" si="38"/>
        <v>20.87957272806463</v>
      </c>
      <c r="BQ37" s="136">
        <f t="shared" si="39"/>
        <v>15.994602773002303</v>
      </c>
      <c r="BR37" s="136">
        <f t="shared" si="40"/>
        <v>78.940776578274338</v>
      </c>
      <c r="BT37" s="3">
        <f t="shared" si="41"/>
        <v>36</v>
      </c>
      <c r="BU37" s="3">
        <f t="shared" si="42"/>
        <v>21</v>
      </c>
      <c r="BV37" s="3">
        <f t="shared" si="43"/>
        <v>16</v>
      </c>
      <c r="BW37" s="3">
        <f t="shared" si="44"/>
        <v>78</v>
      </c>
      <c r="BX37" s="3">
        <f t="shared" si="45"/>
        <v>151</v>
      </c>
    </row>
    <row r="38" spans="1:76" x14ac:dyDescent="0.55000000000000004">
      <c r="A38">
        <v>111</v>
      </c>
      <c r="B38" s="6" t="s">
        <v>207</v>
      </c>
      <c r="C38" s="6">
        <v>10046</v>
      </c>
      <c r="D38">
        <v>68175</v>
      </c>
      <c r="E38">
        <v>76093</v>
      </c>
      <c r="F38">
        <v>26666</v>
      </c>
      <c r="G38">
        <v>27443</v>
      </c>
      <c r="H38">
        <v>28088</v>
      </c>
      <c r="I38" s="62">
        <f t="shared" si="2"/>
        <v>645</v>
      </c>
      <c r="J38" s="8">
        <f t="shared" si="3"/>
        <v>8.8764847468963265E-4</v>
      </c>
      <c r="K38" s="62">
        <f t="shared" si="4"/>
        <v>1422</v>
      </c>
      <c r="L38" s="8">
        <f t="shared" si="5"/>
        <v>1.1000666074085076E-3</v>
      </c>
      <c r="M38">
        <v>69880</v>
      </c>
      <c r="N38" s="8">
        <f t="shared" si="6"/>
        <v>3.6480565145973159E-3</v>
      </c>
      <c r="O38" s="3">
        <v>4885.8788833559702</v>
      </c>
      <c r="P38" s="8">
        <f t="shared" si="7"/>
        <v>6.4209308127632897E-2</v>
      </c>
      <c r="Q38" s="8">
        <f t="shared" si="8"/>
        <v>4.7767401008488316E-4</v>
      </c>
      <c r="R38" s="8">
        <v>3.8199999999999998E-2</v>
      </c>
      <c r="S38" s="115">
        <f t="shared" si="9"/>
        <v>2906.7525999999998</v>
      </c>
      <c r="T38" s="8">
        <f t="shared" si="10"/>
        <v>1.0662449473080246E-3</v>
      </c>
      <c r="U38" s="2">
        <v>0.67126623376623373</v>
      </c>
      <c r="V38" s="2">
        <v>0.32873376623376627</v>
      </c>
      <c r="W38">
        <v>0</v>
      </c>
      <c r="X38" t="s">
        <v>378</v>
      </c>
      <c r="Y38" s="3">
        <f t="shared" si="11"/>
        <v>641.02499999999998</v>
      </c>
      <c r="Z38" s="3">
        <f t="shared" si="12"/>
        <v>16.990804687500003</v>
      </c>
      <c r="AA38" s="3">
        <f t="shared" si="13"/>
        <v>658.01580468750001</v>
      </c>
      <c r="AB38" s="3"/>
      <c r="AC38" s="3">
        <f t="shared" si="14"/>
        <v>446.14733131470012</v>
      </c>
      <c r="AD38" s="3">
        <f t="shared" si="15"/>
        <v>199.8724452348529</v>
      </c>
      <c r="AE38" s="3">
        <f t="shared" si="16"/>
        <v>1304.0355812370531</v>
      </c>
      <c r="AF38" s="3">
        <f t="shared" si="17"/>
        <v>0</v>
      </c>
      <c r="AG38" s="8">
        <f t="shared" si="18"/>
        <v>1.5439189573929078E-3</v>
      </c>
      <c r="AH38" s="3">
        <f t="shared" si="19"/>
        <v>68.917716710093629</v>
      </c>
      <c r="AI38" s="3">
        <f t="shared" si="20"/>
        <v>714.93749325964666</v>
      </c>
      <c r="AJ38" s="3"/>
      <c r="AK38" s="3">
        <f t="shared" si="21"/>
        <v>1373</v>
      </c>
      <c r="AM38" s="10">
        <v>0.21525774350649349</v>
      </c>
      <c r="AN38" s="10">
        <v>0.14431567316017319</v>
      </c>
      <c r="AO38" s="10">
        <v>0.17125128722943719</v>
      </c>
      <c r="AP38" s="10">
        <v>0.46917529610389613</v>
      </c>
      <c r="AQ38" s="10">
        <v>0</v>
      </c>
      <c r="AR38" s="10">
        <v>0</v>
      </c>
      <c r="AS38" s="10">
        <v>0.1721327251572338</v>
      </c>
      <c r="AT38" s="10">
        <v>0.80435285545412571</v>
      </c>
      <c r="AU38" s="77">
        <v>2.351441938864051E-2</v>
      </c>
      <c r="AV38" s="77">
        <f t="shared" si="22"/>
        <v>0</v>
      </c>
      <c r="AW38" s="10">
        <v>0</v>
      </c>
      <c r="AX38" s="10">
        <f t="shared" si="23"/>
        <v>0.24396122771128892</v>
      </c>
      <c r="AY38" s="10">
        <f t="shared" si="24"/>
        <v>0.17641648038813362</v>
      </c>
      <c r="AZ38" s="10">
        <f t="shared" si="25"/>
        <v>0.19696510018448599</v>
      </c>
      <c r="BA38" s="10">
        <f t="shared" si="26"/>
        <v>0.38265719171609142</v>
      </c>
      <c r="BC38" s="13">
        <f t="shared" si="27"/>
        <v>334.95876564759971</v>
      </c>
      <c r="BD38" s="13">
        <f t="shared" si="28"/>
        <v>242.21982757290746</v>
      </c>
      <c r="BE38" s="13">
        <f t="shared" si="29"/>
        <v>270.43308255329924</v>
      </c>
      <c r="BF38" s="13">
        <f t="shared" si="30"/>
        <v>525.3883242261935</v>
      </c>
      <c r="BH38" s="13">
        <f t="shared" si="31"/>
        <v>351.78307130076291</v>
      </c>
      <c r="BI38" s="13">
        <f t="shared" si="32"/>
        <v>243.6392160109433</v>
      </c>
      <c r="BJ38" s="13">
        <f t="shared" si="33"/>
        <v>270.69220784039203</v>
      </c>
      <c r="BK38" s="13">
        <f t="shared" si="34"/>
        <v>508.77791925531909</v>
      </c>
      <c r="BL38" s="13">
        <f t="shared" si="35"/>
        <v>1374.8924144074174</v>
      </c>
      <c r="BM38" s="67">
        <f t="shared" si="36"/>
        <v>0.99862359091694242</v>
      </c>
      <c r="BO38" s="136">
        <f t="shared" si="37"/>
        <v>351.29887388615867</v>
      </c>
      <c r="BP38" s="136">
        <f t="shared" si="38"/>
        <v>243.30386878103681</v>
      </c>
      <c r="BQ38" s="136">
        <f t="shared" si="39"/>
        <v>270.31962462680758</v>
      </c>
      <c r="BR38" s="136">
        <f t="shared" si="40"/>
        <v>508.0776327059969</v>
      </c>
      <c r="BT38" s="3">
        <f t="shared" si="41"/>
        <v>352</v>
      </c>
      <c r="BU38" s="3">
        <f t="shared" si="42"/>
        <v>244</v>
      </c>
      <c r="BV38" s="3">
        <f t="shared" si="43"/>
        <v>270</v>
      </c>
      <c r="BW38" s="3">
        <f t="shared" si="44"/>
        <v>507</v>
      </c>
      <c r="BX38" s="3">
        <f t="shared" si="45"/>
        <v>1373</v>
      </c>
    </row>
    <row r="39" spans="1:76" x14ac:dyDescent="0.55000000000000004">
      <c r="A39">
        <v>65</v>
      </c>
      <c r="B39" s="6" t="s">
        <v>158</v>
      </c>
      <c r="C39" s="6">
        <v>10928</v>
      </c>
      <c r="D39">
        <v>10845</v>
      </c>
      <c r="E39">
        <v>11427</v>
      </c>
      <c r="F39">
        <v>3948</v>
      </c>
      <c r="G39">
        <v>4048</v>
      </c>
      <c r="H39">
        <v>4197</v>
      </c>
      <c r="I39" s="62">
        <f t="shared" si="2"/>
        <v>149</v>
      </c>
      <c r="J39" s="8">
        <f t="shared" si="3"/>
        <v>2.0505367864923296E-4</v>
      </c>
      <c r="K39" s="62">
        <f t="shared" si="4"/>
        <v>249</v>
      </c>
      <c r="L39" s="8">
        <f t="shared" si="5"/>
        <v>1.9262769707786105E-4</v>
      </c>
      <c r="M39">
        <v>11285</v>
      </c>
      <c r="N39" s="8">
        <f t="shared" si="6"/>
        <v>5.8912876026374797E-4</v>
      </c>
      <c r="O39" s="3">
        <v>0</v>
      </c>
      <c r="P39" s="8">
        <f t="shared" si="7"/>
        <v>0</v>
      </c>
      <c r="Q39" s="8">
        <f t="shared" si="8"/>
        <v>0</v>
      </c>
      <c r="R39" s="8">
        <v>2.5499999999999998E-2</v>
      </c>
      <c r="S39" s="115">
        <f t="shared" si="9"/>
        <v>291.38849999999996</v>
      </c>
      <c r="T39" s="8">
        <f t="shared" si="10"/>
        <v>1.0688612296370331E-4</v>
      </c>
      <c r="U39" s="2">
        <v>0.78939580764488282</v>
      </c>
      <c r="V39" s="2">
        <v>0.21060419235511718</v>
      </c>
      <c r="W39">
        <v>0</v>
      </c>
      <c r="X39" t="s">
        <v>373</v>
      </c>
      <c r="Y39" s="3">
        <f t="shared" si="11"/>
        <v>82.5</v>
      </c>
      <c r="Z39" s="3">
        <f t="shared" si="12"/>
        <v>1.8456196054254008</v>
      </c>
      <c r="AA39" s="3">
        <f t="shared" si="13"/>
        <v>84.345619605425398</v>
      </c>
      <c r="AB39" s="3"/>
      <c r="AC39" s="3">
        <f t="shared" si="14"/>
        <v>44.724205854599901</v>
      </c>
      <c r="AD39" s="3">
        <f t="shared" si="15"/>
        <v>0</v>
      </c>
      <c r="AE39" s="3">
        <f t="shared" si="16"/>
        <v>129.0698254600253</v>
      </c>
      <c r="AF39" s="3">
        <f t="shared" si="17"/>
        <v>0</v>
      </c>
      <c r="AG39" s="8">
        <f t="shared" si="18"/>
        <v>1.0688612296370331E-4</v>
      </c>
      <c r="AH39" s="3">
        <f t="shared" si="19"/>
        <v>0</v>
      </c>
      <c r="AI39" s="3">
        <f t="shared" si="20"/>
        <v>44.724205854599901</v>
      </c>
      <c r="AJ39" s="3"/>
      <c r="AK39" s="3">
        <f t="shared" si="21"/>
        <v>129</v>
      </c>
      <c r="AM39" s="10">
        <v>0.13051501849568434</v>
      </c>
      <c r="AN39" s="10">
        <v>0.12582474969173865</v>
      </c>
      <c r="AO39" s="10">
        <v>0.14993726263871757</v>
      </c>
      <c r="AP39" s="10">
        <v>0.59372296917385947</v>
      </c>
      <c r="AQ39" s="10">
        <v>0</v>
      </c>
      <c r="AR39" s="10">
        <v>3.371030557686798E-2</v>
      </c>
      <c r="AS39" s="10">
        <v>0</v>
      </c>
      <c r="AT39" s="10">
        <v>0.24882109912848055</v>
      </c>
      <c r="AU39" s="77">
        <v>0.71746859529465146</v>
      </c>
      <c r="AV39" s="77">
        <f t="shared" si="22"/>
        <v>3.371030557686798E-2</v>
      </c>
      <c r="AW39" s="10">
        <v>0.1</v>
      </c>
      <c r="AX39" s="10">
        <f t="shared" si="23"/>
        <v>0.31643726695419366</v>
      </c>
      <c r="AY39" s="10">
        <f t="shared" si="24"/>
        <v>0.18186333959545864</v>
      </c>
      <c r="AZ39" s="10">
        <f t="shared" si="25"/>
        <v>0.18947405316025989</v>
      </c>
      <c r="BA39" s="10">
        <f t="shared" si="26"/>
        <v>0.31222534029008775</v>
      </c>
      <c r="BC39" s="13">
        <f t="shared" si="27"/>
        <v>40.820407437090985</v>
      </c>
      <c r="BD39" s="13">
        <f t="shared" si="28"/>
        <v>23.460370807814165</v>
      </c>
      <c r="BE39" s="13">
        <f t="shared" si="29"/>
        <v>24.442152857673527</v>
      </c>
      <c r="BF39" s="13">
        <f t="shared" si="30"/>
        <v>40.277068897421323</v>
      </c>
      <c r="BH39" s="13">
        <f t="shared" si="31"/>
        <v>42.870734468480904</v>
      </c>
      <c r="BI39" s="13">
        <f t="shared" si="32"/>
        <v>23.597846667698597</v>
      </c>
      <c r="BJ39" s="13">
        <f t="shared" si="33"/>
        <v>24.465572994798066</v>
      </c>
      <c r="BK39" s="13">
        <f t="shared" si="34"/>
        <v>39.003689961162458</v>
      </c>
      <c r="BL39" s="13">
        <f t="shared" si="35"/>
        <v>129.93784409214001</v>
      </c>
      <c r="BM39" s="67">
        <f t="shared" si="36"/>
        <v>0.99278236376251572</v>
      </c>
      <c r="BO39" s="136">
        <f t="shared" si="37"/>
        <v>42.561309101853631</v>
      </c>
      <c r="BP39" s="136">
        <f t="shared" si="38"/>
        <v>23.427525994463217</v>
      </c>
      <c r="BQ39" s="136">
        <f t="shared" si="39"/>
        <v>24.288989388579996</v>
      </c>
      <c r="BR39" s="136">
        <f t="shared" si="40"/>
        <v>38.722175515103167</v>
      </c>
      <c r="BT39" s="3">
        <f t="shared" si="41"/>
        <v>43</v>
      </c>
      <c r="BU39" s="3">
        <f t="shared" si="42"/>
        <v>24</v>
      </c>
      <c r="BV39" s="3">
        <f t="shared" si="43"/>
        <v>24</v>
      </c>
      <c r="BW39" s="3">
        <f t="shared" si="44"/>
        <v>37</v>
      </c>
      <c r="BX39" s="3">
        <f t="shared" si="45"/>
        <v>128</v>
      </c>
    </row>
    <row r="40" spans="1:76" x14ac:dyDescent="0.55000000000000004">
      <c r="A40">
        <v>37</v>
      </c>
      <c r="B40" s="6" t="s">
        <v>44</v>
      </c>
      <c r="C40" s="6">
        <v>11530</v>
      </c>
      <c r="D40">
        <v>93571</v>
      </c>
      <c r="E40">
        <v>105169</v>
      </c>
      <c r="F40">
        <v>26298</v>
      </c>
      <c r="G40">
        <v>28166</v>
      </c>
      <c r="H40">
        <v>30668</v>
      </c>
      <c r="I40" s="62">
        <f t="shared" si="2"/>
        <v>2502</v>
      </c>
      <c r="J40" s="8">
        <f t="shared" si="3"/>
        <v>3.4432503622844357E-3</v>
      </c>
      <c r="K40" s="62">
        <f t="shared" si="4"/>
        <v>4370</v>
      </c>
      <c r="L40" s="8">
        <f t="shared" si="5"/>
        <v>3.3806547639769189E-3</v>
      </c>
      <c r="M40">
        <v>93604</v>
      </c>
      <c r="N40" s="8">
        <f t="shared" si="6"/>
        <v>4.8865581281105777E-3</v>
      </c>
      <c r="O40" s="3">
        <v>8608.1569897769004</v>
      </c>
      <c r="P40" s="8">
        <f t="shared" si="7"/>
        <v>8.1850706860166975E-2</v>
      </c>
      <c r="Q40" s="8">
        <f t="shared" si="8"/>
        <v>8.4158714673717154E-4</v>
      </c>
      <c r="R40" s="8">
        <v>0.17960000000000001</v>
      </c>
      <c r="S40" s="115">
        <f t="shared" si="9"/>
        <v>18888.3524</v>
      </c>
      <c r="T40" s="8">
        <f t="shared" si="10"/>
        <v>6.9285601772484532E-3</v>
      </c>
      <c r="U40" s="2">
        <v>0.74528190378629688</v>
      </c>
      <c r="V40" s="2">
        <v>0.25471809621370312</v>
      </c>
      <c r="W40">
        <v>469</v>
      </c>
      <c r="X40" t="s">
        <v>379</v>
      </c>
      <c r="Y40" s="3">
        <f t="shared" si="11"/>
        <v>1541.1</v>
      </c>
      <c r="Z40" s="3">
        <f t="shared" si="12"/>
        <v>36.85561203262283</v>
      </c>
      <c r="AA40" s="3">
        <f t="shared" si="13"/>
        <v>2046.9556120326226</v>
      </c>
      <c r="AB40" s="3"/>
      <c r="AC40" s="3">
        <f t="shared" si="14"/>
        <v>2899.1074149866113</v>
      </c>
      <c r="AD40" s="3">
        <f t="shared" si="15"/>
        <v>352.14409271856834</v>
      </c>
      <c r="AE40" s="3">
        <f t="shared" si="16"/>
        <v>5298.2071197378018</v>
      </c>
      <c r="AF40" s="3">
        <f t="shared" si="17"/>
        <v>0</v>
      </c>
      <c r="AG40" s="8">
        <f t="shared" si="18"/>
        <v>7.7701473239856246E-3</v>
      </c>
      <c r="AH40" s="3">
        <f t="shared" si="19"/>
        <v>307.17116791803687</v>
      </c>
      <c r="AI40" s="3">
        <f t="shared" si="20"/>
        <v>3558.4226756232165</v>
      </c>
      <c r="AJ40" s="3"/>
      <c r="AK40" s="3">
        <f t="shared" si="21"/>
        <v>5605</v>
      </c>
      <c r="AM40" s="10">
        <v>0.18001935699933019</v>
      </c>
      <c r="AN40" s="10">
        <v>0.13194207084039244</v>
      </c>
      <c r="AO40" s="10">
        <v>0.17185353610968834</v>
      </c>
      <c r="AP40" s="10">
        <v>0.51618503605058907</v>
      </c>
      <c r="AQ40" s="10">
        <v>5.1728094180052427E-2</v>
      </c>
      <c r="AR40" s="10">
        <v>0.30106542551030335</v>
      </c>
      <c r="AS40" s="10">
        <v>0.64720648030964412</v>
      </c>
      <c r="AT40" s="10">
        <v>0</v>
      </c>
      <c r="AU40" s="77">
        <v>0</v>
      </c>
      <c r="AV40" s="77">
        <f t="shared" si="22"/>
        <v>0.35279351969035577</v>
      </c>
      <c r="AW40" s="10">
        <v>0</v>
      </c>
      <c r="AX40" s="10">
        <f t="shared" si="23"/>
        <v>0.30112254143606565</v>
      </c>
      <c r="AY40" s="10">
        <f t="shared" si="24"/>
        <v>0.16215175777074609</v>
      </c>
      <c r="AZ40" s="10">
        <f t="shared" si="25"/>
        <v>0.15630200174024256</v>
      </c>
      <c r="BA40" s="10">
        <f t="shared" si="26"/>
        <v>0.3804236990529456</v>
      </c>
      <c r="BC40" s="13">
        <f t="shared" si="27"/>
        <v>1687.7918447491479</v>
      </c>
      <c r="BD40" s="13">
        <f t="shared" si="28"/>
        <v>908.86060230503176</v>
      </c>
      <c r="BE40" s="13">
        <f t="shared" si="29"/>
        <v>876.07271975405956</v>
      </c>
      <c r="BF40" s="13">
        <f t="shared" si="30"/>
        <v>2132.2748331917601</v>
      </c>
      <c r="BH40" s="13">
        <f t="shared" si="31"/>
        <v>1772.5662372630322</v>
      </c>
      <c r="BI40" s="13">
        <f t="shared" si="32"/>
        <v>914.18645132253118</v>
      </c>
      <c r="BJ40" s="13">
        <f t="shared" si="33"/>
        <v>876.9121606718536</v>
      </c>
      <c r="BK40" s="13">
        <f t="shared" si="34"/>
        <v>2064.8619371387626</v>
      </c>
      <c r="BL40" s="13">
        <f t="shared" si="35"/>
        <v>5628.5267863961799</v>
      </c>
      <c r="BM40" s="67">
        <f t="shared" si="36"/>
        <v>0.99582008093964436</v>
      </c>
      <c r="BO40" s="136">
        <f t="shared" si="37"/>
        <v>1765.1570538621536</v>
      </c>
      <c r="BP40" s="136">
        <f t="shared" si="38"/>
        <v>910.36522594992925</v>
      </c>
      <c r="BQ40" s="136">
        <f t="shared" si="39"/>
        <v>873.24673881720366</v>
      </c>
      <c r="BR40" s="136">
        <f t="shared" si="40"/>
        <v>2056.2309813707134</v>
      </c>
      <c r="BT40" s="3">
        <f t="shared" si="41"/>
        <v>1766</v>
      </c>
      <c r="BU40" s="3">
        <f t="shared" si="42"/>
        <v>911</v>
      </c>
      <c r="BV40" s="3">
        <f t="shared" si="43"/>
        <v>873</v>
      </c>
      <c r="BW40" s="3">
        <f t="shared" si="44"/>
        <v>2055</v>
      </c>
      <c r="BX40" s="3">
        <f t="shared" si="45"/>
        <v>5605</v>
      </c>
    </row>
    <row r="41" spans="1:76" x14ac:dyDescent="0.55000000000000004">
      <c r="A41">
        <v>65</v>
      </c>
      <c r="B41" s="6" t="s">
        <v>159</v>
      </c>
      <c r="C41" s="6">
        <v>12048</v>
      </c>
      <c r="D41">
        <v>54299</v>
      </c>
      <c r="E41">
        <v>76277</v>
      </c>
      <c r="F41">
        <v>15627</v>
      </c>
      <c r="G41">
        <v>17841</v>
      </c>
      <c r="H41">
        <v>22092</v>
      </c>
      <c r="I41" s="62">
        <f t="shared" ref="I41:I72" si="46">H41-G41</f>
        <v>4251</v>
      </c>
      <c r="J41" s="8">
        <f t="shared" ref="J41:J72" si="47">I41/$I$6</f>
        <v>5.8502227378381833E-3</v>
      </c>
      <c r="K41" s="62">
        <f t="shared" ref="K41:K72" si="48">(H41-F41)</f>
        <v>6465</v>
      </c>
      <c r="L41" s="8">
        <f t="shared" ref="L41:L72" si="49">K41/$K$6</f>
        <v>5.0013576771420548E-3</v>
      </c>
      <c r="M41">
        <v>54907</v>
      </c>
      <c r="N41" s="8">
        <f t="shared" ref="N41:N72" si="50">M41/$M$6</f>
        <v>2.8663972387950034E-3</v>
      </c>
      <c r="O41" s="3">
        <v>6276.6093126896103</v>
      </c>
      <c r="P41" s="8">
        <f t="shared" ref="P41:P72" si="51">O41/E41</f>
        <v>8.228704999789728E-2</v>
      </c>
      <c r="Q41" s="8">
        <f t="shared" ref="Q41:Q72" si="52">O41/$O$6</f>
        <v>6.1364049574417806E-4</v>
      </c>
      <c r="R41" s="8">
        <v>2.5600000000000001E-2</v>
      </c>
      <c r="S41" s="115">
        <f t="shared" ref="S41:S72" si="53">R41*E41</f>
        <v>1952.6912</v>
      </c>
      <c r="T41" s="8">
        <f t="shared" ref="T41:T72" si="54">S41/$S$6</f>
        <v>7.1627944038059636E-4</v>
      </c>
      <c r="U41" s="2">
        <v>0.601688282647585</v>
      </c>
      <c r="V41" s="2">
        <v>0.398311717352415</v>
      </c>
      <c r="W41">
        <v>107</v>
      </c>
      <c r="X41" t="s">
        <v>375</v>
      </c>
      <c r="Y41" s="3">
        <f t="shared" ref="Y41:Y72" si="55">0.825*(G41-F41)</f>
        <v>1826.55</v>
      </c>
      <c r="Z41" s="3">
        <f t="shared" ref="Z41:Z72" si="56">(U41*0.015*Y41)+(V41*0.05*Y41)</f>
        <v>52.862019356551883</v>
      </c>
      <c r="AA41" s="3">
        <f t="shared" ref="AA41:AA72" si="57">W41+Y41+Z41</f>
        <v>1986.4120193565518</v>
      </c>
      <c r="AB41" s="3"/>
      <c r="AC41" s="3">
        <f t="shared" ref="AC41:AC72" si="58">T41*$AC$6</f>
        <v>299.71177036590569</v>
      </c>
      <c r="AD41" s="3">
        <f t="shared" ref="AD41:AD72" si="59">Q41*$AD$6</f>
        <v>256.76470519658631</v>
      </c>
      <c r="AE41" s="3">
        <f t="shared" ref="AE41:AE72" si="60">AD41+AC41+AA41</f>
        <v>2542.8884949190438</v>
      </c>
      <c r="AF41" s="3">
        <f t="shared" ref="AF41:AF72" si="61">IF(AND(AV41&gt;0.5,AE41&gt;(L41*$W$5)),(AE41-L41*$W$5),0)</f>
        <v>0</v>
      </c>
      <c r="AG41" s="8">
        <f t="shared" ref="AG41:AG72" si="62">IF(AV41&lt;0.5,1,0)*(T41+Q41)</f>
        <v>1.3299199361247744E-3</v>
      </c>
      <c r="AH41" s="3">
        <f t="shared" ref="AH41:AH72" si="63">(AG41/VLOOKUP(A41,$AU$1:$AV$6,2,FALSE))*VLOOKUP(A41,$AU$1:$AW$6,3,FALSE)</f>
        <v>0</v>
      </c>
      <c r="AI41" s="3">
        <f t="shared" ref="AI41:AI72" si="64">AC41+AD41-AF41+AH41</f>
        <v>556.47647556249194</v>
      </c>
      <c r="AJ41" s="3"/>
      <c r="AK41" s="3">
        <f t="shared" ref="AK41:AK72" si="65">MAX(8,ROUND(AI41+AA41,0))</f>
        <v>2543</v>
      </c>
      <c r="AM41" s="10">
        <v>0.33940356104651159</v>
      </c>
      <c r="AN41" s="10">
        <v>0.20838488483899822</v>
      </c>
      <c r="AO41" s="10">
        <v>0.16702150566487764</v>
      </c>
      <c r="AP41" s="10">
        <v>0.28519004844961249</v>
      </c>
      <c r="AQ41" s="10">
        <v>0.26021153153437027</v>
      </c>
      <c r="AR41" s="10">
        <v>0</v>
      </c>
      <c r="AS41" s="10">
        <v>0.63655417290362737</v>
      </c>
      <c r="AT41" s="10">
        <v>0.1032342955620023</v>
      </c>
      <c r="AU41" s="77">
        <v>0</v>
      </c>
      <c r="AV41" s="77">
        <f t="shared" ref="AV41:AV72" si="66">AR41+AQ41</f>
        <v>0.26021153153437027</v>
      </c>
      <c r="AW41" s="10">
        <v>0</v>
      </c>
      <c r="AX41" s="10">
        <f t="shared" ref="AX41:AX72" si="67">VLOOKUP($A41,$AL$1:$AP$6,2,FALSE)+(0.5+$AW41)*(VLOOKUP($A41,$AL$1:$AP$6,2,FALSE)-AM41)</f>
        <v>0.20037285515012321</v>
      </c>
      <c r="AY41" s="10">
        <f t="shared" ref="AY41:AY72" si="68">VLOOKUP($A41,$AL$1:$AP$6,3,FALSE)+(0.5+$AW41)*(VLOOKUP($A41,$AL$1:$AP$6,3,FALSE)-AN41)</f>
        <v>0.13708086015284637</v>
      </c>
      <c r="AZ41" s="10">
        <f t="shared" ref="AZ41:AZ72" si="69">VLOOKUP($A41,$AL$1:$AP$6,4,FALSE)+(0.5+$AW41)*(VLOOKUP($A41,$AL$1:$AP$6,4,FALSE)-AO41)</f>
        <v>0.17846088223958345</v>
      </c>
      <c r="BA41" s="10">
        <f t="shared" ref="BA41:BA72" si="70">VLOOKUP($A41,$AL$1:$AP$6,5,FALSE)+(0.5+$AW41)*(VLOOKUP($A41,$AL$1:$AP$6,5,FALSE)-AP41)</f>
        <v>0.48408540245744702</v>
      </c>
      <c r="BC41" s="13">
        <f t="shared" ref="BC41:BC72" si="71">MAX(4,AX41*$AK41)</f>
        <v>509.54817064676331</v>
      </c>
      <c r="BD41" s="13">
        <f t="shared" ref="BD41:BD72" si="72">MAX(4,AY41*$AK41)</f>
        <v>348.5966273686883</v>
      </c>
      <c r="BE41" s="13">
        <f t="shared" ref="BE41:BE72" si="73">AZ41*$AK41</f>
        <v>453.82602353526073</v>
      </c>
      <c r="BF41" s="13">
        <f t="shared" ref="BF41:BF72" si="74">BA41*$AK41</f>
        <v>1231.0291784492879</v>
      </c>
      <c r="BH41" s="13">
        <f t="shared" ref="BH41:BH72" si="75">BC41*BC$2</f>
        <v>535.14175125181748</v>
      </c>
      <c r="BI41" s="13">
        <f t="shared" ref="BI41:BI72" si="76">BD41*BD$2</f>
        <v>350.63937517915178</v>
      </c>
      <c r="BJ41" s="13">
        <f t="shared" ref="BJ41:BJ72" si="77">BE41*BE$2</f>
        <v>454.26087343427616</v>
      </c>
      <c r="BK41" s="13">
        <f t="shared" ref="BK41:BK72" si="78">BF41*BF$2</f>
        <v>1192.1095979368702</v>
      </c>
      <c r="BL41" s="13">
        <f t="shared" ref="BL41:BL72" si="79">SUM(BH41:BK41)</f>
        <v>2532.1515978021157</v>
      </c>
      <c r="BM41" s="67">
        <f t="shared" ref="BM41:BM72" si="80">AK41/BL41</f>
        <v>1.0042842625249218</v>
      </c>
      <c r="BO41" s="136">
        <f t="shared" ref="BO41:BO72" si="81">MAX(4,BH41*$BM41)</f>
        <v>537.43443900222667</v>
      </c>
      <c r="BP41" s="136">
        <f t="shared" ref="BP41:BP72" si="82">MAX(4,BI41*$BM41)</f>
        <v>352.1416063139938</v>
      </c>
      <c r="BQ41" s="136">
        <f t="shared" ref="BQ41:BQ72" si="83">IF(SUM(BO41:BP41)&gt;=AK41,0,(BJ41*$BM41))</f>
        <v>456.20704627086883</v>
      </c>
      <c r="BR41" s="136">
        <f t="shared" ref="BR41:BR72" si="84">IF(SUM(BO41:BP41)&gt;=AK41,0,(BK41*$BM41))</f>
        <v>1197.2169084129107</v>
      </c>
      <c r="BT41" s="3">
        <f t="shared" ref="BT41:BT72" si="85">MAX(ROUND(BO41-BO$4/197,0),0)</f>
        <v>538</v>
      </c>
      <c r="BU41" s="3">
        <f t="shared" ref="BU41:BU72" si="86">MAX(ROUND(BP41-BP$4/197,0),0)</f>
        <v>352</v>
      </c>
      <c r="BV41" s="3">
        <f t="shared" ref="BV41:BV72" si="87">MAX(ROUND(BQ41-BQ$4/197,0),0)</f>
        <v>456</v>
      </c>
      <c r="BW41" s="3">
        <f t="shared" ref="BW41:BW72" si="88">MAX(ROUND(BR41-BR$4/197,0),0)</f>
        <v>1196</v>
      </c>
      <c r="BX41" s="3">
        <f t="shared" ref="BX41:BX72" si="89">SUM(BT41:BW41)</f>
        <v>2542</v>
      </c>
    </row>
    <row r="42" spans="1:76" x14ac:dyDescent="0.55000000000000004">
      <c r="A42">
        <v>37</v>
      </c>
      <c r="B42" s="6" t="s">
        <v>45</v>
      </c>
      <c r="C42" s="6">
        <v>12552</v>
      </c>
      <c r="D42">
        <v>49739</v>
      </c>
      <c r="E42">
        <v>50062</v>
      </c>
      <c r="F42">
        <v>15467</v>
      </c>
      <c r="G42">
        <v>15507</v>
      </c>
      <c r="H42">
        <v>15568</v>
      </c>
      <c r="I42" s="62">
        <f t="shared" si="46"/>
        <v>61</v>
      </c>
      <c r="J42" s="8">
        <f t="shared" si="47"/>
        <v>8.3948150319484646E-5</v>
      </c>
      <c r="K42" s="62">
        <f t="shared" si="48"/>
        <v>101</v>
      </c>
      <c r="L42" s="8">
        <f t="shared" si="49"/>
        <v>7.8134126123951663E-5</v>
      </c>
      <c r="M42">
        <v>50711</v>
      </c>
      <c r="N42" s="8">
        <f t="shared" si="50"/>
        <v>2.6473467932419076E-3</v>
      </c>
      <c r="O42" s="3">
        <v>1769.8169422420599</v>
      </c>
      <c r="P42" s="8">
        <f t="shared" si="51"/>
        <v>3.5352501742680273E-2</v>
      </c>
      <c r="Q42" s="8">
        <f t="shared" si="52"/>
        <v>1.7302834885998093E-4</v>
      </c>
      <c r="R42" s="8">
        <v>0.21290000000000001</v>
      </c>
      <c r="S42" s="115">
        <f t="shared" si="53"/>
        <v>10658.1998</v>
      </c>
      <c r="T42" s="8">
        <f t="shared" si="54"/>
        <v>3.9096040317120207E-3</v>
      </c>
      <c r="U42" s="2">
        <v>0.78900971623447658</v>
      </c>
      <c r="V42" s="2">
        <v>0.21099028376552342</v>
      </c>
      <c r="W42">
        <v>0</v>
      </c>
      <c r="X42" t="s">
        <v>372</v>
      </c>
      <c r="Y42" s="3">
        <f t="shared" si="55"/>
        <v>33</v>
      </c>
      <c r="Z42" s="3">
        <f t="shared" si="56"/>
        <v>0.73869377774917955</v>
      </c>
      <c r="AA42" s="3">
        <f t="shared" si="57"/>
        <v>33.738693777749177</v>
      </c>
      <c r="AB42" s="3"/>
      <c r="AC42" s="3">
        <f t="shared" si="58"/>
        <v>1635.8899609787468</v>
      </c>
      <c r="AD42" s="3">
        <f t="shared" si="59"/>
        <v>72.400001782487635</v>
      </c>
      <c r="AE42" s="3">
        <f t="shared" si="60"/>
        <v>1742.0286565389836</v>
      </c>
      <c r="AF42" s="3">
        <f t="shared" si="61"/>
        <v>0</v>
      </c>
      <c r="AG42" s="8">
        <f t="shared" si="62"/>
        <v>4.082632380572002E-3</v>
      </c>
      <c r="AH42" s="3">
        <f t="shared" si="63"/>
        <v>161.39551854430414</v>
      </c>
      <c r="AI42" s="3">
        <f t="shared" si="64"/>
        <v>1869.6854813055386</v>
      </c>
      <c r="AJ42" s="3"/>
      <c r="AK42" s="3">
        <f t="shared" si="65"/>
        <v>1903</v>
      </c>
      <c r="AM42" s="10">
        <v>0.12594257126311048</v>
      </c>
      <c r="AN42" s="10">
        <v>0.10364028698281964</v>
      </c>
      <c r="AO42" s="10">
        <v>0.13860928726165195</v>
      </c>
      <c r="AP42" s="10">
        <v>0.63180785449241794</v>
      </c>
      <c r="AQ42" s="10">
        <v>7.6219718662327886E-5</v>
      </c>
      <c r="AR42" s="10">
        <v>1.8312221567508266E-4</v>
      </c>
      <c r="AS42" s="10">
        <v>2.5707180430666033E-4</v>
      </c>
      <c r="AT42" s="10">
        <v>0.22474383833117451</v>
      </c>
      <c r="AU42" s="77">
        <v>0.77473974793018141</v>
      </c>
      <c r="AV42" s="77">
        <f t="shared" si="66"/>
        <v>2.5934193433741056E-4</v>
      </c>
      <c r="AW42" s="10">
        <v>0.1</v>
      </c>
      <c r="AX42" s="10">
        <f t="shared" si="67"/>
        <v>0.34164215850691315</v>
      </c>
      <c r="AY42" s="10">
        <f t="shared" si="68"/>
        <v>0.18114680721398002</v>
      </c>
      <c r="AZ42" s="10">
        <f t="shared" si="69"/>
        <v>0.17521178209110133</v>
      </c>
      <c r="BA42" s="10">
        <f t="shared" si="70"/>
        <v>0.30199925218800538</v>
      </c>
      <c r="BC42" s="13">
        <f t="shared" si="71"/>
        <v>650.14502763865573</v>
      </c>
      <c r="BD42" s="13">
        <f t="shared" si="72"/>
        <v>344.72237412820397</v>
      </c>
      <c r="BE42" s="13">
        <f t="shared" si="73"/>
        <v>333.42802131936583</v>
      </c>
      <c r="BF42" s="13">
        <f t="shared" si="74"/>
        <v>574.7045769137743</v>
      </c>
      <c r="BH42" s="13">
        <f t="shared" si="75"/>
        <v>682.80050582185629</v>
      </c>
      <c r="BI42" s="13">
        <f t="shared" si="76"/>
        <v>346.74241913059979</v>
      </c>
      <c r="BJ42" s="13">
        <f t="shared" si="77"/>
        <v>333.74750749662422</v>
      </c>
      <c r="BK42" s="13">
        <f t="shared" si="78"/>
        <v>556.53501485658057</v>
      </c>
      <c r="BL42" s="13">
        <f t="shared" si="79"/>
        <v>1919.8254473056609</v>
      </c>
      <c r="BM42" s="67">
        <f t="shared" si="80"/>
        <v>0.99123594943005144</v>
      </c>
      <c r="BO42" s="136">
        <f t="shared" si="81"/>
        <v>676.8164076596471</v>
      </c>
      <c r="BP42" s="136">
        <f t="shared" si="82"/>
        <v>343.70355103459292</v>
      </c>
      <c r="BQ42" s="136">
        <f t="shared" si="83"/>
        <v>330.82252746332955</v>
      </c>
      <c r="BR42" s="136">
        <f t="shared" si="84"/>
        <v>551.65751384243038</v>
      </c>
      <c r="BT42" s="3">
        <f t="shared" si="85"/>
        <v>678</v>
      </c>
      <c r="BU42" s="3">
        <f t="shared" si="86"/>
        <v>344</v>
      </c>
      <c r="BV42" s="3">
        <f t="shared" si="87"/>
        <v>331</v>
      </c>
      <c r="BW42" s="3">
        <f t="shared" si="88"/>
        <v>550</v>
      </c>
      <c r="BX42" s="3">
        <f t="shared" si="89"/>
        <v>1903</v>
      </c>
    </row>
    <row r="43" spans="1:76" x14ac:dyDescent="0.55000000000000004">
      <c r="A43">
        <v>71</v>
      </c>
      <c r="B43" s="6" t="s">
        <v>186</v>
      </c>
      <c r="C43" s="6">
        <v>13210</v>
      </c>
      <c r="D43">
        <v>86866</v>
      </c>
      <c r="E43">
        <v>121345</v>
      </c>
      <c r="F43">
        <v>24586</v>
      </c>
      <c r="G43">
        <v>27983</v>
      </c>
      <c r="H43">
        <v>33078</v>
      </c>
      <c r="I43" s="62">
        <f t="shared" si="46"/>
        <v>5095</v>
      </c>
      <c r="J43" s="8">
        <f t="shared" si="47"/>
        <v>7.0117348504553159E-3</v>
      </c>
      <c r="K43" s="62">
        <f t="shared" si="48"/>
        <v>8492</v>
      </c>
      <c r="L43" s="8">
        <f t="shared" si="49"/>
        <v>6.5694554360851247E-3</v>
      </c>
      <c r="M43">
        <v>89829</v>
      </c>
      <c r="N43" s="8">
        <f t="shared" si="50"/>
        <v>4.689485813534091E-3</v>
      </c>
      <c r="O43" s="3">
        <v>36716.856008430899</v>
      </c>
      <c r="P43" s="8">
        <f t="shared" si="51"/>
        <v>0.30258235616161278</v>
      </c>
      <c r="Q43" s="8">
        <f t="shared" si="52"/>
        <v>3.5896689758321645E-3</v>
      </c>
      <c r="R43" s="8">
        <v>0.1168</v>
      </c>
      <c r="S43" s="115">
        <f t="shared" si="53"/>
        <v>14173.096</v>
      </c>
      <c r="T43" s="8">
        <f t="shared" si="54"/>
        <v>5.1989261135301215E-3</v>
      </c>
      <c r="U43" s="2">
        <v>0.63259920836293515</v>
      </c>
      <c r="V43" s="2">
        <v>0.36740079163706485</v>
      </c>
      <c r="W43">
        <v>62</v>
      </c>
      <c r="X43" t="s">
        <v>368</v>
      </c>
      <c r="Y43" s="3">
        <f t="shared" si="55"/>
        <v>2802.5249999999996</v>
      </c>
      <c r="Z43" s="3">
        <f t="shared" si="56"/>
        <v>78.075621625393268</v>
      </c>
      <c r="AA43" s="3">
        <f t="shared" si="57"/>
        <v>2942.6006216253927</v>
      </c>
      <c r="AB43" s="3"/>
      <c r="AC43" s="3">
        <f t="shared" si="58"/>
        <v>2175.3791350757033</v>
      </c>
      <c r="AD43" s="3">
        <f t="shared" si="59"/>
        <v>1502.0199982322015</v>
      </c>
      <c r="AE43" s="3">
        <f t="shared" si="60"/>
        <v>6619.9997549332975</v>
      </c>
      <c r="AF43" s="3">
        <f t="shared" si="61"/>
        <v>0</v>
      </c>
      <c r="AG43" s="8">
        <f t="shared" si="62"/>
        <v>8.7885950893622864E-3</v>
      </c>
      <c r="AH43" s="3">
        <f t="shared" si="63"/>
        <v>342.36364183421972</v>
      </c>
      <c r="AI43" s="3">
        <f t="shared" si="64"/>
        <v>4019.7627751421246</v>
      </c>
      <c r="AJ43" s="3"/>
      <c r="AK43" s="3">
        <f t="shared" si="65"/>
        <v>6962</v>
      </c>
      <c r="AM43" s="10">
        <v>0.15808410636354409</v>
      </c>
      <c r="AN43" s="10">
        <v>0.10671484218004672</v>
      </c>
      <c r="AO43" s="10">
        <v>0.18345562637436985</v>
      </c>
      <c r="AP43" s="10">
        <v>0.55174542508203939</v>
      </c>
      <c r="AQ43" s="10">
        <v>0</v>
      </c>
      <c r="AR43" s="10">
        <v>7.902642886043171E-6</v>
      </c>
      <c r="AS43" s="10">
        <v>0.30224731717776965</v>
      </c>
      <c r="AT43" s="10">
        <v>0.53255404819738417</v>
      </c>
      <c r="AU43" s="77">
        <v>0.16519073198196013</v>
      </c>
      <c r="AV43" s="77">
        <f t="shared" si="66"/>
        <v>7.902642886043171E-6</v>
      </c>
      <c r="AW43" s="10">
        <v>0</v>
      </c>
      <c r="AX43" s="10">
        <f t="shared" si="67"/>
        <v>0.28944157762505429</v>
      </c>
      <c r="AY43" s="10">
        <f t="shared" si="68"/>
        <v>0.18377660313224553</v>
      </c>
      <c r="AZ43" s="10">
        <f t="shared" si="69"/>
        <v>0.17308800232205837</v>
      </c>
      <c r="BA43" s="10">
        <f t="shared" si="70"/>
        <v>0.35369381692064172</v>
      </c>
      <c r="BC43" s="13">
        <f t="shared" si="71"/>
        <v>2015.0922634256281</v>
      </c>
      <c r="BD43" s="13">
        <f t="shared" si="72"/>
        <v>1279.4527110066933</v>
      </c>
      <c r="BE43" s="13">
        <f t="shared" si="73"/>
        <v>1205.0386721661703</v>
      </c>
      <c r="BF43" s="13">
        <f t="shared" si="74"/>
        <v>2462.4163534015079</v>
      </c>
      <c r="BH43" s="13">
        <f t="shared" si="75"/>
        <v>2116.306298214809</v>
      </c>
      <c r="BI43" s="13">
        <f t="shared" si="76"/>
        <v>1286.9501995616708</v>
      </c>
      <c r="BJ43" s="13">
        <f t="shared" si="77"/>
        <v>1206.1933237677229</v>
      </c>
      <c r="BK43" s="13">
        <f t="shared" si="78"/>
        <v>2384.5658741447714</v>
      </c>
      <c r="BL43" s="13">
        <f t="shared" si="79"/>
        <v>6994.0156956889741</v>
      </c>
      <c r="BM43" s="67">
        <f t="shared" si="80"/>
        <v>0.99542241580774427</v>
      </c>
      <c r="BO43" s="136">
        <f t="shared" si="81"/>
        <v>2106.6187279581295</v>
      </c>
      <c r="BP43" s="136">
        <f t="shared" si="82"/>
        <v>1281.059076671937</v>
      </c>
      <c r="BQ43" s="136">
        <f t="shared" si="83"/>
        <v>1200.6718722760393</v>
      </c>
      <c r="BR43" s="136">
        <f t="shared" si="84"/>
        <v>2373.6503230938938</v>
      </c>
      <c r="BT43" s="3">
        <f t="shared" si="85"/>
        <v>2107</v>
      </c>
      <c r="BU43" s="3">
        <f t="shared" si="86"/>
        <v>1281</v>
      </c>
      <c r="BV43" s="3">
        <f t="shared" si="87"/>
        <v>1201</v>
      </c>
      <c r="BW43" s="3">
        <f t="shared" si="88"/>
        <v>2372</v>
      </c>
      <c r="BX43" s="3">
        <f t="shared" si="89"/>
        <v>6961</v>
      </c>
    </row>
    <row r="44" spans="1:76" x14ac:dyDescent="0.55000000000000004">
      <c r="A44">
        <v>71</v>
      </c>
      <c r="B44" s="6" t="s">
        <v>187</v>
      </c>
      <c r="C44" s="6">
        <v>13214</v>
      </c>
      <c r="D44">
        <v>79737</v>
      </c>
      <c r="E44">
        <v>92822</v>
      </c>
      <c r="F44">
        <v>24418</v>
      </c>
      <c r="G44">
        <v>25868</v>
      </c>
      <c r="H44">
        <v>28043</v>
      </c>
      <c r="I44" s="62">
        <f t="shared" si="46"/>
        <v>2175</v>
      </c>
      <c r="J44" s="8">
        <f t="shared" si="47"/>
        <v>2.9932332286045755E-3</v>
      </c>
      <c r="K44" s="62">
        <f t="shared" si="48"/>
        <v>3625</v>
      </c>
      <c r="L44" s="8">
        <f t="shared" si="49"/>
        <v>2.8043188831616316E-3</v>
      </c>
      <c r="M44">
        <v>84364</v>
      </c>
      <c r="N44" s="8">
        <f t="shared" si="50"/>
        <v>4.4041877475313107E-3</v>
      </c>
      <c r="O44" s="3">
        <v>21701.307311683398</v>
      </c>
      <c r="P44" s="8">
        <f t="shared" si="51"/>
        <v>0.23379486879924369</v>
      </c>
      <c r="Q44" s="8">
        <f t="shared" si="52"/>
        <v>2.1216552303351395E-3</v>
      </c>
      <c r="R44" s="8">
        <v>9.7799999999999998E-2</v>
      </c>
      <c r="S44" s="115">
        <f t="shared" si="53"/>
        <v>9077.9915999999994</v>
      </c>
      <c r="T44" s="8">
        <f t="shared" si="54"/>
        <v>3.3299575186428627E-3</v>
      </c>
      <c r="U44" s="2">
        <v>0.76866879747623595</v>
      </c>
      <c r="V44" s="2">
        <v>0.23133120252376405</v>
      </c>
      <c r="W44">
        <v>3</v>
      </c>
      <c r="X44" t="s">
        <v>368</v>
      </c>
      <c r="Y44" s="3">
        <f t="shared" si="55"/>
        <v>1196.25</v>
      </c>
      <c r="Z44" s="3">
        <f t="shared" si="56"/>
        <v>27.629298285666845</v>
      </c>
      <c r="AA44" s="3">
        <f t="shared" si="57"/>
        <v>1226.8792982856669</v>
      </c>
      <c r="AB44" s="3"/>
      <c r="AC44" s="3">
        <f t="shared" si="58"/>
        <v>1393.349308791283</v>
      </c>
      <c r="AD44" s="3">
        <f t="shared" si="59"/>
        <v>887.76112972326757</v>
      </c>
      <c r="AE44" s="3">
        <f t="shared" si="60"/>
        <v>3507.9897368002175</v>
      </c>
      <c r="AF44" s="3">
        <f t="shared" si="61"/>
        <v>0</v>
      </c>
      <c r="AG44" s="8">
        <f t="shared" si="62"/>
        <v>5.4516127489780027E-3</v>
      </c>
      <c r="AH44" s="3">
        <f t="shared" si="63"/>
        <v>212.37000631296598</v>
      </c>
      <c r="AI44" s="3">
        <f t="shared" si="64"/>
        <v>2493.4804448275163</v>
      </c>
      <c r="AJ44" s="3"/>
      <c r="AK44" s="3">
        <f t="shared" si="65"/>
        <v>3720</v>
      </c>
      <c r="AM44" s="10">
        <v>0.10428863060894109</v>
      </c>
      <c r="AN44" s="10">
        <v>7.8673521231995378E-2</v>
      </c>
      <c r="AO44" s="10">
        <v>0.12963242095941777</v>
      </c>
      <c r="AP44" s="10">
        <v>0.6874054271996457</v>
      </c>
      <c r="AQ44" s="10">
        <v>0</v>
      </c>
      <c r="AR44" s="10">
        <v>1.3469163694701223E-5</v>
      </c>
      <c r="AS44" s="10">
        <v>1.6025125939492636E-4</v>
      </c>
      <c r="AT44" s="10">
        <v>4.7162303705240013E-3</v>
      </c>
      <c r="AU44" s="77">
        <v>0.99511004920638646</v>
      </c>
      <c r="AV44" s="77">
        <f t="shared" si="66"/>
        <v>1.3469163694701223E-5</v>
      </c>
      <c r="AW44" s="10">
        <v>0.3</v>
      </c>
      <c r="AX44" s="10">
        <f t="shared" si="67"/>
        <v>0.35874945248103879</v>
      </c>
      <c r="AY44" s="10">
        <f t="shared" si="68"/>
        <v>0.22162201208112636</v>
      </c>
      <c r="AZ44" s="10">
        <f t="shared" si="69"/>
        <v>0.21407304184355774</v>
      </c>
      <c r="BA44" s="10">
        <f t="shared" si="70"/>
        <v>0.20555549359427716</v>
      </c>
      <c r="BC44" s="13">
        <f t="shared" si="71"/>
        <v>1334.5479632294644</v>
      </c>
      <c r="BD44" s="13">
        <f t="shared" si="72"/>
        <v>824.4338849417901</v>
      </c>
      <c r="BE44" s="13">
        <f t="shared" si="73"/>
        <v>796.35171565803478</v>
      </c>
      <c r="BF44" s="13">
        <f t="shared" si="74"/>
        <v>764.66643617071099</v>
      </c>
      <c r="BH44" s="13">
        <f t="shared" si="75"/>
        <v>1401.5796254663646</v>
      </c>
      <c r="BI44" s="13">
        <f t="shared" si="76"/>
        <v>829.26500028002192</v>
      </c>
      <c r="BJ44" s="13">
        <f t="shared" si="77"/>
        <v>797.11476899824891</v>
      </c>
      <c r="BK44" s="13">
        <f t="shared" si="78"/>
        <v>740.4911384209222</v>
      </c>
      <c r="BL44" s="13">
        <f t="shared" si="79"/>
        <v>3768.4505331655578</v>
      </c>
      <c r="BM44" s="67">
        <f t="shared" si="80"/>
        <v>0.98714311552210865</v>
      </c>
      <c r="BO44" s="136">
        <f t="shared" si="81"/>
        <v>1383.5596781351774</v>
      </c>
      <c r="BP44" s="136">
        <f t="shared" si="82"/>
        <v>818.60323596986314</v>
      </c>
      <c r="BQ44" s="136">
        <f t="shared" si="83"/>
        <v>786.8663564976174</v>
      </c>
      <c r="BR44" s="136">
        <f t="shared" si="84"/>
        <v>730.9707293973421</v>
      </c>
      <c r="BT44" s="3">
        <f t="shared" si="85"/>
        <v>1384</v>
      </c>
      <c r="BU44" s="3">
        <f t="shared" si="86"/>
        <v>819</v>
      </c>
      <c r="BV44" s="3">
        <f t="shared" si="87"/>
        <v>787</v>
      </c>
      <c r="BW44" s="3">
        <f t="shared" si="88"/>
        <v>730</v>
      </c>
      <c r="BX44" s="3">
        <f t="shared" si="89"/>
        <v>3720</v>
      </c>
    </row>
    <row r="45" spans="1:76" x14ac:dyDescent="0.55000000000000004">
      <c r="A45">
        <v>37</v>
      </c>
      <c r="B45" s="6" t="s">
        <v>46</v>
      </c>
      <c r="C45" s="6">
        <v>13756</v>
      </c>
      <c r="D45">
        <v>36194</v>
      </c>
      <c r="E45">
        <v>39844</v>
      </c>
      <c r="F45">
        <v>12127</v>
      </c>
      <c r="G45">
        <v>12803</v>
      </c>
      <c r="H45">
        <v>13743</v>
      </c>
      <c r="I45" s="62">
        <f t="shared" si="46"/>
        <v>940</v>
      </c>
      <c r="J45" s="8">
        <f t="shared" si="47"/>
        <v>1.2936272344314026E-3</v>
      </c>
      <c r="K45" s="62">
        <f t="shared" si="48"/>
        <v>1616</v>
      </c>
      <c r="L45" s="8">
        <f t="shared" si="49"/>
        <v>1.2501460179832266E-3</v>
      </c>
      <c r="M45">
        <v>36511</v>
      </c>
      <c r="N45" s="8">
        <f t="shared" si="50"/>
        <v>1.9060416629144621E-3</v>
      </c>
      <c r="O45" s="3">
        <v>9984.02600409363</v>
      </c>
      <c r="P45" s="8">
        <f t="shared" si="51"/>
        <v>0.25057790392765861</v>
      </c>
      <c r="Q45" s="8">
        <f t="shared" si="52"/>
        <v>9.761006877213853E-4</v>
      </c>
      <c r="R45" s="8">
        <v>9.8500000000000004E-2</v>
      </c>
      <c r="S45" s="115">
        <f t="shared" si="53"/>
        <v>3924.634</v>
      </c>
      <c r="T45" s="8">
        <f t="shared" si="54"/>
        <v>1.4396206861682285E-3</v>
      </c>
      <c r="U45" s="2">
        <v>0.65895008605851979</v>
      </c>
      <c r="V45" s="2">
        <v>0.34104991394148021</v>
      </c>
      <c r="W45">
        <v>28</v>
      </c>
      <c r="X45" t="s">
        <v>370</v>
      </c>
      <c r="Y45" s="3">
        <f t="shared" si="55"/>
        <v>557.69999999999993</v>
      </c>
      <c r="Z45" s="3">
        <f t="shared" si="56"/>
        <v>15.022623795180721</v>
      </c>
      <c r="AA45" s="3">
        <f t="shared" si="57"/>
        <v>600.72262379518065</v>
      </c>
      <c r="AB45" s="3"/>
      <c r="AC45" s="3">
        <f t="shared" si="58"/>
        <v>602.37840175560075</v>
      </c>
      <c r="AD45" s="3">
        <f t="shared" si="59"/>
        <v>408.42839914113426</v>
      </c>
      <c r="AE45" s="3">
        <f t="shared" si="60"/>
        <v>1611.5294246919157</v>
      </c>
      <c r="AF45" s="3">
        <f t="shared" si="61"/>
        <v>0</v>
      </c>
      <c r="AG45" s="8">
        <f t="shared" si="62"/>
        <v>2.4157213738896137E-3</v>
      </c>
      <c r="AH45" s="3">
        <f t="shared" si="63"/>
        <v>95.498827093231327</v>
      </c>
      <c r="AI45" s="3">
        <f t="shared" si="64"/>
        <v>1106.3056279899663</v>
      </c>
      <c r="AJ45" s="3"/>
      <c r="AK45" s="3">
        <f t="shared" si="65"/>
        <v>1707</v>
      </c>
      <c r="AM45" s="10">
        <v>0.16080266781411362</v>
      </c>
      <c r="AN45" s="10">
        <v>9.4267039586919094E-2</v>
      </c>
      <c r="AO45" s="10">
        <v>0.13530764773379231</v>
      </c>
      <c r="AP45" s="10">
        <v>0.60962264486517503</v>
      </c>
      <c r="AQ45" s="10">
        <v>0</v>
      </c>
      <c r="AR45" s="10">
        <v>4.1561960345821427E-4</v>
      </c>
      <c r="AS45" s="10">
        <v>0.20425510310998626</v>
      </c>
      <c r="AT45" s="10">
        <v>0.20697939964751452</v>
      </c>
      <c r="AU45" s="77">
        <v>0.58834987763904112</v>
      </c>
      <c r="AV45" s="77">
        <f t="shared" si="66"/>
        <v>4.1561960345821427E-4</v>
      </c>
      <c r="AW45" s="10">
        <v>0</v>
      </c>
      <c r="AX45" s="10">
        <f t="shared" si="67"/>
        <v>0.31073088602867394</v>
      </c>
      <c r="AY45" s="10">
        <f t="shared" si="68"/>
        <v>0.18098927339748277</v>
      </c>
      <c r="AZ45" s="10">
        <f t="shared" si="69"/>
        <v>0.17457494592819056</v>
      </c>
      <c r="BA45" s="10">
        <f t="shared" si="70"/>
        <v>0.33370489464565267</v>
      </c>
      <c r="BC45" s="13">
        <f t="shared" si="71"/>
        <v>530.4176224509464</v>
      </c>
      <c r="BD45" s="13">
        <f t="shared" si="72"/>
        <v>308.94868968950311</v>
      </c>
      <c r="BE45" s="13">
        <f t="shared" si="73"/>
        <v>297.99943269942128</v>
      </c>
      <c r="BF45" s="13">
        <f t="shared" si="74"/>
        <v>569.6342551601291</v>
      </c>
      <c r="BH45" s="13">
        <f t="shared" si="75"/>
        <v>557.05943368011549</v>
      </c>
      <c r="BI45" s="13">
        <f t="shared" si="76"/>
        <v>310.75910381821274</v>
      </c>
      <c r="BJ45" s="13">
        <f t="shared" si="77"/>
        <v>298.28497168682122</v>
      </c>
      <c r="BK45" s="13">
        <f t="shared" si="78"/>
        <v>551.62499376775258</v>
      </c>
      <c r="BL45" s="13">
        <f t="shared" si="79"/>
        <v>1717.7285029529021</v>
      </c>
      <c r="BM45" s="67">
        <f t="shared" si="80"/>
        <v>0.99375424990942451</v>
      </c>
      <c r="BO45" s="136">
        <f t="shared" si="81"/>
        <v>553.58017967175203</v>
      </c>
      <c r="BP45" s="136">
        <f t="shared" si="82"/>
        <v>308.81818011739296</v>
      </c>
      <c r="BQ45" s="136">
        <f t="shared" si="83"/>
        <v>296.42195829789097</v>
      </c>
      <c r="BR45" s="136">
        <f t="shared" si="84"/>
        <v>548.17968191296393</v>
      </c>
      <c r="BT45" s="3">
        <f t="shared" si="85"/>
        <v>554</v>
      </c>
      <c r="BU45" s="3">
        <f t="shared" si="86"/>
        <v>309</v>
      </c>
      <c r="BV45" s="3">
        <f t="shared" si="87"/>
        <v>297</v>
      </c>
      <c r="BW45" s="3">
        <f t="shared" si="88"/>
        <v>547</v>
      </c>
      <c r="BX45" s="3">
        <f t="shared" si="89"/>
        <v>1707</v>
      </c>
    </row>
    <row r="46" spans="1:76" x14ac:dyDescent="0.55000000000000004">
      <c r="A46">
        <v>65</v>
      </c>
      <c r="B46" s="6" t="s">
        <v>160</v>
      </c>
      <c r="C46" s="6">
        <v>14260</v>
      </c>
      <c r="D46">
        <v>45343</v>
      </c>
      <c r="E46">
        <v>129288</v>
      </c>
      <c r="F46">
        <v>14227</v>
      </c>
      <c r="G46">
        <v>21250</v>
      </c>
      <c r="H46">
        <v>35595</v>
      </c>
      <c r="I46" s="62">
        <f t="shared" si="46"/>
        <v>14345</v>
      </c>
      <c r="J46" s="8">
        <f t="shared" si="47"/>
        <v>1.9741577316934544E-2</v>
      </c>
      <c r="K46" s="62">
        <f t="shared" si="48"/>
        <v>21368</v>
      </c>
      <c r="L46" s="8">
        <f t="shared" si="49"/>
        <v>1.6530396109075241E-2</v>
      </c>
      <c r="M46">
        <v>46351</v>
      </c>
      <c r="N46" s="8">
        <f t="shared" si="50"/>
        <v>2.4197347954793961E-3</v>
      </c>
      <c r="O46" s="3">
        <v>37790.0896643163</v>
      </c>
      <c r="P46" s="8">
        <f t="shared" si="51"/>
        <v>0.2922938684511811</v>
      </c>
      <c r="Q46" s="8">
        <f t="shared" si="52"/>
        <v>3.6945949955726927E-3</v>
      </c>
      <c r="R46" s="8">
        <v>1.83E-2</v>
      </c>
      <c r="S46" s="115">
        <f t="shared" si="53"/>
        <v>2365.9704000000002</v>
      </c>
      <c r="T46" s="8">
        <f t="shared" si="54"/>
        <v>8.6787708884490081E-4</v>
      </c>
      <c r="U46" s="2">
        <v>0.65989337866027964</v>
      </c>
      <c r="V46" s="2">
        <v>0.34010662133972036</v>
      </c>
      <c r="W46">
        <v>9</v>
      </c>
      <c r="X46" t="s">
        <v>375</v>
      </c>
      <c r="Y46" s="3">
        <f t="shared" si="55"/>
        <v>5793.9749999999995</v>
      </c>
      <c r="Z46" s="3">
        <f t="shared" si="56"/>
        <v>155.8795491481882</v>
      </c>
      <c r="AA46" s="3">
        <f t="shared" si="57"/>
        <v>5958.8545491481873</v>
      </c>
      <c r="AB46" s="3"/>
      <c r="AC46" s="3">
        <f t="shared" si="58"/>
        <v>363.14455517458686</v>
      </c>
      <c r="AD46" s="3">
        <f t="shared" si="59"/>
        <v>1545.9240409298</v>
      </c>
      <c r="AE46" s="3">
        <f t="shared" si="60"/>
        <v>7867.9231452525746</v>
      </c>
      <c r="AF46" s="3">
        <f t="shared" si="61"/>
        <v>0</v>
      </c>
      <c r="AG46" s="8">
        <f t="shared" si="62"/>
        <v>0</v>
      </c>
      <c r="AH46" s="3">
        <f t="shared" si="63"/>
        <v>0</v>
      </c>
      <c r="AI46" s="3">
        <f t="shared" si="64"/>
        <v>1909.0685961043869</v>
      </c>
      <c r="AJ46" s="3"/>
      <c r="AK46" s="3">
        <f t="shared" si="65"/>
        <v>7868</v>
      </c>
      <c r="AM46" s="10">
        <v>0.42320400988951556</v>
      </c>
      <c r="AN46" s="10">
        <v>0.21274502201962459</v>
      </c>
      <c r="AO46" s="10">
        <v>0.17946342682016003</v>
      </c>
      <c r="AP46" s="10">
        <v>0.18458754127069985</v>
      </c>
      <c r="AQ46" s="10">
        <v>0.57081214634871624</v>
      </c>
      <c r="AR46" s="10">
        <v>0.25843192514093805</v>
      </c>
      <c r="AS46" s="10">
        <v>0.17075592851034588</v>
      </c>
      <c r="AT46" s="10">
        <v>0</v>
      </c>
      <c r="AU46" s="77">
        <v>0</v>
      </c>
      <c r="AV46" s="77">
        <f t="shared" si="66"/>
        <v>0.82924407148965429</v>
      </c>
      <c r="AW46" s="10">
        <v>0.2</v>
      </c>
      <c r="AX46" s="10">
        <f t="shared" si="67"/>
        <v>0.12317511350716866</v>
      </c>
      <c r="AY46" s="10">
        <f t="shared" si="68"/>
        <v>0.124521560834921</v>
      </c>
      <c r="AZ46" s="10">
        <f t="shared" si="69"/>
        <v>0.17127678764084656</v>
      </c>
      <c r="BA46" s="10">
        <f t="shared" si="70"/>
        <v>0.58102653801706383</v>
      </c>
      <c r="BC46" s="13">
        <f t="shared" si="71"/>
        <v>969.14179307440304</v>
      </c>
      <c r="BD46" s="13">
        <f t="shared" si="72"/>
        <v>979.73564064915843</v>
      </c>
      <c r="BE46" s="13">
        <f t="shared" si="73"/>
        <v>1347.6057651581807</v>
      </c>
      <c r="BF46" s="13">
        <f t="shared" si="74"/>
        <v>4571.5168011182586</v>
      </c>
      <c r="BH46" s="13">
        <f t="shared" si="75"/>
        <v>1017.8198377179415</v>
      </c>
      <c r="BI46" s="13">
        <f t="shared" si="76"/>
        <v>985.47681161192975</v>
      </c>
      <c r="BJ46" s="13">
        <f t="shared" si="77"/>
        <v>1348.8970226015656</v>
      </c>
      <c r="BK46" s="13">
        <f t="shared" si="78"/>
        <v>4426.9860951693408</v>
      </c>
      <c r="BL46" s="13">
        <f t="shared" si="79"/>
        <v>7779.179767100778</v>
      </c>
      <c r="BM46" s="67">
        <f t="shared" si="80"/>
        <v>1.0114176861260946</v>
      </c>
      <c r="BO46" s="136">
        <f t="shared" si="81"/>
        <v>1029.4409851579176</v>
      </c>
      <c r="BP46" s="136">
        <f t="shared" si="82"/>
        <v>996.7286765314592</v>
      </c>
      <c r="BQ46" s="136">
        <f t="shared" si="83"/>
        <v>1364.2983054220538</v>
      </c>
      <c r="BR46" s="136">
        <f t="shared" si="84"/>
        <v>4477.53203288857</v>
      </c>
      <c r="BT46" s="3">
        <f t="shared" si="85"/>
        <v>1030</v>
      </c>
      <c r="BU46" s="3">
        <f t="shared" si="86"/>
        <v>997</v>
      </c>
      <c r="BV46" s="3">
        <f t="shared" si="87"/>
        <v>1364</v>
      </c>
      <c r="BW46" s="3">
        <f t="shared" si="88"/>
        <v>4476</v>
      </c>
      <c r="BX46" s="3">
        <f t="shared" si="89"/>
        <v>7867</v>
      </c>
    </row>
    <row r="47" spans="1:76" x14ac:dyDescent="0.55000000000000004">
      <c r="A47">
        <v>71</v>
      </c>
      <c r="B47" s="6" t="s">
        <v>188</v>
      </c>
      <c r="C47" s="6">
        <v>14890</v>
      </c>
      <c r="D47">
        <v>53705</v>
      </c>
      <c r="E47">
        <v>70710</v>
      </c>
      <c r="F47">
        <v>16080</v>
      </c>
      <c r="G47">
        <v>19002</v>
      </c>
      <c r="H47">
        <v>21668</v>
      </c>
      <c r="I47" s="62">
        <f t="shared" si="46"/>
        <v>2666</v>
      </c>
      <c r="J47" s="8">
        <f t="shared" si="47"/>
        <v>3.6689470287171485E-3</v>
      </c>
      <c r="K47" s="62">
        <f t="shared" si="48"/>
        <v>5588</v>
      </c>
      <c r="L47" s="8">
        <f t="shared" si="49"/>
        <v>4.3229059087192268E-3</v>
      </c>
      <c r="M47">
        <v>54391</v>
      </c>
      <c r="N47" s="8">
        <f t="shared" si="50"/>
        <v>2.8394596720873297E-3</v>
      </c>
      <c r="O47" s="3">
        <v>40093.243559421797</v>
      </c>
      <c r="P47" s="8">
        <f t="shared" si="51"/>
        <v>0.56700952566004525</v>
      </c>
      <c r="Q47" s="8">
        <f t="shared" si="52"/>
        <v>3.9197656932470478E-3</v>
      </c>
      <c r="R47" s="8">
        <v>0.11799999999999999</v>
      </c>
      <c r="S47" s="115">
        <f t="shared" si="53"/>
        <v>8343.7799999999988</v>
      </c>
      <c r="T47" s="8">
        <f t="shared" si="54"/>
        <v>3.0606365558767364E-3</v>
      </c>
      <c r="U47" s="2">
        <v>0.51357286646739464</v>
      </c>
      <c r="V47" s="2">
        <v>0.48642713353260536</v>
      </c>
      <c r="W47">
        <v>12</v>
      </c>
      <c r="X47" t="s">
        <v>368</v>
      </c>
      <c r="Y47" s="3">
        <f t="shared" si="55"/>
        <v>2410.65</v>
      </c>
      <c r="Z47" s="3">
        <f t="shared" si="56"/>
        <v>77.200944930763143</v>
      </c>
      <c r="AA47" s="3">
        <f t="shared" si="57"/>
        <v>2499.850944930763</v>
      </c>
      <c r="AB47" s="3"/>
      <c r="AC47" s="3">
        <f t="shared" si="58"/>
        <v>1280.657727828976</v>
      </c>
      <c r="AD47" s="3">
        <f t="shared" si="59"/>
        <v>1640.1418903192061</v>
      </c>
      <c r="AE47" s="3">
        <f t="shared" si="60"/>
        <v>5420.6505630789452</v>
      </c>
      <c r="AF47" s="3">
        <f t="shared" si="61"/>
        <v>0</v>
      </c>
      <c r="AG47" s="8">
        <f t="shared" si="62"/>
        <v>0</v>
      </c>
      <c r="AH47" s="3">
        <f t="shared" si="63"/>
        <v>0</v>
      </c>
      <c r="AI47" s="3">
        <f t="shared" si="64"/>
        <v>2920.7996181481822</v>
      </c>
      <c r="AJ47" s="3"/>
      <c r="AK47" s="3">
        <f t="shared" si="65"/>
        <v>5421</v>
      </c>
      <c r="AM47" s="10">
        <v>0.27168596352101504</v>
      </c>
      <c r="AN47" s="10">
        <v>0.21855372659061795</v>
      </c>
      <c r="AO47" s="10">
        <v>0.19386238191097832</v>
      </c>
      <c r="AP47" s="10">
        <v>0.31589792797738875</v>
      </c>
      <c r="AQ47" s="10">
        <v>0.26641897153998251</v>
      </c>
      <c r="AR47" s="10">
        <v>0.48702074107527399</v>
      </c>
      <c r="AS47" s="10">
        <v>0.17172911546301922</v>
      </c>
      <c r="AT47" s="10">
        <v>7.4831171921724227E-2</v>
      </c>
      <c r="AU47" s="77">
        <v>0</v>
      </c>
      <c r="AV47" s="77">
        <f t="shared" si="66"/>
        <v>0.75343971261525655</v>
      </c>
      <c r="AW47" s="10">
        <v>0.1</v>
      </c>
      <c r="AX47" s="10">
        <f t="shared" si="67"/>
        <v>0.2300376280813391</v>
      </c>
      <c r="AY47" s="10">
        <f t="shared" si="68"/>
        <v>0.12181072321604938</v>
      </c>
      <c r="AZ47" s="10">
        <f t="shared" si="69"/>
        <v>0.16615277406327253</v>
      </c>
      <c r="BA47" s="10">
        <f t="shared" si="70"/>
        <v>0.48199887463933894</v>
      </c>
      <c r="BC47" s="13">
        <f t="shared" si="71"/>
        <v>1247.0339818289392</v>
      </c>
      <c r="BD47" s="13">
        <f t="shared" si="72"/>
        <v>660.33593055420374</v>
      </c>
      <c r="BE47" s="13">
        <f t="shared" si="73"/>
        <v>900.71418819700034</v>
      </c>
      <c r="BF47" s="13">
        <f t="shared" si="74"/>
        <v>2612.9158994198565</v>
      </c>
      <c r="BH47" s="13">
        <f t="shared" si="75"/>
        <v>1309.6699926513704</v>
      </c>
      <c r="BI47" s="13">
        <f t="shared" si="76"/>
        <v>664.20544526090612</v>
      </c>
      <c r="BJ47" s="13">
        <f t="shared" si="77"/>
        <v>901.57724023339119</v>
      </c>
      <c r="BK47" s="13">
        <f t="shared" si="78"/>
        <v>2530.3073045141296</v>
      </c>
      <c r="BL47" s="13">
        <f t="shared" si="79"/>
        <v>5405.759982659798</v>
      </c>
      <c r="BM47" s="67">
        <f t="shared" si="80"/>
        <v>1.0028192182762623</v>
      </c>
      <c r="BO47" s="136">
        <f t="shared" si="81"/>
        <v>1313.3622382305255</v>
      </c>
      <c r="BP47" s="136">
        <f t="shared" si="82"/>
        <v>666.07798539137866</v>
      </c>
      <c r="BQ47" s="136">
        <f t="shared" si="83"/>
        <v>904.11898326651931</v>
      </c>
      <c r="BR47" s="136">
        <f t="shared" si="84"/>
        <v>2537.4407931115757</v>
      </c>
      <c r="BT47" s="3">
        <f t="shared" si="85"/>
        <v>1314</v>
      </c>
      <c r="BU47" s="3">
        <f t="shared" si="86"/>
        <v>666</v>
      </c>
      <c r="BV47" s="3">
        <f t="shared" si="87"/>
        <v>904</v>
      </c>
      <c r="BW47" s="3">
        <f t="shared" si="88"/>
        <v>2536</v>
      </c>
      <c r="BX47" s="3">
        <f t="shared" si="89"/>
        <v>5420</v>
      </c>
    </row>
    <row r="48" spans="1:76" x14ac:dyDescent="0.55000000000000004">
      <c r="A48">
        <v>37</v>
      </c>
      <c r="B48" s="6" t="s">
        <v>47</v>
      </c>
      <c r="C48" s="6">
        <v>14974</v>
      </c>
      <c r="D48">
        <v>13065</v>
      </c>
      <c r="E48">
        <v>13759</v>
      </c>
      <c r="F48">
        <v>3447</v>
      </c>
      <c r="G48">
        <v>3545</v>
      </c>
      <c r="H48">
        <v>3684</v>
      </c>
      <c r="I48" s="62">
        <f t="shared" si="46"/>
        <v>139</v>
      </c>
      <c r="J48" s="8">
        <f t="shared" si="47"/>
        <v>1.9129168679357975E-4</v>
      </c>
      <c r="K48" s="62">
        <f t="shared" si="48"/>
        <v>237</v>
      </c>
      <c r="L48" s="8">
        <f t="shared" si="49"/>
        <v>1.8334443456808461E-4</v>
      </c>
      <c r="M48">
        <v>13021</v>
      </c>
      <c r="N48" s="8">
        <f t="shared" si="50"/>
        <v>6.7975592267561038E-4</v>
      </c>
      <c r="O48" s="3">
        <v>9887.6957846679397</v>
      </c>
      <c r="P48" s="8">
        <f t="shared" si="51"/>
        <v>0.71863476885441813</v>
      </c>
      <c r="Q48" s="8">
        <f t="shared" si="52"/>
        <v>9.6668284431921314E-4</v>
      </c>
      <c r="R48" s="8">
        <v>0.23305000000000001</v>
      </c>
      <c r="S48" s="115">
        <f t="shared" si="53"/>
        <v>3206.5349500000002</v>
      </c>
      <c r="T48" s="8">
        <f t="shared" si="54"/>
        <v>1.1762100733320373E-3</v>
      </c>
      <c r="U48" s="2">
        <v>0.42184452493730845</v>
      </c>
      <c r="V48" s="2">
        <v>0.5781554750626916</v>
      </c>
      <c r="W48">
        <v>2</v>
      </c>
      <c r="X48" t="s">
        <v>372</v>
      </c>
      <c r="Y48" s="3">
        <f t="shared" si="55"/>
        <v>80.849999999999994</v>
      </c>
      <c r="Z48" s="3">
        <f t="shared" si="56"/>
        <v>2.8487854555586516</v>
      </c>
      <c r="AA48" s="3">
        <f t="shared" si="57"/>
        <v>85.698785455558649</v>
      </c>
      <c r="AB48" s="3"/>
      <c r="AC48" s="3">
        <f t="shared" si="58"/>
        <v>492.15987996701739</v>
      </c>
      <c r="AD48" s="3">
        <f t="shared" si="59"/>
        <v>404.48770454630676</v>
      </c>
      <c r="AE48" s="3">
        <f t="shared" si="60"/>
        <v>982.34636996888275</v>
      </c>
      <c r="AF48" s="3">
        <f t="shared" si="61"/>
        <v>736.32985736569344</v>
      </c>
      <c r="AG48" s="8">
        <f t="shared" si="62"/>
        <v>0</v>
      </c>
      <c r="AH48" s="3">
        <f t="shared" si="63"/>
        <v>0</v>
      </c>
      <c r="AI48" s="3">
        <f t="shared" si="64"/>
        <v>160.31772714763065</v>
      </c>
      <c r="AJ48" s="3"/>
      <c r="AK48" s="3">
        <f t="shared" si="65"/>
        <v>246</v>
      </c>
      <c r="AM48" s="10">
        <v>0.32678046809696293</v>
      </c>
      <c r="AN48" s="10">
        <v>0.2329659236556143</v>
      </c>
      <c r="AO48" s="10">
        <v>0.16974295532646053</v>
      </c>
      <c r="AP48" s="10">
        <v>0.27051065292096221</v>
      </c>
      <c r="AQ48" s="10">
        <v>1.9318903854592937E-3</v>
      </c>
      <c r="AR48" s="10">
        <v>0.99794430851069393</v>
      </c>
      <c r="AS48" s="10">
        <v>0</v>
      </c>
      <c r="AT48" s="10">
        <v>1.2380110384675887E-4</v>
      </c>
      <c r="AU48" s="77">
        <v>0</v>
      </c>
      <c r="AV48" s="77">
        <f t="shared" si="66"/>
        <v>0.9998761988961532</v>
      </c>
      <c r="AW48" s="10">
        <v>0.3</v>
      </c>
      <c r="AX48" s="10">
        <f t="shared" si="67"/>
        <v>0.20793428944530656</v>
      </c>
      <c r="AY48" s="10">
        <f t="shared" si="68"/>
        <v>8.737461290463934E-2</v>
      </c>
      <c r="AZ48" s="10">
        <f t="shared" si="69"/>
        <v>0.15488015949293565</v>
      </c>
      <c r="BA48" s="10">
        <f t="shared" si="70"/>
        <v>0.54981093815711846</v>
      </c>
      <c r="BC48" s="13">
        <f t="shared" si="71"/>
        <v>51.151835203545417</v>
      </c>
      <c r="BD48" s="13">
        <f t="shared" si="72"/>
        <v>21.494154774541279</v>
      </c>
      <c r="BE48" s="13">
        <f t="shared" si="73"/>
        <v>38.100519235262169</v>
      </c>
      <c r="BF48" s="13">
        <f t="shared" si="74"/>
        <v>135.25349078665113</v>
      </c>
      <c r="BH48" s="13">
        <f t="shared" si="75"/>
        <v>53.72108908923142</v>
      </c>
      <c r="BI48" s="13">
        <f t="shared" si="76"/>
        <v>21.620108768803593</v>
      </c>
      <c r="BJ48" s="13">
        <f t="shared" si="77"/>
        <v>38.137026632552491</v>
      </c>
      <c r="BK48" s="13">
        <f t="shared" si="78"/>
        <v>130.9773865184423</v>
      </c>
      <c r="BL48" s="13">
        <f t="shared" si="79"/>
        <v>244.45561100902981</v>
      </c>
      <c r="BM48" s="67">
        <f t="shared" si="80"/>
        <v>1.0063176663632121</v>
      </c>
      <c r="BO48" s="136">
        <f t="shared" si="81"/>
        <v>54.060481006765578</v>
      </c>
      <c r="BP48" s="136">
        <f t="shared" si="82"/>
        <v>21.756697402741249</v>
      </c>
      <c r="BQ48" s="136">
        <f t="shared" si="83"/>
        <v>38.377963642901889</v>
      </c>
      <c r="BR48" s="136">
        <f t="shared" si="84"/>
        <v>131.8048579475913</v>
      </c>
      <c r="BT48" s="3">
        <f t="shared" si="85"/>
        <v>55</v>
      </c>
      <c r="BU48" s="3">
        <f t="shared" si="86"/>
        <v>22</v>
      </c>
      <c r="BV48" s="3">
        <f t="shared" si="87"/>
        <v>38</v>
      </c>
      <c r="BW48" s="3">
        <f t="shared" si="88"/>
        <v>131</v>
      </c>
      <c r="BX48" s="3">
        <f t="shared" si="89"/>
        <v>246</v>
      </c>
    </row>
    <row r="49" spans="1:76" x14ac:dyDescent="0.55000000000000004">
      <c r="A49">
        <v>37</v>
      </c>
      <c r="B49" s="6" t="s">
        <v>48</v>
      </c>
      <c r="C49" s="6">
        <v>15044</v>
      </c>
      <c r="D49">
        <v>100048</v>
      </c>
      <c r="E49">
        <v>103076</v>
      </c>
      <c r="F49">
        <v>23682</v>
      </c>
      <c r="G49">
        <v>24081</v>
      </c>
      <c r="H49">
        <v>24646</v>
      </c>
      <c r="I49" s="62">
        <f t="shared" si="46"/>
        <v>565</v>
      </c>
      <c r="J49" s="8">
        <f t="shared" si="47"/>
        <v>7.7755253984440695E-4</v>
      </c>
      <c r="K49" s="62">
        <f t="shared" si="48"/>
        <v>964</v>
      </c>
      <c r="L49" s="8">
        <f t="shared" si="49"/>
        <v>7.4575542161870703E-4</v>
      </c>
      <c r="M49">
        <v>98711</v>
      </c>
      <c r="N49" s="8">
        <f t="shared" si="50"/>
        <v>5.1531669520952445E-3</v>
      </c>
      <c r="O49" s="3">
        <v>51402.3070904739</v>
      </c>
      <c r="P49" s="8">
        <f t="shared" si="51"/>
        <v>0.49868356446189122</v>
      </c>
      <c r="Q49" s="8">
        <f t="shared" si="52"/>
        <v>5.0254103185333491E-3</v>
      </c>
      <c r="R49" s="8">
        <v>0.18410000000000001</v>
      </c>
      <c r="S49" s="115">
        <f t="shared" si="53"/>
        <v>18976.2916</v>
      </c>
      <c r="T49" s="8">
        <f t="shared" si="54"/>
        <v>6.9608177308050617E-3</v>
      </c>
      <c r="U49" s="2">
        <v>0.54305279621253755</v>
      </c>
      <c r="V49" s="2">
        <v>0.45694720378746245</v>
      </c>
      <c r="W49">
        <v>29</v>
      </c>
      <c r="X49" t="s">
        <v>372</v>
      </c>
      <c r="Y49" s="3">
        <f t="shared" si="55"/>
        <v>329.17499999999995</v>
      </c>
      <c r="Z49" s="3">
        <f t="shared" si="56"/>
        <v>10.202170853235828</v>
      </c>
      <c r="AA49" s="3">
        <f t="shared" si="57"/>
        <v>368.37717085323578</v>
      </c>
      <c r="AB49" s="3"/>
      <c r="AC49" s="3">
        <f t="shared" si="58"/>
        <v>2912.6048964709148</v>
      </c>
      <c r="AD49" s="3">
        <f t="shared" si="59"/>
        <v>2102.7751719111352</v>
      </c>
      <c r="AE49" s="3">
        <f t="shared" si="60"/>
        <v>5383.7572392352859</v>
      </c>
      <c r="AF49" s="3">
        <f t="shared" si="61"/>
        <v>4383.0824791109208</v>
      </c>
      <c r="AG49" s="8">
        <f t="shared" si="62"/>
        <v>0</v>
      </c>
      <c r="AH49" s="3">
        <f t="shared" si="63"/>
        <v>0</v>
      </c>
      <c r="AI49" s="3">
        <f t="shared" si="64"/>
        <v>632.29758927112925</v>
      </c>
      <c r="AJ49" s="3"/>
      <c r="AK49" s="3">
        <f t="shared" si="65"/>
        <v>1001</v>
      </c>
      <c r="AM49" s="10">
        <v>0.31018405545927208</v>
      </c>
      <c r="AN49" s="10">
        <v>0.19353366868157415</v>
      </c>
      <c r="AO49" s="10">
        <v>0.20145627368925334</v>
      </c>
      <c r="AP49" s="10">
        <v>0.29482600216990046</v>
      </c>
      <c r="AQ49" s="10">
        <v>0.2613508061221288</v>
      </c>
      <c r="AR49" s="10">
        <v>0.73113202906100072</v>
      </c>
      <c r="AS49" s="10">
        <v>7.5171648168704608E-3</v>
      </c>
      <c r="AT49" s="10">
        <v>0</v>
      </c>
      <c r="AU49" s="77">
        <v>0</v>
      </c>
      <c r="AV49" s="77">
        <f t="shared" si="66"/>
        <v>0.99248283518312952</v>
      </c>
      <c r="AW49" s="10">
        <v>0.3</v>
      </c>
      <c r="AX49" s="10">
        <f t="shared" si="67"/>
        <v>0.22121141955545923</v>
      </c>
      <c r="AY49" s="10">
        <f t="shared" si="68"/>
        <v>0.11892041688387146</v>
      </c>
      <c r="AZ49" s="10">
        <f t="shared" si="69"/>
        <v>0.1295095048027014</v>
      </c>
      <c r="BA49" s="10">
        <f t="shared" si="70"/>
        <v>0.53035865875796784</v>
      </c>
      <c r="BC49" s="13">
        <f t="shared" si="71"/>
        <v>221.43263097501469</v>
      </c>
      <c r="BD49" s="13">
        <f t="shared" si="72"/>
        <v>119.03933730075534</v>
      </c>
      <c r="BE49" s="13">
        <f t="shared" si="73"/>
        <v>129.63901430750411</v>
      </c>
      <c r="BF49" s="13">
        <f t="shared" si="74"/>
        <v>530.88901741672578</v>
      </c>
      <c r="BH49" s="13">
        <f t="shared" si="75"/>
        <v>232.55474702982238</v>
      </c>
      <c r="BI49" s="13">
        <f t="shared" si="76"/>
        <v>119.73689811040987</v>
      </c>
      <c r="BJ49" s="13">
        <f t="shared" si="77"/>
        <v>129.76323264086662</v>
      </c>
      <c r="BK49" s="13">
        <f t="shared" si="78"/>
        <v>514.10470538072991</v>
      </c>
      <c r="BL49" s="13">
        <f t="shared" si="79"/>
        <v>996.15958316182878</v>
      </c>
      <c r="BM49" s="67">
        <f t="shared" si="80"/>
        <v>1.0048590777220729</v>
      </c>
      <c r="BO49" s="136">
        <f t="shared" si="81"/>
        <v>233.6847486202773</v>
      </c>
      <c r="BP49" s="136">
        <f t="shared" si="82"/>
        <v>120.31870900452827</v>
      </c>
      <c r="BQ49" s="136">
        <f t="shared" si="83"/>
        <v>130.39376227373603</v>
      </c>
      <c r="BR49" s="136">
        <f t="shared" si="84"/>
        <v>516.60278010145828</v>
      </c>
      <c r="BT49" s="3">
        <f t="shared" si="85"/>
        <v>235</v>
      </c>
      <c r="BU49" s="3">
        <f t="shared" si="86"/>
        <v>121</v>
      </c>
      <c r="BV49" s="3">
        <f t="shared" si="87"/>
        <v>130</v>
      </c>
      <c r="BW49" s="3">
        <f t="shared" si="88"/>
        <v>515</v>
      </c>
      <c r="BX49" s="3">
        <f t="shared" si="89"/>
        <v>1001</v>
      </c>
    </row>
    <row r="50" spans="1:76" x14ac:dyDescent="0.55000000000000004">
      <c r="A50">
        <v>65</v>
      </c>
      <c r="B50" s="6" t="s">
        <v>161</v>
      </c>
      <c r="C50" s="6">
        <v>16350</v>
      </c>
      <c r="D50">
        <v>165846</v>
      </c>
      <c r="E50">
        <v>185073</v>
      </c>
      <c r="F50">
        <v>47358</v>
      </c>
      <c r="G50">
        <v>49407</v>
      </c>
      <c r="H50">
        <v>52444</v>
      </c>
      <c r="I50" s="62">
        <f t="shared" si="46"/>
        <v>3037</v>
      </c>
      <c r="J50" s="8">
        <f t="shared" si="47"/>
        <v>4.1795169265618831E-3</v>
      </c>
      <c r="K50" s="62">
        <f t="shared" si="48"/>
        <v>5086</v>
      </c>
      <c r="L50" s="8">
        <f t="shared" si="49"/>
        <v>3.934556093726913E-3</v>
      </c>
      <c r="M50">
        <v>168101</v>
      </c>
      <c r="N50" s="8">
        <f t="shared" si="50"/>
        <v>8.7756432192375982E-3</v>
      </c>
      <c r="O50" s="3">
        <v>46368.851934614897</v>
      </c>
      <c r="P50" s="8">
        <f t="shared" si="51"/>
        <v>0.2505435797475315</v>
      </c>
      <c r="Q50" s="8">
        <f t="shared" si="52"/>
        <v>4.5333083310951918E-3</v>
      </c>
      <c r="R50" s="8">
        <v>8.3000000000000004E-2</v>
      </c>
      <c r="S50" s="115">
        <f t="shared" si="53"/>
        <v>15361.059000000001</v>
      </c>
      <c r="T50" s="8">
        <f t="shared" si="54"/>
        <v>5.6346905973526816E-3</v>
      </c>
      <c r="U50" s="2">
        <v>0.64868976838227932</v>
      </c>
      <c r="V50" s="2">
        <v>0.35131023161772068</v>
      </c>
      <c r="W50">
        <v>83</v>
      </c>
      <c r="X50" t="s">
        <v>373</v>
      </c>
      <c r="Y50" s="3">
        <f t="shared" si="55"/>
        <v>1690.425</v>
      </c>
      <c r="Z50" s="3">
        <f t="shared" si="56"/>
        <v>46.141600939883489</v>
      </c>
      <c r="AA50" s="3">
        <f t="shared" si="57"/>
        <v>1819.5666009398835</v>
      </c>
      <c r="AB50" s="3"/>
      <c r="AC50" s="3">
        <f t="shared" si="58"/>
        <v>2357.7154378455384</v>
      </c>
      <c r="AD50" s="3">
        <f t="shared" si="59"/>
        <v>1896.8656489778755</v>
      </c>
      <c r="AE50" s="3">
        <f t="shared" si="60"/>
        <v>6074.1476877632977</v>
      </c>
      <c r="AF50" s="3">
        <f t="shared" si="61"/>
        <v>0</v>
      </c>
      <c r="AG50" s="8">
        <f t="shared" si="62"/>
        <v>1.0167998928447873E-2</v>
      </c>
      <c r="AH50" s="3">
        <f t="shared" si="63"/>
        <v>0</v>
      </c>
      <c r="AI50" s="3">
        <f t="shared" si="64"/>
        <v>4254.5810868234139</v>
      </c>
      <c r="AJ50" s="3"/>
      <c r="AK50" s="3">
        <f t="shared" si="65"/>
        <v>6074</v>
      </c>
      <c r="AM50" s="10">
        <v>0.19081055592256721</v>
      </c>
      <c r="AN50" s="10">
        <v>0.14189998158268777</v>
      </c>
      <c r="AO50" s="10">
        <v>0.16308393356421691</v>
      </c>
      <c r="AP50" s="10">
        <v>0.50420552893052817</v>
      </c>
      <c r="AQ50" s="10">
        <v>4.6396256210562321E-2</v>
      </c>
      <c r="AR50" s="10">
        <v>0</v>
      </c>
      <c r="AS50" s="10">
        <v>5.9368921652707012E-2</v>
      </c>
      <c r="AT50" s="10">
        <v>0.3815367776986251</v>
      </c>
      <c r="AU50" s="77">
        <v>0.51269804443810552</v>
      </c>
      <c r="AV50" s="77">
        <f t="shared" si="66"/>
        <v>4.6396256210562321E-2</v>
      </c>
      <c r="AW50" s="10">
        <v>0</v>
      </c>
      <c r="AX50" s="10">
        <f t="shared" si="67"/>
        <v>0.27466935771209539</v>
      </c>
      <c r="AY50" s="10">
        <f t="shared" si="68"/>
        <v>0.17032331178100157</v>
      </c>
      <c r="AZ50" s="10">
        <f t="shared" si="69"/>
        <v>0.18042966828991383</v>
      </c>
      <c r="BA50" s="10">
        <f t="shared" si="70"/>
        <v>0.37457766221698918</v>
      </c>
      <c r="BC50" s="13">
        <f t="shared" si="71"/>
        <v>1668.3416787432673</v>
      </c>
      <c r="BD50" s="13">
        <f t="shared" si="72"/>
        <v>1034.5437957578035</v>
      </c>
      <c r="BE50" s="13">
        <f t="shared" si="73"/>
        <v>1095.9298051929366</v>
      </c>
      <c r="BF50" s="13">
        <f t="shared" si="74"/>
        <v>2275.1847203059924</v>
      </c>
      <c r="BH50" s="13">
        <f t="shared" si="75"/>
        <v>1752.1391285064371</v>
      </c>
      <c r="BI50" s="13">
        <f t="shared" si="76"/>
        <v>1040.6061380402425</v>
      </c>
      <c r="BJ50" s="13">
        <f t="shared" si="77"/>
        <v>1096.9799101679748</v>
      </c>
      <c r="BK50" s="13">
        <f t="shared" si="78"/>
        <v>2203.253659326499</v>
      </c>
      <c r="BL50" s="13">
        <f t="shared" si="79"/>
        <v>6092.978836041153</v>
      </c>
      <c r="BM50" s="67">
        <f t="shared" si="80"/>
        <v>0.99688513015523872</v>
      </c>
      <c r="BO50" s="136">
        <f t="shared" si="81"/>
        <v>1746.6814431712262</v>
      </c>
      <c r="BP50" s="136">
        <f t="shared" si="82"/>
        <v>1037.3647853605876</v>
      </c>
      <c r="BQ50" s="136">
        <f t="shared" si="83"/>
        <v>1093.5629605254837</v>
      </c>
      <c r="BR50" s="136">
        <f t="shared" si="84"/>
        <v>2196.390810942703</v>
      </c>
      <c r="BT50" s="3">
        <f t="shared" si="85"/>
        <v>1748</v>
      </c>
      <c r="BU50" s="3">
        <f t="shared" si="86"/>
        <v>1038</v>
      </c>
      <c r="BV50" s="3">
        <f t="shared" si="87"/>
        <v>1094</v>
      </c>
      <c r="BW50" s="3">
        <f t="shared" si="88"/>
        <v>2195</v>
      </c>
      <c r="BX50" s="3">
        <f t="shared" si="89"/>
        <v>6075</v>
      </c>
    </row>
    <row r="51" spans="1:76" x14ac:dyDescent="0.55000000000000004">
      <c r="A51">
        <v>59</v>
      </c>
      <c r="B51" s="6" t="s">
        <v>123</v>
      </c>
      <c r="C51" s="6">
        <v>16532</v>
      </c>
      <c r="D51">
        <v>113916</v>
      </c>
      <c r="E51">
        <v>123747</v>
      </c>
      <c r="F51">
        <v>41984</v>
      </c>
      <c r="G51">
        <v>42465</v>
      </c>
      <c r="H51">
        <v>44185</v>
      </c>
      <c r="I51" s="62">
        <f t="shared" si="46"/>
        <v>1720</v>
      </c>
      <c r="J51" s="8">
        <f t="shared" si="47"/>
        <v>2.3670625991723537E-3</v>
      </c>
      <c r="K51" s="62">
        <f t="shared" si="48"/>
        <v>2201</v>
      </c>
      <c r="L51" s="8">
        <f t="shared" si="49"/>
        <v>1.7027050653348279E-3</v>
      </c>
      <c r="M51">
        <v>115830</v>
      </c>
      <c r="N51" s="8">
        <f t="shared" si="50"/>
        <v>6.0468572708329577E-3</v>
      </c>
      <c r="O51" s="3">
        <v>98803.754158373107</v>
      </c>
      <c r="P51" s="8">
        <f t="shared" si="51"/>
        <v>0.7984335309815439</v>
      </c>
      <c r="Q51" s="8">
        <f t="shared" si="52"/>
        <v>9.659671593793882E-3</v>
      </c>
      <c r="R51" s="8">
        <v>0.18435000000000001</v>
      </c>
      <c r="S51" s="115">
        <f t="shared" si="53"/>
        <v>22812.759450000001</v>
      </c>
      <c r="T51" s="8">
        <f t="shared" si="54"/>
        <v>8.3680976144016837E-3</v>
      </c>
      <c r="U51" s="2">
        <v>0.39088196858742019</v>
      </c>
      <c r="V51" s="2">
        <v>0.60911803141257981</v>
      </c>
      <c r="W51">
        <v>0</v>
      </c>
      <c r="X51" t="s">
        <v>371</v>
      </c>
      <c r="Y51" s="3">
        <f t="shared" si="55"/>
        <v>396.82499999999999</v>
      </c>
      <c r="Z51" s="3">
        <f t="shared" si="56"/>
        <v>14.412339198535394</v>
      </c>
      <c r="AA51" s="3">
        <f t="shared" si="57"/>
        <v>411.23733919853538</v>
      </c>
      <c r="AB51" s="3"/>
      <c r="AC51" s="3">
        <f t="shared" si="58"/>
        <v>3501.4509829772601</v>
      </c>
      <c r="AD51" s="3">
        <f t="shared" si="59"/>
        <v>4041.882415319486</v>
      </c>
      <c r="AE51" s="3">
        <f t="shared" si="60"/>
        <v>7954.5707374952817</v>
      </c>
      <c r="AF51" s="3">
        <f t="shared" si="61"/>
        <v>0</v>
      </c>
      <c r="AG51" s="8">
        <f t="shared" si="62"/>
        <v>1.8027769208195564E-2</v>
      </c>
      <c r="AH51" s="3">
        <f t="shared" si="63"/>
        <v>3778.3410031577519</v>
      </c>
      <c r="AI51" s="3">
        <f t="shared" si="64"/>
        <v>11321.674401454498</v>
      </c>
      <c r="AJ51" s="3"/>
      <c r="AK51" s="3">
        <f t="shared" si="65"/>
        <v>11733</v>
      </c>
      <c r="AM51" s="10">
        <v>0.2656351579258821</v>
      </c>
      <c r="AN51" s="10">
        <v>0.17426403974652957</v>
      </c>
      <c r="AO51" s="10">
        <v>0.1792068565229184</v>
      </c>
      <c r="AP51" s="10">
        <v>0.3808939458046699</v>
      </c>
      <c r="AQ51" s="10">
        <v>4.7624635223221197E-2</v>
      </c>
      <c r="AR51" s="10">
        <v>0.14438346345577141</v>
      </c>
      <c r="AS51" s="10">
        <v>0.59659081933527025</v>
      </c>
      <c r="AT51" s="10">
        <v>0.12929514177785023</v>
      </c>
      <c r="AU51" s="77">
        <v>8.2105940207886863E-2</v>
      </c>
      <c r="AV51" s="77">
        <f t="shared" si="66"/>
        <v>0.1920080986789926</v>
      </c>
      <c r="AW51" s="10">
        <v>0</v>
      </c>
      <c r="AX51" s="10">
        <f t="shared" si="67"/>
        <v>0.23604617979823972</v>
      </c>
      <c r="AY51" s="10">
        <f t="shared" si="68"/>
        <v>0.15152429988446614</v>
      </c>
      <c r="AZ51" s="10">
        <f t="shared" si="69"/>
        <v>0.17730038216922406</v>
      </c>
      <c r="BA51" s="10">
        <f t="shared" si="70"/>
        <v>0.43512913814807008</v>
      </c>
      <c r="BC51" s="13">
        <f t="shared" si="71"/>
        <v>2769.5298275727464</v>
      </c>
      <c r="BD51" s="13">
        <f t="shared" si="72"/>
        <v>1777.8346105444411</v>
      </c>
      <c r="BE51" s="13">
        <f t="shared" si="73"/>
        <v>2080.265383991506</v>
      </c>
      <c r="BF51" s="13">
        <f t="shared" si="74"/>
        <v>5105.3701778913064</v>
      </c>
      <c r="BH51" s="13">
        <f t="shared" si="75"/>
        <v>2908.6377450638743</v>
      </c>
      <c r="BI51" s="13">
        <f t="shared" si="76"/>
        <v>1788.2525763907224</v>
      </c>
      <c r="BJ51" s="13">
        <f t="shared" si="77"/>
        <v>2082.2586658776072</v>
      </c>
      <c r="BK51" s="13">
        <f t="shared" si="78"/>
        <v>4943.9614402572925</v>
      </c>
      <c r="BL51" s="13">
        <f t="shared" si="79"/>
        <v>11723.110427589498</v>
      </c>
      <c r="BM51" s="67">
        <f t="shared" si="80"/>
        <v>1.0008435962854387</v>
      </c>
      <c r="BO51" s="136">
        <f t="shared" si="81"/>
        <v>2911.0914610612972</v>
      </c>
      <c r="BP51" s="136">
        <f t="shared" si="82"/>
        <v>1789.7611396215918</v>
      </c>
      <c r="BQ51" s="136">
        <f t="shared" si="83"/>
        <v>2084.0152515534642</v>
      </c>
      <c r="BR51" s="136">
        <f t="shared" si="84"/>
        <v>4948.1321477636457</v>
      </c>
      <c r="BT51" s="3">
        <f t="shared" si="85"/>
        <v>2912</v>
      </c>
      <c r="BU51" s="3">
        <f t="shared" si="86"/>
        <v>1790</v>
      </c>
      <c r="BV51" s="3">
        <f t="shared" si="87"/>
        <v>2084</v>
      </c>
      <c r="BW51" s="3">
        <f t="shared" si="88"/>
        <v>4947</v>
      </c>
      <c r="BX51" s="3">
        <f t="shared" si="89"/>
        <v>11733</v>
      </c>
    </row>
    <row r="52" spans="1:76" x14ac:dyDescent="0.55000000000000004">
      <c r="A52">
        <v>37</v>
      </c>
      <c r="B52" s="6" t="s">
        <v>49</v>
      </c>
      <c r="C52" s="6">
        <v>16742</v>
      </c>
      <c r="D52">
        <v>49006</v>
      </c>
      <c r="E52">
        <v>50547</v>
      </c>
      <c r="F52">
        <v>16052</v>
      </c>
      <c r="G52">
        <v>16452</v>
      </c>
      <c r="H52">
        <v>16795</v>
      </c>
      <c r="I52" s="62">
        <f t="shared" si="46"/>
        <v>343</v>
      </c>
      <c r="J52" s="8">
        <f t="shared" si="47"/>
        <v>4.7203632064890544E-4</v>
      </c>
      <c r="K52" s="62">
        <f t="shared" si="48"/>
        <v>743</v>
      </c>
      <c r="L52" s="8">
        <f t="shared" si="49"/>
        <v>5.7478867039699097E-4</v>
      </c>
      <c r="M52">
        <v>48876</v>
      </c>
      <c r="N52" s="8">
        <f t="shared" si="50"/>
        <v>2.5515513767524101E-3</v>
      </c>
      <c r="O52" s="3">
        <v>15305.3237492643</v>
      </c>
      <c r="P52" s="8">
        <f t="shared" si="51"/>
        <v>0.30279390961410768</v>
      </c>
      <c r="Q52" s="8">
        <f t="shared" si="52"/>
        <v>1.496343962979449E-3</v>
      </c>
      <c r="R52" s="8">
        <v>0.1036</v>
      </c>
      <c r="S52" s="115">
        <f t="shared" si="53"/>
        <v>5236.6692000000003</v>
      </c>
      <c r="T52" s="8">
        <f t="shared" si="54"/>
        <v>1.9208969057853619E-3</v>
      </c>
      <c r="U52" s="2">
        <v>0.56743237017047321</v>
      </c>
      <c r="V52" s="2">
        <v>0.43256762982952679</v>
      </c>
      <c r="W52">
        <v>0</v>
      </c>
      <c r="X52" t="s">
        <v>370</v>
      </c>
      <c r="Y52" s="3">
        <f t="shared" si="55"/>
        <v>330</v>
      </c>
      <c r="Z52" s="3">
        <f t="shared" si="56"/>
        <v>9.9461561245310346</v>
      </c>
      <c r="AA52" s="3">
        <f t="shared" si="57"/>
        <v>339.94615612453106</v>
      </c>
      <c r="AB52" s="3"/>
      <c r="AC52" s="3">
        <f t="shared" si="58"/>
        <v>803.7581143155719</v>
      </c>
      <c r="AD52" s="3">
        <f t="shared" si="59"/>
        <v>626.11304043937048</v>
      </c>
      <c r="AE52" s="3">
        <f t="shared" si="60"/>
        <v>1769.8173108794736</v>
      </c>
      <c r="AF52" s="3">
        <f t="shared" si="61"/>
        <v>0</v>
      </c>
      <c r="AG52" s="8">
        <f t="shared" si="62"/>
        <v>3.4172408687648112E-3</v>
      </c>
      <c r="AH52" s="3">
        <f t="shared" si="63"/>
        <v>135.09111538663998</v>
      </c>
      <c r="AI52" s="3">
        <f t="shared" si="64"/>
        <v>1564.9622701415824</v>
      </c>
      <c r="AJ52" s="3"/>
      <c r="AK52" s="3">
        <f t="shared" si="65"/>
        <v>1905</v>
      </c>
      <c r="AM52" s="10">
        <v>0.1691939511617192</v>
      </c>
      <c r="AN52" s="10">
        <v>0.1766639965773712</v>
      </c>
      <c r="AO52" s="10">
        <v>0.18900406766273939</v>
      </c>
      <c r="AP52" s="10">
        <v>0.46513798459817024</v>
      </c>
      <c r="AQ52" s="10">
        <v>0</v>
      </c>
      <c r="AR52" s="10">
        <v>0</v>
      </c>
      <c r="AS52" s="10">
        <v>0.16938773348776909</v>
      </c>
      <c r="AT52" s="10">
        <v>0.83061226651223086</v>
      </c>
      <c r="AU52" s="77">
        <v>0</v>
      </c>
      <c r="AV52" s="77">
        <f t="shared" si="66"/>
        <v>0</v>
      </c>
      <c r="AW52" s="10">
        <v>0</v>
      </c>
      <c r="AX52" s="10">
        <f t="shared" si="67"/>
        <v>0.30653524435487112</v>
      </c>
      <c r="AY52" s="10">
        <f t="shared" si="68"/>
        <v>0.13979079490225671</v>
      </c>
      <c r="AZ52" s="10">
        <f t="shared" si="69"/>
        <v>0.14772673596371705</v>
      </c>
      <c r="BA52" s="10">
        <f t="shared" si="70"/>
        <v>0.40594722477915501</v>
      </c>
      <c r="BC52" s="13">
        <f t="shared" si="71"/>
        <v>583.94964049602947</v>
      </c>
      <c r="BD52" s="13">
        <f t="shared" si="72"/>
        <v>266.30146428879902</v>
      </c>
      <c r="BE52" s="13">
        <f t="shared" si="73"/>
        <v>281.419432010881</v>
      </c>
      <c r="BF52" s="13">
        <f t="shared" si="74"/>
        <v>773.32946320429028</v>
      </c>
      <c r="BH52" s="13">
        <f t="shared" si="75"/>
        <v>613.28025741171302</v>
      </c>
      <c r="BI52" s="13">
        <f t="shared" si="76"/>
        <v>267.86196915428019</v>
      </c>
      <c r="BJ52" s="13">
        <f t="shared" si="77"/>
        <v>281.68908426801164</v>
      </c>
      <c r="BK52" s="13">
        <f t="shared" si="78"/>
        <v>748.88027968151005</v>
      </c>
      <c r="BL52" s="13">
        <f t="shared" si="79"/>
        <v>1911.7115905155149</v>
      </c>
      <c r="BM52" s="67">
        <f t="shared" si="80"/>
        <v>0.99648922434282827</v>
      </c>
      <c r="BO52" s="136">
        <f t="shared" si="81"/>
        <v>611.12716801296801</v>
      </c>
      <c r="BP52" s="136">
        <f t="shared" si="82"/>
        <v>266.92156587349126</v>
      </c>
      <c r="BQ52" s="136">
        <f t="shared" si="83"/>
        <v>280.70013708807249</v>
      </c>
      <c r="BR52" s="136">
        <f t="shared" si="84"/>
        <v>746.25112902546823</v>
      </c>
      <c r="BT52" s="3">
        <f t="shared" si="85"/>
        <v>612</v>
      </c>
      <c r="BU52" s="3">
        <f t="shared" si="86"/>
        <v>267</v>
      </c>
      <c r="BV52" s="3">
        <f t="shared" si="87"/>
        <v>281</v>
      </c>
      <c r="BW52" s="3">
        <f t="shared" si="88"/>
        <v>745</v>
      </c>
      <c r="BX52" s="3">
        <f t="shared" si="89"/>
        <v>1905</v>
      </c>
    </row>
    <row r="53" spans="1:76" x14ac:dyDescent="0.55000000000000004">
      <c r="A53">
        <v>37</v>
      </c>
      <c r="B53" s="6" t="s">
        <v>50</v>
      </c>
      <c r="C53" s="6">
        <v>17498</v>
      </c>
      <c r="D53">
        <v>24414</v>
      </c>
      <c r="E53">
        <v>25551</v>
      </c>
      <c r="F53">
        <v>5701</v>
      </c>
      <c r="G53">
        <v>5870</v>
      </c>
      <c r="H53">
        <v>6080</v>
      </c>
      <c r="I53" s="62">
        <f t="shared" si="46"/>
        <v>210</v>
      </c>
      <c r="J53" s="8">
        <f t="shared" si="47"/>
        <v>2.8900182896871761E-4</v>
      </c>
      <c r="K53" s="62">
        <f t="shared" si="48"/>
        <v>379</v>
      </c>
      <c r="L53" s="8">
        <f t="shared" si="49"/>
        <v>2.9319637426710577E-4</v>
      </c>
      <c r="M53">
        <v>24264</v>
      </c>
      <c r="N53" s="8">
        <f t="shared" si="50"/>
        <v>1.2666920903003616E-3</v>
      </c>
      <c r="O53" s="3">
        <v>24260.099641279001</v>
      </c>
      <c r="P53" s="8">
        <f t="shared" si="51"/>
        <v>0.94947750151770971</v>
      </c>
      <c r="Q53" s="8">
        <f t="shared" si="52"/>
        <v>2.3718187366832196E-3</v>
      </c>
      <c r="R53" s="8">
        <v>0.16935</v>
      </c>
      <c r="S53" s="115">
        <f t="shared" si="53"/>
        <v>4327.06185</v>
      </c>
      <c r="T53" s="8">
        <f t="shared" si="54"/>
        <v>1.5872378799116973E-3</v>
      </c>
      <c r="U53" s="2">
        <v>0.1472127007035901</v>
      </c>
      <c r="V53" s="2">
        <v>0.85278729929640984</v>
      </c>
      <c r="W53">
        <v>0</v>
      </c>
      <c r="X53" t="s">
        <v>372</v>
      </c>
      <c r="Y53" s="3">
        <f t="shared" si="55"/>
        <v>139.42499999999998</v>
      </c>
      <c r="Z53" s="3">
        <f t="shared" si="56"/>
        <v>6.2528704221540679</v>
      </c>
      <c r="AA53" s="3">
        <f t="shared" si="57"/>
        <v>145.67787042215406</v>
      </c>
      <c r="AB53" s="3"/>
      <c r="AC53" s="3">
        <f t="shared" si="58"/>
        <v>664.1456506519163</v>
      </c>
      <c r="AD53" s="3">
        <f t="shared" si="59"/>
        <v>992.43668390179664</v>
      </c>
      <c r="AE53" s="3">
        <f t="shared" si="60"/>
        <v>1802.2602049758668</v>
      </c>
      <c r="AF53" s="3">
        <f t="shared" si="61"/>
        <v>1408.8413936821592</v>
      </c>
      <c r="AG53" s="8">
        <f t="shared" si="62"/>
        <v>0</v>
      </c>
      <c r="AH53" s="3">
        <f t="shared" si="63"/>
        <v>0</v>
      </c>
      <c r="AI53" s="3">
        <f t="shared" si="64"/>
        <v>247.74094087155368</v>
      </c>
      <c r="AJ53" s="3"/>
      <c r="AK53" s="3">
        <f t="shared" si="65"/>
        <v>393</v>
      </c>
      <c r="AM53" s="10">
        <v>0.36085859642792711</v>
      </c>
      <c r="AN53" s="10">
        <v>0.23990225509651816</v>
      </c>
      <c r="AO53" s="10">
        <v>0.20116243911239401</v>
      </c>
      <c r="AP53" s="10">
        <v>0.19807670936316071</v>
      </c>
      <c r="AQ53" s="10">
        <v>0.51113488524631112</v>
      </c>
      <c r="AR53" s="10">
        <v>0.37063423581576327</v>
      </c>
      <c r="AS53" s="10">
        <v>0.11823087893792569</v>
      </c>
      <c r="AT53" s="10">
        <v>0</v>
      </c>
      <c r="AU53" s="77">
        <v>0</v>
      </c>
      <c r="AV53" s="77">
        <f t="shared" si="66"/>
        <v>0.88176912106207439</v>
      </c>
      <c r="AW53" s="10">
        <v>0.2</v>
      </c>
      <c r="AX53" s="10">
        <f t="shared" si="67"/>
        <v>0.19068216509427921</v>
      </c>
      <c r="AY53" s="10">
        <f t="shared" si="68"/>
        <v>9.0607587048838589E-2</v>
      </c>
      <c r="AZ53" s="10">
        <f t="shared" si="69"/>
        <v>0.1337122317224225</v>
      </c>
      <c r="BA53" s="10">
        <f t="shared" si="70"/>
        <v>0.58499801613445968</v>
      </c>
      <c r="BC53" s="13">
        <f t="shared" si="71"/>
        <v>74.938090882051725</v>
      </c>
      <c r="BD53" s="13">
        <f t="shared" si="72"/>
        <v>35.608781710193568</v>
      </c>
      <c r="BE53" s="13">
        <f t="shared" si="73"/>
        <v>52.548907066912044</v>
      </c>
      <c r="BF53" s="13">
        <f t="shared" si="74"/>
        <v>229.90422034084264</v>
      </c>
      <c r="BH53" s="13">
        <f t="shared" si="75"/>
        <v>78.702080588744735</v>
      </c>
      <c r="BI53" s="13">
        <f t="shared" si="76"/>
        <v>35.817446267337544</v>
      </c>
      <c r="BJ53" s="13">
        <f t="shared" si="77"/>
        <v>52.599258712138145</v>
      </c>
      <c r="BK53" s="13">
        <f t="shared" si="78"/>
        <v>222.63568766075505</v>
      </c>
      <c r="BL53" s="13">
        <f t="shared" si="79"/>
        <v>389.75447322897548</v>
      </c>
      <c r="BM53" s="67">
        <f t="shared" si="80"/>
        <v>1.0083271058934526</v>
      </c>
      <c r="BO53" s="136">
        <f t="shared" si="81"/>
        <v>79.357441147842252</v>
      </c>
      <c r="BP53" s="136">
        <f t="shared" si="82"/>
        <v>36.115701935238711</v>
      </c>
      <c r="BQ53" s="136">
        <f t="shared" si="83"/>
        <v>53.03725830935123</v>
      </c>
      <c r="BR53" s="136">
        <f t="shared" si="84"/>
        <v>224.48959860756781</v>
      </c>
      <c r="BT53" s="3">
        <f t="shared" si="85"/>
        <v>80</v>
      </c>
      <c r="BU53" s="3">
        <f t="shared" si="86"/>
        <v>36</v>
      </c>
      <c r="BV53" s="3">
        <f t="shared" si="87"/>
        <v>53</v>
      </c>
      <c r="BW53" s="3">
        <f t="shared" si="88"/>
        <v>223</v>
      </c>
      <c r="BX53" s="3">
        <f t="shared" si="89"/>
        <v>392</v>
      </c>
    </row>
    <row r="54" spans="1:76" x14ac:dyDescent="0.55000000000000004">
      <c r="A54">
        <v>37</v>
      </c>
      <c r="B54" s="6" t="s">
        <v>51</v>
      </c>
      <c r="C54" s="6">
        <v>17568</v>
      </c>
      <c r="D54">
        <v>40108</v>
      </c>
      <c r="E54">
        <v>41573</v>
      </c>
      <c r="F54">
        <v>17146</v>
      </c>
      <c r="G54">
        <v>17505</v>
      </c>
      <c r="H54">
        <v>18014</v>
      </c>
      <c r="I54" s="62">
        <f t="shared" si="46"/>
        <v>509</v>
      </c>
      <c r="J54" s="8">
        <f t="shared" si="47"/>
        <v>7.0048538545274886E-4</v>
      </c>
      <c r="K54" s="62">
        <f t="shared" si="48"/>
        <v>868</v>
      </c>
      <c r="L54" s="8">
        <f t="shared" si="49"/>
        <v>6.7148932154049556E-4</v>
      </c>
      <c r="M54">
        <v>40173</v>
      </c>
      <c r="N54" s="8">
        <f t="shared" si="50"/>
        <v>2.0972148592003147E-3</v>
      </c>
      <c r="O54" s="3">
        <v>35398.672517475497</v>
      </c>
      <c r="P54" s="8">
        <f t="shared" si="51"/>
        <v>0.85148227256814513</v>
      </c>
      <c r="Q54" s="8">
        <f t="shared" si="52"/>
        <v>3.4607951315996895E-3</v>
      </c>
      <c r="R54" s="8">
        <v>0.2064</v>
      </c>
      <c r="S54" s="115">
        <f t="shared" si="53"/>
        <v>8580.6671999999999</v>
      </c>
      <c r="T54" s="8">
        <f t="shared" si="54"/>
        <v>3.1475307002500645E-3</v>
      </c>
      <c r="U54" s="2">
        <v>0.53436498821253697</v>
      </c>
      <c r="V54" s="2">
        <v>0.46563501178746303</v>
      </c>
      <c r="W54">
        <v>0</v>
      </c>
      <c r="X54" t="s">
        <v>374</v>
      </c>
      <c r="Y54" s="3">
        <f t="shared" si="55"/>
        <v>296.17500000000001</v>
      </c>
      <c r="Z54" s="3">
        <f t="shared" si="56"/>
        <v>9.2694557365653161</v>
      </c>
      <c r="AA54" s="3">
        <f t="shared" si="57"/>
        <v>305.44445573656532</v>
      </c>
      <c r="AB54" s="3"/>
      <c r="AC54" s="3">
        <f t="shared" si="58"/>
        <v>1317.0167189941037</v>
      </c>
      <c r="AD54" s="3">
        <f t="shared" si="59"/>
        <v>1448.0955019654211</v>
      </c>
      <c r="AE54" s="3">
        <f t="shared" si="60"/>
        <v>3070.5566766960906</v>
      </c>
      <c r="AF54" s="3">
        <f t="shared" si="61"/>
        <v>0</v>
      </c>
      <c r="AG54" s="8">
        <f t="shared" si="62"/>
        <v>6.608325831849754E-3</v>
      </c>
      <c r="AH54" s="3">
        <f t="shared" si="63"/>
        <v>261.24178591648757</v>
      </c>
      <c r="AI54" s="3">
        <f t="shared" si="64"/>
        <v>3026.3540068760126</v>
      </c>
      <c r="AJ54" s="3"/>
      <c r="AK54" s="3">
        <f t="shared" si="65"/>
        <v>3332</v>
      </c>
      <c r="AM54" s="10">
        <v>0.16608605452457231</v>
      </c>
      <c r="AN54" s="10">
        <v>0.10400687904249531</v>
      </c>
      <c r="AO54" s="10">
        <v>0.14971987749098309</v>
      </c>
      <c r="AP54" s="10">
        <v>0.58018718894194932</v>
      </c>
      <c r="AQ54" s="10">
        <v>2.759046290503206E-5</v>
      </c>
      <c r="AR54" s="10">
        <v>0</v>
      </c>
      <c r="AS54" s="10">
        <v>3.0852872697721093E-4</v>
      </c>
      <c r="AT54" s="10">
        <v>0.23053511656034367</v>
      </c>
      <c r="AU54" s="77">
        <v>0.76912876424977406</v>
      </c>
      <c r="AV54" s="77">
        <f t="shared" si="66"/>
        <v>2.759046290503206E-5</v>
      </c>
      <c r="AW54" s="10">
        <v>0.1</v>
      </c>
      <c r="AX54" s="10">
        <f t="shared" si="67"/>
        <v>0.31755606855003604</v>
      </c>
      <c r="AY54" s="10">
        <f t="shared" si="68"/>
        <v>0.18092685197817462</v>
      </c>
      <c r="AZ54" s="10">
        <f t="shared" si="69"/>
        <v>0.16854542795350266</v>
      </c>
      <c r="BA54" s="10">
        <f t="shared" si="70"/>
        <v>0.33297165151828656</v>
      </c>
      <c r="BC54" s="13">
        <f t="shared" si="71"/>
        <v>1058.0968204087201</v>
      </c>
      <c r="BD54" s="13">
        <f t="shared" si="72"/>
        <v>602.84827079127786</v>
      </c>
      <c r="BE54" s="13">
        <f t="shared" si="73"/>
        <v>561.59336594107083</v>
      </c>
      <c r="BF54" s="13">
        <f t="shared" si="74"/>
        <v>1109.4615428589309</v>
      </c>
      <c r="BH54" s="13">
        <f t="shared" si="75"/>
        <v>1111.2428973080036</v>
      </c>
      <c r="BI54" s="13">
        <f t="shared" si="76"/>
        <v>606.3809124995355</v>
      </c>
      <c r="BJ54" s="13">
        <f t="shared" si="77"/>
        <v>562.13147703607785</v>
      </c>
      <c r="BK54" s="13">
        <f t="shared" si="78"/>
        <v>1074.3853817096701</v>
      </c>
      <c r="BL54" s="13">
        <f t="shared" si="79"/>
        <v>3354.140668553287</v>
      </c>
      <c r="BM54" s="67">
        <f t="shared" si="80"/>
        <v>0.99339900417389571</v>
      </c>
      <c r="BO54" s="136">
        <f t="shared" si="81"/>
        <v>1103.9075875810854</v>
      </c>
      <c r="BP54" s="136">
        <f t="shared" si="82"/>
        <v>602.37819462709672</v>
      </c>
      <c r="BQ54" s="136">
        <f t="shared" si="83"/>
        <v>558.42084950244089</v>
      </c>
      <c r="BR54" s="136">
        <f t="shared" si="84"/>
        <v>1067.2933682893772</v>
      </c>
      <c r="BT54" s="3">
        <f t="shared" si="85"/>
        <v>1105</v>
      </c>
      <c r="BU54" s="3">
        <f t="shared" si="86"/>
        <v>603</v>
      </c>
      <c r="BV54" s="3">
        <f t="shared" si="87"/>
        <v>559</v>
      </c>
      <c r="BW54" s="3">
        <f t="shared" si="88"/>
        <v>1066</v>
      </c>
      <c r="BX54" s="3">
        <f t="shared" si="89"/>
        <v>3333</v>
      </c>
    </row>
    <row r="55" spans="1:76" x14ac:dyDescent="0.55000000000000004">
      <c r="A55">
        <v>59</v>
      </c>
      <c r="B55" s="6" t="s">
        <v>124</v>
      </c>
      <c r="C55" s="6">
        <v>17750</v>
      </c>
      <c r="D55">
        <v>49554</v>
      </c>
      <c r="E55">
        <v>51299</v>
      </c>
      <c r="F55">
        <v>16374</v>
      </c>
      <c r="G55">
        <v>16455</v>
      </c>
      <c r="H55">
        <v>16591</v>
      </c>
      <c r="I55" s="62">
        <f t="shared" si="46"/>
        <v>136</v>
      </c>
      <c r="J55" s="8">
        <f t="shared" si="47"/>
        <v>1.8716308923688379E-4</v>
      </c>
      <c r="K55" s="62">
        <f t="shared" si="48"/>
        <v>217</v>
      </c>
      <c r="L55" s="8">
        <f t="shared" si="49"/>
        <v>1.6787233038512389E-4</v>
      </c>
      <c r="M55">
        <v>49833</v>
      </c>
      <c r="N55" s="8">
        <f t="shared" si="50"/>
        <v>2.6015111661695485E-3</v>
      </c>
      <c r="O55" s="3">
        <v>21665.1850698899</v>
      </c>
      <c r="P55" s="8">
        <f t="shared" si="51"/>
        <v>0.42233152829275228</v>
      </c>
      <c r="Q55" s="8">
        <f t="shared" si="52"/>
        <v>2.1181236945556638E-3</v>
      </c>
      <c r="R55" s="8">
        <v>0.21029999999999999</v>
      </c>
      <c r="S55" s="115">
        <f t="shared" si="53"/>
        <v>10788.179699999999</v>
      </c>
      <c r="T55" s="8">
        <f t="shared" si="54"/>
        <v>3.9572828096123489E-3</v>
      </c>
      <c r="U55" s="2">
        <v>0.67247474747474745</v>
      </c>
      <c r="V55" s="2">
        <v>0.32752525252525255</v>
      </c>
      <c r="W55">
        <v>43</v>
      </c>
      <c r="X55" t="s">
        <v>371</v>
      </c>
      <c r="Y55" s="3">
        <f t="shared" si="55"/>
        <v>66.825000000000003</v>
      </c>
      <c r="Z55" s="3">
        <f t="shared" si="56"/>
        <v>1.7684156250000003</v>
      </c>
      <c r="AA55" s="3">
        <f t="shared" si="57"/>
        <v>111.59341562500001</v>
      </c>
      <c r="AB55" s="3"/>
      <c r="AC55" s="3">
        <f t="shared" si="58"/>
        <v>1655.8401230632498</v>
      </c>
      <c r="AD55" s="3">
        <f t="shared" si="59"/>
        <v>886.28343431431551</v>
      </c>
      <c r="AE55" s="3">
        <f t="shared" si="60"/>
        <v>2653.7169730025653</v>
      </c>
      <c r="AF55" s="3">
        <f t="shared" si="61"/>
        <v>0</v>
      </c>
      <c r="AG55" s="8">
        <f t="shared" si="62"/>
        <v>6.0754065041680131E-3</v>
      </c>
      <c r="AH55" s="3">
        <f t="shared" si="63"/>
        <v>1273.3110370147072</v>
      </c>
      <c r="AI55" s="3">
        <f t="shared" si="64"/>
        <v>3815.4345943922726</v>
      </c>
      <c r="AJ55" s="3"/>
      <c r="AK55" s="3">
        <f t="shared" si="65"/>
        <v>3927</v>
      </c>
      <c r="AM55" s="10">
        <v>0.18049274621212119</v>
      </c>
      <c r="AN55" s="10">
        <v>0.14464406944444444</v>
      </c>
      <c r="AO55" s="10">
        <v>0.2164601202020201</v>
      </c>
      <c r="AP55" s="10">
        <v>0.4584030641414143</v>
      </c>
      <c r="AQ55" s="10">
        <v>1.4165183681132034E-4</v>
      </c>
      <c r="AR55" s="10">
        <v>2.8742684606515162E-3</v>
      </c>
      <c r="AS55" s="10">
        <v>0.86517180795558224</v>
      </c>
      <c r="AT55" s="10">
        <v>0.13180099008316992</v>
      </c>
      <c r="AU55" s="77">
        <v>1.1281663784939296E-5</v>
      </c>
      <c r="AV55" s="77">
        <f t="shared" si="66"/>
        <v>3.0159202974628365E-3</v>
      </c>
      <c r="AW55" s="10">
        <v>0</v>
      </c>
      <c r="AX55" s="10">
        <f t="shared" si="67"/>
        <v>0.27861738565512018</v>
      </c>
      <c r="AY55" s="10">
        <f t="shared" si="68"/>
        <v>0.16633428503550868</v>
      </c>
      <c r="AZ55" s="10">
        <f t="shared" si="69"/>
        <v>0.15867375032967324</v>
      </c>
      <c r="BA55" s="10">
        <f t="shared" si="70"/>
        <v>0.39637457897969791</v>
      </c>
      <c r="BC55" s="13">
        <f t="shared" si="71"/>
        <v>1094.1304734676569</v>
      </c>
      <c r="BD55" s="13">
        <f t="shared" si="72"/>
        <v>653.19473733444261</v>
      </c>
      <c r="BE55" s="13">
        <f t="shared" si="73"/>
        <v>623.11181754462677</v>
      </c>
      <c r="BF55" s="13">
        <f t="shared" si="74"/>
        <v>1556.5629716532737</v>
      </c>
      <c r="BH55" s="13">
        <f t="shared" si="75"/>
        <v>1149.0864483455514</v>
      </c>
      <c r="BI55" s="13">
        <f t="shared" si="76"/>
        <v>657.02240523119769</v>
      </c>
      <c r="BJ55" s="13">
        <f t="shared" si="77"/>
        <v>623.70887477996087</v>
      </c>
      <c r="BK55" s="13">
        <f t="shared" si="78"/>
        <v>1507.3514834461296</v>
      </c>
      <c r="BL55" s="13">
        <f t="shared" si="79"/>
        <v>3937.1692118028395</v>
      </c>
      <c r="BM55" s="67">
        <f t="shared" si="80"/>
        <v>0.99741712604773136</v>
      </c>
      <c r="BO55" s="136">
        <f t="shared" si="81"/>
        <v>1146.1185028892148</v>
      </c>
      <c r="BP55" s="136">
        <f t="shared" si="82"/>
        <v>655.3253991746692</v>
      </c>
      <c r="BQ55" s="136">
        <f t="shared" si="83"/>
        <v>622.09791337349293</v>
      </c>
      <c r="BR55" s="136">
        <f t="shared" si="84"/>
        <v>1503.458184562623</v>
      </c>
      <c r="BT55" s="3">
        <f t="shared" si="85"/>
        <v>1147</v>
      </c>
      <c r="BU55" s="3">
        <f t="shared" si="86"/>
        <v>656</v>
      </c>
      <c r="BV55" s="3">
        <f t="shared" si="87"/>
        <v>622</v>
      </c>
      <c r="BW55" s="3">
        <f t="shared" si="88"/>
        <v>1502</v>
      </c>
      <c r="BX55" s="3">
        <f t="shared" si="89"/>
        <v>3927</v>
      </c>
    </row>
    <row r="56" spans="1:76" x14ac:dyDescent="0.55000000000000004">
      <c r="A56">
        <v>59</v>
      </c>
      <c r="B56" s="6" t="s">
        <v>125</v>
      </c>
      <c r="C56" s="6">
        <v>17946</v>
      </c>
      <c r="D56">
        <v>33627</v>
      </c>
      <c r="E56">
        <v>35622</v>
      </c>
      <c r="F56">
        <v>14662</v>
      </c>
      <c r="G56">
        <v>14837</v>
      </c>
      <c r="H56">
        <v>15190</v>
      </c>
      <c r="I56" s="62">
        <f t="shared" si="46"/>
        <v>353</v>
      </c>
      <c r="J56" s="8">
        <f t="shared" si="47"/>
        <v>4.8579831250455865E-4</v>
      </c>
      <c r="K56" s="62">
        <f t="shared" si="48"/>
        <v>528</v>
      </c>
      <c r="L56" s="8">
        <f t="shared" si="49"/>
        <v>4.0846355043016317E-4</v>
      </c>
      <c r="M56">
        <v>34249</v>
      </c>
      <c r="N56" s="8">
        <f t="shared" si="50"/>
        <v>1.7879548879284985E-3</v>
      </c>
      <c r="O56" s="3">
        <v>0</v>
      </c>
      <c r="P56" s="8">
        <f t="shared" si="51"/>
        <v>0</v>
      </c>
      <c r="Q56" s="8">
        <f t="shared" si="52"/>
        <v>0</v>
      </c>
      <c r="R56" s="8">
        <v>3.9100000000000003E-2</v>
      </c>
      <c r="S56" s="115">
        <f t="shared" si="53"/>
        <v>1392.8202000000001</v>
      </c>
      <c r="T56" s="8">
        <f t="shared" si="54"/>
        <v>5.1090949424404146E-4</v>
      </c>
      <c r="U56" s="2">
        <v>0.60276409414340448</v>
      </c>
      <c r="V56" s="2">
        <v>0.39723590585659552</v>
      </c>
      <c r="W56">
        <v>60</v>
      </c>
      <c r="X56" t="s">
        <v>371</v>
      </c>
      <c r="Y56" s="3">
        <f t="shared" si="55"/>
        <v>144.375</v>
      </c>
      <c r="Z56" s="3">
        <f t="shared" si="56"/>
        <v>4.1729076867816088</v>
      </c>
      <c r="AA56" s="3">
        <f t="shared" si="57"/>
        <v>208.5479076867816</v>
      </c>
      <c r="AB56" s="3"/>
      <c r="AC56" s="3">
        <f t="shared" si="58"/>
        <v>213.77912080691249</v>
      </c>
      <c r="AD56" s="3">
        <f t="shared" si="59"/>
        <v>0</v>
      </c>
      <c r="AE56" s="3">
        <f t="shared" si="60"/>
        <v>422.32702849369412</v>
      </c>
      <c r="AF56" s="3">
        <f t="shared" si="61"/>
        <v>0</v>
      </c>
      <c r="AG56" s="8">
        <f t="shared" si="62"/>
        <v>5.1090949424404146E-4</v>
      </c>
      <c r="AH56" s="3">
        <f t="shared" si="63"/>
        <v>107.07871111015115</v>
      </c>
      <c r="AI56" s="3">
        <f t="shared" si="64"/>
        <v>320.85783191706366</v>
      </c>
      <c r="AJ56" s="3"/>
      <c r="AK56" s="3">
        <f t="shared" si="65"/>
        <v>529</v>
      </c>
      <c r="AM56" s="10">
        <v>0.21194581964969894</v>
      </c>
      <c r="AN56" s="10">
        <v>0.16258668992884509</v>
      </c>
      <c r="AO56" s="10">
        <v>0.15285839737274218</v>
      </c>
      <c r="AP56" s="10">
        <v>0.47260909304871374</v>
      </c>
      <c r="AQ56" s="10">
        <v>0</v>
      </c>
      <c r="AR56" s="10">
        <v>8.5848070520290892E-2</v>
      </c>
      <c r="AS56" s="10">
        <v>0.5211313158606885</v>
      </c>
      <c r="AT56" s="10">
        <v>0.18513960865924581</v>
      </c>
      <c r="AU56" s="77">
        <v>0.20788100495977477</v>
      </c>
      <c r="AV56" s="77">
        <f t="shared" si="66"/>
        <v>8.5848070520290892E-2</v>
      </c>
      <c r="AW56" s="10">
        <v>0</v>
      </c>
      <c r="AX56" s="10">
        <f t="shared" si="67"/>
        <v>0.2628908489363313</v>
      </c>
      <c r="AY56" s="10">
        <f t="shared" si="68"/>
        <v>0.15736297479330835</v>
      </c>
      <c r="AZ56" s="10">
        <f t="shared" si="69"/>
        <v>0.19047461174431218</v>
      </c>
      <c r="BA56" s="10">
        <f t="shared" si="70"/>
        <v>0.38927156452604816</v>
      </c>
      <c r="BC56" s="13">
        <f t="shared" si="71"/>
        <v>139.06925908731927</v>
      </c>
      <c r="BD56" s="13">
        <f t="shared" si="72"/>
        <v>83.245013665660125</v>
      </c>
      <c r="BE56" s="13">
        <f t="shared" si="73"/>
        <v>100.76106961274114</v>
      </c>
      <c r="BF56" s="13">
        <f t="shared" si="74"/>
        <v>205.92465763427947</v>
      </c>
      <c r="BH56" s="13">
        <f t="shared" si="75"/>
        <v>146.0544284926352</v>
      </c>
      <c r="BI56" s="13">
        <f t="shared" si="76"/>
        <v>83.732822657620574</v>
      </c>
      <c r="BJ56" s="13">
        <f t="shared" si="77"/>
        <v>100.85761749380902</v>
      </c>
      <c r="BK56" s="13">
        <f t="shared" si="78"/>
        <v>199.41425038106948</v>
      </c>
      <c r="BL56" s="13">
        <f t="shared" si="79"/>
        <v>530.05911902513424</v>
      </c>
      <c r="BM56" s="67">
        <f t="shared" si="80"/>
        <v>0.99800188509711496</v>
      </c>
      <c r="BO56" s="136">
        <f t="shared" si="81"/>
        <v>145.76259496243171</v>
      </c>
      <c r="BP56" s="136">
        <f t="shared" si="82"/>
        <v>83.565514856807752</v>
      </c>
      <c r="BQ56" s="136">
        <f t="shared" si="83"/>
        <v>100.65609238522515</v>
      </c>
      <c r="BR56" s="136">
        <f t="shared" si="84"/>
        <v>199.01579779553541</v>
      </c>
      <c r="BT56" s="3">
        <f t="shared" si="85"/>
        <v>147</v>
      </c>
      <c r="BU56" s="3">
        <f t="shared" si="86"/>
        <v>84</v>
      </c>
      <c r="BV56" s="3">
        <f t="shared" si="87"/>
        <v>101</v>
      </c>
      <c r="BW56" s="3">
        <f t="shared" si="88"/>
        <v>198</v>
      </c>
      <c r="BX56" s="3">
        <f t="shared" si="89"/>
        <v>530</v>
      </c>
    </row>
    <row r="57" spans="1:76" x14ac:dyDescent="0.55000000000000004">
      <c r="A57">
        <v>65</v>
      </c>
      <c r="B57" s="6" t="s">
        <v>162</v>
      </c>
      <c r="C57" s="6">
        <v>18996</v>
      </c>
      <c r="D57">
        <v>28999</v>
      </c>
      <c r="E57">
        <v>61014</v>
      </c>
      <c r="F57">
        <v>12271</v>
      </c>
      <c r="G57">
        <v>16561</v>
      </c>
      <c r="H57">
        <v>24721</v>
      </c>
      <c r="I57" s="62">
        <f t="shared" si="46"/>
        <v>8160</v>
      </c>
      <c r="J57" s="8">
        <f t="shared" si="47"/>
        <v>1.1229785354213028E-2</v>
      </c>
      <c r="K57" s="62">
        <f t="shared" si="48"/>
        <v>12450</v>
      </c>
      <c r="L57" s="8">
        <f t="shared" si="49"/>
        <v>9.6313848538930515E-3</v>
      </c>
      <c r="M57">
        <v>29251</v>
      </c>
      <c r="N57" s="8">
        <f t="shared" si="50"/>
        <v>1.5270363638878949E-3</v>
      </c>
      <c r="O57" s="3">
        <v>0</v>
      </c>
      <c r="P57" s="8">
        <f t="shared" si="51"/>
        <v>0</v>
      </c>
      <c r="Q57" s="8">
        <f t="shared" si="52"/>
        <v>0</v>
      </c>
      <c r="R57" s="8">
        <v>1.83E-2</v>
      </c>
      <c r="S57" s="115">
        <f t="shared" si="53"/>
        <v>1116.5562</v>
      </c>
      <c r="T57" s="8">
        <f t="shared" si="54"/>
        <v>4.0957128812250769E-4</v>
      </c>
      <c r="U57" s="2">
        <v>0.43696581196581197</v>
      </c>
      <c r="V57" s="2">
        <v>0.56303418803418803</v>
      </c>
      <c r="W57">
        <v>31</v>
      </c>
      <c r="X57" t="s">
        <v>375</v>
      </c>
      <c r="Y57" s="3">
        <f t="shared" si="55"/>
        <v>3539.25</v>
      </c>
      <c r="Z57" s="3">
        <f t="shared" si="56"/>
        <v>122.83390625</v>
      </c>
      <c r="AA57" s="3">
        <f t="shared" si="57"/>
        <v>3693.0839062499999</v>
      </c>
      <c r="AB57" s="3"/>
      <c r="AC57" s="3">
        <f t="shared" si="58"/>
        <v>171.37632177326773</v>
      </c>
      <c r="AD57" s="3">
        <f t="shared" si="59"/>
        <v>0</v>
      </c>
      <c r="AE57" s="3">
        <f t="shared" si="60"/>
        <v>3864.4602280232675</v>
      </c>
      <c r="AF57" s="3">
        <f t="shared" si="61"/>
        <v>0</v>
      </c>
      <c r="AG57" s="8">
        <f t="shared" si="62"/>
        <v>0</v>
      </c>
      <c r="AH57" s="3">
        <f t="shared" si="63"/>
        <v>0</v>
      </c>
      <c r="AI57" s="3">
        <f t="shared" si="64"/>
        <v>171.37632177326773</v>
      </c>
      <c r="AJ57" s="3"/>
      <c r="AK57" s="3">
        <f t="shared" si="65"/>
        <v>3864</v>
      </c>
      <c r="AM57" s="10">
        <v>0.46352209401709399</v>
      </c>
      <c r="AN57" s="10">
        <v>0.21048249572649577</v>
      </c>
      <c r="AO57" s="10">
        <v>0.17232027350427342</v>
      </c>
      <c r="AP57" s="10">
        <v>0.15367513675213682</v>
      </c>
      <c r="AQ57" s="10">
        <v>0.56752742215399554</v>
      </c>
      <c r="AR57" s="10">
        <v>7.0208268438678558E-3</v>
      </c>
      <c r="AS57" s="10">
        <v>0.38361944234824058</v>
      </c>
      <c r="AT57" s="10">
        <v>4.1832308653895998E-2</v>
      </c>
      <c r="AU57" s="77">
        <v>0</v>
      </c>
      <c r="AV57" s="77">
        <f t="shared" si="66"/>
        <v>0.57454824899786339</v>
      </c>
      <c r="AW57" s="10">
        <v>0</v>
      </c>
      <c r="AX57" s="10">
        <f t="shared" si="67"/>
        <v>0.13831358866483201</v>
      </c>
      <c r="AY57" s="10">
        <f t="shared" si="68"/>
        <v>0.13603205470909757</v>
      </c>
      <c r="AZ57" s="10">
        <f t="shared" si="69"/>
        <v>0.17581149831988557</v>
      </c>
      <c r="BA57" s="10">
        <f t="shared" si="70"/>
        <v>0.54984285830618485</v>
      </c>
      <c r="BC57" s="13">
        <f t="shared" si="71"/>
        <v>534.4437066009109</v>
      </c>
      <c r="BD57" s="13">
        <f t="shared" si="72"/>
        <v>525.62785939595301</v>
      </c>
      <c r="BE57" s="13">
        <f t="shared" si="73"/>
        <v>679.33562950803787</v>
      </c>
      <c r="BF57" s="13">
        <f t="shared" si="74"/>
        <v>2124.5928044950983</v>
      </c>
      <c r="BH57" s="13">
        <f t="shared" si="75"/>
        <v>561.28773994596759</v>
      </c>
      <c r="BI57" s="13">
        <f t="shared" si="76"/>
        <v>528.70799579028505</v>
      </c>
      <c r="BJ57" s="13">
        <f t="shared" si="77"/>
        <v>679.98655963229112</v>
      </c>
      <c r="BK57" s="13">
        <f t="shared" si="78"/>
        <v>2057.422779480085</v>
      </c>
      <c r="BL57" s="13">
        <f t="shared" si="79"/>
        <v>3827.4050748486288</v>
      </c>
      <c r="BM57" s="67">
        <f t="shared" si="80"/>
        <v>1.0095612887676433</v>
      </c>
      <c r="BO57" s="136">
        <f t="shared" si="81"/>
        <v>566.65437410932884</v>
      </c>
      <c r="BP57" s="136">
        <f t="shared" si="82"/>
        <v>533.76312561179793</v>
      </c>
      <c r="BQ57" s="136">
        <f t="shared" si="83"/>
        <v>686.48810748705171</v>
      </c>
      <c r="BR57" s="136">
        <f t="shared" si="84"/>
        <v>2077.0943927918215</v>
      </c>
      <c r="BT57" s="3">
        <f t="shared" si="85"/>
        <v>568</v>
      </c>
      <c r="BU57" s="3">
        <f t="shared" si="86"/>
        <v>534</v>
      </c>
      <c r="BV57" s="3">
        <f t="shared" si="87"/>
        <v>687</v>
      </c>
      <c r="BW57" s="3">
        <f t="shared" si="88"/>
        <v>2076</v>
      </c>
      <c r="BX57" s="3">
        <f t="shared" si="89"/>
        <v>3865</v>
      </c>
    </row>
    <row r="58" spans="1:76" x14ac:dyDescent="0.55000000000000004">
      <c r="A58">
        <v>37</v>
      </c>
      <c r="B58" s="6" t="s">
        <v>52</v>
      </c>
      <c r="C58" s="6">
        <v>19192</v>
      </c>
      <c r="D58">
        <v>57853</v>
      </c>
      <c r="E58">
        <v>64663</v>
      </c>
      <c r="F58">
        <v>19389</v>
      </c>
      <c r="G58">
        <v>20579</v>
      </c>
      <c r="H58">
        <v>22370</v>
      </c>
      <c r="I58" s="62">
        <f t="shared" si="46"/>
        <v>1791</v>
      </c>
      <c r="J58" s="8">
        <f t="shared" si="47"/>
        <v>2.4647727413474917E-3</v>
      </c>
      <c r="K58" s="62">
        <f t="shared" si="48"/>
        <v>2981</v>
      </c>
      <c r="L58" s="8">
        <f t="shared" si="49"/>
        <v>2.3061171284702964E-3</v>
      </c>
      <c r="M58">
        <v>57495</v>
      </c>
      <c r="N58" s="8">
        <f t="shared" si="50"/>
        <v>3.0015027090265125E-3</v>
      </c>
      <c r="O58" s="3">
        <v>4102.1811188806696</v>
      </c>
      <c r="P58" s="8">
        <f t="shared" si="51"/>
        <v>6.3439387576831721E-2</v>
      </c>
      <c r="Q58" s="8">
        <f t="shared" si="52"/>
        <v>4.0105482594449707E-4</v>
      </c>
      <c r="R58" s="8">
        <v>0.12195</v>
      </c>
      <c r="S58" s="115">
        <f t="shared" si="53"/>
        <v>7885.6528500000004</v>
      </c>
      <c r="T58" s="8">
        <f t="shared" si="54"/>
        <v>2.8925879373214031E-3</v>
      </c>
      <c r="U58" s="2">
        <v>0.77170129140932064</v>
      </c>
      <c r="V58" s="2">
        <v>0.22829870859067936</v>
      </c>
      <c r="W58">
        <v>2</v>
      </c>
      <c r="X58" t="s">
        <v>370</v>
      </c>
      <c r="Y58" s="3">
        <f t="shared" si="55"/>
        <v>981.75</v>
      </c>
      <c r="Z58" s="3">
        <f t="shared" si="56"/>
        <v>22.570879000561483</v>
      </c>
      <c r="AA58" s="3">
        <f t="shared" si="57"/>
        <v>1006.3208790005615</v>
      </c>
      <c r="AB58" s="3"/>
      <c r="AC58" s="3">
        <f t="shared" si="58"/>
        <v>1210.3413873962509</v>
      </c>
      <c r="AD58" s="3">
        <f t="shared" si="59"/>
        <v>167.81279082050219</v>
      </c>
      <c r="AE58" s="3">
        <f t="shared" si="60"/>
        <v>2384.4750572173143</v>
      </c>
      <c r="AF58" s="3">
        <f t="shared" si="61"/>
        <v>0</v>
      </c>
      <c r="AG58" s="8">
        <f t="shared" si="62"/>
        <v>3.2936427632659E-3</v>
      </c>
      <c r="AH58" s="3">
        <f t="shared" si="63"/>
        <v>130.20500797637752</v>
      </c>
      <c r="AI58" s="3">
        <f t="shared" si="64"/>
        <v>1508.3591861931307</v>
      </c>
      <c r="AJ58" s="3"/>
      <c r="AK58" s="3">
        <f t="shared" si="65"/>
        <v>2515</v>
      </c>
      <c r="AM58" s="10">
        <v>0.14110259966311062</v>
      </c>
      <c r="AN58" s="10">
        <v>0.11196903425042111</v>
      </c>
      <c r="AO58" s="10">
        <v>0.13607621560920835</v>
      </c>
      <c r="AP58" s="10">
        <v>0.61085215047725994</v>
      </c>
      <c r="AQ58" s="10">
        <v>0</v>
      </c>
      <c r="AR58" s="10">
        <v>5.734072097801655E-5</v>
      </c>
      <c r="AS58" s="10">
        <v>0.31091396878372257</v>
      </c>
      <c r="AT58" s="10">
        <v>9.558534222502893E-2</v>
      </c>
      <c r="AU58" s="77">
        <v>0.59344334827027045</v>
      </c>
      <c r="AV58" s="77">
        <f t="shared" si="66"/>
        <v>5.734072097801655E-5</v>
      </c>
      <c r="AW58" s="10">
        <v>0</v>
      </c>
      <c r="AX58" s="10">
        <f t="shared" si="67"/>
        <v>0.32058092010417544</v>
      </c>
      <c r="AY58" s="10">
        <f t="shared" si="68"/>
        <v>0.17213827606573176</v>
      </c>
      <c r="AZ58" s="10">
        <f t="shared" si="69"/>
        <v>0.17419066199048255</v>
      </c>
      <c r="BA58" s="10">
        <f t="shared" si="70"/>
        <v>0.33309014183961017</v>
      </c>
      <c r="BC58" s="13">
        <f t="shared" si="71"/>
        <v>806.26101406200121</v>
      </c>
      <c r="BD58" s="13">
        <f t="shared" si="72"/>
        <v>432.92776430531535</v>
      </c>
      <c r="BE58" s="13">
        <f t="shared" si="73"/>
        <v>438.08951490606364</v>
      </c>
      <c r="BF58" s="13">
        <f t="shared" si="74"/>
        <v>837.72170672661957</v>
      </c>
      <c r="BH58" s="13">
        <f t="shared" si="75"/>
        <v>846.75788450688322</v>
      </c>
      <c r="BI58" s="13">
        <f t="shared" si="76"/>
        <v>435.46468570154047</v>
      </c>
      <c r="BJ58" s="13">
        <f t="shared" si="77"/>
        <v>438.50928629738365</v>
      </c>
      <c r="BK58" s="13">
        <f t="shared" si="78"/>
        <v>811.2367314045747</v>
      </c>
      <c r="BL58" s="13">
        <f t="shared" si="79"/>
        <v>2531.9685879103822</v>
      </c>
      <c r="BM58" s="67">
        <f t="shared" si="80"/>
        <v>0.99329826286494882</v>
      </c>
      <c r="BO58" s="136">
        <f t="shared" si="81"/>
        <v>841.0831357478861</v>
      </c>
      <c r="BP58" s="136">
        <f t="shared" si="82"/>
        <v>432.54631584637104</v>
      </c>
      <c r="BQ58" s="136">
        <f t="shared" si="83"/>
        <v>435.57051232933969</v>
      </c>
      <c r="BR58" s="136">
        <f t="shared" si="84"/>
        <v>805.8000360764031</v>
      </c>
      <c r="BT58" s="3">
        <f t="shared" si="85"/>
        <v>842</v>
      </c>
      <c r="BU58" s="3">
        <f t="shared" si="86"/>
        <v>433</v>
      </c>
      <c r="BV58" s="3">
        <f t="shared" si="87"/>
        <v>436</v>
      </c>
      <c r="BW58" s="3">
        <f t="shared" si="88"/>
        <v>805</v>
      </c>
      <c r="BX58" s="3">
        <f t="shared" si="89"/>
        <v>2516</v>
      </c>
    </row>
    <row r="59" spans="1:76" x14ac:dyDescent="0.55000000000000004">
      <c r="A59">
        <v>37</v>
      </c>
      <c r="B59" s="6" t="s">
        <v>53</v>
      </c>
      <c r="C59" s="6">
        <v>19766</v>
      </c>
      <c r="D59">
        <v>113267</v>
      </c>
      <c r="E59">
        <v>119207</v>
      </c>
      <c r="F59">
        <v>32840</v>
      </c>
      <c r="G59">
        <v>33327</v>
      </c>
      <c r="H59">
        <v>34072</v>
      </c>
      <c r="I59" s="62">
        <f t="shared" si="46"/>
        <v>745</v>
      </c>
      <c r="J59" s="8">
        <f t="shared" si="47"/>
        <v>1.025268393246165E-3</v>
      </c>
      <c r="K59" s="62">
        <f t="shared" si="48"/>
        <v>1232</v>
      </c>
      <c r="L59" s="8">
        <f t="shared" si="49"/>
        <v>9.5308161767038071E-4</v>
      </c>
      <c r="M59">
        <v>114212</v>
      </c>
      <c r="N59" s="8">
        <f t="shared" si="50"/>
        <v>5.9623902496449433E-3</v>
      </c>
      <c r="O59" s="3">
        <v>41029.4683234861</v>
      </c>
      <c r="P59" s="8">
        <f t="shared" si="51"/>
        <v>0.34418673671417033</v>
      </c>
      <c r="Q59" s="8">
        <f t="shared" si="52"/>
        <v>4.0112968687157679E-3</v>
      </c>
      <c r="R59" s="8">
        <v>0.20935000000000001</v>
      </c>
      <c r="S59" s="115">
        <f t="shared" si="53"/>
        <v>24955.98545</v>
      </c>
      <c r="T59" s="8">
        <f t="shared" si="54"/>
        <v>9.1542683719127247E-3</v>
      </c>
      <c r="U59" s="2">
        <v>0.50819672131147542</v>
      </c>
      <c r="V59" s="2">
        <v>0.49180327868852458</v>
      </c>
      <c r="W59">
        <v>65</v>
      </c>
      <c r="X59" t="s">
        <v>372</v>
      </c>
      <c r="Y59" s="3">
        <f t="shared" si="55"/>
        <v>401.77499999999998</v>
      </c>
      <c r="Z59" s="3">
        <f t="shared" si="56"/>
        <v>12.942424180327869</v>
      </c>
      <c r="AA59" s="3">
        <f t="shared" si="57"/>
        <v>479.71742418032784</v>
      </c>
      <c r="AB59" s="3"/>
      <c r="AC59" s="3">
        <f t="shared" si="58"/>
        <v>3830.4072760942868</v>
      </c>
      <c r="AD59" s="3">
        <f t="shared" si="59"/>
        <v>1678.4411476995742</v>
      </c>
      <c r="AE59" s="3">
        <f t="shared" si="60"/>
        <v>5988.5658479741887</v>
      </c>
      <c r="AF59" s="3">
        <f t="shared" si="61"/>
        <v>0</v>
      </c>
      <c r="AG59" s="8">
        <f t="shared" si="62"/>
        <v>1.3165565240628493E-2</v>
      </c>
      <c r="AH59" s="3">
        <f t="shared" si="63"/>
        <v>520.46401215345168</v>
      </c>
      <c r="AI59" s="3">
        <f t="shared" si="64"/>
        <v>6029.3124359473131</v>
      </c>
      <c r="AJ59" s="3"/>
      <c r="AK59" s="3">
        <f t="shared" si="65"/>
        <v>6509</v>
      </c>
      <c r="AM59" s="10">
        <v>0.17374463542941032</v>
      </c>
      <c r="AN59" s="10">
        <v>0.16714540616589182</v>
      </c>
      <c r="AO59" s="10">
        <v>0.20340892871707036</v>
      </c>
      <c r="AP59" s="10">
        <v>0.45570102968762749</v>
      </c>
      <c r="AQ59" s="10">
        <v>0</v>
      </c>
      <c r="AR59" s="10">
        <v>1.5935315083869081E-4</v>
      </c>
      <c r="AS59" s="10">
        <v>0.20005680652721677</v>
      </c>
      <c r="AT59" s="10">
        <v>0.79978384032194449</v>
      </c>
      <c r="AU59" s="77">
        <v>0</v>
      </c>
      <c r="AV59" s="77">
        <f t="shared" si="66"/>
        <v>1.5935315083869081E-4</v>
      </c>
      <c r="AW59" s="10">
        <v>0</v>
      </c>
      <c r="AX59" s="10">
        <f t="shared" si="67"/>
        <v>0.30425990222102561</v>
      </c>
      <c r="AY59" s="10">
        <f t="shared" si="68"/>
        <v>0.14455009010799641</v>
      </c>
      <c r="AZ59" s="10">
        <f t="shared" si="69"/>
        <v>0.14052430543655153</v>
      </c>
      <c r="BA59" s="10">
        <f t="shared" si="70"/>
        <v>0.41066570223442644</v>
      </c>
      <c r="BC59" s="13">
        <f t="shared" si="71"/>
        <v>1980.4277035566556</v>
      </c>
      <c r="BD59" s="13">
        <f t="shared" si="72"/>
        <v>940.87653651294863</v>
      </c>
      <c r="BE59" s="13">
        <f t="shared" si="73"/>
        <v>914.67270408651393</v>
      </c>
      <c r="BF59" s="13">
        <f t="shared" si="74"/>
        <v>2673.0230558438816</v>
      </c>
      <c r="BH59" s="13">
        <f t="shared" si="75"/>
        <v>2079.9006071667782</v>
      </c>
      <c r="BI59" s="13">
        <f t="shared" si="76"/>
        <v>946.38999629420334</v>
      </c>
      <c r="BJ59" s="13">
        <f t="shared" si="77"/>
        <v>915.54913098223449</v>
      </c>
      <c r="BK59" s="13">
        <f t="shared" si="78"/>
        <v>2588.5141442317999</v>
      </c>
      <c r="BL59" s="13">
        <f t="shared" si="79"/>
        <v>6530.3538786750159</v>
      </c>
      <c r="BM59" s="67">
        <f t="shared" si="80"/>
        <v>0.99673005796136904</v>
      </c>
      <c r="BO59" s="136">
        <f t="shared" si="81"/>
        <v>2073.0994527352295</v>
      </c>
      <c r="BP59" s="136">
        <f t="shared" si="82"/>
        <v>943.29535586038116</v>
      </c>
      <c r="BQ59" s="136">
        <f t="shared" si="83"/>
        <v>912.55533839040368</v>
      </c>
      <c r="BR59" s="136">
        <f t="shared" si="84"/>
        <v>2580.0498530139857</v>
      </c>
      <c r="BT59" s="3">
        <f t="shared" si="85"/>
        <v>2074</v>
      </c>
      <c r="BU59" s="3">
        <f t="shared" si="86"/>
        <v>944</v>
      </c>
      <c r="BV59" s="3">
        <f t="shared" si="87"/>
        <v>913</v>
      </c>
      <c r="BW59" s="3">
        <f t="shared" si="88"/>
        <v>2579</v>
      </c>
      <c r="BX59" s="3">
        <f t="shared" si="89"/>
        <v>6510</v>
      </c>
    </row>
    <row r="60" spans="1:76" x14ac:dyDescent="0.55000000000000004">
      <c r="A60">
        <v>37</v>
      </c>
      <c r="B60" s="6" t="s">
        <v>54</v>
      </c>
      <c r="C60" s="6">
        <v>19990</v>
      </c>
      <c r="D60">
        <v>22035</v>
      </c>
      <c r="E60">
        <v>25098</v>
      </c>
      <c r="F60">
        <v>7460</v>
      </c>
      <c r="G60">
        <v>7713</v>
      </c>
      <c r="H60">
        <v>8141</v>
      </c>
      <c r="I60" s="62">
        <f t="shared" si="46"/>
        <v>428</v>
      </c>
      <c r="J60" s="8">
        <f t="shared" si="47"/>
        <v>5.8901325142195779E-4</v>
      </c>
      <c r="K60" s="62">
        <f t="shared" si="48"/>
        <v>681</v>
      </c>
      <c r="L60" s="8">
        <f t="shared" si="49"/>
        <v>5.2682514742981269E-4</v>
      </c>
      <c r="M60">
        <v>21952</v>
      </c>
      <c r="N60" s="8">
        <f t="shared" si="50"/>
        <v>1.1459950859822594E-3</v>
      </c>
      <c r="O60" s="3">
        <v>4165.1166131161099</v>
      </c>
      <c r="P60" s="8">
        <f t="shared" si="51"/>
        <v>0.16595412435716431</v>
      </c>
      <c r="Q60" s="8">
        <f t="shared" si="52"/>
        <v>4.0720779261146196E-4</v>
      </c>
      <c r="R60" s="8">
        <v>0.11509999999999999</v>
      </c>
      <c r="S60" s="115">
        <f t="shared" si="53"/>
        <v>2888.7797999999998</v>
      </c>
      <c r="T60" s="8">
        <f t="shared" si="54"/>
        <v>1.0596522268993536E-3</v>
      </c>
      <c r="U60" s="2">
        <v>0.63753581661891112</v>
      </c>
      <c r="V60" s="2">
        <v>0.36246418338108888</v>
      </c>
      <c r="W60">
        <v>0</v>
      </c>
      <c r="X60" t="s">
        <v>370</v>
      </c>
      <c r="Y60" s="3">
        <f t="shared" si="55"/>
        <v>208.72499999999999</v>
      </c>
      <c r="Z60" s="3">
        <f t="shared" si="56"/>
        <v>5.7788117836676225</v>
      </c>
      <c r="AA60" s="3">
        <f t="shared" si="57"/>
        <v>214.50381178366763</v>
      </c>
      <c r="AB60" s="3"/>
      <c r="AC60" s="3">
        <f t="shared" si="58"/>
        <v>443.38874884839294</v>
      </c>
      <c r="AD60" s="3">
        <f t="shared" si="59"/>
        <v>170.38736776463253</v>
      </c>
      <c r="AE60" s="3">
        <f t="shared" si="60"/>
        <v>828.27992839669309</v>
      </c>
      <c r="AF60" s="3">
        <f t="shared" si="61"/>
        <v>0</v>
      </c>
      <c r="AG60" s="8">
        <f t="shared" si="62"/>
        <v>1.4668600195108157E-3</v>
      </c>
      <c r="AH60" s="3">
        <f t="shared" si="63"/>
        <v>57.98823195726645</v>
      </c>
      <c r="AI60" s="3">
        <f t="shared" si="64"/>
        <v>671.76434857029187</v>
      </c>
      <c r="AJ60" s="3"/>
      <c r="AK60" s="3">
        <f t="shared" si="65"/>
        <v>886</v>
      </c>
      <c r="AM60" s="10">
        <v>0.20614358166189112</v>
      </c>
      <c r="AN60" s="10">
        <v>0.13227787965616045</v>
      </c>
      <c r="AO60" s="10">
        <v>0.17448236867239741</v>
      </c>
      <c r="AP60" s="10">
        <v>0.48709617000955108</v>
      </c>
      <c r="AQ60" s="10">
        <v>0</v>
      </c>
      <c r="AR60" s="10">
        <v>0.22634269382448222</v>
      </c>
      <c r="AS60" s="10">
        <v>0.24660748583659445</v>
      </c>
      <c r="AT60" s="10">
        <v>0.52696871777131216</v>
      </c>
      <c r="AU60" s="77">
        <v>8.1102567611181239E-5</v>
      </c>
      <c r="AV60" s="77">
        <f t="shared" si="66"/>
        <v>0.22634269382448222</v>
      </c>
      <c r="AW60" s="10">
        <v>0</v>
      </c>
      <c r="AX60" s="10">
        <f t="shared" si="67"/>
        <v>0.28806042910478519</v>
      </c>
      <c r="AY60" s="10">
        <f t="shared" si="68"/>
        <v>0.16198385336286208</v>
      </c>
      <c r="AZ60" s="10">
        <f t="shared" si="69"/>
        <v>0.15498758545888802</v>
      </c>
      <c r="BA60" s="10">
        <f t="shared" si="70"/>
        <v>0.3949681320734646</v>
      </c>
      <c r="BC60" s="13">
        <f t="shared" si="71"/>
        <v>255.22154018683969</v>
      </c>
      <c r="BD60" s="13">
        <f t="shared" si="72"/>
        <v>143.51769407949581</v>
      </c>
      <c r="BE60" s="13">
        <f t="shared" si="73"/>
        <v>137.31900071657478</v>
      </c>
      <c r="BF60" s="13">
        <f t="shared" si="74"/>
        <v>349.94176501708961</v>
      </c>
      <c r="BH60" s="13">
        <f t="shared" si="75"/>
        <v>268.0408052479367</v>
      </c>
      <c r="BI60" s="13">
        <f t="shared" si="76"/>
        <v>144.35869606381391</v>
      </c>
      <c r="BJ60" s="13">
        <f t="shared" si="77"/>
        <v>137.45057790804861</v>
      </c>
      <c r="BK60" s="13">
        <f t="shared" si="78"/>
        <v>338.87818753520037</v>
      </c>
      <c r="BL60" s="13">
        <f t="shared" si="79"/>
        <v>888.72826675499959</v>
      </c>
      <c r="BM60" s="67">
        <f t="shared" si="80"/>
        <v>0.99693014517816425</v>
      </c>
      <c r="BO60" s="136">
        <f t="shared" si="81"/>
        <v>267.2179588894976</v>
      </c>
      <c r="BP60" s="136">
        <f t="shared" si="82"/>
        <v>143.91553582462848</v>
      </c>
      <c r="BQ60" s="136">
        <f t="shared" si="83"/>
        <v>137.02862458869348</v>
      </c>
      <c r="BR60" s="136">
        <f t="shared" si="84"/>
        <v>337.83788069718048</v>
      </c>
      <c r="BT60" s="3">
        <f t="shared" si="85"/>
        <v>268</v>
      </c>
      <c r="BU60" s="3">
        <f t="shared" si="86"/>
        <v>144</v>
      </c>
      <c r="BV60" s="3">
        <f t="shared" si="87"/>
        <v>137</v>
      </c>
      <c r="BW60" s="3">
        <f t="shared" si="88"/>
        <v>337</v>
      </c>
      <c r="BX60" s="3">
        <f t="shared" si="89"/>
        <v>886</v>
      </c>
    </row>
    <row r="61" spans="1:76" x14ac:dyDescent="0.55000000000000004">
      <c r="A61">
        <v>65</v>
      </c>
      <c r="B61" s="6" t="s">
        <v>163</v>
      </c>
      <c r="C61" s="6">
        <v>21230</v>
      </c>
      <c r="D61">
        <v>63914</v>
      </c>
      <c r="E61">
        <v>72678</v>
      </c>
      <c r="F61">
        <v>16688</v>
      </c>
      <c r="G61">
        <v>17845</v>
      </c>
      <c r="H61">
        <v>18494</v>
      </c>
      <c r="I61" s="62">
        <f t="shared" si="46"/>
        <v>649</v>
      </c>
      <c r="J61" s="8">
        <f t="shared" si="47"/>
        <v>8.9315327143189393E-4</v>
      </c>
      <c r="K61" s="62">
        <f t="shared" si="48"/>
        <v>1806</v>
      </c>
      <c r="L61" s="8">
        <f t="shared" si="49"/>
        <v>1.3971310077213535E-3</v>
      </c>
      <c r="M61">
        <v>66078</v>
      </c>
      <c r="N61" s="8">
        <f t="shared" si="50"/>
        <v>3.4495746761814745E-3</v>
      </c>
      <c r="O61" s="3">
        <v>16225.411371682299</v>
      </c>
      <c r="P61" s="8">
        <f t="shared" si="51"/>
        <v>0.22325065868188859</v>
      </c>
      <c r="Q61" s="8">
        <f t="shared" si="52"/>
        <v>1.5862974707765948E-3</v>
      </c>
      <c r="R61" s="8">
        <v>0.1237</v>
      </c>
      <c r="S61" s="115">
        <f t="shared" si="53"/>
        <v>8990.2685999999994</v>
      </c>
      <c r="T61" s="8">
        <f t="shared" si="54"/>
        <v>3.2977792708233883E-3</v>
      </c>
      <c r="U61" s="2">
        <v>0.75759644930010239</v>
      </c>
      <c r="V61" s="2">
        <v>0.24240355069989761</v>
      </c>
      <c r="W61">
        <v>0</v>
      </c>
      <c r="X61" t="s">
        <v>373</v>
      </c>
      <c r="Y61" s="3">
        <f t="shared" si="55"/>
        <v>954.52499999999998</v>
      </c>
      <c r="Z61" s="3">
        <f t="shared" si="56"/>
        <v>22.41618372311369</v>
      </c>
      <c r="AA61" s="3">
        <f t="shared" si="57"/>
        <v>976.94118372311368</v>
      </c>
      <c r="AB61" s="3"/>
      <c r="AC61" s="3">
        <f t="shared" si="58"/>
        <v>1379.8850110918779</v>
      </c>
      <c r="AD61" s="3">
        <f t="shared" si="59"/>
        <v>663.75215661752088</v>
      </c>
      <c r="AE61" s="3">
        <f t="shared" si="60"/>
        <v>3020.5783514325126</v>
      </c>
      <c r="AF61" s="3">
        <f t="shared" si="61"/>
        <v>0</v>
      </c>
      <c r="AG61" s="8">
        <f t="shared" si="62"/>
        <v>4.884076741599983E-3</v>
      </c>
      <c r="AH61" s="3">
        <f t="shared" si="63"/>
        <v>0</v>
      </c>
      <c r="AI61" s="3">
        <f t="shared" si="64"/>
        <v>2043.6371677093989</v>
      </c>
      <c r="AJ61" s="3"/>
      <c r="AK61" s="3">
        <f t="shared" si="65"/>
        <v>3021</v>
      </c>
      <c r="AM61" s="10">
        <v>9.960421304199385E-2</v>
      </c>
      <c r="AN61" s="10">
        <v>8.2346473199044104E-2</v>
      </c>
      <c r="AO61" s="10">
        <v>0.12742009605098428</v>
      </c>
      <c r="AP61" s="10">
        <v>0.69062921770797769</v>
      </c>
      <c r="AQ61" s="10">
        <v>0</v>
      </c>
      <c r="AR61" s="10">
        <v>0</v>
      </c>
      <c r="AS61" s="10">
        <v>0</v>
      </c>
      <c r="AT61" s="10">
        <v>1.2543699581211108E-3</v>
      </c>
      <c r="AU61" s="77">
        <v>0.99874563004187888</v>
      </c>
      <c r="AV61" s="77">
        <f t="shared" si="66"/>
        <v>0</v>
      </c>
      <c r="AW61" s="10">
        <v>0.3</v>
      </c>
      <c r="AX61" s="10">
        <f t="shared" si="67"/>
        <v>0.3644061923744597</v>
      </c>
      <c r="AY61" s="10">
        <f t="shared" si="68"/>
        <v>0.2236507845275793</v>
      </c>
      <c r="AZ61" s="10">
        <f t="shared" si="69"/>
        <v>0.21242988524563933</v>
      </c>
      <c r="BA61" s="10">
        <f t="shared" si="70"/>
        <v>0.19951313785232172</v>
      </c>
      <c r="BC61" s="13">
        <f t="shared" si="71"/>
        <v>1100.8711071632429</v>
      </c>
      <c r="BD61" s="13">
        <f t="shared" si="72"/>
        <v>675.6490200578171</v>
      </c>
      <c r="BE61" s="13">
        <f t="shared" si="73"/>
        <v>641.75068332707644</v>
      </c>
      <c r="BF61" s="13">
        <f t="shared" si="74"/>
        <v>602.72918945186393</v>
      </c>
      <c r="BH61" s="13">
        <f t="shared" si="75"/>
        <v>1156.1656505254441</v>
      </c>
      <c r="BI61" s="13">
        <f t="shared" si="76"/>
        <v>679.60826822032209</v>
      </c>
      <c r="BJ61" s="13">
        <f t="shared" si="77"/>
        <v>642.3656000691002</v>
      </c>
      <c r="BK61" s="13">
        <f t="shared" si="78"/>
        <v>583.67361576870746</v>
      </c>
      <c r="BL61" s="13">
        <f t="shared" si="79"/>
        <v>3061.8131345835736</v>
      </c>
      <c r="BM61" s="67">
        <f t="shared" si="80"/>
        <v>0.98667027255106332</v>
      </c>
      <c r="BO61" s="136">
        <f t="shared" si="81"/>
        <v>1140.7542775181173</v>
      </c>
      <c r="BP61" s="136">
        <f t="shared" si="82"/>
        <v>670.54927523290132</v>
      </c>
      <c r="BQ61" s="136">
        <f t="shared" si="83"/>
        <v>633.80304169760643</v>
      </c>
      <c r="BR61" s="136">
        <f t="shared" si="84"/>
        <v>575.89340555137517</v>
      </c>
      <c r="BT61" s="3">
        <f t="shared" si="85"/>
        <v>1142</v>
      </c>
      <c r="BU61" s="3">
        <f t="shared" si="86"/>
        <v>671</v>
      </c>
      <c r="BV61" s="3">
        <f t="shared" si="87"/>
        <v>634</v>
      </c>
      <c r="BW61" s="3">
        <f t="shared" si="88"/>
        <v>575</v>
      </c>
      <c r="BX61" s="3">
        <f t="shared" si="89"/>
        <v>3022</v>
      </c>
    </row>
    <row r="62" spans="1:76" x14ac:dyDescent="0.55000000000000004">
      <c r="A62">
        <v>25</v>
      </c>
      <c r="B62" s="6" t="s">
        <v>25</v>
      </c>
      <c r="C62" s="6">
        <v>21782</v>
      </c>
      <c r="D62">
        <v>45467</v>
      </c>
      <c r="E62">
        <v>58753</v>
      </c>
      <c r="F62">
        <v>13938</v>
      </c>
      <c r="G62">
        <v>16259</v>
      </c>
      <c r="H62">
        <v>20486</v>
      </c>
      <c r="I62" s="62">
        <f t="shared" si="46"/>
        <v>4227</v>
      </c>
      <c r="J62" s="8">
        <f t="shared" si="47"/>
        <v>5.817193957384616E-3</v>
      </c>
      <c r="K62" s="62">
        <f t="shared" si="48"/>
        <v>6548</v>
      </c>
      <c r="L62" s="8">
        <f t="shared" si="49"/>
        <v>5.0655669095013419E-3</v>
      </c>
      <c r="M62">
        <v>46248</v>
      </c>
      <c r="N62" s="8">
        <f t="shared" si="50"/>
        <v>2.4143577230551897E-3</v>
      </c>
      <c r="O62" s="3">
        <v>32475.8575836245</v>
      </c>
      <c r="P62" s="8">
        <f t="shared" si="51"/>
        <v>0.55275232896404436</v>
      </c>
      <c r="Q62" s="8">
        <f t="shared" si="52"/>
        <v>3.1750425037675375E-3</v>
      </c>
      <c r="R62" s="8">
        <v>1.23E-2</v>
      </c>
      <c r="S62" s="115">
        <f t="shared" si="53"/>
        <v>722.66190000000006</v>
      </c>
      <c r="T62" s="8">
        <f t="shared" si="54"/>
        <v>2.650843417107521E-4</v>
      </c>
      <c r="U62" s="2">
        <v>0.49574951603400386</v>
      </c>
      <c r="V62" s="2">
        <v>0.50425048396599614</v>
      </c>
      <c r="W62">
        <v>16</v>
      </c>
      <c r="X62" t="s">
        <v>376</v>
      </c>
      <c r="Y62" s="3">
        <f t="shared" si="55"/>
        <v>1914.8249999999998</v>
      </c>
      <c r="Z62" s="3">
        <f t="shared" si="56"/>
        <v>62.516675153606592</v>
      </c>
      <c r="AA62" s="3">
        <f t="shared" si="57"/>
        <v>1993.3416751536065</v>
      </c>
      <c r="AB62" s="3"/>
      <c r="AC62" s="3">
        <f t="shared" si="58"/>
        <v>110.91885774104433</v>
      </c>
      <c r="AD62" s="3">
        <f t="shared" si="59"/>
        <v>1328.5284431527637</v>
      </c>
      <c r="AE62" s="3">
        <f t="shared" si="60"/>
        <v>3432.7889760474145</v>
      </c>
      <c r="AF62" s="3">
        <f t="shared" si="61"/>
        <v>0</v>
      </c>
      <c r="AG62" s="8">
        <f t="shared" si="62"/>
        <v>0</v>
      </c>
      <c r="AH62" s="3">
        <f t="shared" si="63"/>
        <v>0</v>
      </c>
      <c r="AI62" s="3">
        <f t="shared" si="64"/>
        <v>1439.447300893808</v>
      </c>
      <c r="AJ62" s="3"/>
      <c r="AK62" s="3">
        <f t="shared" si="65"/>
        <v>3433</v>
      </c>
      <c r="AM62" s="10">
        <v>0.27055422102516624</v>
      </c>
      <c r="AN62" s="10">
        <v>0.16044718963050253</v>
      </c>
      <c r="AO62" s="10">
        <v>0.14572564262267479</v>
      </c>
      <c r="AP62" s="10">
        <v>0.42327294672165644</v>
      </c>
      <c r="AQ62" s="10">
        <v>0.11335416453571114</v>
      </c>
      <c r="AR62" s="10">
        <v>0.44245434070389139</v>
      </c>
      <c r="AS62" s="10">
        <v>0.27708867016474859</v>
      </c>
      <c r="AT62" s="10">
        <v>0.12263284915727825</v>
      </c>
      <c r="AU62" s="77">
        <v>4.4469975438370626E-2</v>
      </c>
      <c r="AV62" s="77">
        <f t="shared" si="66"/>
        <v>0.55580850523960257</v>
      </c>
      <c r="AW62" s="10">
        <v>0</v>
      </c>
      <c r="AX62" s="10">
        <f t="shared" si="67"/>
        <v>0.27683377689643041</v>
      </c>
      <c r="AY62" s="10">
        <f t="shared" si="68"/>
        <v>0.14159547197826189</v>
      </c>
      <c r="AZ62" s="10">
        <f t="shared" si="69"/>
        <v>0.13415503306597182</v>
      </c>
      <c r="BA62" s="10">
        <f t="shared" si="70"/>
        <v>0.447415718059336</v>
      </c>
      <c r="BC62" s="13">
        <f t="shared" si="71"/>
        <v>950.37035608544556</v>
      </c>
      <c r="BD62" s="13">
        <f t="shared" si="72"/>
        <v>486.09725530137308</v>
      </c>
      <c r="BE62" s="13">
        <f t="shared" si="73"/>
        <v>460.55422851548127</v>
      </c>
      <c r="BF62" s="13">
        <f t="shared" si="74"/>
        <v>1535.9781600977005</v>
      </c>
      <c r="BH62" s="13">
        <f t="shared" si="75"/>
        <v>998.10554917279103</v>
      </c>
      <c r="BI62" s="13">
        <f t="shared" si="76"/>
        <v>488.94574557918918</v>
      </c>
      <c r="BJ62" s="13">
        <f t="shared" si="77"/>
        <v>460.99552528863899</v>
      </c>
      <c r="BK62" s="13">
        <f t="shared" si="78"/>
        <v>1487.4174706244087</v>
      </c>
      <c r="BL62" s="13">
        <f t="shared" si="79"/>
        <v>3435.4642906650279</v>
      </c>
      <c r="BM62" s="67">
        <f t="shared" si="80"/>
        <v>0.99928269064774622</v>
      </c>
      <c r="BO62" s="136">
        <f t="shared" si="81"/>
        <v>997.389598727833</v>
      </c>
      <c r="BP62" s="136">
        <f t="shared" si="82"/>
        <v>488.59502022314052</v>
      </c>
      <c r="BQ62" s="136">
        <f t="shared" si="83"/>
        <v>460.66484888700228</v>
      </c>
      <c r="BR62" s="136">
        <f t="shared" si="84"/>
        <v>1486.3505321620241</v>
      </c>
      <c r="BT62" s="3">
        <f t="shared" si="85"/>
        <v>998</v>
      </c>
      <c r="BU62" s="3">
        <f t="shared" si="86"/>
        <v>489</v>
      </c>
      <c r="BV62" s="3">
        <f t="shared" si="87"/>
        <v>461</v>
      </c>
      <c r="BW62" s="3">
        <f t="shared" si="88"/>
        <v>1485</v>
      </c>
      <c r="BX62" s="3">
        <f t="shared" si="89"/>
        <v>3433</v>
      </c>
    </row>
    <row r="63" spans="1:76" x14ac:dyDescent="0.55000000000000004">
      <c r="A63">
        <v>37</v>
      </c>
      <c r="B63" s="6" t="s">
        <v>55</v>
      </c>
      <c r="C63" s="6">
        <v>22230</v>
      </c>
      <c r="D63">
        <v>114324</v>
      </c>
      <c r="E63">
        <v>137503</v>
      </c>
      <c r="F63">
        <v>28172</v>
      </c>
      <c r="G63">
        <v>31145</v>
      </c>
      <c r="H63">
        <v>36343</v>
      </c>
      <c r="I63" s="62">
        <f t="shared" si="46"/>
        <v>5198</v>
      </c>
      <c r="J63" s="8">
        <f t="shared" si="47"/>
        <v>7.1534833665685433E-3</v>
      </c>
      <c r="K63" s="62">
        <f t="shared" si="48"/>
        <v>8171</v>
      </c>
      <c r="L63" s="8">
        <f t="shared" si="49"/>
        <v>6.3211281639486043E-3</v>
      </c>
      <c r="M63">
        <v>117204</v>
      </c>
      <c r="N63" s="8">
        <f t="shared" si="50"/>
        <v>6.1185863728801353E-3</v>
      </c>
      <c r="O63" s="3">
        <v>86984.960651383197</v>
      </c>
      <c r="P63" s="8">
        <f t="shared" si="51"/>
        <v>0.63260409337529511</v>
      </c>
      <c r="Q63" s="8">
        <f t="shared" si="52"/>
        <v>8.5041925850773779E-3</v>
      </c>
      <c r="R63" s="8">
        <v>0.1351</v>
      </c>
      <c r="S63" s="115">
        <f t="shared" si="53"/>
        <v>18576.655299999999</v>
      </c>
      <c r="T63" s="8">
        <f t="shared" si="54"/>
        <v>6.8142245237891369E-3</v>
      </c>
      <c r="U63" s="2">
        <v>0.40450084602368869</v>
      </c>
      <c r="V63" s="2">
        <v>0.59549915397631126</v>
      </c>
      <c r="W63">
        <v>0</v>
      </c>
      <c r="X63" t="s">
        <v>370</v>
      </c>
      <c r="Y63" s="3">
        <f t="shared" si="55"/>
        <v>2452.7249999999999</v>
      </c>
      <c r="Z63" s="3">
        <f t="shared" si="56"/>
        <v>87.911723185279186</v>
      </c>
      <c r="AA63" s="3">
        <f t="shared" si="57"/>
        <v>2540.6367231852792</v>
      </c>
      <c r="AB63" s="3"/>
      <c r="AC63" s="3">
        <f t="shared" si="58"/>
        <v>2851.2661128601312</v>
      </c>
      <c r="AD63" s="3">
        <f t="shared" si="59"/>
        <v>3558.3970047385924</v>
      </c>
      <c r="AE63" s="3">
        <f t="shared" si="60"/>
        <v>8950.2998407840023</v>
      </c>
      <c r="AF63" s="3">
        <f t="shared" si="61"/>
        <v>468.43939993733875</v>
      </c>
      <c r="AG63" s="8">
        <f t="shared" si="62"/>
        <v>0</v>
      </c>
      <c r="AH63" s="3">
        <f t="shared" si="63"/>
        <v>0</v>
      </c>
      <c r="AI63" s="3">
        <f t="shared" si="64"/>
        <v>5941.2237176613853</v>
      </c>
      <c r="AJ63" s="3"/>
      <c r="AK63" s="3">
        <f t="shared" si="65"/>
        <v>8482</v>
      </c>
      <c r="AM63" s="10">
        <v>0.33707109983079531</v>
      </c>
      <c r="AN63" s="10">
        <v>0.21834801353637898</v>
      </c>
      <c r="AO63" s="10">
        <v>0.18349665425831918</v>
      </c>
      <c r="AP63" s="10">
        <v>0.26108423237450651</v>
      </c>
      <c r="AQ63" s="10">
        <v>0.19992049137302725</v>
      </c>
      <c r="AR63" s="10">
        <v>0.74697076587877931</v>
      </c>
      <c r="AS63" s="10">
        <v>5.0014233936931461E-2</v>
      </c>
      <c r="AT63" s="10">
        <v>3.0945088112618534E-3</v>
      </c>
      <c r="AU63" s="77">
        <v>0</v>
      </c>
      <c r="AV63" s="77">
        <f t="shared" si="66"/>
        <v>0.94689125725180656</v>
      </c>
      <c r="AW63" s="10">
        <v>0.3</v>
      </c>
      <c r="AX63" s="10">
        <f t="shared" si="67"/>
        <v>0.19970178405824066</v>
      </c>
      <c r="AY63" s="10">
        <f t="shared" si="68"/>
        <v>9.906894100002761E-2</v>
      </c>
      <c r="AZ63" s="10">
        <f t="shared" si="69"/>
        <v>0.14387720034744872</v>
      </c>
      <c r="BA63" s="10">
        <f t="shared" si="70"/>
        <v>0.55735207459428304</v>
      </c>
      <c r="BC63" s="13">
        <f t="shared" si="71"/>
        <v>1693.8705323819972</v>
      </c>
      <c r="BD63" s="13">
        <f t="shared" si="72"/>
        <v>840.30275756223421</v>
      </c>
      <c r="BE63" s="13">
        <f t="shared" si="73"/>
        <v>1220.36641334706</v>
      </c>
      <c r="BF63" s="13">
        <f t="shared" si="74"/>
        <v>4727.4602967087085</v>
      </c>
      <c r="BH63" s="13">
        <f t="shared" si="75"/>
        <v>1778.950245159728</v>
      </c>
      <c r="BI63" s="13">
        <f t="shared" si="76"/>
        <v>845.22686320001253</v>
      </c>
      <c r="BJ63" s="13">
        <f t="shared" si="77"/>
        <v>1221.5357517809205</v>
      </c>
      <c r="BK63" s="13">
        <f t="shared" si="78"/>
        <v>4577.9993620225114</v>
      </c>
      <c r="BL63" s="13">
        <f t="shared" si="79"/>
        <v>8423.7122221631726</v>
      </c>
      <c r="BM63" s="67">
        <f t="shared" si="80"/>
        <v>1.0069194882611814</v>
      </c>
      <c r="BO63" s="136">
        <f t="shared" si="81"/>
        <v>1791.2596704983364</v>
      </c>
      <c r="BP63" s="136">
        <f t="shared" si="82"/>
        <v>851.07540055796017</v>
      </c>
      <c r="BQ63" s="136">
        <f t="shared" si="83"/>
        <v>1229.9881540759818</v>
      </c>
      <c r="BR63" s="136">
        <f t="shared" si="84"/>
        <v>4609.6767748677221</v>
      </c>
      <c r="BT63" s="3">
        <f t="shared" si="85"/>
        <v>1792</v>
      </c>
      <c r="BU63" s="3">
        <f t="shared" si="86"/>
        <v>851</v>
      </c>
      <c r="BV63" s="3">
        <f t="shared" si="87"/>
        <v>1230</v>
      </c>
      <c r="BW63" s="3">
        <f t="shared" si="88"/>
        <v>4608</v>
      </c>
      <c r="BX63" s="3">
        <f t="shared" si="89"/>
        <v>8481</v>
      </c>
    </row>
    <row r="64" spans="1:76" x14ac:dyDescent="0.55000000000000004">
      <c r="A64">
        <v>37</v>
      </c>
      <c r="B64" s="6" t="s">
        <v>56</v>
      </c>
      <c r="C64" s="6">
        <v>22412</v>
      </c>
      <c r="D64">
        <v>16710</v>
      </c>
      <c r="E64">
        <v>17183</v>
      </c>
      <c r="F64">
        <v>7077</v>
      </c>
      <c r="G64">
        <v>7180</v>
      </c>
      <c r="H64">
        <v>7323</v>
      </c>
      <c r="I64" s="62">
        <f t="shared" si="46"/>
        <v>143</v>
      </c>
      <c r="J64" s="8">
        <f t="shared" si="47"/>
        <v>1.9679648353584104E-4</v>
      </c>
      <c r="K64" s="62">
        <f t="shared" si="48"/>
        <v>246</v>
      </c>
      <c r="L64" s="8">
        <f t="shared" si="49"/>
        <v>1.9030688145041695E-4</v>
      </c>
      <c r="M64">
        <v>17066</v>
      </c>
      <c r="N64" s="8">
        <f t="shared" si="50"/>
        <v>8.9092347564564674E-4</v>
      </c>
      <c r="O64" s="3">
        <v>16.469127462410398</v>
      </c>
      <c r="P64" s="8">
        <f t="shared" si="51"/>
        <v>9.5845472050342772E-4</v>
      </c>
      <c r="Q64" s="8">
        <f t="shared" si="52"/>
        <v>1.6101246767224653E-6</v>
      </c>
      <c r="R64" s="8">
        <v>0.1394</v>
      </c>
      <c r="S64" s="115">
        <f t="shared" si="53"/>
        <v>2395.3101999999999</v>
      </c>
      <c r="T64" s="8">
        <f t="shared" si="54"/>
        <v>8.7863941292608597E-4</v>
      </c>
      <c r="U64" s="2">
        <v>0.44561614944260319</v>
      </c>
      <c r="V64" s="2">
        <v>0.55438385055739681</v>
      </c>
      <c r="W64">
        <v>0</v>
      </c>
      <c r="X64" t="s">
        <v>379</v>
      </c>
      <c r="Y64" s="3">
        <f t="shared" si="55"/>
        <v>84.974999999999994</v>
      </c>
      <c r="Z64" s="3">
        <f t="shared" si="56"/>
        <v>2.9234318695390176</v>
      </c>
      <c r="AA64" s="3">
        <f t="shared" si="57"/>
        <v>87.89843186953901</v>
      </c>
      <c r="AB64" s="3"/>
      <c r="AC64" s="3">
        <f t="shared" si="58"/>
        <v>367.64781887556603</v>
      </c>
      <c r="AD64" s="3">
        <f t="shared" si="59"/>
        <v>0.67372213994290486</v>
      </c>
      <c r="AE64" s="3">
        <f t="shared" si="60"/>
        <v>456.21997288504798</v>
      </c>
      <c r="AF64" s="3">
        <f t="shared" si="61"/>
        <v>0</v>
      </c>
      <c r="AG64" s="8">
        <f t="shared" si="62"/>
        <v>8.8024953760280846E-4</v>
      </c>
      <c r="AH64" s="3">
        <f t="shared" si="63"/>
        <v>34.79821774937389</v>
      </c>
      <c r="AI64" s="3">
        <f t="shared" si="64"/>
        <v>403.11975876488282</v>
      </c>
      <c r="AJ64" s="3"/>
      <c r="AK64" s="3">
        <f t="shared" si="65"/>
        <v>491</v>
      </c>
      <c r="AM64" s="10">
        <v>0.12583965049713769</v>
      </c>
      <c r="AN64" s="10">
        <v>0.11762696595360049</v>
      </c>
      <c r="AO64" s="10">
        <v>0.14925588028522643</v>
      </c>
      <c r="AP64" s="10">
        <v>0.6072775032640354</v>
      </c>
      <c r="AQ64" s="10">
        <v>0</v>
      </c>
      <c r="AR64" s="10">
        <v>3.0936124121392194E-7</v>
      </c>
      <c r="AS64" s="10">
        <v>0</v>
      </c>
      <c r="AT64" s="10">
        <v>0</v>
      </c>
      <c r="AU64" s="77">
        <v>0.99999969063875882</v>
      </c>
      <c r="AV64" s="77">
        <f t="shared" si="66"/>
        <v>3.0936124121392194E-7</v>
      </c>
      <c r="AW64" s="10">
        <v>0.3</v>
      </c>
      <c r="AX64" s="10">
        <f t="shared" si="67"/>
        <v>0.36868694352516673</v>
      </c>
      <c r="AY64" s="10">
        <f t="shared" si="68"/>
        <v>0.1796457790662504</v>
      </c>
      <c r="AZ64" s="10">
        <f t="shared" si="69"/>
        <v>0.17126981952592293</v>
      </c>
      <c r="BA64" s="10">
        <f t="shared" si="70"/>
        <v>0.28039745788265991</v>
      </c>
      <c r="BC64" s="13">
        <f t="shared" si="71"/>
        <v>181.02528927085686</v>
      </c>
      <c r="BD64" s="13">
        <f t="shared" si="72"/>
        <v>88.20607752152894</v>
      </c>
      <c r="BE64" s="13">
        <f t="shared" si="73"/>
        <v>84.093481387228167</v>
      </c>
      <c r="BF64" s="13">
        <f t="shared" si="74"/>
        <v>137.67515182038602</v>
      </c>
      <c r="BH64" s="13">
        <f t="shared" si="75"/>
        <v>190.11782575592795</v>
      </c>
      <c r="BI64" s="13">
        <f t="shared" si="76"/>
        <v>88.722957943140443</v>
      </c>
      <c r="BJ64" s="13">
        <f t="shared" si="77"/>
        <v>84.174058612844789</v>
      </c>
      <c r="BK64" s="13">
        <f t="shared" si="78"/>
        <v>133.32248557198517</v>
      </c>
      <c r="BL64" s="13">
        <f t="shared" si="79"/>
        <v>496.33732788389835</v>
      </c>
      <c r="BM64" s="67">
        <f t="shared" si="80"/>
        <v>0.98924657166799501</v>
      </c>
      <c r="BO64" s="136">
        <f t="shared" si="81"/>
        <v>188.07340734202498</v>
      </c>
      <c r="BP64" s="136">
        <f t="shared" si="82"/>
        <v>87.768881973495397</v>
      </c>
      <c r="BQ64" s="136">
        <f t="shared" si="83"/>
        <v>83.268898906137579</v>
      </c>
      <c r="BR64" s="136">
        <f t="shared" si="84"/>
        <v>131.88881177834205</v>
      </c>
      <c r="BT64" s="3">
        <f t="shared" si="85"/>
        <v>189</v>
      </c>
      <c r="BU64" s="3">
        <f t="shared" si="86"/>
        <v>88</v>
      </c>
      <c r="BV64" s="3">
        <f t="shared" si="87"/>
        <v>83</v>
      </c>
      <c r="BW64" s="3">
        <f t="shared" si="88"/>
        <v>131</v>
      </c>
      <c r="BX64" s="3">
        <f t="shared" si="89"/>
        <v>491</v>
      </c>
    </row>
    <row r="65" spans="1:76" x14ac:dyDescent="0.55000000000000004">
      <c r="A65">
        <v>111</v>
      </c>
      <c r="B65" s="6" t="s">
        <v>208</v>
      </c>
      <c r="C65" s="6">
        <v>24092</v>
      </c>
      <c r="D65">
        <v>15597</v>
      </c>
      <c r="E65">
        <v>18569</v>
      </c>
      <c r="F65">
        <v>4405</v>
      </c>
      <c r="G65">
        <v>4830</v>
      </c>
      <c r="H65">
        <v>5342</v>
      </c>
      <c r="I65" s="62">
        <f t="shared" si="46"/>
        <v>512</v>
      </c>
      <c r="J65" s="8">
        <f t="shared" si="47"/>
        <v>7.0461398300944488E-4</v>
      </c>
      <c r="K65" s="62">
        <f t="shared" si="48"/>
        <v>937</v>
      </c>
      <c r="L65" s="8">
        <f t="shared" si="49"/>
        <v>7.2486808097171006E-4</v>
      </c>
      <c r="M65">
        <v>15925</v>
      </c>
      <c r="N65" s="8">
        <f t="shared" si="50"/>
        <v>8.3135804228623726E-4</v>
      </c>
      <c r="O65" s="3">
        <v>0</v>
      </c>
      <c r="P65" s="8">
        <f t="shared" si="51"/>
        <v>0</v>
      </c>
      <c r="Q65" s="8">
        <f t="shared" si="52"/>
        <v>0</v>
      </c>
      <c r="R65" s="8">
        <v>1.66E-2</v>
      </c>
      <c r="S65" s="115">
        <f t="shared" si="53"/>
        <v>308.24540000000002</v>
      </c>
      <c r="T65" s="8">
        <f t="shared" si="54"/>
        <v>1.1306951278926904E-4</v>
      </c>
      <c r="U65" s="2">
        <v>0.69604651162790698</v>
      </c>
      <c r="V65" s="2">
        <v>0.30395348837209302</v>
      </c>
      <c r="W65">
        <v>6</v>
      </c>
      <c r="X65" t="s">
        <v>378</v>
      </c>
      <c r="Y65" s="3">
        <f t="shared" si="55"/>
        <v>350.625</v>
      </c>
      <c r="Z65" s="3">
        <f t="shared" si="56"/>
        <v>8.9894542151162788</v>
      </c>
      <c r="AA65" s="3">
        <f t="shared" si="57"/>
        <v>365.61445421511627</v>
      </c>
      <c r="AB65" s="3"/>
      <c r="AC65" s="3">
        <f t="shared" si="58"/>
        <v>47.311512716986059</v>
      </c>
      <c r="AD65" s="3">
        <f t="shared" si="59"/>
        <v>0</v>
      </c>
      <c r="AE65" s="3">
        <f t="shared" si="60"/>
        <v>412.92596693210231</v>
      </c>
      <c r="AF65" s="3">
        <f t="shared" si="61"/>
        <v>0</v>
      </c>
      <c r="AG65" s="8">
        <f t="shared" si="62"/>
        <v>0</v>
      </c>
      <c r="AH65" s="3">
        <f t="shared" si="63"/>
        <v>0</v>
      </c>
      <c r="AI65" s="3">
        <f t="shared" si="64"/>
        <v>47.311512716986059</v>
      </c>
      <c r="AJ65" s="3"/>
      <c r="AK65" s="3">
        <f t="shared" si="65"/>
        <v>413</v>
      </c>
      <c r="AM65" s="10">
        <v>0.32268186046511627</v>
      </c>
      <c r="AN65" s="10">
        <v>0.19287125271317837</v>
      </c>
      <c r="AO65" s="10">
        <v>0.20863422263565878</v>
      </c>
      <c r="AP65" s="10">
        <v>0.27581266418604661</v>
      </c>
      <c r="AQ65" s="10">
        <v>0</v>
      </c>
      <c r="AR65" s="10">
        <v>1</v>
      </c>
      <c r="AS65" s="10">
        <v>0</v>
      </c>
      <c r="AT65" s="10">
        <v>0</v>
      </c>
      <c r="AU65" s="77">
        <v>0</v>
      </c>
      <c r="AV65" s="77">
        <f t="shared" si="66"/>
        <v>1</v>
      </c>
      <c r="AW65" s="10">
        <v>0.3</v>
      </c>
      <c r="AX65" s="10">
        <f t="shared" si="67"/>
        <v>0.16376263098534977</v>
      </c>
      <c r="AY65" s="10">
        <f t="shared" si="68"/>
        <v>0.14399217819132157</v>
      </c>
      <c r="AZ65" s="10">
        <f t="shared" si="69"/>
        <v>0.17220151445051848</v>
      </c>
      <c r="BA65" s="10">
        <f t="shared" si="70"/>
        <v>0.52004367637281013</v>
      </c>
      <c r="BC65" s="13">
        <f t="shared" si="71"/>
        <v>67.633966596949449</v>
      </c>
      <c r="BD65" s="13">
        <f t="shared" si="72"/>
        <v>59.468769593015807</v>
      </c>
      <c r="BE65" s="13">
        <f t="shared" si="73"/>
        <v>71.11922546806413</v>
      </c>
      <c r="BF65" s="13">
        <f t="shared" si="74"/>
        <v>214.77803834197059</v>
      </c>
      <c r="BH65" s="13">
        <f t="shared" si="75"/>
        <v>71.031084819435534</v>
      </c>
      <c r="BI65" s="13">
        <f t="shared" si="76"/>
        <v>59.817251733517438</v>
      </c>
      <c r="BJ65" s="13">
        <f t="shared" si="77"/>
        <v>71.187370938815093</v>
      </c>
      <c r="BK65" s="13">
        <f t="shared" si="78"/>
        <v>207.98772719266114</v>
      </c>
      <c r="BL65" s="13">
        <f t="shared" si="79"/>
        <v>410.02343468442916</v>
      </c>
      <c r="BM65" s="67">
        <f t="shared" si="80"/>
        <v>1.0072595004669957</v>
      </c>
      <c r="BO65" s="136">
        <f t="shared" si="81"/>
        <v>71.546735012853446</v>
      </c>
      <c r="BP65" s="136">
        <f t="shared" si="82"/>
        <v>60.251495100411312</v>
      </c>
      <c r="BQ65" s="136">
        <f t="shared" si="83"/>
        <v>71.704155691389616</v>
      </c>
      <c r="BR65" s="136">
        <f t="shared" si="84"/>
        <v>209.49761419534565</v>
      </c>
      <c r="BT65" s="3">
        <f t="shared" si="85"/>
        <v>72</v>
      </c>
      <c r="BU65" s="3">
        <f t="shared" si="86"/>
        <v>61</v>
      </c>
      <c r="BV65" s="3">
        <f t="shared" si="87"/>
        <v>72</v>
      </c>
      <c r="BW65" s="3">
        <f t="shared" si="88"/>
        <v>208</v>
      </c>
      <c r="BX65" s="3">
        <f t="shared" si="89"/>
        <v>413</v>
      </c>
    </row>
    <row r="66" spans="1:76" x14ac:dyDescent="0.55000000000000004">
      <c r="A66">
        <v>71</v>
      </c>
      <c r="B66" s="6" t="s">
        <v>189</v>
      </c>
      <c r="C66" s="6">
        <v>24680</v>
      </c>
      <c r="D66">
        <v>210983</v>
      </c>
      <c r="E66">
        <v>286666</v>
      </c>
      <c r="F66">
        <v>55139</v>
      </c>
      <c r="G66">
        <v>64192</v>
      </c>
      <c r="H66">
        <v>77772</v>
      </c>
      <c r="I66" s="62">
        <f t="shared" si="46"/>
        <v>13580</v>
      </c>
      <c r="J66" s="8">
        <f t="shared" si="47"/>
        <v>1.8688784939977072E-2</v>
      </c>
      <c r="K66" s="62">
        <f t="shared" si="48"/>
        <v>22633</v>
      </c>
      <c r="L66" s="8">
        <f t="shared" si="49"/>
        <v>1.7509006698647505E-2</v>
      </c>
      <c r="M66">
        <v>212078</v>
      </c>
      <c r="N66" s="8">
        <f t="shared" si="50"/>
        <v>1.107144432602704E-2</v>
      </c>
      <c r="O66" s="3">
        <v>95605.102122002907</v>
      </c>
      <c r="P66" s="8">
        <f t="shared" si="51"/>
        <v>0.33350694579058177</v>
      </c>
      <c r="Q66" s="8">
        <f t="shared" si="52"/>
        <v>9.3469514094511926E-3</v>
      </c>
      <c r="R66" s="8">
        <v>0.11495</v>
      </c>
      <c r="S66" s="115">
        <f t="shared" si="53"/>
        <v>32952.256699999998</v>
      </c>
      <c r="T66" s="8">
        <f t="shared" si="54"/>
        <v>1.2087432968589072E-2</v>
      </c>
      <c r="U66" s="2">
        <v>0.64413044315250456</v>
      </c>
      <c r="V66" s="2">
        <v>0.35586955684749544</v>
      </c>
      <c r="W66">
        <v>0</v>
      </c>
      <c r="X66" t="s">
        <v>368</v>
      </c>
      <c r="Y66" s="3">
        <f t="shared" si="55"/>
        <v>7468.7249999999995</v>
      </c>
      <c r="Z66" s="3">
        <f t="shared" si="56"/>
        <v>205.05708995880337</v>
      </c>
      <c r="AA66" s="3">
        <f t="shared" si="57"/>
        <v>7673.7820899588032</v>
      </c>
      <c r="AB66" s="3"/>
      <c r="AC66" s="3">
        <f t="shared" si="58"/>
        <v>5057.7270963830733</v>
      </c>
      <c r="AD66" s="3">
        <f t="shared" si="59"/>
        <v>3911.0313608361985</v>
      </c>
      <c r="AE66" s="3">
        <f t="shared" si="60"/>
        <v>16642.540547178076</v>
      </c>
      <c r="AF66" s="3">
        <f t="shared" si="61"/>
        <v>0</v>
      </c>
      <c r="AG66" s="8">
        <f t="shared" si="62"/>
        <v>2.1434384378040267E-2</v>
      </c>
      <c r="AH66" s="3">
        <f t="shared" si="63"/>
        <v>834.98600419340221</v>
      </c>
      <c r="AI66" s="3">
        <f t="shared" si="64"/>
        <v>9803.7444614126744</v>
      </c>
      <c r="AJ66" s="3"/>
      <c r="AK66" s="3">
        <f t="shared" si="65"/>
        <v>17478</v>
      </c>
      <c r="AM66" s="10">
        <v>0.18006005467215958</v>
      </c>
      <c r="AN66" s="10">
        <v>0.13842417048473413</v>
      </c>
      <c r="AO66" s="10">
        <v>0.18227420475108763</v>
      </c>
      <c r="AP66" s="10">
        <v>0.49924157009201869</v>
      </c>
      <c r="AQ66" s="10">
        <v>6.6485357093862538E-2</v>
      </c>
      <c r="AR66" s="10">
        <v>0.28435335951563967</v>
      </c>
      <c r="AS66" s="10">
        <v>0.37787401176187169</v>
      </c>
      <c r="AT66" s="10">
        <v>0.1828174694404259</v>
      </c>
      <c r="AU66" s="77">
        <v>8.8469802188200261E-2</v>
      </c>
      <c r="AV66" s="77">
        <f t="shared" si="66"/>
        <v>0.35083871660950222</v>
      </c>
      <c r="AW66" s="10">
        <v>0</v>
      </c>
      <c r="AX66" s="10">
        <f t="shared" si="67"/>
        <v>0.27845360347074655</v>
      </c>
      <c r="AY66" s="10">
        <f t="shared" si="68"/>
        <v>0.16792193897990182</v>
      </c>
      <c r="AZ66" s="10">
        <f t="shared" si="69"/>
        <v>0.17367871313369948</v>
      </c>
      <c r="BA66" s="10">
        <f t="shared" si="70"/>
        <v>0.3799457444156521</v>
      </c>
      <c r="BC66" s="13">
        <f t="shared" si="71"/>
        <v>4866.8120814617077</v>
      </c>
      <c r="BD66" s="13">
        <f t="shared" si="72"/>
        <v>2934.9396494907242</v>
      </c>
      <c r="BE66" s="13">
        <f t="shared" si="73"/>
        <v>3035.5565481507997</v>
      </c>
      <c r="BF66" s="13">
        <f t="shared" si="74"/>
        <v>6640.691720896767</v>
      </c>
      <c r="BH66" s="13">
        <f t="shared" si="75"/>
        <v>5111.2622717909962</v>
      </c>
      <c r="BI66" s="13">
        <f t="shared" si="76"/>
        <v>2952.1381565104111</v>
      </c>
      <c r="BJ66" s="13">
        <f t="shared" si="77"/>
        <v>3038.4651769864408</v>
      </c>
      <c r="BK66" s="13">
        <f t="shared" si="78"/>
        <v>6430.743053055151</v>
      </c>
      <c r="BL66" s="13">
        <f t="shared" si="79"/>
        <v>17532.608658343001</v>
      </c>
      <c r="BM66" s="67">
        <f t="shared" si="80"/>
        <v>0.9968853090029467</v>
      </c>
      <c r="BO66" s="136">
        <f t="shared" si="81"/>
        <v>5095.3422692094709</v>
      </c>
      <c r="BP66" s="136">
        <f t="shared" si="82"/>
        <v>2942.9431583722708</v>
      </c>
      <c r="BQ66" s="136">
        <f t="shared" si="83"/>
        <v>3029.0012968548212</v>
      </c>
      <c r="BR66" s="136">
        <f t="shared" si="84"/>
        <v>6410.7132755634366</v>
      </c>
      <c r="BT66" s="3">
        <f t="shared" si="85"/>
        <v>5096</v>
      </c>
      <c r="BU66" s="3">
        <f t="shared" si="86"/>
        <v>2943</v>
      </c>
      <c r="BV66" s="3">
        <f t="shared" si="87"/>
        <v>3029</v>
      </c>
      <c r="BW66" s="3">
        <f t="shared" si="88"/>
        <v>6409</v>
      </c>
      <c r="BX66" s="3">
        <f t="shared" si="89"/>
        <v>17477</v>
      </c>
    </row>
    <row r="67" spans="1:76" x14ac:dyDescent="0.55000000000000004">
      <c r="A67">
        <v>59</v>
      </c>
      <c r="B67" s="6" t="s">
        <v>126</v>
      </c>
      <c r="C67" s="6">
        <v>25380</v>
      </c>
      <c r="D67">
        <v>56661</v>
      </c>
      <c r="E67">
        <v>58966</v>
      </c>
      <c r="F67">
        <v>18898</v>
      </c>
      <c r="G67">
        <v>19082</v>
      </c>
      <c r="H67">
        <v>19430</v>
      </c>
      <c r="I67" s="62">
        <f t="shared" si="46"/>
        <v>348</v>
      </c>
      <c r="J67" s="8">
        <f t="shared" si="47"/>
        <v>4.7891731657673204E-4</v>
      </c>
      <c r="K67" s="62">
        <f t="shared" si="48"/>
        <v>532</v>
      </c>
      <c r="L67" s="8">
        <f t="shared" si="49"/>
        <v>4.1155797126675534E-4</v>
      </c>
      <c r="M67">
        <v>56652</v>
      </c>
      <c r="N67" s="8">
        <f t="shared" si="50"/>
        <v>2.9574942424866507E-3</v>
      </c>
      <c r="O67" s="3">
        <v>30247.867396821799</v>
      </c>
      <c r="P67" s="8">
        <f t="shared" si="51"/>
        <v>0.51297132918668042</v>
      </c>
      <c r="Q67" s="8">
        <f t="shared" si="52"/>
        <v>2.9572202792778443E-3</v>
      </c>
      <c r="R67" s="8">
        <v>0.2056</v>
      </c>
      <c r="S67" s="115">
        <f t="shared" si="53"/>
        <v>12123.409600000001</v>
      </c>
      <c r="T67" s="8">
        <f t="shared" si="54"/>
        <v>4.4470672289570164E-3</v>
      </c>
      <c r="U67" s="2">
        <v>0.69525557294758999</v>
      </c>
      <c r="V67" s="2">
        <v>0.30474442705241001</v>
      </c>
      <c r="W67">
        <v>21</v>
      </c>
      <c r="X67" t="s">
        <v>371</v>
      </c>
      <c r="Y67" s="3">
        <f t="shared" si="55"/>
        <v>151.79999999999998</v>
      </c>
      <c r="Z67" s="3">
        <f t="shared" si="56"/>
        <v>3.8961071409294545</v>
      </c>
      <c r="AA67" s="3">
        <f t="shared" si="57"/>
        <v>176.69610714092943</v>
      </c>
      <c r="AB67" s="3"/>
      <c r="AC67" s="3">
        <f t="shared" si="58"/>
        <v>1860.7799093307829</v>
      </c>
      <c r="AD67" s="3">
        <f t="shared" si="59"/>
        <v>1237.3854047707644</v>
      </c>
      <c r="AE67" s="3">
        <f t="shared" si="60"/>
        <v>3274.8614212424768</v>
      </c>
      <c r="AF67" s="3">
        <f t="shared" si="61"/>
        <v>0</v>
      </c>
      <c r="AG67" s="8">
        <f t="shared" si="62"/>
        <v>7.4042875082348612E-3</v>
      </c>
      <c r="AH67" s="3">
        <f t="shared" si="63"/>
        <v>1551.8238983675496</v>
      </c>
      <c r="AI67" s="3">
        <f t="shared" si="64"/>
        <v>4649.9892124690969</v>
      </c>
      <c r="AJ67" s="3"/>
      <c r="AK67" s="3">
        <f t="shared" si="65"/>
        <v>4827</v>
      </c>
      <c r="AM67" s="10">
        <v>0.22318145949155285</v>
      </c>
      <c r="AN67" s="10">
        <v>0.15409415411741423</v>
      </c>
      <c r="AO67" s="10">
        <v>0.18914395869091954</v>
      </c>
      <c r="AP67" s="10">
        <v>0.4335804277001134</v>
      </c>
      <c r="AQ67" s="10">
        <v>0</v>
      </c>
      <c r="AR67" s="10">
        <v>0.12304065405577773</v>
      </c>
      <c r="AS67" s="10">
        <v>0.20914704916763552</v>
      </c>
      <c r="AT67" s="10">
        <v>0.47780636008112615</v>
      </c>
      <c r="AU67" s="77">
        <v>0.19000593669546059</v>
      </c>
      <c r="AV67" s="77">
        <f t="shared" si="66"/>
        <v>0.12304065405577773</v>
      </c>
      <c r="AW67" s="10">
        <v>0</v>
      </c>
      <c r="AX67" s="10">
        <f t="shared" si="67"/>
        <v>0.25727302901540433</v>
      </c>
      <c r="AY67" s="10">
        <f t="shared" si="68"/>
        <v>0.1616092426990238</v>
      </c>
      <c r="AZ67" s="10">
        <f t="shared" si="69"/>
        <v>0.17233183108522349</v>
      </c>
      <c r="BA67" s="10">
        <f t="shared" si="70"/>
        <v>0.40878589720034836</v>
      </c>
      <c r="BC67" s="13">
        <f t="shared" si="71"/>
        <v>1241.8569110573567</v>
      </c>
      <c r="BD67" s="13">
        <f t="shared" si="72"/>
        <v>780.08781450818788</v>
      </c>
      <c r="BE67" s="13">
        <f t="shared" si="73"/>
        <v>831.84574864837373</v>
      </c>
      <c r="BF67" s="13">
        <f t="shared" si="74"/>
        <v>1973.2095257860815</v>
      </c>
      <c r="BH67" s="13">
        <f t="shared" si="75"/>
        <v>1304.2328880189609</v>
      </c>
      <c r="BI67" s="13">
        <f t="shared" si="76"/>
        <v>784.65906548982889</v>
      </c>
      <c r="BJ67" s="13">
        <f t="shared" si="77"/>
        <v>832.64281188634845</v>
      </c>
      <c r="BK67" s="13">
        <f t="shared" si="78"/>
        <v>1910.8255560548032</v>
      </c>
      <c r="BL67" s="13">
        <f t="shared" si="79"/>
        <v>4832.3603214499417</v>
      </c>
      <c r="BM67" s="67">
        <f t="shared" si="80"/>
        <v>0.99889074466857364</v>
      </c>
      <c r="BO67" s="136">
        <f t="shared" si="81"/>
        <v>1302.7861607345044</v>
      </c>
      <c r="BP67" s="136">
        <f t="shared" si="82"/>
        <v>783.7886782380823</v>
      </c>
      <c r="BQ67" s="136">
        <f t="shared" si="83"/>
        <v>831.71919840808971</v>
      </c>
      <c r="BR67" s="136">
        <f t="shared" si="84"/>
        <v>1908.7059626193236</v>
      </c>
      <c r="BT67" s="3">
        <f t="shared" si="85"/>
        <v>1304</v>
      </c>
      <c r="BU67" s="3">
        <f t="shared" si="86"/>
        <v>784</v>
      </c>
      <c r="BV67" s="3">
        <f t="shared" si="87"/>
        <v>832</v>
      </c>
      <c r="BW67" s="3">
        <f t="shared" si="88"/>
        <v>1907</v>
      </c>
      <c r="BX67" s="3">
        <f t="shared" si="89"/>
        <v>4827</v>
      </c>
    </row>
    <row r="68" spans="1:76" x14ac:dyDescent="0.55000000000000004">
      <c r="A68">
        <v>59</v>
      </c>
      <c r="B68" s="6" t="s">
        <v>127</v>
      </c>
      <c r="C68" s="6">
        <v>28000</v>
      </c>
      <c r="D68">
        <v>141896</v>
      </c>
      <c r="E68">
        <v>158323</v>
      </c>
      <c r="F68">
        <v>47686</v>
      </c>
      <c r="G68">
        <v>49614</v>
      </c>
      <c r="H68">
        <v>52915</v>
      </c>
      <c r="I68" s="62">
        <f t="shared" si="46"/>
        <v>3301</v>
      </c>
      <c r="J68" s="8">
        <f t="shared" si="47"/>
        <v>4.5428335115511274E-3</v>
      </c>
      <c r="K68" s="62">
        <f t="shared" si="48"/>
        <v>5229</v>
      </c>
      <c r="L68" s="8">
        <f t="shared" si="49"/>
        <v>4.0451816386350816E-3</v>
      </c>
      <c r="M68">
        <v>142824</v>
      </c>
      <c r="N68" s="8">
        <f t="shared" si="50"/>
        <v>7.4560678826681029E-3</v>
      </c>
      <c r="O68" s="3">
        <v>86632.079347255203</v>
      </c>
      <c r="P68" s="8">
        <f t="shared" si="51"/>
        <v>0.54718568589058569</v>
      </c>
      <c r="Q68" s="8">
        <f t="shared" si="52"/>
        <v>8.4696927066213196E-3</v>
      </c>
      <c r="R68" s="8">
        <v>0.17050000000000001</v>
      </c>
      <c r="S68" s="115">
        <f t="shared" si="53"/>
        <v>26994.071500000002</v>
      </c>
      <c r="T68" s="8">
        <f t="shared" si="54"/>
        <v>9.9018720561724286E-3</v>
      </c>
      <c r="U68" s="2">
        <v>0.51633828832790918</v>
      </c>
      <c r="V68" s="2">
        <v>0.48366171167209082</v>
      </c>
      <c r="W68">
        <v>0</v>
      </c>
      <c r="X68" t="s">
        <v>371</v>
      </c>
      <c r="Y68" s="3">
        <f t="shared" si="55"/>
        <v>1590.6</v>
      </c>
      <c r="Z68" s="3">
        <f t="shared" si="56"/>
        <v>50.784931150496966</v>
      </c>
      <c r="AA68" s="3">
        <f t="shared" si="57"/>
        <v>1641.3849311504969</v>
      </c>
      <c r="AB68" s="3"/>
      <c r="AC68" s="3">
        <f t="shared" si="58"/>
        <v>4143.2260045258772</v>
      </c>
      <c r="AD68" s="3">
        <f t="shared" si="59"/>
        <v>3543.9612704894289</v>
      </c>
      <c r="AE68" s="3">
        <f t="shared" si="60"/>
        <v>9328.5722061658034</v>
      </c>
      <c r="AF68" s="3">
        <f t="shared" si="61"/>
        <v>0</v>
      </c>
      <c r="AG68" s="8">
        <f t="shared" si="62"/>
        <v>1.8371564762793748E-2</v>
      </c>
      <c r="AH68" s="3">
        <f t="shared" si="63"/>
        <v>3850.3952227142763</v>
      </c>
      <c r="AI68" s="3">
        <f t="shared" si="64"/>
        <v>11537.582497729582</v>
      </c>
      <c r="AJ68" s="3"/>
      <c r="AK68" s="3">
        <f t="shared" si="65"/>
        <v>13179</v>
      </c>
      <c r="AM68" s="10">
        <v>0.27763625648693818</v>
      </c>
      <c r="AN68" s="10">
        <v>0.17838149705339074</v>
      </c>
      <c r="AO68" s="10">
        <v>0.19073323388160784</v>
      </c>
      <c r="AP68" s="10">
        <v>0.35324901257806318</v>
      </c>
      <c r="AQ68" s="10">
        <v>2.8101963729301675E-2</v>
      </c>
      <c r="AR68" s="10">
        <v>0.30650124634141296</v>
      </c>
      <c r="AS68" s="10">
        <v>0.42976733453956573</v>
      </c>
      <c r="AT68" s="10">
        <v>0.20061849986141364</v>
      </c>
      <c r="AU68" s="77">
        <v>3.5010955528305847E-2</v>
      </c>
      <c r="AV68" s="77">
        <f t="shared" si="66"/>
        <v>0.33460321007071464</v>
      </c>
      <c r="AW68" s="10">
        <v>0</v>
      </c>
      <c r="AX68" s="10">
        <f t="shared" si="67"/>
        <v>0.23004563051771165</v>
      </c>
      <c r="AY68" s="10">
        <f t="shared" si="68"/>
        <v>0.14946557123103554</v>
      </c>
      <c r="AZ68" s="10">
        <f t="shared" si="69"/>
        <v>0.17153719348987934</v>
      </c>
      <c r="BA68" s="10">
        <f t="shared" si="70"/>
        <v>0.44895160476137347</v>
      </c>
      <c r="BC68" s="13">
        <f t="shared" si="71"/>
        <v>3031.7713645929221</v>
      </c>
      <c r="BD68" s="13">
        <f t="shared" si="72"/>
        <v>1969.8067632538175</v>
      </c>
      <c r="BE68" s="13">
        <f t="shared" si="73"/>
        <v>2260.6886730031197</v>
      </c>
      <c r="BF68" s="13">
        <f t="shared" si="74"/>
        <v>5916.7331991501405</v>
      </c>
      <c r="BH68" s="13">
        <f t="shared" si="75"/>
        <v>3184.0511474784444</v>
      </c>
      <c r="BI68" s="13">
        <f t="shared" si="76"/>
        <v>1981.349670260824</v>
      </c>
      <c r="BJ68" s="13">
        <f t="shared" si="77"/>
        <v>2262.8548340211742</v>
      </c>
      <c r="BK68" s="13">
        <f t="shared" si="78"/>
        <v>5729.6728287331734</v>
      </c>
      <c r="BL68" s="13">
        <f t="shared" si="79"/>
        <v>13157.928480493616</v>
      </c>
      <c r="BM68" s="67">
        <f t="shared" si="80"/>
        <v>1.0016014313755863</v>
      </c>
      <c r="BO68" s="136">
        <f t="shared" si="81"/>
        <v>3189.150186887488</v>
      </c>
      <c r="BP68" s="136">
        <f t="shared" si="82"/>
        <v>1984.5226657887874</v>
      </c>
      <c r="BQ68" s="136">
        <f t="shared" si="83"/>
        <v>2266.4786407507727</v>
      </c>
      <c r="BR68" s="136">
        <f t="shared" si="84"/>
        <v>5738.848506572951</v>
      </c>
      <c r="BT68" s="3">
        <f t="shared" si="85"/>
        <v>3190</v>
      </c>
      <c r="BU68" s="3">
        <f t="shared" si="86"/>
        <v>1985</v>
      </c>
      <c r="BV68" s="3">
        <f t="shared" si="87"/>
        <v>2267</v>
      </c>
      <c r="BW68" s="3">
        <f t="shared" si="88"/>
        <v>5738</v>
      </c>
      <c r="BX68" s="3">
        <f t="shared" si="89"/>
        <v>13180</v>
      </c>
    </row>
    <row r="69" spans="1:76" x14ac:dyDescent="0.55000000000000004">
      <c r="A69">
        <v>59</v>
      </c>
      <c r="B69" s="6" t="s">
        <v>128</v>
      </c>
      <c r="C69" s="6">
        <v>29000</v>
      </c>
      <c r="D69">
        <v>175982</v>
      </c>
      <c r="E69">
        <v>185829</v>
      </c>
      <c r="F69">
        <v>46870</v>
      </c>
      <c r="G69">
        <v>48350</v>
      </c>
      <c r="H69">
        <v>49202</v>
      </c>
      <c r="I69" s="62">
        <f t="shared" si="46"/>
        <v>852</v>
      </c>
      <c r="J69" s="8">
        <f t="shared" si="47"/>
        <v>1.1725217061016543E-3</v>
      </c>
      <c r="K69" s="62">
        <f t="shared" si="48"/>
        <v>2332</v>
      </c>
      <c r="L69" s="8">
        <f t="shared" si="49"/>
        <v>1.8040473477332207E-3</v>
      </c>
      <c r="M69">
        <v>175155</v>
      </c>
      <c r="N69" s="8">
        <f t="shared" si="50"/>
        <v>9.1438943734157545E-3</v>
      </c>
      <c r="O69" s="3">
        <v>135945.060518538</v>
      </c>
      <c r="P69" s="8">
        <f t="shared" si="51"/>
        <v>0.73155998535501987</v>
      </c>
      <c r="Q69" s="8">
        <f t="shared" si="52"/>
        <v>1.3290837484804478E-2</v>
      </c>
      <c r="R69" s="8">
        <v>0.21640000000000001</v>
      </c>
      <c r="S69" s="115">
        <f t="shared" si="53"/>
        <v>40213.395600000003</v>
      </c>
      <c r="T69" s="8">
        <f t="shared" si="54"/>
        <v>1.475093885616504E-2</v>
      </c>
      <c r="U69" s="2">
        <v>0.53849713901043417</v>
      </c>
      <c r="V69" s="2">
        <v>0.46150286098956583</v>
      </c>
      <c r="W69">
        <v>253</v>
      </c>
      <c r="X69" t="s">
        <v>371</v>
      </c>
      <c r="Y69" s="3">
        <f t="shared" si="55"/>
        <v>1221</v>
      </c>
      <c r="Z69" s="3">
        <f t="shared" si="56"/>
        <v>38.037324764389098</v>
      </c>
      <c r="AA69" s="3">
        <f t="shared" si="57"/>
        <v>1512.037324764389</v>
      </c>
      <c r="AB69" s="3"/>
      <c r="AC69" s="3">
        <f t="shared" si="58"/>
        <v>6172.2140129993541</v>
      </c>
      <c r="AD69" s="3">
        <f t="shared" si="59"/>
        <v>5561.2659077575836</v>
      </c>
      <c r="AE69" s="3">
        <f t="shared" si="60"/>
        <v>13245.517245521327</v>
      </c>
      <c r="AF69" s="3">
        <f t="shared" si="61"/>
        <v>0</v>
      </c>
      <c r="AG69" s="8">
        <f t="shared" si="62"/>
        <v>2.8041776340969517E-2</v>
      </c>
      <c r="AH69" s="3">
        <f t="shared" si="63"/>
        <v>5877.121685266402</v>
      </c>
      <c r="AI69" s="3">
        <f t="shared" si="64"/>
        <v>17610.601606023338</v>
      </c>
      <c r="AJ69" s="3"/>
      <c r="AK69" s="3">
        <f t="shared" si="65"/>
        <v>19123</v>
      </c>
      <c r="AM69" s="10">
        <v>0.32565848409626386</v>
      </c>
      <c r="AN69" s="10">
        <v>0.18782784458094917</v>
      </c>
      <c r="AO69" s="10">
        <v>0.20030641736788957</v>
      </c>
      <c r="AP69" s="10">
        <v>0.28620725395489738</v>
      </c>
      <c r="AQ69" s="10">
        <v>2.0142115447417409E-6</v>
      </c>
      <c r="AR69" s="10">
        <v>0.47922187444196529</v>
      </c>
      <c r="AS69" s="10">
        <v>0.52077200522036371</v>
      </c>
      <c r="AT69" s="10">
        <v>4.1061261262629424E-6</v>
      </c>
      <c r="AU69" s="77">
        <v>0</v>
      </c>
      <c r="AV69" s="77">
        <f t="shared" si="66"/>
        <v>0.47922388865351001</v>
      </c>
      <c r="AW69" s="10">
        <v>0</v>
      </c>
      <c r="AX69" s="10">
        <f t="shared" si="67"/>
        <v>0.20603451671304884</v>
      </c>
      <c r="AY69" s="10">
        <f t="shared" si="68"/>
        <v>0.14474239746725631</v>
      </c>
      <c r="AZ69" s="10">
        <f t="shared" si="69"/>
        <v>0.1667506017467385</v>
      </c>
      <c r="BA69" s="10">
        <f t="shared" si="70"/>
        <v>0.4824724840729564</v>
      </c>
      <c r="BC69" s="13">
        <f t="shared" si="71"/>
        <v>3939.9980631036328</v>
      </c>
      <c r="BD69" s="13">
        <f t="shared" si="72"/>
        <v>2767.9088667663423</v>
      </c>
      <c r="BE69" s="13">
        <f t="shared" si="73"/>
        <v>3188.7717572028805</v>
      </c>
      <c r="BF69" s="13">
        <f t="shared" si="74"/>
        <v>9226.3213129271444</v>
      </c>
      <c r="BH69" s="13">
        <f t="shared" si="75"/>
        <v>4137.8962478499488</v>
      </c>
      <c r="BI69" s="13">
        <f t="shared" si="76"/>
        <v>2784.1285870196007</v>
      </c>
      <c r="BJ69" s="13">
        <f t="shared" si="77"/>
        <v>3191.8271947597691</v>
      </c>
      <c r="BK69" s="13">
        <f t="shared" si="78"/>
        <v>8934.6267199328195</v>
      </c>
      <c r="BL69" s="13">
        <f t="shared" si="79"/>
        <v>19048.478749562139</v>
      </c>
      <c r="BM69" s="67">
        <f t="shared" si="80"/>
        <v>1.0039121890738689</v>
      </c>
      <c r="BO69" s="136">
        <f t="shared" si="81"/>
        <v>4154.0844803395903</v>
      </c>
      <c r="BP69" s="136">
        <f t="shared" si="82"/>
        <v>2795.0206244579849</v>
      </c>
      <c r="BQ69" s="136">
        <f t="shared" si="83"/>
        <v>3204.314226236786</v>
      </c>
      <c r="BR69" s="136">
        <f t="shared" si="84"/>
        <v>8969.5806689656383</v>
      </c>
      <c r="BT69" s="3">
        <f t="shared" si="85"/>
        <v>4155</v>
      </c>
      <c r="BU69" s="3">
        <f t="shared" si="86"/>
        <v>2795</v>
      </c>
      <c r="BV69" s="3">
        <f t="shared" si="87"/>
        <v>3204</v>
      </c>
      <c r="BW69" s="3">
        <f t="shared" si="88"/>
        <v>8968</v>
      </c>
      <c r="BX69" s="3">
        <f t="shared" si="89"/>
        <v>19122</v>
      </c>
    </row>
    <row r="70" spans="1:76" x14ac:dyDescent="0.55000000000000004">
      <c r="A70">
        <v>37</v>
      </c>
      <c r="B70" s="6" t="s">
        <v>57</v>
      </c>
      <c r="C70" s="6">
        <v>28168</v>
      </c>
      <c r="D70">
        <v>60628</v>
      </c>
      <c r="E70">
        <v>65681</v>
      </c>
      <c r="F70">
        <v>21333</v>
      </c>
      <c r="G70">
        <v>22414</v>
      </c>
      <c r="H70">
        <v>23695</v>
      </c>
      <c r="I70" s="62">
        <f t="shared" si="46"/>
        <v>1281</v>
      </c>
      <c r="J70" s="8">
        <f t="shared" si="47"/>
        <v>1.7629111567091774E-3</v>
      </c>
      <c r="K70" s="62">
        <f t="shared" si="48"/>
        <v>2362</v>
      </c>
      <c r="L70" s="8">
        <f t="shared" si="49"/>
        <v>1.8272555040076618E-3</v>
      </c>
      <c r="M70">
        <v>61042</v>
      </c>
      <c r="N70" s="8">
        <f t="shared" si="50"/>
        <v>3.1866723778484454E-3</v>
      </c>
      <c r="O70" s="3">
        <v>64820.641704618603</v>
      </c>
      <c r="P70" s="8">
        <f t="shared" si="51"/>
        <v>0.98690095620679652</v>
      </c>
      <c r="Q70" s="8">
        <f t="shared" si="52"/>
        <v>6.3372704478611422E-3</v>
      </c>
      <c r="R70" s="8">
        <v>0.1699</v>
      </c>
      <c r="S70" s="115">
        <f t="shared" si="53"/>
        <v>11159.2019</v>
      </c>
      <c r="T70" s="8">
        <f t="shared" si="54"/>
        <v>4.0933798913141452E-3</v>
      </c>
      <c r="U70" s="2">
        <v>0.49716693302339099</v>
      </c>
      <c r="V70" s="2">
        <v>0.50283306697660901</v>
      </c>
      <c r="W70">
        <v>23</v>
      </c>
      <c r="X70" t="s">
        <v>379</v>
      </c>
      <c r="Y70" s="3">
        <f t="shared" si="55"/>
        <v>891.82499999999993</v>
      </c>
      <c r="Z70" s="3">
        <f t="shared" si="56"/>
        <v>29.072743498474502</v>
      </c>
      <c r="AA70" s="3">
        <f t="shared" si="57"/>
        <v>943.89774349847448</v>
      </c>
      <c r="AB70" s="3"/>
      <c r="AC70" s="3">
        <f t="shared" si="58"/>
        <v>1712.7870281381811</v>
      </c>
      <c r="AD70" s="3">
        <f t="shared" si="59"/>
        <v>2651.6949086333871</v>
      </c>
      <c r="AE70" s="3">
        <f t="shared" si="60"/>
        <v>5308.3796802700426</v>
      </c>
      <c r="AF70" s="3">
        <f t="shared" si="61"/>
        <v>0</v>
      </c>
      <c r="AG70" s="8">
        <f t="shared" si="62"/>
        <v>1.0430650339175288E-2</v>
      </c>
      <c r="AH70" s="3">
        <f t="shared" si="63"/>
        <v>412.34675653301269</v>
      </c>
      <c r="AI70" s="3">
        <f t="shared" si="64"/>
        <v>4776.8286933045811</v>
      </c>
      <c r="AJ70" s="3"/>
      <c r="AK70" s="3">
        <f t="shared" si="65"/>
        <v>5721</v>
      </c>
      <c r="AM70" s="10">
        <v>0.29034801201026683</v>
      </c>
      <c r="AN70" s="10">
        <v>0.19293223400648943</v>
      </c>
      <c r="AO70" s="10">
        <v>0.17339559946405791</v>
      </c>
      <c r="AP70" s="10">
        <v>0.3433241545191858</v>
      </c>
      <c r="AQ70" s="10">
        <v>0</v>
      </c>
      <c r="AR70" s="10">
        <v>0.40209294113431987</v>
      </c>
      <c r="AS70" s="10">
        <v>0.44446530687490332</v>
      </c>
      <c r="AT70" s="10">
        <v>0.15341361712269863</v>
      </c>
      <c r="AU70" s="77">
        <v>2.8134868078192552E-5</v>
      </c>
      <c r="AV70" s="77">
        <f t="shared" si="66"/>
        <v>0.40209294113431987</v>
      </c>
      <c r="AW70" s="10">
        <v>0</v>
      </c>
      <c r="AX70" s="10">
        <f t="shared" si="67"/>
        <v>0.24595821393059733</v>
      </c>
      <c r="AY70" s="10">
        <f t="shared" si="68"/>
        <v>0.13165667618769761</v>
      </c>
      <c r="AZ70" s="10">
        <f t="shared" si="69"/>
        <v>0.15553097006305777</v>
      </c>
      <c r="BA70" s="10">
        <f t="shared" si="70"/>
        <v>0.46685413981864726</v>
      </c>
      <c r="BC70" s="13">
        <f t="shared" si="71"/>
        <v>1407.1269418969473</v>
      </c>
      <c r="BD70" s="13">
        <f t="shared" si="72"/>
        <v>753.20784446981804</v>
      </c>
      <c r="BE70" s="13">
        <f t="shared" si="73"/>
        <v>889.79267973075355</v>
      </c>
      <c r="BF70" s="13">
        <f t="shared" si="74"/>
        <v>2670.8725339024809</v>
      </c>
      <c r="BH70" s="13">
        <f t="shared" si="75"/>
        <v>1477.8041003749604</v>
      </c>
      <c r="BI70" s="13">
        <f t="shared" si="76"/>
        <v>757.6215810189309</v>
      </c>
      <c r="BJ70" s="13">
        <f t="shared" si="77"/>
        <v>890.64526692685899</v>
      </c>
      <c r="BK70" s="13">
        <f t="shared" si="78"/>
        <v>2586.4316120775684</v>
      </c>
      <c r="BL70" s="13">
        <f t="shared" si="79"/>
        <v>5712.5025603983186</v>
      </c>
      <c r="BM70" s="67">
        <f t="shared" si="80"/>
        <v>1.0014875161125685</v>
      </c>
      <c r="BO70" s="136">
        <f t="shared" si="81"/>
        <v>1480.0023577854879</v>
      </c>
      <c r="BP70" s="136">
        <f t="shared" si="82"/>
        <v>758.74855532792617</v>
      </c>
      <c r="BQ70" s="136">
        <f t="shared" si="83"/>
        <v>891.97011611199559</v>
      </c>
      <c r="BR70" s="136">
        <f t="shared" si="84"/>
        <v>2590.2789707745901</v>
      </c>
      <c r="BT70" s="3">
        <f t="shared" si="85"/>
        <v>1481</v>
      </c>
      <c r="BU70" s="3">
        <f t="shared" si="86"/>
        <v>759</v>
      </c>
      <c r="BV70" s="3">
        <f t="shared" si="87"/>
        <v>892</v>
      </c>
      <c r="BW70" s="3">
        <f t="shared" si="88"/>
        <v>2589</v>
      </c>
      <c r="BX70" s="3">
        <f t="shared" si="89"/>
        <v>5721</v>
      </c>
    </row>
    <row r="71" spans="1:76" x14ac:dyDescent="0.55000000000000004">
      <c r="A71">
        <v>37</v>
      </c>
      <c r="B71" s="6" t="s">
        <v>58</v>
      </c>
      <c r="C71" s="6">
        <v>30000</v>
      </c>
      <c r="D71">
        <v>201173</v>
      </c>
      <c r="E71">
        <v>214129</v>
      </c>
      <c r="F71">
        <v>75577</v>
      </c>
      <c r="G71">
        <v>78349</v>
      </c>
      <c r="H71">
        <v>82295</v>
      </c>
      <c r="I71" s="62">
        <f t="shared" si="46"/>
        <v>3946</v>
      </c>
      <c r="J71" s="8">
        <f t="shared" si="47"/>
        <v>5.430481986240761E-3</v>
      </c>
      <c r="K71" s="62">
        <f t="shared" si="48"/>
        <v>6718</v>
      </c>
      <c r="L71" s="8">
        <f t="shared" si="49"/>
        <v>5.1970797950565079E-3</v>
      </c>
      <c r="M71">
        <v>206283</v>
      </c>
      <c r="N71" s="8">
        <f t="shared" si="50"/>
        <v>1.0768918746432142E-2</v>
      </c>
      <c r="O71" s="3">
        <v>135566.68789010501</v>
      </c>
      <c r="P71" s="8">
        <f t="shared" si="51"/>
        <v>0.6331075561465519</v>
      </c>
      <c r="Q71" s="8">
        <f t="shared" si="52"/>
        <v>1.3253845415405124E-2</v>
      </c>
      <c r="R71" s="8">
        <v>0.13420000000000001</v>
      </c>
      <c r="S71" s="115">
        <f t="shared" si="53"/>
        <v>28736.111800000002</v>
      </c>
      <c r="T71" s="8">
        <f t="shared" si="54"/>
        <v>1.0540881261111974E-2</v>
      </c>
      <c r="U71" s="2">
        <v>0.33817261953861805</v>
      </c>
      <c r="V71" s="2">
        <v>0.6618273804613819</v>
      </c>
      <c r="W71">
        <v>123</v>
      </c>
      <c r="X71" t="s">
        <v>377</v>
      </c>
      <c r="Y71" s="3">
        <f t="shared" si="55"/>
        <v>2286.9</v>
      </c>
      <c r="Z71" s="3">
        <f t="shared" si="56"/>
        <v>87.277156273199708</v>
      </c>
      <c r="AA71" s="3">
        <f t="shared" si="57"/>
        <v>2497.1771562731997</v>
      </c>
      <c r="AB71" s="3"/>
      <c r="AC71" s="3">
        <f t="shared" si="58"/>
        <v>4410.6057020232356</v>
      </c>
      <c r="AD71" s="3">
        <f t="shared" si="59"/>
        <v>5545.7873696561865</v>
      </c>
      <c r="AE71" s="3">
        <f t="shared" si="60"/>
        <v>12453.570227952621</v>
      </c>
      <c r="AF71" s="3">
        <f t="shared" si="61"/>
        <v>0</v>
      </c>
      <c r="AG71" s="8">
        <f t="shared" si="62"/>
        <v>2.3794726676517098E-2</v>
      </c>
      <c r="AH71" s="3">
        <f t="shared" si="63"/>
        <v>940.65835289299423</v>
      </c>
      <c r="AI71" s="3">
        <f t="shared" si="64"/>
        <v>10897.051424572417</v>
      </c>
      <c r="AJ71" s="3"/>
      <c r="AK71" s="3">
        <f t="shared" si="65"/>
        <v>13394</v>
      </c>
      <c r="AM71" s="10">
        <v>0.294778645274822</v>
      </c>
      <c r="AN71" s="10">
        <v>0.1359515425224779</v>
      </c>
      <c r="AO71" s="10">
        <v>0.14972967087354613</v>
      </c>
      <c r="AP71" s="10">
        <v>0.41954014132915401</v>
      </c>
      <c r="AQ71" s="10">
        <v>0</v>
      </c>
      <c r="AR71" s="10">
        <v>7.7758789136909786E-6</v>
      </c>
      <c r="AS71" s="10">
        <v>0.29601945895365356</v>
      </c>
      <c r="AT71" s="10">
        <v>0.43480189070010888</v>
      </c>
      <c r="AU71" s="77">
        <v>0.26917087446732385</v>
      </c>
      <c r="AV71" s="77">
        <f t="shared" si="66"/>
        <v>7.7758789136909786E-6</v>
      </c>
      <c r="AW71" s="10">
        <v>0</v>
      </c>
      <c r="AX71" s="10">
        <f t="shared" si="67"/>
        <v>0.24374289729831974</v>
      </c>
      <c r="AY71" s="10">
        <f t="shared" si="68"/>
        <v>0.16014702192970337</v>
      </c>
      <c r="AZ71" s="10">
        <f t="shared" si="69"/>
        <v>0.16736393435831365</v>
      </c>
      <c r="BA71" s="10">
        <f t="shared" si="70"/>
        <v>0.42874614641366315</v>
      </c>
      <c r="BC71" s="13">
        <f t="shared" si="71"/>
        <v>3264.6923664136948</v>
      </c>
      <c r="BD71" s="13">
        <f t="shared" si="72"/>
        <v>2145.0092117264471</v>
      </c>
      <c r="BE71" s="13">
        <f t="shared" si="73"/>
        <v>2241.6725367952531</v>
      </c>
      <c r="BF71" s="13">
        <f t="shared" si="74"/>
        <v>5742.6258850646045</v>
      </c>
      <c r="BH71" s="13">
        <f t="shared" si="75"/>
        <v>3428.6713031341592</v>
      </c>
      <c r="BI71" s="13">
        <f t="shared" si="76"/>
        <v>2157.5787907948184</v>
      </c>
      <c r="BJ71" s="13">
        <f t="shared" si="77"/>
        <v>2243.8204768112478</v>
      </c>
      <c r="BK71" s="13">
        <f t="shared" si="78"/>
        <v>5561.0700012568732</v>
      </c>
      <c r="BL71" s="13">
        <f t="shared" si="79"/>
        <v>13391.140571997097</v>
      </c>
      <c r="BM71" s="67">
        <f t="shared" si="80"/>
        <v>1.0002135313259934</v>
      </c>
      <c r="BO71" s="136">
        <f t="shared" si="81"/>
        <v>3429.4034318639133</v>
      </c>
      <c r="BP71" s="136">
        <f t="shared" si="82"/>
        <v>2158.0395014549522</v>
      </c>
      <c r="BQ71" s="136">
        <f t="shared" si="83"/>
        <v>2244.2996027729523</v>
      </c>
      <c r="BR71" s="136">
        <f t="shared" si="84"/>
        <v>5562.257463908184</v>
      </c>
      <c r="BT71" s="3">
        <f t="shared" si="85"/>
        <v>3430</v>
      </c>
      <c r="BU71" s="3">
        <f t="shared" si="86"/>
        <v>2158</v>
      </c>
      <c r="BV71" s="3">
        <f t="shared" si="87"/>
        <v>2244</v>
      </c>
      <c r="BW71" s="3">
        <f t="shared" si="88"/>
        <v>5561</v>
      </c>
      <c r="BX71" s="3">
        <f t="shared" si="89"/>
        <v>13393</v>
      </c>
    </row>
    <row r="72" spans="1:76" x14ac:dyDescent="0.55000000000000004">
      <c r="A72">
        <v>37</v>
      </c>
      <c r="B72" s="6" t="s">
        <v>59</v>
      </c>
      <c r="C72" s="6">
        <v>30014</v>
      </c>
      <c r="D72">
        <v>52268</v>
      </c>
      <c r="E72">
        <v>55687</v>
      </c>
      <c r="F72">
        <v>17907</v>
      </c>
      <c r="G72">
        <v>18474</v>
      </c>
      <c r="H72">
        <v>19481</v>
      </c>
      <c r="I72" s="62">
        <f t="shared" si="46"/>
        <v>1007</v>
      </c>
      <c r="J72" s="8">
        <f t="shared" si="47"/>
        <v>1.3858325798642792E-3</v>
      </c>
      <c r="K72" s="62">
        <f t="shared" si="48"/>
        <v>1574</v>
      </c>
      <c r="L72" s="8">
        <f t="shared" si="49"/>
        <v>1.2176545991990091E-3</v>
      </c>
      <c r="M72">
        <v>52122</v>
      </c>
      <c r="N72" s="8">
        <f t="shared" si="50"/>
        <v>2.7210074649948669E-3</v>
      </c>
      <c r="O72" s="3">
        <v>17014.436181569399</v>
      </c>
      <c r="P72" s="8">
        <f t="shared" si="51"/>
        <v>0.30553695084255572</v>
      </c>
      <c r="Q72" s="8">
        <f t="shared" si="52"/>
        <v>1.663437460119997E-3</v>
      </c>
      <c r="R72" s="8">
        <v>9.1950000000000004E-2</v>
      </c>
      <c r="S72" s="115">
        <f t="shared" si="53"/>
        <v>5120.4196499999998</v>
      </c>
      <c r="T72" s="8">
        <f t="shared" si="54"/>
        <v>1.8782546474403168E-3</v>
      </c>
      <c r="U72" s="2">
        <v>0.70562060889929745</v>
      </c>
      <c r="V72" s="2">
        <v>0.29437939110070255</v>
      </c>
      <c r="W72">
        <v>169</v>
      </c>
      <c r="X72" t="s">
        <v>370</v>
      </c>
      <c r="Y72" s="3">
        <f t="shared" si="55"/>
        <v>467.77499999999998</v>
      </c>
      <c r="Z72" s="3">
        <f t="shared" si="56"/>
        <v>11.836241188524589</v>
      </c>
      <c r="AA72" s="3">
        <f t="shared" si="57"/>
        <v>648.61124118852456</v>
      </c>
      <c r="AB72" s="3"/>
      <c r="AC72" s="3">
        <f t="shared" si="58"/>
        <v>785.91537582484693</v>
      </c>
      <c r="AD72" s="3">
        <f t="shared" si="59"/>
        <v>696.02973079978904</v>
      </c>
      <c r="AE72" s="3">
        <f t="shared" si="60"/>
        <v>2130.5563478131608</v>
      </c>
      <c r="AF72" s="3">
        <f t="shared" si="61"/>
        <v>0</v>
      </c>
      <c r="AG72" s="8">
        <f t="shared" si="62"/>
        <v>3.5416921075603139E-3</v>
      </c>
      <c r="AH72" s="3">
        <f t="shared" si="63"/>
        <v>140.01094904946589</v>
      </c>
      <c r="AI72" s="3">
        <f t="shared" si="64"/>
        <v>1621.9560556741019</v>
      </c>
      <c r="AJ72" s="3"/>
      <c r="AK72" s="3">
        <f t="shared" si="65"/>
        <v>2271</v>
      </c>
      <c r="AM72" s="10">
        <v>0.16466591920374707</v>
      </c>
      <c r="AN72" s="10">
        <v>0.11738788641686185</v>
      </c>
      <c r="AO72" s="10">
        <v>0.1417009445745511</v>
      </c>
      <c r="AP72" s="10">
        <v>0.57624524980484004</v>
      </c>
      <c r="AQ72" s="10">
        <v>0</v>
      </c>
      <c r="AR72" s="10">
        <v>0</v>
      </c>
      <c r="AS72" s="10">
        <v>0.22266280422166676</v>
      </c>
      <c r="AT72" s="10">
        <v>0.33021330296384305</v>
      </c>
      <c r="AU72" s="77">
        <v>0.44712389281449016</v>
      </c>
      <c r="AV72" s="77">
        <f t="shared" si="66"/>
        <v>0</v>
      </c>
      <c r="AW72" s="10">
        <v>0</v>
      </c>
      <c r="AX72" s="10">
        <f t="shared" si="67"/>
        <v>0.30879926033385718</v>
      </c>
      <c r="AY72" s="10">
        <f t="shared" si="68"/>
        <v>0.1694288499825114</v>
      </c>
      <c r="AZ72" s="10">
        <f t="shared" si="69"/>
        <v>0.17137829750781119</v>
      </c>
      <c r="BA72" s="10">
        <f t="shared" si="70"/>
        <v>0.35039359217582011</v>
      </c>
      <c r="BC72" s="13">
        <f t="shared" si="71"/>
        <v>701.28312021818965</v>
      </c>
      <c r="BD72" s="13">
        <f t="shared" si="72"/>
        <v>384.77291831028339</v>
      </c>
      <c r="BE72" s="13">
        <f t="shared" si="73"/>
        <v>389.20011364023924</v>
      </c>
      <c r="BF72" s="13">
        <f t="shared" si="74"/>
        <v>795.74384783128744</v>
      </c>
      <c r="BH72" s="13">
        <f t="shared" si="75"/>
        <v>736.50716202268984</v>
      </c>
      <c r="BI72" s="13">
        <f t="shared" si="76"/>
        <v>387.02765623570997</v>
      </c>
      <c r="BJ72" s="13">
        <f t="shared" si="77"/>
        <v>389.57303987482328</v>
      </c>
      <c r="BK72" s="13">
        <f t="shared" si="78"/>
        <v>770.58602274062355</v>
      </c>
      <c r="BL72" s="13">
        <f t="shared" si="79"/>
        <v>2283.6938808738469</v>
      </c>
      <c r="BM72" s="67">
        <f t="shared" si="80"/>
        <v>0.99444151382102508</v>
      </c>
      <c r="BO72" s="136">
        <f t="shared" si="81"/>
        <v>732.41329714187066</v>
      </c>
      <c r="BP72" s="136">
        <f t="shared" si="82"/>
        <v>384.87636835764272</v>
      </c>
      <c r="BQ72" s="136">
        <f t="shared" si="83"/>
        <v>387.40760351697782</v>
      </c>
      <c r="BR72" s="136">
        <f t="shared" si="84"/>
        <v>766.30273098350858</v>
      </c>
      <c r="BT72" s="3">
        <f t="shared" si="85"/>
        <v>733</v>
      </c>
      <c r="BU72" s="3">
        <f t="shared" si="86"/>
        <v>385</v>
      </c>
      <c r="BV72" s="3">
        <f t="shared" si="87"/>
        <v>387</v>
      </c>
      <c r="BW72" s="3">
        <f t="shared" si="88"/>
        <v>765</v>
      </c>
      <c r="BX72" s="3">
        <f t="shared" si="89"/>
        <v>2270</v>
      </c>
    </row>
    <row r="73" spans="1:76" x14ac:dyDescent="0.55000000000000004">
      <c r="A73">
        <v>71</v>
      </c>
      <c r="B73" s="6" t="s">
        <v>190</v>
      </c>
      <c r="C73" s="6">
        <v>30658</v>
      </c>
      <c r="D73">
        <v>12400</v>
      </c>
      <c r="E73">
        <v>14501</v>
      </c>
      <c r="F73">
        <v>4579</v>
      </c>
      <c r="G73">
        <v>4975</v>
      </c>
      <c r="H73">
        <v>5569</v>
      </c>
      <c r="I73" s="62">
        <f t="shared" ref="I73:I104" si="90">H73-G73</f>
        <v>594</v>
      </c>
      <c r="J73" s="8">
        <f t="shared" ref="J73:J104" si="91">I73/$I$6</f>
        <v>8.1746231622580122E-4</v>
      </c>
      <c r="K73" s="62">
        <f t="shared" ref="K73:K104" si="92">(H73-F73)</f>
        <v>990</v>
      </c>
      <c r="L73" s="8">
        <f t="shared" ref="L73:L104" si="93">K73/$K$6</f>
        <v>7.6586915705655599E-4</v>
      </c>
      <c r="M73">
        <v>12654</v>
      </c>
      <c r="N73" s="8">
        <f t="shared" ref="N73:N104" si="94">M73/$M$6</f>
        <v>6.6059683937771084E-4</v>
      </c>
      <c r="O73" s="3">
        <v>0</v>
      </c>
      <c r="P73" s="8">
        <f t="shared" ref="P73:P104" si="95">O73/E73</f>
        <v>0</v>
      </c>
      <c r="Q73" s="8">
        <f t="shared" ref="Q73:Q104" si="96">O73/$O$6</f>
        <v>0</v>
      </c>
      <c r="R73" s="8">
        <v>0.11705</v>
      </c>
      <c r="S73" s="115">
        <f t="shared" ref="S73:S104" si="97">R73*E73</f>
        <v>1697.34205</v>
      </c>
      <c r="T73" s="8">
        <f t="shared" ref="T73:T104" si="98">S73/$S$6</f>
        <v>6.2261314728537427E-4</v>
      </c>
      <c r="U73" s="2">
        <v>0.60633802816901405</v>
      </c>
      <c r="V73" s="2">
        <v>0.39366197183098595</v>
      </c>
      <c r="W73">
        <v>7</v>
      </c>
      <c r="X73" t="s">
        <v>368</v>
      </c>
      <c r="Y73" s="3">
        <f t="shared" ref="Y73:Y104" si="99">0.825*(G73-F73)</f>
        <v>326.7</v>
      </c>
      <c r="Z73" s="3">
        <f t="shared" ref="Z73:Z104" si="100">(U73*0.015*Y73)+(V73*0.05*Y73)</f>
        <v>9.4018278169014096</v>
      </c>
      <c r="AA73" s="3">
        <f t="shared" ref="AA73:AA104" si="101">W73+Y73+Z73</f>
        <v>343.10182781690139</v>
      </c>
      <c r="AB73" s="3"/>
      <c r="AC73" s="3">
        <f t="shared" ref="AC73:AC104" si="102">T73*$AC$6</f>
        <v>260.5191188048554</v>
      </c>
      <c r="AD73" s="3">
        <f t="shared" ref="AD73:AD104" si="103">Q73*$AD$6</f>
        <v>0</v>
      </c>
      <c r="AE73" s="3">
        <f t="shared" ref="AE73:AE104" si="104">AD73+AC73+AA73</f>
        <v>603.62094662175673</v>
      </c>
      <c r="AF73" s="3">
        <f t="shared" ref="AF73:AF104" si="105">IF(AND(AV73&gt;0.5,AE73&gt;(L73*$W$5)),(AE73-L73*$W$5),0)</f>
        <v>0</v>
      </c>
      <c r="AG73" s="8">
        <f t="shared" ref="AG73:AG104" si="106">IF(AV73&lt;0.5,1,0)*(T73+Q73)</f>
        <v>6.2261314728537427E-4</v>
      </c>
      <c r="AH73" s="3">
        <f t="shared" ref="AH73:AH104" si="107">(AG73/VLOOKUP(A73,$AU$1:$AV$6,2,FALSE))*VLOOKUP(A73,$AU$1:$AW$6,3,FALSE)</f>
        <v>24.254172867344302</v>
      </c>
      <c r="AI73" s="3">
        <f t="shared" ref="AI73:AI104" si="108">AC73+AD73-AF73+AH73</f>
        <v>284.77329167219972</v>
      </c>
      <c r="AJ73" s="3"/>
      <c r="AK73" s="3">
        <f t="shared" ref="AK73:AK104" si="109">MAX(8,ROUND(AI73+AA73,0))</f>
        <v>628</v>
      </c>
      <c r="AM73" s="10">
        <v>0.16697333333333331</v>
      </c>
      <c r="AN73" s="10">
        <v>0.18399588732394365</v>
      </c>
      <c r="AO73" s="10">
        <v>0.19275408763693272</v>
      </c>
      <c r="AP73" s="10">
        <v>0.45627669170579038</v>
      </c>
      <c r="AQ73" s="10">
        <v>0.10340482432791522</v>
      </c>
      <c r="AR73" s="10">
        <v>8.669320142944947E-3</v>
      </c>
      <c r="AS73" s="10">
        <v>0.63502061931099874</v>
      </c>
      <c r="AT73" s="10">
        <v>0.25290523621814109</v>
      </c>
      <c r="AU73" s="77">
        <v>0</v>
      </c>
      <c r="AV73" s="77">
        <f t="shared" ref="AV73:AV104" si="110">AR73+AQ73</f>
        <v>0.11207414447086016</v>
      </c>
      <c r="AW73" s="10">
        <v>0</v>
      </c>
      <c r="AX73" s="10">
        <f t="shared" ref="AX73:AX104" si="111">VLOOKUP($A73,$AL$1:$AP$6,2,FALSE)+(0.5+$AW73)*(VLOOKUP($A73,$AL$1:$AP$6,2,FALSE)-AM73)</f>
        <v>0.28499696414015974</v>
      </c>
      <c r="AY73" s="10">
        <f t="shared" ref="AY73:AY104" si="112">VLOOKUP($A73,$AL$1:$AP$6,3,FALSE)+(0.5+$AW73)*(VLOOKUP($A73,$AL$1:$AP$6,3,FALSE)-AN73)</f>
        <v>0.14513608056029709</v>
      </c>
      <c r="AZ73" s="10">
        <f t="shared" ref="AZ73:AZ104" si="113">VLOOKUP($A73,$AL$1:$AP$6,4,FALSE)+(0.5+$AW73)*(VLOOKUP($A73,$AL$1:$AP$6,4,FALSE)-AO73)</f>
        <v>0.16843877169077692</v>
      </c>
      <c r="BA73" s="10">
        <f t="shared" ref="BA73:BA104" si="114">VLOOKUP($A73,$AL$1:$AP$6,5,FALSE)+(0.5+$AW73)*(VLOOKUP($A73,$AL$1:$AP$6,5,FALSE)-AP73)</f>
        <v>0.40142818360876625</v>
      </c>
      <c r="BC73" s="13">
        <f t="shared" ref="BC73:BC104" si="115">MAX(4,AX73*$AK73)</f>
        <v>178.97809348002031</v>
      </c>
      <c r="BD73" s="13">
        <f t="shared" ref="BD73:BD104" si="116">MAX(4,AY73*$AK73)</f>
        <v>91.145458591866571</v>
      </c>
      <c r="BE73" s="13">
        <f t="shared" ref="BE73:BE104" si="117">AZ73*$AK73</f>
        <v>105.7795486218079</v>
      </c>
      <c r="BF73" s="13">
        <f t="shared" ref="BF73:BF104" si="118">BA73*$AK73</f>
        <v>252.0968993063052</v>
      </c>
      <c r="BH73" s="13">
        <f t="shared" ref="BH73:BH104" si="119">BC73*BC$2</f>
        <v>187.96780343463678</v>
      </c>
      <c r="BI73" s="13">
        <f t="shared" ref="BI73:BI104" si="120">BD73*BD$2</f>
        <v>91.679563546861758</v>
      </c>
      <c r="BJ73" s="13">
        <f t="shared" ref="BJ73:BJ104" si="121">BE73*BE$2</f>
        <v>105.8809051409378</v>
      </c>
      <c r="BK73" s="13">
        <f t="shared" ref="BK73:BK104" si="122">BF73*BF$2</f>
        <v>244.1267343896279</v>
      </c>
      <c r="BL73" s="13">
        <f t="shared" ref="BL73:BL104" si="123">SUM(BH73:BK73)</f>
        <v>629.65500651206423</v>
      </c>
      <c r="BM73" s="67">
        <f t="shared" ref="BM73:BM104" si="124">AK73/BL73</f>
        <v>0.99737156618315159</v>
      </c>
      <c r="BO73" s="136">
        <f t="shared" ref="BO73:BO104" si="125">MAX(4,BH73*$BM73)</f>
        <v>187.47374250361045</v>
      </c>
      <c r="BP73" s="136">
        <f t="shared" ref="BP73:BP104" si="126">MAX(4,BI73*$BM73)</f>
        <v>91.438589881721285</v>
      </c>
      <c r="BQ73" s="136">
        <f t="shared" ref="BQ73:BQ104" si="127">IF(SUM(BO73:BP73)&gt;=AK73,0,(BJ73*$BM73))</f>
        <v>105.60260418930685</v>
      </c>
      <c r="BR73" s="136">
        <f t="shared" ref="BR73:BR104" si="128">IF(SUM(BO73:BP73)&gt;=AK73,0,(BK73*$BM73))</f>
        <v>243.48506342536143</v>
      </c>
      <c r="BT73" s="3">
        <f t="shared" ref="BT73:BT104" si="129">MAX(ROUND(BO73-BO$4/197,0),0)</f>
        <v>188</v>
      </c>
      <c r="BU73" s="3">
        <f t="shared" ref="BU73:BU104" si="130">MAX(ROUND(BP73-BP$4/197,0),0)</f>
        <v>92</v>
      </c>
      <c r="BV73" s="3">
        <f t="shared" ref="BV73:BV104" si="131">MAX(ROUND(BQ73-BQ$4/197,0),0)</f>
        <v>106</v>
      </c>
      <c r="BW73" s="3">
        <f t="shared" ref="BW73:BW104" si="132">MAX(ROUND(BR73-BR$4/197,0),0)</f>
        <v>242</v>
      </c>
      <c r="BX73" s="3">
        <f t="shared" ref="BX73:BX104" si="133">SUM(BT73:BW73)</f>
        <v>628</v>
      </c>
    </row>
    <row r="74" spans="1:76" x14ac:dyDescent="0.55000000000000004">
      <c r="A74">
        <v>37</v>
      </c>
      <c r="B74" s="6" t="s">
        <v>60</v>
      </c>
      <c r="C74" s="6">
        <v>32506</v>
      </c>
      <c r="D74">
        <v>14757</v>
      </c>
      <c r="E74">
        <v>15706</v>
      </c>
      <c r="F74">
        <v>3692</v>
      </c>
      <c r="G74">
        <v>3820</v>
      </c>
      <c r="H74">
        <v>4010</v>
      </c>
      <c r="I74" s="62">
        <f t="shared" si="90"/>
        <v>190</v>
      </c>
      <c r="J74" s="8">
        <f t="shared" si="91"/>
        <v>2.6147784525741119E-4</v>
      </c>
      <c r="K74" s="62">
        <f t="shared" si="92"/>
        <v>318</v>
      </c>
      <c r="L74" s="8">
        <f t="shared" si="93"/>
        <v>2.4600645650907555E-4</v>
      </c>
      <c r="M74">
        <v>14690</v>
      </c>
      <c r="N74" s="8">
        <f t="shared" si="94"/>
        <v>7.6688537778240662E-4</v>
      </c>
      <c r="O74" s="3">
        <v>12525.4519630998</v>
      </c>
      <c r="P74" s="8">
        <f t="shared" si="95"/>
        <v>0.79749471304595698</v>
      </c>
      <c r="Q74" s="8">
        <f t="shared" si="96"/>
        <v>1.2245663493053772E-3</v>
      </c>
      <c r="R74" s="8">
        <v>0.20469999999999999</v>
      </c>
      <c r="S74" s="115">
        <f t="shared" si="97"/>
        <v>3215.0182</v>
      </c>
      <c r="T74" s="8">
        <f t="shared" si="98"/>
        <v>1.1793218697915126E-3</v>
      </c>
      <c r="U74" s="2">
        <v>0.41393548387096774</v>
      </c>
      <c r="V74" s="2">
        <v>0.58606451612903232</v>
      </c>
      <c r="W74">
        <v>1</v>
      </c>
      <c r="X74" t="s">
        <v>372</v>
      </c>
      <c r="Y74" s="3">
        <f t="shared" si="99"/>
        <v>105.6</v>
      </c>
      <c r="Z74" s="3">
        <f t="shared" si="100"/>
        <v>3.7500944516129033</v>
      </c>
      <c r="AA74" s="3">
        <f t="shared" si="101"/>
        <v>110.3500944516129</v>
      </c>
      <c r="AB74" s="3"/>
      <c r="AC74" s="3">
        <f t="shared" si="102"/>
        <v>493.46194445932241</v>
      </c>
      <c r="AD74" s="3">
        <f t="shared" si="103"/>
        <v>512.39352659042345</v>
      </c>
      <c r="AE74" s="3">
        <f t="shared" si="104"/>
        <v>1116.2055655013587</v>
      </c>
      <c r="AF74" s="3">
        <f t="shared" si="105"/>
        <v>786.10745998315542</v>
      </c>
      <c r="AG74" s="8">
        <f t="shared" si="106"/>
        <v>0</v>
      </c>
      <c r="AH74" s="3">
        <f t="shared" si="107"/>
        <v>0</v>
      </c>
      <c r="AI74" s="3">
        <f t="shared" si="108"/>
        <v>219.74801106659038</v>
      </c>
      <c r="AJ74" s="3"/>
      <c r="AK74" s="3">
        <f t="shared" si="109"/>
        <v>330</v>
      </c>
      <c r="AM74" s="10">
        <v>0.40952245161290324</v>
      </c>
      <c r="AN74" s="10">
        <v>0.19027563870967737</v>
      </c>
      <c r="AO74" s="10">
        <v>0.20120559139784941</v>
      </c>
      <c r="AP74" s="10">
        <v>0.19899631827956993</v>
      </c>
      <c r="AQ74" s="10">
        <v>0.70422208038499967</v>
      </c>
      <c r="AR74" s="10">
        <v>0</v>
      </c>
      <c r="AS74" s="10">
        <v>0.29562207002577928</v>
      </c>
      <c r="AT74" s="10">
        <v>1.5584958922095247E-4</v>
      </c>
      <c r="AU74" s="77">
        <v>0</v>
      </c>
      <c r="AV74" s="77">
        <f t="shared" si="110"/>
        <v>0.70422208038499967</v>
      </c>
      <c r="AW74" s="10">
        <v>0.1</v>
      </c>
      <c r="AX74" s="10">
        <f t="shared" si="111"/>
        <v>0.17149423029703753</v>
      </c>
      <c r="AY74" s="10">
        <f t="shared" si="112"/>
        <v>0.12916559617786538</v>
      </c>
      <c r="AZ74" s="10">
        <f t="shared" si="113"/>
        <v>0.13765399960938288</v>
      </c>
      <c r="BA74" s="10">
        <f t="shared" si="114"/>
        <v>0.56168617391571418</v>
      </c>
      <c r="BC74" s="13">
        <f t="shared" si="115"/>
        <v>56.593095998022385</v>
      </c>
      <c r="BD74" s="13">
        <f t="shared" si="116"/>
        <v>42.624646738695574</v>
      </c>
      <c r="BE74" s="13">
        <f t="shared" si="117"/>
        <v>45.425819871096351</v>
      </c>
      <c r="BF74" s="13">
        <f t="shared" si="118"/>
        <v>185.35643739218568</v>
      </c>
      <c r="BH74" s="13">
        <f t="shared" si="119"/>
        <v>59.435653478459407</v>
      </c>
      <c r="BI74" s="13">
        <f t="shared" si="120"/>
        <v>42.874423692805806</v>
      </c>
      <c r="BJ74" s="13">
        <f t="shared" si="121"/>
        <v>45.469346271433125</v>
      </c>
      <c r="BK74" s="13">
        <f t="shared" si="122"/>
        <v>179.49630433045968</v>
      </c>
      <c r="BL74" s="13">
        <f t="shared" si="123"/>
        <v>327.275727773158</v>
      </c>
      <c r="BM74" s="67">
        <f t="shared" si="124"/>
        <v>1.008324088820697</v>
      </c>
      <c r="BO74" s="136">
        <f t="shared" si="125"/>
        <v>59.930401137130275</v>
      </c>
      <c r="BP74" s="136">
        <f t="shared" si="126"/>
        <v>43.231314203760917</v>
      </c>
      <c r="BQ74" s="136">
        <f t="shared" si="127"/>
        <v>45.847837148415564</v>
      </c>
      <c r="BR74" s="136">
        <f t="shared" si="128"/>
        <v>180.99044751069329</v>
      </c>
      <c r="BT74" s="3">
        <f t="shared" si="129"/>
        <v>61</v>
      </c>
      <c r="BU74" s="3">
        <f t="shared" si="130"/>
        <v>44</v>
      </c>
      <c r="BV74" s="3">
        <f t="shared" si="131"/>
        <v>46</v>
      </c>
      <c r="BW74" s="3">
        <f t="shared" si="132"/>
        <v>180</v>
      </c>
      <c r="BX74" s="3">
        <f t="shared" si="133"/>
        <v>331</v>
      </c>
    </row>
    <row r="75" spans="1:76" x14ac:dyDescent="0.55000000000000004">
      <c r="A75">
        <v>37</v>
      </c>
      <c r="B75" s="6" t="s">
        <v>61</v>
      </c>
      <c r="C75" s="6">
        <v>32548</v>
      </c>
      <c r="D75">
        <v>89396</v>
      </c>
      <c r="E75">
        <v>92851</v>
      </c>
      <c r="F75">
        <v>29911</v>
      </c>
      <c r="G75">
        <v>30839</v>
      </c>
      <c r="H75">
        <v>31579</v>
      </c>
      <c r="I75" s="62">
        <f t="shared" si="90"/>
        <v>740</v>
      </c>
      <c r="J75" s="8">
        <f t="shared" si="91"/>
        <v>1.0183873973183383E-3</v>
      </c>
      <c r="K75" s="62">
        <f t="shared" si="92"/>
        <v>1668</v>
      </c>
      <c r="L75" s="8">
        <f t="shared" si="93"/>
        <v>1.2903734888589245E-3</v>
      </c>
      <c r="M75">
        <v>87854</v>
      </c>
      <c r="N75" s="8">
        <f t="shared" si="94"/>
        <v>4.5863817549146053E-3</v>
      </c>
      <c r="O75" s="3">
        <v>59453.082459350197</v>
      </c>
      <c r="P75" s="8">
        <f t="shared" si="95"/>
        <v>0.64030632367287588</v>
      </c>
      <c r="Q75" s="8">
        <f t="shared" si="96"/>
        <v>5.8125043596574883E-3</v>
      </c>
      <c r="R75" s="8">
        <v>0.1502</v>
      </c>
      <c r="S75" s="115">
        <f t="shared" si="97"/>
        <v>13946.2202</v>
      </c>
      <c r="T75" s="8">
        <f t="shared" si="98"/>
        <v>5.1157043163202499E-3</v>
      </c>
      <c r="U75" s="2">
        <v>0.26543000542593598</v>
      </c>
      <c r="V75" s="2">
        <v>0.73456999457406402</v>
      </c>
      <c r="W75">
        <v>0</v>
      </c>
      <c r="X75" t="s">
        <v>379</v>
      </c>
      <c r="Y75" s="3">
        <f t="shared" si="99"/>
        <v>765.59999999999991</v>
      </c>
      <c r="Z75" s="3">
        <f t="shared" si="100"/>
        <v>31.167537574606616</v>
      </c>
      <c r="AA75" s="3">
        <f t="shared" si="101"/>
        <v>796.76753757460654</v>
      </c>
      <c r="AB75" s="3"/>
      <c r="AC75" s="3">
        <f t="shared" si="102"/>
        <v>2140.5567588232875</v>
      </c>
      <c r="AD75" s="3">
        <f t="shared" si="103"/>
        <v>2432.1177932551518</v>
      </c>
      <c r="AE75" s="3">
        <f t="shared" si="104"/>
        <v>5369.4420896530455</v>
      </c>
      <c r="AF75" s="3">
        <f t="shared" si="105"/>
        <v>3637.9841022179417</v>
      </c>
      <c r="AG75" s="8">
        <f t="shared" si="106"/>
        <v>0</v>
      </c>
      <c r="AH75" s="3">
        <f t="shared" si="107"/>
        <v>0</v>
      </c>
      <c r="AI75" s="3">
        <f t="shared" si="108"/>
        <v>934.69044986049721</v>
      </c>
      <c r="AJ75" s="3"/>
      <c r="AK75" s="3">
        <f t="shared" si="109"/>
        <v>1731</v>
      </c>
      <c r="AM75" s="10">
        <v>0.29576441603364079</v>
      </c>
      <c r="AN75" s="10">
        <v>0.22293076166576237</v>
      </c>
      <c r="AO75" s="10">
        <v>0.19832653056610602</v>
      </c>
      <c r="AP75" s="10">
        <v>0.28297829173449079</v>
      </c>
      <c r="AQ75" s="10">
        <v>5.9278026606785029E-2</v>
      </c>
      <c r="AR75" s="10">
        <v>0.59007305683909306</v>
      </c>
      <c r="AS75" s="10">
        <v>0.31064892611977279</v>
      </c>
      <c r="AT75" s="10">
        <v>3.9980186302101511E-2</v>
      </c>
      <c r="AU75" s="77">
        <v>1.9804132247663902E-5</v>
      </c>
      <c r="AV75" s="77">
        <f t="shared" si="110"/>
        <v>0.64935108344587811</v>
      </c>
      <c r="AW75" s="10">
        <v>0</v>
      </c>
      <c r="AX75" s="10">
        <f t="shared" si="111"/>
        <v>0.24325001191891035</v>
      </c>
      <c r="AY75" s="10">
        <f t="shared" si="112"/>
        <v>0.11665741235806114</v>
      </c>
      <c r="AZ75" s="10">
        <f t="shared" si="113"/>
        <v>0.1430655045120337</v>
      </c>
      <c r="BA75" s="10">
        <f t="shared" si="114"/>
        <v>0.49702707121099476</v>
      </c>
      <c r="BC75" s="13">
        <f t="shared" si="115"/>
        <v>421.06577063163382</v>
      </c>
      <c r="BD75" s="13">
        <f t="shared" si="116"/>
        <v>201.93398079180383</v>
      </c>
      <c r="BE75" s="13">
        <f t="shared" si="117"/>
        <v>247.64638831033034</v>
      </c>
      <c r="BF75" s="13">
        <f t="shared" si="118"/>
        <v>860.35386026623189</v>
      </c>
      <c r="BH75" s="13">
        <f t="shared" si="119"/>
        <v>442.21505810137671</v>
      </c>
      <c r="BI75" s="13">
        <f t="shared" si="120"/>
        <v>203.11729745276614</v>
      </c>
      <c r="BJ75" s="13">
        <f t="shared" si="121"/>
        <v>247.88367969813882</v>
      </c>
      <c r="BK75" s="13">
        <f t="shared" si="122"/>
        <v>833.15335850722317</v>
      </c>
      <c r="BL75" s="13">
        <f t="shared" si="123"/>
        <v>1726.3693937595049</v>
      </c>
      <c r="BM75" s="67">
        <f t="shared" si="124"/>
        <v>1.0026822800828339</v>
      </c>
      <c r="BO75" s="136">
        <f t="shared" si="125"/>
        <v>443.40120274405126</v>
      </c>
      <c r="BP75" s="136">
        <f t="shared" si="126"/>
        <v>203.66211493420275</v>
      </c>
      <c r="BQ75" s="136">
        <f t="shared" si="127"/>
        <v>248.54857315505271</v>
      </c>
      <c r="BR75" s="136">
        <f t="shared" si="128"/>
        <v>835.38810916669331</v>
      </c>
      <c r="BT75" s="3">
        <f t="shared" si="129"/>
        <v>444</v>
      </c>
      <c r="BU75" s="3">
        <f t="shared" si="130"/>
        <v>204</v>
      </c>
      <c r="BV75" s="3">
        <f t="shared" si="131"/>
        <v>249</v>
      </c>
      <c r="BW75" s="3">
        <f t="shared" si="132"/>
        <v>834</v>
      </c>
      <c r="BX75" s="3">
        <f t="shared" si="133"/>
        <v>1731</v>
      </c>
    </row>
    <row r="76" spans="1:76" x14ac:dyDescent="0.55000000000000004">
      <c r="A76">
        <v>65</v>
      </c>
      <c r="B76" s="6" t="s">
        <v>164</v>
      </c>
      <c r="C76" s="6">
        <v>33182</v>
      </c>
      <c r="D76">
        <v>81491</v>
      </c>
      <c r="E76">
        <v>123992</v>
      </c>
      <c r="F76">
        <v>35216</v>
      </c>
      <c r="G76">
        <v>42465</v>
      </c>
      <c r="H76">
        <v>53454</v>
      </c>
      <c r="I76" s="62">
        <f t="shared" si="90"/>
        <v>10989</v>
      </c>
      <c r="J76" s="8">
        <f t="shared" si="91"/>
        <v>1.5123052850177324E-2</v>
      </c>
      <c r="K76" s="62">
        <f t="shared" si="92"/>
        <v>18238</v>
      </c>
      <c r="L76" s="8">
        <f t="shared" si="93"/>
        <v>1.4109011804441886E-2</v>
      </c>
      <c r="M76">
        <v>84754</v>
      </c>
      <c r="N76" s="8">
        <f t="shared" si="94"/>
        <v>4.4245475363219938E-3</v>
      </c>
      <c r="O76" s="3">
        <v>0</v>
      </c>
      <c r="P76" s="8">
        <f t="shared" si="95"/>
        <v>0</v>
      </c>
      <c r="Q76" s="8">
        <f t="shared" si="96"/>
        <v>0</v>
      </c>
      <c r="R76" s="8">
        <v>1.455E-2</v>
      </c>
      <c r="S76" s="115">
        <f t="shared" si="97"/>
        <v>1804.0836000000002</v>
      </c>
      <c r="T76" s="8">
        <f t="shared" si="98"/>
        <v>6.6176771391595962E-4</v>
      </c>
      <c r="U76" s="2">
        <v>0.57565767341721052</v>
      </c>
      <c r="V76" s="2">
        <v>0.42434232658278948</v>
      </c>
      <c r="W76">
        <v>15</v>
      </c>
      <c r="X76" t="s">
        <v>373</v>
      </c>
      <c r="Y76" s="3">
        <f t="shared" si="99"/>
        <v>5980.4249999999993</v>
      </c>
      <c r="Z76" s="3">
        <f t="shared" si="100"/>
        <v>178.52753604588574</v>
      </c>
      <c r="AA76" s="3">
        <f t="shared" si="101"/>
        <v>6173.9525360458847</v>
      </c>
      <c r="AB76" s="3"/>
      <c r="AC76" s="3">
        <f t="shared" si="102"/>
        <v>276.90250749534624</v>
      </c>
      <c r="AD76" s="3">
        <f t="shared" si="103"/>
        <v>0</v>
      </c>
      <c r="AE76" s="3">
        <f t="shared" si="104"/>
        <v>6450.8550435412308</v>
      </c>
      <c r="AF76" s="3">
        <f t="shared" si="105"/>
        <v>0</v>
      </c>
      <c r="AG76" s="8">
        <f t="shared" si="106"/>
        <v>0</v>
      </c>
      <c r="AH76" s="3">
        <f t="shared" si="107"/>
        <v>0</v>
      </c>
      <c r="AI76" s="3">
        <f t="shared" si="108"/>
        <v>276.90250749534624</v>
      </c>
      <c r="AJ76" s="3"/>
      <c r="AK76" s="3">
        <f t="shared" si="109"/>
        <v>6451</v>
      </c>
      <c r="AM76" s="10">
        <v>0.40763006122586287</v>
      </c>
      <c r="AN76" s="10">
        <v>0.22293443315615971</v>
      </c>
      <c r="AO76" s="10">
        <v>0.16892994011976023</v>
      </c>
      <c r="AP76" s="10">
        <v>0.20050556549821727</v>
      </c>
      <c r="AQ76" s="10">
        <v>3.4869291632050665E-2</v>
      </c>
      <c r="AR76" s="10">
        <v>0.9526122185836603</v>
      </c>
      <c r="AS76" s="10">
        <v>1.2038233434797119E-2</v>
      </c>
      <c r="AT76" s="10">
        <v>2.6859976027932817E-5</v>
      </c>
      <c r="AU76" s="77">
        <v>4.5339637346393031E-4</v>
      </c>
      <c r="AV76" s="77">
        <f t="shared" si="110"/>
        <v>0.98748151021571096</v>
      </c>
      <c r="AW76" s="10">
        <v>0.3</v>
      </c>
      <c r="AX76" s="10">
        <f t="shared" si="111"/>
        <v>0.1179855138273645</v>
      </c>
      <c r="AY76" s="10">
        <f t="shared" si="112"/>
        <v>0.11118041656188679</v>
      </c>
      <c r="AZ76" s="10">
        <f t="shared" si="113"/>
        <v>0.17922200999061855</v>
      </c>
      <c r="BA76" s="10">
        <f t="shared" si="114"/>
        <v>0.59161205962013008</v>
      </c>
      <c r="BC76" s="13">
        <f t="shared" si="115"/>
        <v>761.12454970032832</v>
      </c>
      <c r="BD76" s="13">
        <f t="shared" si="116"/>
        <v>717.22486724073167</v>
      </c>
      <c r="BE76" s="13">
        <f t="shared" si="117"/>
        <v>1156.1611864494803</v>
      </c>
      <c r="BF76" s="13">
        <f t="shared" si="118"/>
        <v>3816.4893966094592</v>
      </c>
      <c r="BH76" s="13">
        <f t="shared" si="119"/>
        <v>799.35430624820356</v>
      </c>
      <c r="BI76" s="13">
        <f t="shared" si="120"/>
        <v>721.42774647747319</v>
      </c>
      <c r="BJ76" s="13">
        <f t="shared" si="121"/>
        <v>1157.2690043116133</v>
      </c>
      <c r="BK76" s="13">
        <f t="shared" si="122"/>
        <v>3695.8292457808338</v>
      </c>
      <c r="BL76" s="13">
        <f t="shared" si="123"/>
        <v>6373.8803028181237</v>
      </c>
      <c r="BM76" s="67">
        <f t="shared" si="124"/>
        <v>1.012099332513003</v>
      </c>
      <c r="BO76" s="136">
        <f t="shared" si="125"/>
        <v>809.0259597952014</v>
      </c>
      <c r="BP76" s="136">
        <f t="shared" si="126"/>
        <v>730.15654066621062</v>
      </c>
      <c r="BQ76" s="136">
        <f t="shared" si="127"/>
        <v>1171.2711868017714</v>
      </c>
      <c r="BR76" s="136">
        <f t="shared" si="128"/>
        <v>3740.5463127368171</v>
      </c>
      <c r="BT76" s="3">
        <f t="shared" si="129"/>
        <v>810</v>
      </c>
      <c r="BU76" s="3">
        <f t="shared" si="130"/>
        <v>730</v>
      </c>
      <c r="BV76" s="3">
        <f t="shared" si="131"/>
        <v>1171</v>
      </c>
      <c r="BW76" s="3">
        <f t="shared" si="132"/>
        <v>3739</v>
      </c>
      <c r="BX76" s="3">
        <f t="shared" si="133"/>
        <v>6450</v>
      </c>
    </row>
    <row r="77" spans="1:76" x14ac:dyDescent="0.55000000000000004">
      <c r="A77">
        <v>37</v>
      </c>
      <c r="B77" s="6" t="s">
        <v>62</v>
      </c>
      <c r="C77" s="6">
        <v>33364</v>
      </c>
      <c r="D77">
        <v>19739</v>
      </c>
      <c r="E77">
        <v>20566</v>
      </c>
      <c r="F77">
        <v>9565</v>
      </c>
      <c r="G77">
        <v>9694</v>
      </c>
      <c r="H77">
        <v>9887</v>
      </c>
      <c r="I77" s="62">
        <f t="shared" si="90"/>
        <v>193</v>
      </c>
      <c r="J77" s="8">
        <f t="shared" si="91"/>
        <v>2.6560644281410715E-4</v>
      </c>
      <c r="K77" s="62">
        <f t="shared" si="92"/>
        <v>322</v>
      </c>
      <c r="L77" s="8">
        <f t="shared" si="93"/>
        <v>2.4910087734566767E-4</v>
      </c>
      <c r="M77">
        <v>19847</v>
      </c>
      <c r="N77" s="8">
        <f t="shared" si="94"/>
        <v>1.036104431099212E-3</v>
      </c>
      <c r="O77" s="3">
        <v>0</v>
      </c>
      <c r="P77" s="8">
        <f t="shared" si="95"/>
        <v>0</v>
      </c>
      <c r="Q77" s="8">
        <f t="shared" si="96"/>
        <v>0</v>
      </c>
      <c r="R77" s="8">
        <v>0.10465000000000001</v>
      </c>
      <c r="S77" s="115">
        <f t="shared" si="97"/>
        <v>2152.2319000000002</v>
      </c>
      <c r="T77" s="8">
        <f t="shared" si="98"/>
        <v>7.8947427063801371E-4</v>
      </c>
      <c r="U77" s="2">
        <v>0.46505787289801265</v>
      </c>
      <c r="V77" s="2">
        <v>0.53494212710198741</v>
      </c>
      <c r="W77">
        <v>84</v>
      </c>
      <c r="X77" t="s">
        <v>379</v>
      </c>
      <c r="Y77" s="3">
        <f t="shared" si="99"/>
        <v>106.425</v>
      </c>
      <c r="Z77" s="3">
        <f t="shared" si="100"/>
        <v>3.5889675556890155</v>
      </c>
      <c r="AA77" s="3">
        <f t="shared" si="101"/>
        <v>194.01396755568902</v>
      </c>
      <c r="AB77" s="3"/>
      <c r="AC77" s="3">
        <f t="shared" si="102"/>
        <v>330.33857733725489</v>
      </c>
      <c r="AD77" s="3">
        <f t="shared" si="103"/>
        <v>0</v>
      </c>
      <c r="AE77" s="3">
        <f t="shared" si="104"/>
        <v>524.35254489294391</v>
      </c>
      <c r="AF77" s="3">
        <f t="shared" si="105"/>
        <v>0</v>
      </c>
      <c r="AG77" s="8">
        <f t="shared" si="106"/>
        <v>7.8947427063801371E-4</v>
      </c>
      <c r="AH77" s="3">
        <f t="shared" si="107"/>
        <v>31.209669989722791</v>
      </c>
      <c r="AI77" s="3">
        <f t="shared" si="108"/>
        <v>361.54824732697767</v>
      </c>
      <c r="AJ77" s="3"/>
      <c r="AK77" s="3">
        <f t="shared" si="109"/>
        <v>556</v>
      </c>
      <c r="AM77" s="10">
        <v>8.5003068355536143E-2</v>
      </c>
      <c r="AN77" s="10">
        <v>5.5408156802795365E-2</v>
      </c>
      <c r="AO77" s="10">
        <v>0.12305697750600569</v>
      </c>
      <c r="AP77" s="10">
        <v>0.73653179733566276</v>
      </c>
      <c r="AQ77" s="10">
        <v>0</v>
      </c>
      <c r="AR77" s="10">
        <v>0</v>
      </c>
      <c r="AS77" s="10">
        <v>0</v>
      </c>
      <c r="AT77" s="10">
        <v>0</v>
      </c>
      <c r="AU77" s="77">
        <v>1</v>
      </c>
      <c r="AV77" s="77">
        <f t="shared" si="110"/>
        <v>0</v>
      </c>
      <c r="AW77" s="10">
        <v>0.3</v>
      </c>
      <c r="AX77" s="10">
        <f t="shared" si="111"/>
        <v>0.40135620923844795</v>
      </c>
      <c r="AY77" s="10">
        <f t="shared" si="112"/>
        <v>0.22942082638689448</v>
      </c>
      <c r="AZ77" s="10">
        <f t="shared" si="113"/>
        <v>0.19222894174929953</v>
      </c>
      <c r="BA77" s="10">
        <f t="shared" si="114"/>
        <v>0.17699402262535796</v>
      </c>
      <c r="BC77" s="13">
        <f t="shared" si="115"/>
        <v>223.15405233657705</v>
      </c>
      <c r="BD77" s="13">
        <f t="shared" si="116"/>
        <v>127.55797947111333</v>
      </c>
      <c r="BE77" s="13">
        <f t="shared" si="117"/>
        <v>106.87929161261053</v>
      </c>
      <c r="BF77" s="13">
        <f t="shared" si="118"/>
        <v>98.408676579699019</v>
      </c>
      <c r="BH77" s="13">
        <f t="shared" si="119"/>
        <v>234.36263192694506</v>
      </c>
      <c r="BI77" s="13">
        <f t="shared" si="120"/>
        <v>128.30545882924315</v>
      </c>
      <c r="BJ77" s="13">
        <f t="shared" si="121"/>
        <v>106.98170189045784</v>
      </c>
      <c r="BK77" s="13">
        <f t="shared" si="122"/>
        <v>95.2974388622562</v>
      </c>
      <c r="BL77" s="13">
        <f t="shared" si="123"/>
        <v>564.94723150890229</v>
      </c>
      <c r="BM77" s="67">
        <f t="shared" si="124"/>
        <v>0.98416271288735169</v>
      </c>
      <c r="BO77" s="136">
        <f t="shared" si="125"/>
        <v>230.6509636366421</v>
      </c>
      <c r="BP77" s="136">
        <f t="shared" si="126"/>
        <v>126.27344843964435</v>
      </c>
      <c r="BQ77" s="136">
        <f t="shared" si="127"/>
        <v>105.28740196181892</v>
      </c>
      <c r="BR77" s="136">
        <f t="shared" si="128"/>
        <v>93.788185961894598</v>
      </c>
      <c r="BT77" s="3">
        <f t="shared" si="129"/>
        <v>231</v>
      </c>
      <c r="BU77" s="3">
        <f t="shared" si="130"/>
        <v>127</v>
      </c>
      <c r="BV77" s="3">
        <f t="shared" si="131"/>
        <v>105</v>
      </c>
      <c r="BW77" s="3">
        <f t="shared" si="132"/>
        <v>93</v>
      </c>
      <c r="BX77" s="3">
        <f t="shared" si="133"/>
        <v>556</v>
      </c>
    </row>
    <row r="78" spans="1:76" x14ac:dyDescent="0.55000000000000004">
      <c r="A78">
        <v>71</v>
      </c>
      <c r="B78" s="6" t="s">
        <v>191</v>
      </c>
      <c r="C78" s="6">
        <v>33434</v>
      </c>
      <c r="D78">
        <v>93687</v>
      </c>
      <c r="E78">
        <v>168067</v>
      </c>
      <c r="F78">
        <v>30404</v>
      </c>
      <c r="G78">
        <v>39503</v>
      </c>
      <c r="H78">
        <v>53153</v>
      </c>
      <c r="I78" s="62">
        <f t="shared" si="90"/>
        <v>13650</v>
      </c>
      <c r="J78" s="8">
        <f t="shared" si="91"/>
        <v>1.8785118882966644E-2</v>
      </c>
      <c r="K78" s="62">
        <f t="shared" si="92"/>
        <v>22749</v>
      </c>
      <c r="L78" s="8">
        <f t="shared" si="93"/>
        <v>1.7598744902908678E-2</v>
      </c>
      <c r="M78">
        <v>96362</v>
      </c>
      <c r="N78" s="8">
        <f t="shared" si="94"/>
        <v>5.0305383780713591E-3</v>
      </c>
      <c r="O78" s="3">
        <v>0</v>
      </c>
      <c r="P78" s="8">
        <f t="shared" si="95"/>
        <v>0</v>
      </c>
      <c r="Q78" s="8">
        <f t="shared" si="96"/>
        <v>0</v>
      </c>
      <c r="R78" s="8">
        <v>1.52E-2</v>
      </c>
      <c r="S78" s="115">
        <f t="shared" si="97"/>
        <v>2554.6183999999998</v>
      </c>
      <c r="T78" s="8">
        <f t="shared" si="98"/>
        <v>9.3707629651732665E-4</v>
      </c>
      <c r="U78" s="2">
        <v>0.6300544770966009</v>
      </c>
      <c r="V78" s="2">
        <v>0.3699455229033991</v>
      </c>
      <c r="W78">
        <v>26</v>
      </c>
      <c r="X78" t="s">
        <v>368</v>
      </c>
      <c r="Y78" s="3">
        <f t="shared" si="99"/>
        <v>7506.6749999999993</v>
      </c>
      <c r="Z78" s="3">
        <f t="shared" si="100"/>
        <v>209.79725328493055</v>
      </c>
      <c r="AA78" s="3">
        <f t="shared" si="101"/>
        <v>7742.47225328493</v>
      </c>
      <c r="AB78" s="3"/>
      <c r="AC78" s="3">
        <f t="shared" si="102"/>
        <v>392.09947956610728</v>
      </c>
      <c r="AD78" s="3">
        <f t="shared" si="103"/>
        <v>0</v>
      </c>
      <c r="AE78" s="3">
        <f t="shared" si="104"/>
        <v>8134.5717328510373</v>
      </c>
      <c r="AF78" s="3">
        <f t="shared" si="105"/>
        <v>0</v>
      </c>
      <c r="AG78" s="8">
        <f t="shared" si="106"/>
        <v>0</v>
      </c>
      <c r="AH78" s="3">
        <f t="shared" si="107"/>
        <v>0</v>
      </c>
      <c r="AI78" s="3">
        <f t="shared" si="108"/>
        <v>392.09947956610728</v>
      </c>
      <c r="AJ78" s="3"/>
      <c r="AK78" s="3">
        <f t="shared" si="109"/>
        <v>8135</v>
      </c>
      <c r="AM78" s="10">
        <v>0.28960745799125298</v>
      </c>
      <c r="AN78" s="10">
        <v>0.17479488222205175</v>
      </c>
      <c r="AO78" s="10">
        <v>0.18510625079925308</v>
      </c>
      <c r="AP78" s="10">
        <v>0.35049140898744213</v>
      </c>
      <c r="AQ78" s="10">
        <v>5.5040632693287191E-2</v>
      </c>
      <c r="AR78" s="10">
        <v>0.56892265120352259</v>
      </c>
      <c r="AS78" s="10">
        <v>0.27014438858736445</v>
      </c>
      <c r="AT78" s="10">
        <v>0.10588353030661275</v>
      </c>
      <c r="AU78" s="77">
        <v>8.7972092130216464E-6</v>
      </c>
      <c r="AV78" s="77">
        <f t="shared" si="110"/>
        <v>0.62396328389680977</v>
      </c>
      <c r="AW78" s="10">
        <v>0</v>
      </c>
      <c r="AX78" s="10">
        <f t="shared" si="111"/>
        <v>0.22367990181119987</v>
      </c>
      <c r="AY78" s="10">
        <f t="shared" si="112"/>
        <v>0.14973658311124302</v>
      </c>
      <c r="AZ78" s="10">
        <f t="shared" si="113"/>
        <v>0.17226269010961676</v>
      </c>
      <c r="BA78" s="10">
        <f t="shared" si="114"/>
        <v>0.45432082496794035</v>
      </c>
      <c r="BC78" s="13">
        <f t="shared" si="115"/>
        <v>1819.6360012341111</v>
      </c>
      <c r="BD78" s="13">
        <f t="shared" si="116"/>
        <v>1218.107103609962</v>
      </c>
      <c r="BE78" s="13">
        <f t="shared" si="117"/>
        <v>1401.3569840417324</v>
      </c>
      <c r="BF78" s="13">
        <f t="shared" si="118"/>
        <v>3695.8999111141948</v>
      </c>
      <c r="BH78" s="13">
        <f t="shared" si="119"/>
        <v>1911.032660769424</v>
      </c>
      <c r="BI78" s="13">
        <f t="shared" si="120"/>
        <v>1225.2451119079526</v>
      </c>
      <c r="BJ78" s="13">
        <f t="shared" si="121"/>
        <v>1402.6997451691093</v>
      </c>
      <c r="BK78" s="13">
        <f t="shared" si="122"/>
        <v>3579.052254962256</v>
      </c>
      <c r="BL78" s="13">
        <f t="shared" si="123"/>
        <v>8118.0297728087426</v>
      </c>
      <c r="BM78" s="67">
        <f t="shared" si="124"/>
        <v>1.0020904366781334</v>
      </c>
      <c r="BO78" s="136">
        <f t="shared" si="125"/>
        <v>1915.0275535366072</v>
      </c>
      <c r="BP78" s="136">
        <f t="shared" si="126"/>
        <v>1227.8064092295886</v>
      </c>
      <c r="BQ78" s="136">
        <f t="shared" si="127"/>
        <v>1405.6320001648191</v>
      </c>
      <c r="BR78" s="136">
        <f t="shared" si="128"/>
        <v>3586.5340370689851</v>
      </c>
      <c r="BT78" s="3">
        <f t="shared" si="129"/>
        <v>1916</v>
      </c>
      <c r="BU78" s="3">
        <f t="shared" si="130"/>
        <v>1228</v>
      </c>
      <c r="BV78" s="3">
        <f t="shared" si="131"/>
        <v>1406</v>
      </c>
      <c r="BW78" s="3">
        <f t="shared" si="132"/>
        <v>3585</v>
      </c>
      <c r="BX78" s="3">
        <f t="shared" si="133"/>
        <v>8135</v>
      </c>
    </row>
    <row r="79" spans="1:76" x14ac:dyDescent="0.55000000000000004">
      <c r="A79">
        <v>37</v>
      </c>
      <c r="B79" s="6" t="s">
        <v>63</v>
      </c>
      <c r="C79" s="6">
        <v>33518</v>
      </c>
      <c r="D79">
        <v>1881</v>
      </c>
      <c r="E79">
        <v>2018</v>
      </c>
      <c r="F79">
        <v>605</v>
      </c>
      <c r="G79">
        <v>629</v>
      </c>
      <c r="H79">
        <v>662</v>
      </c>
      <c r="I79" s="62">
        <f t="shared" si="90"/>
        <v>33</v>
      </c>
      <c r="J79" s="8">
        <f t="shared" si="91"/>
        <v>4.5414573123655626E-5</v>
      </c>
      <c r="K79" s="62">
        <f t="shared" si="92"/>
        <v>57</v>
      </c>
      <c r="L79" s="8">
        <f t="shared" si="93"/>
        <v>4.409549692143807E-5</v>
      </c>
      <c r="M79">
        <v>1885</v>
      </c>
      <c r="N79" s="8">
        <f t="shared" si="94"/>
        <v>9.8405645821636245E-5</v>
      </c>
      <c r="O79" s="3">
        <v>0</v>
      </c>
      <c r="P79" s="8">
        <f t="shared" si="95"/>
        <v>0</v>
      </c>
      <c r="Q79" s="8">
        <f t="shared" si="96"/>
        <v>0</v>
      </c>
      <c r="R79" s="8">
        <v>6.1699999999999998E-2</v>
      </c>
      <c r="S79" s="115">
        <f t="shared" si="97"/>
        <v>124.5106</v>
      </c>
      <c r="T79" s="8">
        <f t="shared" si="98"/>
        <v>4.5672548168113975E-5</v>
      </c>
      <c r="U79" s="2">
        <v>0.95644283121597096</v>
      </c>
      <c r="V79" s="2">
        <v>4.3557168784029043E-2</v>
      </c>
      <c r="W79">
        <v>0</v>
      </c>
      <c r="X79" t="s">
        <v>369</v>
      </c>
      <c r="Y79" s="3">
        <f t="shared" si="99"/>
        <v>19.799999999999997</v>
      </c>
      <c r="Z79" s="3">
        <f t="shared" si="100"/>
        <v>0.32718511796733202</v>
      </c>
      <c r="AA79" s="3">
        <f t="shared" si="101"/>
        <v>20.127185117967329</v>
      </c>
      <c r="AB79" s="3"/>
      <c r="AC79" s="3">
        <f t="shared" si="102"/>
        <v>19.110698279032107</v>
      </c>
      <c r="AD79" s="3">
        <f t="shared" si="103"/>
        <v>0</v>
      </c>
      <c r="AE79" s="3">
        <f t="shared" si="104"/>
        <v>39.237883396999436</v>
      </c>
      <c r="AF79" s="3">
        <f t="shared" si="105"/>
        <v>0</v>
      </c>
      <c r="AG79" s="8">
        <f t="shared" si="106"/>
        <v>4.5672548168113975E-5</v>
      </c>
      <c r="AH79" s="3">
        <f t="shared" si="107"/>
        <v>1.8055371896598957</v>
      </c>
      <c r="AI79" s="3">
        <f t="shared" si="108"/>
        <v>20.916235468692001</v>
      </c>
      <c r="AJ79" s="3"/>
      <c r="AK79" s="3">
        <f t="shared" si="109"/>
        <v>41</v>
      </c>
      <c r="AM79" s="10">
        <v>0.10637059891107079</v>
      </c>
      <c r="AN79" s="10">
        <v>9.3971687840290391E-2</v>
      </c>
      <c r="AO79" s="10">
        <v>7.4102359346642457E-2</v>
      </c>
      <c r="AP79" s="10">
        <v>0.72555535390199644</v>
      </c>
      <c r="AQ79" s="10">
        <v>0</v>
      </c>
      <c r="AR79" s="10">
        <v>0</v>
      </c>
      <c r="AS79" s="10">
        <v>0</v>
      </c>
      <c r="AT79" s="10">
        <v>0</v>
      </c>
      <c r="AU79" s="77">
        <v>1</v>
      </c>
      <c r="AV79" s="77">
        <f t="shared" si="110"/>
        <v>0</v>
      </c>
      <c r="AW79" s="10">
        <v>0.3</v>
      </c>
      <c r="AX79" s="10">
        <f t="shared" si="111"/>
        <v>0.3842621847940203</v>
      </c>
      <c r="AY79" s="10">
        <f t="shared" si="112"/>
        <v>0.19857000155689847</v>
      </c>
      <c r="AZ79" s="10">
        <f t="shared" si="113"/>
        <v>0.23139263627679013</v>
      </c>
      <c r="BA79" s="10">
        <f t="shared" si="114"/>
        <v>0.18577517737229104</v>
      </c>
      <c r="BC79" s="13">
        <f t="shared" si="115"/>
        <v>15.754749576554833</v>
      </c>
      <c r="BD79" s="13">
        <f t="shared" si="116"/>
        <v>8.1413700638328379</v>
      </c>
      <c r="BE79" s="13">
        <f t="shared" si="117"/>
        <v>9.4870980873483948</v>
      </c>
      <c r="BF79" s="13">
        <f t="shared" si="118"/>
        <v>7.6167822722639329</v>
      </c>
      <c r="BH79" s="13">
        <f t="shared" si="119"/>
        <v>16.546078986467535</v>
      </c>
      <c r="BI79" s="13">
        <f t="shared" si="120"/>
        <v>8.1890778285281005</v>
      </c>
      <c r="BJ79" s="13">
        <f t="shared" si="121"/>
        <v>9.496188495194767</v>
      </c>
      <c r="BK79" s="13">
        <f t="shared" si="122"/>
        <v>7.3759740314191822</v>
      </c>
      <c r="BL79" s="13">
        <f t="shared" si="123"/>
        <v>41.607319341609582</v>
      </c>
      <c r="BM79" s="67">
        <f t="shared" si="124"/>
        <v>0.985403545548722</v>
      </c>
      <c r="BO79" s="136">
        <f t="shared" si="125"/>
        <v>16.304564898194315</v>
      </c>
      <c r="BP79" s="136">
        <f t="shared" si="126"/>
        <v>8.0695463270060195</v>
      </c>
      <c r="BQ79" s="136">
        <f t="shared" si="127"/>
        <v>9.3575778123639068</v>
      </c>
      <c r="BR79" s="136">
        <f t="shared" si="128"/>
        <v>7.2683109624357627</v>
      </c>
      <c r="BT79" s="3">
        <f t="shared" si="129"/>
        <v>17</v>
      </c>
      <c r="BU79" s="3">
        <f t="shared" si="130"/>
        <v>8</v>
      </c>
      <c r="BV79" s="3">
        <f t="shared" si="131"/>
        <v>9</v>
      </c>
      <c r="BW79" s="3">
        <f t="shared" si="132"/>
        <v>6</v>
      </c>
      <c r="BX79" s="3">
        <f t="shared" si="133"/>
        <v>40</v>
      </c>
    </row>
    <row r="80" spans="1:76" x14ac:dyDescent="0.55000000000000004">
      <c r="A80">
        <v>71</v>
      </c>
      <c r="B80" s="6" t="s">
        <v>192</v>
      </c>
      <c r="C80" s="6">
        <v>33588</v>
      </c>
      <c r="D80">
        <v>54201</v>
      </c>
      <c r="E80">
        <v>68942</v>
      </c>
      <c r="F80">
        <v>15928</v>
      </c>
      <c r="G80">
        <v>17956</v>
      </c>
      <c r="H80">
        <v>21410</v>
      </c>
      <c r="I80" s="62">
        <f t="shared" si="90"/>
        <v>3454</v>
      </c>
      <c r="J80" s="8">
        <f t="shared" si="91"/>
        <v>4.7533919869426223E-3</v>
      </c>
      <c r="K80" s="62">
        <f t="shared" si="92"/>
        <v>5482</v>
      </c>
      <c r="L80" s="8">
        <f t="shared" si="93"/>
        <v>4.2409037565495347E-3</v>
      </c>
      <c r="M80">
        <v>55778</v>
      </c>
      <c r="N80" s="8">
        <f t="shared" si="94"/>
        <v>2.911867433760863E-3</v>
      </c>
      <c r="O80" s="3">
        <v>1542.00859245062</v>
      </c>
      <c r="P80" s="8">
        <f t="shared" si="95"/>
        <v>2.236675165284761E-2</v>
      </c>
      <c r="Q80" s="8">
        <f t="shared" si="96"/>
        <v>1.5075638294072898E-4</v>
      </c>
      <c r="R80" s="8">
        <v>6.5799999999999997E-2</v>
      </c>
      <c r="S80" s="115">
        <f t="shared" si="97"/>
        <v>4536.3836000000001</v>
      </c>
      <c r="T80" s="8">
        <f t="shared" si="98"/>
        <v>1.6640205611413187E-3</v>
      </c>
      <c r="U80" s="2">
        <v>0.64916059550205896</v>
      </c>
      <c r="V80" s="2">
        <v>0.35083940449794104</v>
      </c>
      <c r="W80">
        <v>30</v>
      </c>
      <c r="X80" t="s">
        <v>368</v>
      </c>
      <c r="Y80" s="3">
        <f t="shared" si="99"/>
        <v>1673.1</v>
      </c>
      <c r="Z80" s="3">
        <f t="shared" si="100"/>
        <v>45.641129268292673</v>
      </c>
      <c r="AA80" s="3">
        <f t="shared" si="101"/>
        <v>1748.7411292682925</v>
      </c>
      <c r="AB80" s="3"/>
      <c r="AC80" s="3">
        <f t="shared" si="102"/>
        <v>696.27371691686869</v>
      </c>
      <c r="AD80" s="3">
        <f t="shared" si="103"/>
        <v>63.080775292276982</v>
      </c>
      <c r="AE80" s="3">
        <f t="shared" si="104"/>
        <v>2508.0956214774383</v>
      </c>
      <c r="AF80" s="3">
        <f t="shared" si="105"/>
        <v>0</v>
      </c>
      <c r="AG80" s="8">
        <f t="shared" si="106"/>
        <v>0</v>
      </c>
      <c r="AH80" s="3">
        <f t="shared" si="107"/>
        <v>0</v>
      </c>
      <c r="AI80" s="3">
        <f t="shared" si="108"/>
        <v>759.35449220914563</v>
      </c>
      <c r="AJ80" s="3"/>
      <c r="AK80" s="3">
        <f t="shared" si="109"/>
        <v>2508</v>
      </c>
      <c r="AM80" s="10">
        <v>0.26879750395945518</v>
      </c>
      <c r="AN80" s="10">
        <v>0.15082703579347481</v>
      </c>
      <c r="AO80" s="10">
        <v>0.15513285439763486</v>
      </c>
      <c r="AP80" s="10">
        <v>0.42524260584943513</v>
      </c>
      <c r="AQ80" s="10">
        <v>0.31498754232783344</v>
      </c>
      <c r="AR80" s="10">
        <v>0.21730023021557696</v>
      </c>
      <c r="AS80" s="10">
        <v>0.13054720050664642</v>
      </c>
      <c r="AT80" s="10">
        <v>1.4400407049866094E-2</v>
      </c>
      <c r="AU80" s="77">
        <v>0.3227646199000771</v>
      </c>
      <c r="AV80" s="77">
        <f t="shared" si="110"/>
        <v>0.53228777254341042</v>
      </c>
      <c r="AW80" s="10">
        <v>0</v>
      </c>
      <c r="AX80" s="10">
        <f t="shared" si="111"/>
        <v>0.23408487882709877</v>
      </c>
      <c r="AY80" s="10">
        <f t="shared" si="112"/>
        <v>0.16172050632553148</v>
      </c>
      <c r="AZ80" s="10">
        <f t="shared" si="113"/>
        <v>0.18724938831042587</v>
      </c>
      <c r="BA80" s="10">
        <f t="shared" si="114"/>
        <v>0.41694522653694388</v>
      </c>
      <c r="BC80" s="13">
        <f t="shared" si="115"/>
        <v>587.08487609836368</v>
      </c>
      <c r="BD80" s="13">
        <f t="shared" si="116"/>
        <v>405.59502986443295</v>
      </c>
      <c r="BE80" s="13">
        <f t="shared" si="117"/>
        <v>469.62146588254808</v>
      </c>
      <c r="BF80" s="13">
        <f t="shared" si="118"/>
        <v>1045.6986281546554</v>
      </c>
      <c r="BH80" s="13">
        <f t="shared" si="119"/>
        <v>616.57296959766904</v>
      </c>
      <c r="BI80" s="13">
        <f t="shared" si="120"/>
        <v>407.97178366565134</v>
      </c>
      <c r="BJ80" s="13">
        <f t="shared" si="121"/>
        <v>470.07145075874291</v>
      </c>
      <c r="BK80" s="13">
        <f t="shared" si="122"/>
        <v>1012.6383622709037</v>
      </c>
      <c r="BL80" s="13">
        <f t="shared" si="123"/>
        <v>2507.254566292967</v>
      </c>
      <c r="BM80" s="67">
        <f t="shared" si="124"/>
        <v>1.0002973107386279</v>
      </c>
      <c r="BO80" s="136">
        <f t="shared" si="125"/>
        <v>616.75628336267812</v>
      </c>
      <c r="BP80" s="136">
        <f t="shared" si="126"/>
        <v>408.09307805799233</v>
      </c>
      <c r="BQ80" s="136">
        <f t="shared" si="127"/>
        <v>470.21120804897589</v>
      </c>
      <c r="BR80" s="136">
        <f t="shared" si="128"/>
        <v>1012.9394305303534</v>
      </c>
      <c r="BT80" s="3">
        <f t="shared" si="129"/>
        <v>618</v>
      </c>
      <c r="BU80" s="3">
        <f t="shared" si="130"/>
        <v>408</v>
      </c>
      <c r="BV80" s="3">
        <f t="shared" si="131"/>
        <v>470</v>
      </c>
      <c r="BW80" s="3">
        <f t="shared" si="132"/>
        <v>1012</v>
      </c>
      <c r="BX80" s="3">
        <f t="shared" si="133"/>
        <v>2508</v>
      </c>
    </row>
    <row r="81" spans="1:76" x14ac:dyDescent="0.55000000000000004">
      <c r="A81">
        <v>25</v>
      </c>
      <c r="B81" s="6" t="s">
        <v>26</v>
      </c>
      <c r="C81" s="6">
        <v>34246</v>
      </c>
      <c r="D81">
        <v>6215</v>
      </c>
      <c r="E81">
        <v>7733</v>
      </c>
      <c r="F81">
        <v>2143</v>
      </c>
      <c r="G81">
        <v>2326</v>
      </c>
      <c r="H81">
        <v>2573</v>
      </c>
      <c r="I81" s="62">
        <f t="shared" si="90"/>
        <v>247</v>
      </c>
      <c r="J81" s="8">
        <f t="shared" si="91"/>
        <v>3.3992119883463455E-4</v>
      </c>
      <c r="K81" s="62">
        <f t="shared" si="92"/>
        <v>430</v>
      </c>
      <c r="L81" s="8">
        <f t="shared" si="93"/>
        <v>3.3265023993365561E-4</v>
      </c>
      <c r="M81">
        <v>6779</v>
      </c>
      <c r="N81" s="8">
        <f t="shared" si="94"/>
        <v>3.5389489285139102E-4</v>
      </c>
      <c r="O81" s="3">
        <v>0</v>
      </c>
      <c r="P81" s="8">
        <f t="shared" si="95"/>
        <v>0</v>
      </c>
      <c r="Q81" s="8">
        <f t="shared" si="96"/>
        <v>0</v>
      </c>
      <c r="R81" s="8">
        <v>1.21E-2</v>
      </c>
      <c r="S81" s="115">
        <f t="shared" si="97"/>
        <v>93.569299999999998</v>
      </c>
      <c r="T81" s="8">
        <f t="shared" si="98"/>
        <v>3.4322767389336389E-5</v>
      </c>
      <c r="U81" s="2">
        <v>0.56545789797172707</v>
      </c>
      <c r="V81" s="2">
        <v>0.43454210202827293</v>
      </c>
      <c r="W81">
        <v>1</v>
      </c>
      <c r="X81" t="s">
        <v>376</v>
      </c>
      <c r="Y81" s="3">
        <f t="shared" si="99"/>
        <v>150.97499999999999</v>
      </c>
      <c r="Z81" s="3">
        <f t="shared" si="100"/>
        <v>4.5607997848801478</v>
      </c>
      <c r="AA81" s="3">
        <f t="shared" si="101"/>
        <v>156.53579978488014</v>
      </c>
      <c r="AB81" s="3"/>
      <c r="AC81" s="3">
        <f t="shared" si="102"/>
        <v>14.361625921650358</v>
      </c>
      <c r="AD81" s="3">
        <f t="shared" si="103"/>
        <v>0</v>
      </c>
      <c r="AE81" s="3">
        <f t="shared" si="104"/>
        <v>170.8974257065305</v>
      </c>
      <c r="AF81" s="3">
        <f t="shared" si="105"/>
        <v>0</v>
      </c>
      <c r="AG81" s="8">
        <f t="shared" si="106"/>
        <v>3.4322767389336389E-5</v>
      </c>
      <c r="AH81" s="3">
        <f t="shared" si="107"/>
        <v>0</v>
      </c>
      <c r="AI81" s="3">
        <f t="shared" si="108"/>
        <v>14.361625921650358</v>
      </c>
      <c r="AJ81" s="3"/>
      <c r="AK81" s="3">
        <f t="shared" si="109"/>
        <v>171</v>
      </c>
      <c r="AM81" s="10">
        <v>0.38028420405654578</v>
      </c>
      <c r="AN81" s="10">
        <v>6.2322433927473872E-2</v>
      </c>
      <c r="AO81" s="10">
        <v>0.11418801475107554</v>
      </c>
      <c r="AP81" s="10">
        <v>0.44320534726490479</v>
      </c>
      <c r="AQ81" s="10">
        <v>0</v>
      </c>
      <c r="AR81" s="10">
        <v>0</v>
      </c>
      <c r="AS81" s="10">
        <v>0</v>
      </c>
      <c r="AT81" s="10">
        <v>0.9999172305153019</v>
      </c>
      <c r="AU81" s="77">
        <v>8.2769484698053754E-5</v>
      </c>
      <c r="AV81" s="77">
        <f t="shared" si="110"/>
        <v>0</v>
      </c>
      <c r="AW81" s="10">
        <v>0</v>
      </c>
      <c r="AX81" s="10">
        <f t="shared" si="111"/>
        <v>0.22196878538074061</v>
      </c>
      <c r="AY81" s="10">
        <f t="shared" si="112"/>
        <v>0.19065784982977621</v>
      </c>
      <c r="AZ81" s="10">
        <f t="shared" si="113"/>
        <v>0.14992384700177144</v>
      </c>
      <c r="BA81" s="10">
        <f t="shared" si="114"/>
        <v>0.43744951778771179</v>
      </c>
      <c r="BC81" s="13">
        <f t="shared" si="115"/>
        <v>37.956662300106643</v>
      </c>
      <c r="BD81" s="13">
        <f t="shared" si="116"/>
        <v>32.602492320891734</v>
      </c>
      <c r="BE81" s="13">
        <f t="shared" si="117"/>
        <v>25.636977837302918</v>
      </c>
      <c r="BF81" s="13">
        <f t="shared" si="118"/>
        <v>74.803867541698722</v>
      </c>
      <c r="BH81" s="13">
        <f t="shared" si="119"/>
        <v>39.863149168352201</v>
      </c>
      <c r="BI81" s="13">
        <f t="shared" si="120"/>
        <v>32.793540267358864</v>
      </c>
      <c r="BJ81" s="13">
        <f t="shared" si="121"/>
        <v>25.661542839408284</v>
      </c>
      <c r="BK81" s="13">
        <f t="shared" si="122"/>
        <v>72.438907233368141</v>
      </c>
      <c r="BL81" s="13">
        <f t="shared" si="123"/>
        <v>170.75713950848748</v>
      </c>
      <c r="BM81" s="67">
        <f t="shared" si="124"/>
        <v>1.0014222567338125</v>
      </c>
      <c r="BO81" s="136">
        <f t="shared" si="125"/>
        <v>39.919844800687862</v>
      </c>
      <c r="BP81" s="136">
        <f t="shared" si="126"/>
        <v>32.840181100829668</v>
      </c>
      <c r="BQ81" s="136">
        <f t="shared" si="127"/>
        <v>25.698040141511651</v>
      </c>
      <c r="BR81" s="136">
        <f t="shared" si="128"/>
        <v>72.541933956970809</v>
      </c>
      <c r="BT81" s="3">
        <f t="shared" si="129"/>
        <v>41</v>
      </c>
      <c r="BU81" s="3">
        <f t="shared" si="130"/>
        <v>33</v>
      </c>
      <c r="BV81" s="3">
        <f t="shared" si="131"/>
        <v>26</v>
      </c>
      <c r="BW81" s="3">
        <f t="shared" si="132"/>
        <v>71</v>
      </c>
      <c r="BX81" s="3">
        <f t="shared" si="133"/>
        <v>171</v>
      </c>
    </row>
    <row r="82" spans="1:76" x14ac:dyDescent="0.55000000000000004">
      <c r="A82">
        <v>59</v>
      </c>
      <c r="B82" s="6" t="s">
        <v>129</v>
      </c>
      <c r="C82" s="6">
        <v>36000</v>
      </c>
      <c r="D82">
        <v>196898</v>
      </c>
      <c r="E82">
        <v>205310</v>
      </c>
      <c r="F82">
        <v>79048</v>
      </c>
      <c r="G82">
        <v>79565</v>
      </c>
      <c r="H82">
        <v>80309</v>
      </c>
      <c r="I82" s="62">
        <f t="shared" si="90"/>
        <v>744</v>
      </c>
      <c r="J82" s="8">
        <f t="shared" si="91"/>
        <v>1.0238921940605996E-3</v>
      </c>
      <c r="K82" s="62">
        <f t="shared" si="92"/>
        <v>1261</v>
      </c>
      <c r="L82" s="8">
        <f t="shared" si="93"/>
        <v>9.7551616873567382E-4</v>
      </c>
      <c r="M82">
        <v>203761</v>
      </c>
      <c r="N82" s="8">
        <f t="shared" si="94"/>
        <v>1.0637258778919058E-2</v>
      </c>
      <c r="O82" s="3">
        <v>74765.053705103506</v>
      </c>
      <c r="P82" s="8">
        <f t="shared" si="95"/>
        <v>0.36415690275731094</v>
      </c>
      <c r="Q82" s="8">
        <f t="shared" si="96"/>
        <v>7.3094982233775693E-3</v>
      </c>
      <c r="R82" s="8">
        <v>0.17560000000000001</v>
      </c>
      <c r="S82" s="115">
        <f t="shared" si="97"/>
        <v>36052.436000000002</v>
      </c>
      <c r="T82" s="8">
        <f t="shared" si="98"/>
        <v>1.3224630029795426E-2</v>
      </c>
      <c r="U82" s="2">
        <v>0.5830345852507528</v>
      </c>
      <c r="V82" s="2">
        <v>0.4169654147492472</v>
      </c>
      <c r="W82">
        <v>2</v>
      </c>
      <c r="X82" t="s">
        <v>371</v>
      </c>
      <c r="Y82" s="3">
        <f t="shared" si="99"/>
        <v>426.52499999999998</v>
      </c>
      <c r="Z82" s="3">
        <f t="shared" si="100"/>
        <v>12.622491073407293</v>
      </c>
      <c r="AA82" s="3">
        <f t="shared" si="101"/>
        <v>441.14749107340725</v>
      </c>
      <c r="AB82" s="3"/>
      <c r="AC82" s="3">
        <f t="shared" si="102"/>
        <v>5533.5628181063712</v>
      </c>
      <c r="AD82" s="3">
        <f t="shared" si="103"/>
        <v>3058.5027707215481</v>
      </c>
      <c r="AE82" s="3">
        <f t="shared" si="104"/>
        <v>9033.2130799013266</v>
      </c>
      <c r="AF82" s="3">
        <f t="shared" si="105"/>
        <v>0</v>
      </c>
      <c r="AG82" s="8">
        <f t="shared" si="106"/>
        <v>2.0534128253172995E-2</v>
      </c>
      <c r="AH82" s="3">
        <f t="shared" si="107"/>
        <v>4303.6350114684665</v>
      </c>
      <c r="AI82" s="3">
        <f t="shared" si="108"/>
        <v>12895.700600296386</v>
      </c>
      <c r="AJ82" s="3"/>
      <c r="AK82" s="3">
        <f t="shared" si="109"/>
        <v>13337</v>
      </c>
      <c r="AM82" s="10">
        <v>0.21569160202844515</v>
      </c>
      <c r="AN82" s="10">
        <v>0.15196376983144094</v>
      </c>
      <c r="AO82" s="10">
        <v>0.18822335371338436</v>
      </c>
      <c r="AP82" s="10">
        <v>0.44412127442672955</v>
      </c>
      <c r="AQ82" s="10">
        <v>4.7447043387214706E-2</v>
      </c>
      <c r="AR82" s="10">
        <v>3.0105584481451259E-2</v>
      </c>
      <c r="AS82" s="10">
        <v>0.24672713249004996</v>
      </c>
      <c r="AT82" s="10">
        <v>0.30037495822454208</v>
      </c>
      <c r="AU82" s="77">
        <v>0.375345281416742</v>
      </c>
      <c r="AV82" s="77">
        <f t="shared" si="110"/>
        <v>7.7552627868665958E-2</v>
      </c>
      <c r="AW82" s="10">
        <v>0</v>
      </c>
      <c r="AX82" s="10">
        <f t="shared" si="111"/>
        <v>0.26101795774695818</v>
      </c>
      <c r="AY82" s="10">
        <f t="shared" si="112"/>
        <v>0.16267443484201044</v>
      </c>
      <c r="AZ82" s="10">
        <f t="shared" si="113"/>
        <v>0.17279213357399109</v>
      </c>
      <c r="BA82" s="10">
        <f t="shared" si="114"/>
        <v>0.40351547383704028</v>
      </c>
      <c r="BC82" s="13">
        <f t="shared" si="115"/>
        <v>3481.1965024711812</v>
      </c>
      <c r="BD82" s="13">
        <f t="shared" si="116"/>
        <v>2169.5889374878934</v>
      </c>
      <c r="BE82" s="13">
        <f t="shared" si="117"/>
        <v>2304.528685476319</v>
      </c>
      <c r="BF82" s="13">
        <f t="shared" si="118"/>
        <v>5381.6858745646059</v>
      </c>
      <c r="BH82" s="13">
        <f t="shared" si="119"/>
        <v>3656.0500068512288</v>
      </c>
      <c r="BI82" s="13">
        <f t="shared" si="120"/>
        <v>2182.3025517449005</v>
      </c>
      <c r="BJ82" s="13">
        <f t="shared" si="121"/>
        <v>2306.7368533957151</v>
      </c>
      <c r="BK82" s="13">
        <f t="shared" si="122"/>
        <v>5211.5412830679988</v>
      </c>
      <c r="BL82" s="13">
        <f t="shared" si="123"/>
        <v>13356.630695059843</v>
      </c>
      <c r="BM82" s="67">
        <f t="shared" si="124"/>
        <v>0.99853026593996463</v>
      </c>
      <c r="BO82" s="136">
        <f t="shared" si="125"/>
        <v>3650.6765856309671</v>
      </c>
      <c r="BP82" s="136">
        <f t="shared" si="126"/>
        <v>2179.0951473552991</v>
      </c>
      <c r="BQ82" s="136">
        <f t="shared" si="127"/>
        <v>2303.3465636747405</v>
      </c>
      <c r="BR82" s="136">
        <f t="shared" si="128"/>
        <v>5203.8817033389932</v>
      </c>
      <c r="BT82" s="3">
        <f t="shared" si="129"/>
        <v>3652</v>
      </c>
      <c r="BU82" s="3">
        <f t="shared" si="130"/>
        <v>2179</v>
      </c>
      <c r="BV82" s="3">
        <f t="shared" si="131"/>
        <v>2303</v>
      </c>
      <c r="BW82" s="3">
        <f t="shared" si="132"/>
        <v>5203</v>
      </c>
      <c r="BX82" s="3">
        <f t="shared" si="133"/>
        <v>13337</v>
      </c>
    </row>
    <row r="83" spans="1:76" x14ac:dyDescent="0.55000000000000004">
      <c r="A83">
        <v>37</v>
      </c>
      <c r="B83" s="6" t="s">
        <v>64</v>
      </c>
      <c r="C83" s="6">
        <v>36056</v>
      </c>
      <c r="D83">
        <v>59384</v>
      </c>
      <c r="E83">
        <v>63965</v>
      </c>
      <c r="F83">
        <v>14986</v>
      </c>
      <c r="G83">
        <v>15651</v>
      </c>
      <c r="H83">
        <v>16528</v>
      </c>
      <c r="I83" s="62">
        <f t="shared" si="90"/>
        <v>877</v>
      </c>
      <c r="J83" s="8">
        <f t="shared" si="91"/>
        <v>1.2069266857407874E-3</v>
      </c>
      <c r="K83" s="62">
        <f t="shared" si="92"/>
        <v>1542</v>
      </c>
      <c r="L83" s="8">
        <f t="shared" si="93"/>
        <v>1.1928992325062719E-3</v>
      </c>
      <c r="M83">
        <v>59350</v>
      </c>
      <c r="N83" s="8">
        <f t="shared" si="94"/>
        <v>3.0983422172488652E-3</v>
      </c>
      <c r="O83" s="3">
        <v>60714.3987577628</v>
      </c>
      <c r="P83" s="8">
        <f t="shared" si="95"/>
        <v>0.94918156425799738</v>
      </c>
      <c r="Q83" s="8">
        <f t="shared" si="96"/>
        <v>5.935818512265858E-3</v>
      </c>
      <c r="R83" s="8">
        <v>0.18054999999999999</v>
      </c>
      <c r="S83" s="115">
        <f t="shared" si="97"/>
        <v>11548.880749999998</v>
      </c>
      <c r="T83" s="8">
        <f t="shared" si="98"/>
        <v>4.2363205409192408E-3</v>
      </c>
      <c r="U83" s="2">
        <v>0.26331074540174249</v>
      </c>
      <c r="V83" s="2">
        <v>0.73668925459825751</v>
      </c>
      <c r="W83">
        <v>137</v>
      </c>
      <c r="X83" t="s">
        <v>372</v>
      </c>
      <c r="Y83" s="3">
        <f t="shared" si="99"/>
        <v>548.625</v>
      </c>
      <c r="Z83" s="3">
        <f t="shared" si="100"/>
        <v>22.375189980638915</v>
      </c>
      <c r="AA83" s="3">
        <f t="shared" si="101"/>
        <v>708.00018998063888</v>
      </c>
      <c r="AB83" s="3"/>
      <c r="AC83" s="3">
        <f t="shared" si="102"/>
        <v>1772.5974774338251</v>
      </c>
      <c r="AD83" s="3">
        <f t="shared" si="103"/>
        <v>2483.7159557959999</v>
      </c>
      <c r="AE83" s="3">
        <f t="shared" si="104"/>
        <v>4964.3136232104644</v>
      </c>
      <c r="AF83" s="3">
        <f t="shared" si="105"/>
        <v>3363.649224754271</v>
      </c>
      <c r="AG83" s="8">
        <f t="shared" si="106"/>
        <v>0</v>
      </c>
      <c r="AH83" s="3">
        <f t="shared" si="107"/>
        <v>0</v>
      </c>
      <c r="AI83" s="3">
        <f t="shared" si="108"/>
        <v>892.66420847555401</v>
      </c>
      <c r="AJ83" s="3"/>
      <c r="AK83" s="3">
        <f t="shared" si="109"/>
        <v>1601</v>
      </c>
      <c r="AM83" s="10">
        <v>0.41230701839302997</v>
      </c>
      <c r="AN83" s="10">
        <v>0.19779248375051858</v>
      </c>
      <c r="AO83" s="10">
        <v>0.17842992670446697</v>
      </c>
      <c r="AP83" s="10">
        <v>0.21147057115198445</v>
      </c>
      <c r="AQ83" s="10">
        <v>0.44518606291948337</v>
      </c>
      <c r="AR83" s="10">
        <v>0.36886439836647511</v>
      </c>
      <c r="AS83" s="10">
        <v>0.18594884016744093</v>
      </c>
      <c r="AT83" s="10">
        <v>6.9854660069642236E-7</v>
      </c>
      <c r="AU83" s="77">
        <v>0</v>
      </c>
      <c r="AV83" s="77">
        <f t="shared" si="110"/>
        <v>0.81405046128595848</v>
      </c>
      <c r="AW83" s="10">
        <v>0.2</v>
      </c>
      <c r="AX83" s="10">
        <f t="shared" si="111"/>
        <v>0.1546682697187072</v>
      </c>
      <c r="AY83" s="10">
        <f t="shared" si="112"/>
        <v>0.1200844269910383</v>
      </c>
      <c r="AZ83" s="10">
        <f t="shared" si="113"/>
        <v>0.14962499040797142</v>
      </c>
      <c r="BA83" s="10">
        <f t="shared" si="114"/>
        <v>0.57562231288228305</v>
      </c>
      <c r="BC83" s="13">
        <f t="shared" si="115"/>
        <v>247.62389981965023</v>
      </c>
      <c r="BD83" s="13">
        <f t="shared" si="116"/>
        <v>192.25516761265231</v>
      </c>
      <c r="BE83" s="13">
        <f t="shared" si="117"/>
        <v>239.54960964316226</v>
      </c>
      <c r="BF83" s="13">
        <f t="shared" si="118"/>
        <v>921.57132292453514</v>
      </c>
      <c r="BH83" s="13">
        <f t="shared" si="119"/>
        <v>260.06155067359771</v>
      </c>
      <c r="BI83" s="13">
        <f t="shared" si="120"/>
        <v>193.38176721763264</v>
      </c>
      <c r="BJ83" s="13">
        <f t="shared" si="121"/>
        <v>239.77914280820877</v>
      </c>
      <c r="BK83" s="13">
        <f t="shared" si="122"/>
        <v>892.43540159269628</v>
      </c>
      <c r="BL83" s="13">
        <f t="shared" si="123"/>
        <v>1585.6578622921354</v>
      </c>
      <c r="BM83" s="67">
        <f t="shared" si="124"/>
        <v>1.0096755662572043</v>
      </c>
      <c r="BO83" s="136">
        <f t="shared" si="125"/>
        <v>262.57779343809142</v>
      </c>
      <c r="BP83" s="136">
        <f t="shared" si="126"/>
        <v>195.2528453192821</v>
      </c>
      <c r="BQ83" s="136">
        <f t="shared" si="127"/>
        <v>242.09914179154526</v>
      </c>
      <c r="BR83" s="136">
        <f t="shared" si="128"/>
        <v>901.07021945108113</v>
      </c>
      <c r="BT83" s="3">
        <f t="shared" si="129"/>
        <v>263</v>
      </c>
      <c r="BU83" s="3">
        <f t="shared" si="130"/>
        <v>196</v>
      </c>
      <c r="BV83" s="3">
        <f t="shared" si="131"/>
        <v>242</v>
      </c>
      <c r="BW83" s="3">
        <f t="shared" si="132"/>
        <v>900</v>
      </c>
      <c r="BX83" s="3">
        <f t="shared" si="133"/>
        <v>1601</v>
      </c>
    </row>
    <row r="84" spans="1:76" x14ac:dyDescent="0.55000000000000004">
      <c r="A84">
        <v>25</v>
      </c>
      <c r="B84" s="6" t="s">
        <v>27</v>
      </c>
      <c r="C84" s="6">
        <v>36280</v>
      </c>
      <c r="D84">
        <v>18424</v>
      </c>
      <c r="E84">
        <v>27833</v>
      </c>
      <c r="F84">
        <v>6329</v>
      </c>
      <c r="G84">
        <v>8156</v>
      </c>
      <c r="H84">
        <v>10123</v>
      </c>
      <c r="I84" s="62">
        <f t="shared" si="90"/>
        <v>1967</v>
      </c>
      <c r="J84" s="8">
        <f t="shared" si="91"/>
        <v>2.7069837980069882E-3</v>
      </c>
      <c r="K84" s="62">
        <f t="shared" si="92"/>
        <v>3794</v>
      </c>
      <c r="L84" s="8">
        <f t="shared" si="93"/>
        <v>2.9350581635076496E-3</v>
      </c>
      <c r="M84">
        <v>19929</v>
      </c>
      <c r="N84" s="8">
        <f t="shared" si="94"/>
        <v>1.0403852072039198E-3</v>
      </c>
      <c r="O84" s="3">
        <v>0</v>
      </c>
      <c r="P84" s="8">
        <f t="shared" si="95"/>
        <v>0</v>
      </c>
      <c r="Q84" s="8">
        <f t="shared" si="96"/>
        <v>0</v>
      </c>
      <c r="R84" s="8">
        <v>1.2500000000000001E-2</v>
      </c>
      <c r="S84" s="115">
        <f t="shared" si="97"/>
        <v>347.91250000000002</v>
      </c>
      <c r="T84" s="8">
        <f t="shared" si="98"/>
        <v>1.2762006138062907E-4</v>
      </c>
      <c r="U84" s="2">
        <v>0.72407614781634944</v>
      </c>
      <c r="V84" s="2">
        <v>0.27592385218365056</v>
      </c>
      <c r="W84">
        <v>0</v>
      </c>
      <c r="X84" t="s">
        <v>376</v>
      </c>
      <c r="Y84" s="3">
        <f t="shared" si="99"/>
        <v>1507.2749999999999</v>
      </c>
      <c r="Z84" s="3">
        <f t="shared" si="100"/>
        <v>37.165384350503913</v>
      </c>
      <c r="AA84" s="3">
        <f t="shared" si="101"/>
        <v>1544.4403843505038</v>
      </c>
      <c r="AB84" s="3"/>
      <c r="AC84" s="3">
        <f t="shared" si="102"/>
        <v>53.39987772128444</v>
      </c>
      <c r="AD84" s="3">
        <f t="shared" si="103"/>
        <v>0</v>
      </c>
      <c r="AE84" s="3">
        <f t="shared" si="104"/>
        <v>1597.8402620717882</v>
      </c>
      <c r="AF84" s="3">
        <f t="shared" si="105"/>
        <v>0</v>
      </c>
      <c r="AG84" s="8">
        <f t="shared" si="106"/>
        <v>1.2762006138062907E-4</v>
      </c>
      <c r="AH84" s="3">
        <f t="shared" si="107"/>
        <v>0</v>
      </c>
      <c r="AI84" s="3">
        <f t="shared" si="108"/>
        <v>53.39987772128444</v>
      </c>
      <c r="AJ84" s="3"/>
      <c r="AK84" s="3">
        <f t="shared" si="109"/>
        <v>1598</v>
      </c>
      <c r="AM84" s="10">
        <v>8.6505711086226206E-2</v>
      </c>
      <c r="AN84" s="10">
        <v>5.961259574468087E-2</v>
      </c>
      <c r="AO84" s="10">
        <v>7.7073142217245205E-2</v>
      </c>
      <c r="AP84" s="10">
        <v>0.77680855095184764</v>
      </c>
      <c r="AQ84" s="10">
        <v>0</v>
      </c>
      <c r="AR84" s="10">
        <v>0</v>
      </c>
      <c r="AS84" s="10">
        <v>2.6331592447299444E-4</v>
      </c>
      <c r="AT84" s="10">
        <v>0</v>
      </c>
      <c r="AU84" s="77">
        <v>0.99973668407552707</v>
      </c>
      <c r="AV84" s="77">
        <f t="shared" si="110"/>
        <v>0</v>
      </c>
      <c r="AW84" s="10">
        <v>0.3</v>
      </c>
      <c r="AX84" s="10">
        <f t="shared" si="111"/>
        <v>0.42532849602183526</v>
      </c>
      <c r="AY84" s="10">
        <f t="shared" si="112"/>
        <v>0.21849280355647108</v>
      </c>
      <c r="AZ84" s="10">
        <f t="shared" si="113"/>
        <v>0.18676291147897489</v>
      </c>
      <c r="BA84" s="10">
        <f t="shared" si="114"/>
        <v>0.16941578894271891</v>
      </c>
      <c r="BC84" s="13">
        <f t="shared" si="115"/>
        <v>679.6749366428927</v>
      </c>
      <c r="BD84" s="13">
        <f t="shared" si="116"/>
        <v>349.15150008324076</v>
      </c>
      <c r="BE84" s="13">
        <f t="shared" si="117"/>
        <v>298.44713254340189</v>
      </c>
      <c r="BF84" s="13">
        <f t="shared" si="118"/>
        <v>270.72643073046481</v>
      </c>
      <c r="BH84" s="13">
        <f t="shared" si="119"/>
        <v>713.81364281099718</v>
      </c>
      <c r="BI84" s="13">
        <f t="shared" si="120"/>
        <v>351.19749940256509</v>
      </c>
      <c r="BJ84" s="13">
        <f t="shared" si="121"/>
        <v>298.73310051067926</v>
      </c>
      <c r="BK84" s="13">
        <f t="shared" si="122"/>
        <v>262.16728420322607</v>
      </c>
      <c r="BL84" s="13">
        <f t="shared" si="123"/>
        <v>1625.9115269274678</v>
      </c>
      <c r="BM84" s="67">
        <f t="shared" si="124"/>
        <v>0.98283330521666634</v>
      </c>
      <c r="BO84" s="136">
        <f t="shared" si="125"/>
        <v>701.55982187268125</v>
      </c>
      <c r="BP84" s="136">
        <f t="shared" si="126"/>
        <v>345.16859912165125</v>
      </c>
      <c r="BQ84" s="136">
        <f t="shared" si="127"/>
        <v>293.60484055253352</v>
      </c>
      <c r="BR84" s="136">
        <f t="shared" si="128"/>
        <v>257.6667384531338</v>
      </c>
      <c r="BT84" s="3">
        <f t="shared" si="129"/>
        <v>702</v>
      </c>
      <c r="BU84" s="3">
        <f t="shared" si="130"/>
        <v>345</v>
      </c>
      <c r="BV84" s="3">
        <f t="shared" si="131"/>
        <v>294</v>
      </c>
      <c r="BW84" s="3">
        <f t="shared" si="132"/>
        <v>256</v>
      </c>
      <c r="BX84" s="3">
        <f t="shared" si="133"/>
        <v>1597</v>
      </c>
    </row>
    <row r="85" spans="1:76" x14ac:dyDescent="0.55000000000000004">
      <c r="A85">
        <v>65</v>
      </c>
      <c r="B85" s="6" t="s">
        <v>165</v>
      </c>
      <c r="C85" s="6">
        <v>36434</v>
      </c>
      <c r="D85">
        <v>5413</v>
      </c>
      <c r="E85">
        <v>6369</v>
      </c>
      <c r="F85">
        <v>2947</v>
      </c>
      <c r="G85">
        <v>3122</v>
      </c>
      <c r="H85">
        <v>3385</v>
      </c>
      <c r="I85" s="62">
        <f t="shared" si="90"/>
        <v>263</v>
      </c>
      <c r="J85" s="8">
        <f t="shared" si="91"/>
        <v>3.6194038580367969E-4</v>
      </c>
      <c r="K85" s="62">
        <f t="shared" si="92"/>
        <v>438</v>
      </c>
      <c r="L85" s="8">
        <f t="shared" si="93"/>
        <v>3.388390816068399E-4</v>
      </c>
      <c r="M85">
        <v>5445</v>
      </c>
      <c r="N85" s="8">
        <f t="shared" si="94"/>
        <v>2.8425397426992536E-4</v>
      </c>
      <c r="O85" s="3">
        <v>4944.6430416780704</v>
      </c>
      <c r="P85" s="8">
        <f t="shared" si="95"/>
        <v>0.77636097372869683</v>
      </c>
      <c r="Q85" s="8">
        <f t="shared" si="96"/>
        <v>4.8341916092163497E-4</v>
      </c>
      <c r="R85" s="8">
        <v>2.4899999999999999E-2</v>
      </c>
      <c r="S85" s="115">
        <f t="shared" si="97"/>
        <v>158.5881</v>
      </c>
      <c r="T85" s="8">
        <f t="shared" si="98"/>
        <v>5.8172738996837829E-5</v>
      </c>
      <c r="U85" s="2">
        <v>0.85295196186285294</v>
      </c>
      <c r="V85" s="2">
        <v>0.14704803813714706</v>
      </c>
      <c r="W85">
        <v>8</v>
      </c>
      <c r="X85" t="s">
        <v>375</v>
      </c>
      <c r="Y85" s="3">
        <f t="shared" si="99"/>
        <v>144.375</v>
      </c>
      <c r="Z85" s="3">
        <f t="shared" si="100"/>
        <v>2.908677117711771</v>
      </c>
      <c r="AA85" s="3">
        <f t="shared" si="101"/>
        <v>155.28367711771176</v>
      </c>
      <c r="AB85" s="3"/>
      <c r="AC85" s="3">
        <f t="shared" si="102"/>
        <v>24.341135049907169</v>
      </c>
      <c r="AD85" s="3">
        <f t="shared" si="103"/>
        <v>202.27638039092429</v>
      </c>
      <c r="AE85" s="3">
        <f t="shared" si="104"/>
        <v>381.90119255854324</v>
      </c>
      <c r="AF85" s="3">
        <f t="shared" si="105"/>
        <v>0</v>
      </c>
      <c r="AG85" s="8">
        <f t="shared" si="106"/>
        <v>5.4159189991847276E-4</v>
      </c>
      <c r="AH85" s="3">
        <f t="shared" si="107"/>
        <v>0</v>
      </c>
      <c r="AI85" s="3">
        <f t="shared" si="108"/>
        <v>226.61751544083145</v>
      </c>
      <c r="AJ85" s="3"/>
      <c r="AK85" s="3">
        <f t="shared" si="109"/>
        <v>382</v>
      </c>
      <c r="AM85" s="10">
        <v>0.19030341034103412</v>
      </c>
      <c r="AN85" s="10">
        <v>9.7759926659332599E-2</v>
      </c>
      <c r="AO85" s="10">
        <v>9.2569788534408948E-2</v>
      </c>
      <c r="AP85" s="10">
        <v>0.61936687446522432</v>
      </c>
      <c r="AQ85" s="10">
        <v>0</v>
      </c>
      <c r="AR85" s="10">
        <v>0</v>
      </c>
      <c r="AS85" s="10">
        <v>0</v>
      </c>
      <c r="AT85" s="10">
        <v>0</v>
      </c>
      <c r="AU85" s="77">
        <v>1</v>
      </c>
      <c r="AV85" s="77">
        <f t="shared" si="110"/>
        <v>0</v>
      </c>
      <c r="AW85" s="10">
        <v>0.3</v>
      </c>
      <c r="AX85" s="10">
        <f t="shared" si="111"/>
        <v>0.29184683453522753</v>
      </c>
      <c r="AY85" s="10">
        <f t="shared" si="112"/>
        <v>0.2113200217593485</v>
      </c>
      <c r="AZ85" s="10">
        <f t="shared" si="113"/>
        <v>0.24031013125889961</v>
      </c>
      <c r="BA85" s="10">
        <f t="shared" si="114"/>
        <v>0.25652301244652442</v>
      </c>
      <c r="BC85" s="13">
        <f t="shared" si="115"/>
        <v>111.48549079245691</v>
      </c>
      <c r="BD85" s="13">
        <f t="shared" si="116"/>
        <v>80.724248312071126</v>
      </c>
      <c r="BE85" s="13">
        <f t="shared" si="117"/>
        <v>91.798470140899653</v>
      </c>
      <c r="BF85" s="13">
        <f t="shared" si="118"/>
        <v>97.991790754572335</v>
      </c>
      <c r="BH85" s="13">
        <f t="shared" si="119"/>
        <v>117.08518294966572</v>
      </c>
      <c r="BI85" s="13">
        <f t="shared" si="120"/>
        <v>81.197285824612493</v>
      </c>
      <c r="BJ85" s="13">
        <f t="shared" si="121"/>
        <v>91.886430181532802</v>
      </c>
      <c r="BK85" s="13">
        <f t="shared" si="122"/>
        <v>94.893733083321393</v>
      </c>
      <c r="BL85" s="13">
        <f t="shared" si="123"/>
        <v>385.06263203913238</v>
      </c>
      <c r="BM85" s="67">
        <f t="shared" si="124"/>
        <v>0.99204640548236545</v>
      </c>
      <c r="BO85" s="136">
        <f t="shared" si="125"/>
        <v>116.15393488046102</v>
      </c>
      <c r="BP85" s="136">
        <f t="shared" si="126"/>
        <v>80.551475537231056</v>
      </c>
      <c r="BQ85" s="136">
        <f t="shared" si="127"/>
        <v>91.155602774195955</v>
      </c>
      <c r="BR85" s="136">
        <f t="shared" si="128"/>
        <v>94.138986808112008</v>
      </c>
      <c r="BT85" s="3">
        <f t="shared" si="129"/>
        <v>117</v>
      </c>
      <c r="BU85" s="3">
        <f t="shared" si="130"/>
        <v>81</v>
      </c>
      <c r="BV85" s="3">
        <f t="shared" si="131"/>
        <v>91</v>
      </c>
      <c r="BW85" s="3">
        <f t="shared" si="132"/>
        <v>93</v>
      </c>
      <c r="BX85" s="3">
        <f t="shared" si="133"/>
        <v>382</v>
      </c>
    </row>
    <row r="86" spans="1:76" x14ac:dyDescent="0.55000000000000004">
      <c r="A86">
        <v>65</v>
      </c>
      <c r="B86" s="6" t="s">
        <v>166</v>
      </c>
      <c r="C86" s="6">
        <v>36448</v>
      </c>
      <c r="D86">
        <v>88052</v>
      </c>
      <c r="E86">
        <v>129262</v>
      </c>
      <c r="F86">
        <v>28810</v>
      </c>
      <c r="G86">
        <v>35609</v>
      </c>
      <c r="H86">
        <v>44038</v>
      </c>
      <c r="I86" s="62">
        <f t="shared" si="90"/>
        <v>8429</v>
      </c>
      <c r="J86" s="8">
        <f t="shared" si="91"/>
        <v>1.1599982935130098E-2</v>
      </c>
      <c r="K86" s="62">
        <f t="shared" si="92"/>
        <v>15228</v>
      </c>
      <c r="L86" s="8">
        <f t="shared" si="93"/>
        <v>1.1780460124906297E-2</v>
      </c>
      <c r="M86">
        <v>89406</v>
      </c>
      <c r="N86" s="8">
        <f t="shared" si="94"/>
        <v>4.667403273384196E-3</v>
      </c>
      <c r="O86" s="3">
        <v>37255.380328868698</v>
      </c>
      <c r="P86" s="8">
        <f t="shared" si="95"/>
        <v>0.28821602890925946</v>
      </c>
      <c r="Q86" s="8">
        <f t="shared" si="96"/>
        <v>3.6423184740725033E-3</v>
      </c>
      <c r="R86" s="8">
        <v>2.2700000000000001E-2</v>
      </c>
      <c r="S86" s="115">
        <f t="shared" si="97"/>
        <v>2934.2474000000002</v>
      </c>
      <c r="T86" s="8">
        <f t="shared" si="98"/>
        <v>1.0763304948627926E-3</v>
      </c>
      <c r="U86" s="2">
        <v>0.67004728294387716</v>
      </c>
      <c r="V86" s="2">
        <v>0.32995271705612284</v>
      </c>
      <c r="W86">
        <v>60</v>
      </c>
      <c r="X86" t="s">
        <v>375</v>
      </c>
      <c r="Y86" s="3">
        <f t="shared" si="99"/>
        <v>5609.1749999999993</v>
      </c>
      <c r="Z86" s="3">
        <f t="shared" si="100"/>
        <v>148.9143136092647</v>
      </c>
      <c r="AA86" s="3">
        <f t="shared" si="101"/>
        <v>5818.0893136092636</v>
      </c>
      <c r="AB86" s="3"/>
      <c r="AC86" s="3">
        <f t="shared" si="102"/>
        <v>450.36741239247459</v>
      </c>
      <c r="AD86" s="3">
        <f t="shared" si="103"/>
        <v>1524.0500516399945</v>
      </c>
      <c r="AE86" s="3">
        <f t="shared" si="104"/>
        <v>7792.5067776417327</v>
      </c>
      <c r="AF86" s="3">
        <f t="shared" si="105"/>
        <v>0</v>
      </c>
      <c r="AG86" s="8">
        <f t="shared" si="106"/>
        <v>4.7186489689352955E-3</v>
      </c>
      <c r="AH86" s="3">
        <f t="shared" si="107"/>
        <v>0</v>
      </c>
      <c r="AI86" s="3">
        <f t="shared" si="108"/>
        <v>1974.4174640324691</v>
      </c>
      <c r="AJ86" s="3"/>
      <c r="AK86" s="3">
        <f t="shared" si="109"/>
        <v>7793</v>
      </c>
      <c r="AM86" s="10">
        <v>0.30463703487973687</v>
      </c>
      <c r="AN86" s="10">
        <v>0.18565584937983962</v>
      </c>
      <c r="AO86" s="10">
        <v>0.18848630439251701</v>
      </c>
      <c r="AP86" s="10">
        <v>0.32122081134790653</v>
      </c>
      <c r="AQ86" s="10">
        <v>0.14295018848779067</v>
      </c>
      <c r="AR86" s="10">
        <v>0.12023281969057181</v>
      </c>
      <c r="AS86" s="10">
        <v>0.56722828669755088</v>
      </c>
      <c r="AT86" s="10">
        <v>0.13401591322022458</v>
      </c>
      <c r="AU86" s="77">
        <v>3.5572791903862165E-2</v>
      </c>
      <c r="AV86" s="77">
        <f t="shared" si="110"/>
        <v>0.26318300817836249</v>
      </c>
      <c r="AW86" s="10">
        <v>0</v>
      </c>
      <c r="AX86" s="10">
        <f t="shared" si="111"/>
        <v>0.21775611823351057</v>
      </c>
      <c r="AY86" s="10">
        <f t="shared" si="112"/>
        <v>0.14844537788242568</v>
      </c>
      <c r="AZ86" s="10">
        <f t="shared" si="113"/>
        <v>0.16772848287576378</v>
      </c>
      <c r="BA86" s="10">
        <f t="shared" si="114"/>
        <v>0.46607002100829997</v>
      </c>
      <c r="BC86" s="13">
        <f t="shared" si="115"/>
        <v>1696.9734293937479</v>
      </c>
      <c r="BD86" s="13">
        <f t="shared" si="116"/>
        <v>1156.8348298377432</v>
      </c>
      <c r="BE86" s="13">
        <f t="shared" si="117"/>
        <v>1307.1080670508272</v>
      </c>
      <c r="BF86" s="13">
        <f t="shared" si="118"/>
        <v>3632.0836737176819</v>
      </c>
      <c r="BH86" s="13">
        <f t="shared" si="119"/>
        <v>1782.2089944526842</v>
      </c>
      <c r="BI86" s="13">
        <f t="shared" si="120"/>
        <v>1163.6137876078069</v>
      </c>
      <c r="BJ86" s="13">
        <f t="shared" si="121"/>
        <v>1308.3605201528587</v>
      </c>
      <c r="BK86" s="13">
        <f t="shared" si="122"/>
        <v>3517.2535986538551</v>
      </c>
      <c r="BL86" s="13">
        <f t="shared" si="123"/>
        <v>7771.4369008672047</v>
      </c>
      <c r="BM86" s="67">
        <f t="shared" si="124"/>
        <v>1.0027746605174634</v>
      </c>
      <c r="BO86" s="136">
        <f t="shared" si="125"/>
        <v>1787.1540193834603</v>
      </c>
      <c r="BP86" s="136">
        <f t="shared" si="126"/>
        <v>1166.8424208418585</v>
      </c>
      <c r="BQ86" s="136">
        <f t="shared" si="127"/>
        <v>1311.9907764307347</v>
      </c>
      <c r="BR86" s="136">
        <f t="shared" si="128"/>
        <v>3527.012783343946</v>
      </c>
      <c r="BT86" s="3">
        <f t="shared" si="129"/>
        <v>1788</v>
      </c>
      <c r="BU86" s="3">
        <f t="shared" si="130"/>
        <v>1167</v>
      </c>
      <c r="BV86" s="3">
        <f t="shared" si="131"/>
        <v>1312</v>
      </c>
      <c r="BW86" s="3">
        <f t="shared" si="132"/>
        <v>3526</v>
      </c>
      <c r="BX86" s="3">
        <f t="shared" si="133"/>
        <v>7793</v>
      </c>
    </row>
    <row r="87" spans="1:76" x14ac:dyDescent="0.55000000000000004">
      <c r="A87">
        <v>37</v>
      </c>
      <c r="B87" s="6" t="s">
        <v>65</v>
      </c>
      <c r="C87" s="6">
        <v>36490</v>
      </c>
      <c r="D87">
        <v>440</v>
      </c>
      <c r="E87">
        <v>440</v>
      </c>
      <c r="F87">
        <v>64</v>
      </c>
      <c r="G87">
        <v>64</v>
      </c>
      <c r="H87">
        <v>64</v>
      </c>
      <c r="I87" s="62">
        <f t="shared" si="90"/>
        <v>0</v>
      </c>
      <c r="J87" s="8">
        <f t="shared" si="91"/>
        <v>0</v>
      </c>
      <c r="K87" s="62">
        <f t="shared" si="92"/>
        <v>0</v>
      </c>
      <c r="L87" s="8">
        <f t="shared" si="93"/>
        <v>0</v>
      </c>
      <c r="M87">
        <v>432</v>
      </c>
      <c r="N87" s="8">
        <f t="shared" si="94"/>
        <v>2.255238142968003E-5</v>
      </c>
      <c r="O87" s="3">
        <v>0.53438115197300096</v>
      </c>
      <c r="P87" s="8">
        <f t="shared" si="95"/>
        <v>1.2145026181204566E-3</v>
      </c>
      <c r="Q87" s="8">
        <f t="shared" si="96"/>
        <v>5.224443623567516E-8</v>
      </c>
      <c r="R87" s="8">
        <v>0.1462</v>
      </c>
      <c r="S87" s="115">
        <f t="shared" si="97"/>
        <v>64.328000000000003</v>
      </c>
      <c r="T87" s="8">
        <f t="shared" si="98"/>
        <v>2.3596574737881242E-5</v>
      </c>
      <c r="U87" s="2">
        <v>0.17721518987341772</v>
      </c>
      <c r="V87" s="2">
        <v>0.82278481012658222</v>
      </c>
      <c r="W87">
        <v>6</v>
      </c>
      <c r="X87" t="s">
        <v>370</v>
      </c>
      <c r="Y87" s="3">
        <f t="shared" si="99"/>
        <v>0</v>
      </c>
      <c r="Z87" s="3">
        <f t="shared" si="100"/>
        <v>0</v>
      </c>
      <c r="AA87" s="3">
        <f t="shared" si="101"/>
        <v>6</v>
      </c>
      <c r="AB87" s="3"/>
      <c r="AC87" s="3">
        <f t="shared" si="102"/>
        <v>9.8734806425603718</v>
      </c>
      <c r="AD87" s="3">
        <f t="shared" si="103"/>
        <v>2.1860563898976112E-2</v>
      </c>
      <c r="AE87" s="3">
        <f t="shared" si="104"/>
        <v>15.895341206459348</v>
      </c>
      <c r="AF87" s="3">
        <f t="shared" si="105"/>
        <v>0</v>
      </c>
      <c r="AG87" s="8">
        <f t="shared" si="106"/>
        <v>2.3648819174116918E-5</v>
      </c>
      <c r="AH87" s="3">
        <f t="shared" si="107"/>
        <v>0.93489030551223007</v>
      </c>
      <c r="AI87" s="3">
        <f t="shared" si="108"/>
        <v>10.830231511971578</v>
      </c>
      <c r="AJ87" s="3"/>
      <c r="AK87" s="3">
        <f t="shared" si="109"/>
        <v>17</v>
      </c>
      <c r="AM87" s="10">
        <v>0.119073417721519</v>
      </c>
      <c r="AN87" s="10">
        <v>0.18299493670886074</v>
      </c>
      <c r="AO87" s="10">
        <v>0.20038649789029539</v>
      </c>
      <c r="AP87" s="10">
        <v>0.4975451476793249</v>
      </c>
      <c r="AQ87" s="10">
        <v>0</v>
      </c>
      <c r="AR87" s="10">
        <v>0.11743220443342459</v>
      </c>
      <c r="AS87" s="10">
        <v>0.72297138393293159</v>
      </c>
      <c r="AT87" s="10">
        <v>9.3744368511261417E-2</v>
      </c>
      <c r="AU87" s="77">
        <v>6.5852043122382464E-2</v>
      </c>
      <c r="AV87" s="77">
        <f t="shared" si="110"/>
        <v>0.11743220443342459</v>
      </c>
      <c r="AW87" s="10">
        <v>0</v>
      </c>
      <c r="AX87" s="10">
        <f t="shared" si="111"/>
        <v>0.33159551107497126</v>
      </c>
      <c r="AY87" s="10">
        <f t="shared" si="112"/>
        <v>0.13662532483651196</v>
      </c>
      <c r="AZ87" s="10">
        <f t="shared" si="113"/>
        <v>0.14203552084993903</v>
      </c>
      <c r="BA87" s="10">
        <f t="shared" si="114"/>
        <v>0.38974364323857769</v>
      </c>
      <c r="BC87" s="13">
        <f t="shared" si="115"/>
        <v>5.637123688274511</v>
      </c>
      <c r="BD87" s="13">
        <f t="shared" si="116"/>
        <v>4</v>
      </c>
      <c r="BE87" s="13">
        <f t="shared" si="117"/>
        <v>2.4146038544489636</v>
      </c>
      <c r="BF87" s="13">
        <f t="shared" si="118"/>
        <v>6.6256419350558211</v>
      </c>
      <c r="BH87" s="13">
        <f t="shared" si="119"/>
        <v>5.9202650825677896</v>
      </c>
      <c r="BI87" s="13">
        <f t="shared" si="120"/>
        <v>4.0234396738245319</v>
      </c>
      <c r="BJ87" s="13">
        <f t="shared" si="121"/>
        <v>2.4169174948922554</v>
      </c>
      <c r="BK87" s="13">
        <f t="shared" si="122"/>
        <v>6.4161690734436476</v>
      </c>
      <c r="BL87" s="13">
        <f t="shared" si="123"/>
        <v>18.776791324728222</v>
      </c>
      <c r="BM87" s="67">
        <f t="shared" si="124"/>
        <v>0.90537300574948265</v>
      </c>
      <c r="BO87" s="136">
        <f t="shared" si="125"/>
        <v>5.3600481926381089</v>
      </c>
      <c r="BP87" s="136">
        <f t="shared" si="126"/>
        <v>4</v>
      </c>
      <c r="BQ87" s="136">
        <f t="shared" si="127"/>
        <v>2.1882118569991111</v>
      </c>
      <c r="BR87" s="136">
        <f t="shared" si="128"/>
        <v>5.8090262794205483</v>
      </c>
      <c r="BT87" s="3">
        <f t="shared" si="129"/>
        <v>6</v>
      </c>
      <c r="BU87" s="3">
        <f t="shared" si="130"/>
        <v>4</v>
      </c>
      <c r="BV87" s="3">
        <f t="shared" si="131"/>
        <v>2</v>
      </c>
      <c r="BW87" s="3">
        <f t="shared" si="132"/>
        <v>5</v>
      </c>
      <c r="BX87" s="3">
        <f t="shared" si="133"/>
        <v>17</v>
      </c>
    </row>
    <row r="88" spans="1:76" x14ac:dyDescent="0.55000000000000004">
      <c r="A88">
        <v>37</v>
      </c>
      <c r="B88" s="6" t="s">
        <v>66</v>
      </c>
      <c r="C88" s="6">
        <v>36546</v>
      </c>
      <c r="D88">
        <v>114344</v>
      </c>
      <c r="E88">
        <v>137121</v>
      </c>
      <c r="F88">
        <v>40578</v>
      </c>
      <c r="G88">
        <v>43738</v>
      </c>
      <c r="H88">
        <v>47728</v>
      </c>
      <c r="I88" s="62">
        <f t="shared" si="90"/>
        <v>3990</v>
      </c>
      <c r="J88" s="8">
        <f t="shared" si="91"/>
        <v>5.4910347504056349E-3</v>
      </c>
      <c r="K88" s="62">
        <f t="shared" si="92"/>
        <v>7150</v>
      </c>
      <c r="L88" s="8">
        <f t="shared" si="93"/>
        <v>5.5312772454084594E-3</v>
      </c>
      <c r="M88">
        <v>112549</v>
      </c>
      <c r="N88" s="8">
        <f t="shared" si="94"/>
        <v>5.8755740220580036E-3</v>
      </c>
      <c r="O88" s="3">
        <v>116403.81548535499</v>
      </c>
      <c r="P88" s="8">
        <f t="shared" si="95"/>
        <v>0.84891311677536618</v>
      </c>
      <c r="Q88" s="8">
        <f t="shared" si="96"/>
        <v>1.1380363422737606E-2</v>
      </c>
      <c r="R88" s="8">
        <v>0.1598</v>
      </c>
      <c r="S88" s="115">
        <f t="shared" si="97"/>
        <v>21911.935799999999</v>
      </c>
      <c r="T88" s="8">
        <f t="shared" si="98"/>
        <v>8.037660595018585E-3</v>
      </c>
      <c r="U88" s="2">
        <v>0.35832351086867137</v>
      </c>
      <c r="V88" s="2">
        <v>0.64167648913132869</v>
      </c>
      <c r="W88">
        <v>157</v>
      </c>
      <c r="X88" t="s">
        <v>379</v>
      </c>
      <c r="Y88" s="3">
        <f t="shared" si="99"/>
        <v>2607</v>
      </c>
      <c r="Z88" s="3">
        <f t="shared" si="100"/>
        <v>97.654771250788087</v>
      </c>
      <c r="AA88" s="3">
        <f t="shared" si="101"/>
        <v>2861.6547712507881</v>
      </c>
      <c r="AB88" s="3"/>
      <c r="AC88" s="3">
        <f t="shared" si="102"/>
        <v>3363.1866988298348</v>
      </c>
      <c r="AD88" s="3">
        <f t="shared" si="103"/>
        <v>4761.8690088657804</v>
      </c>
      <c r="AE88" s="3">
        <f t="shared" si="104"/>
        <v>10986.710478946403</v>
      </c>
      <c r="AF88" s="3">
        <f t="shared" si="105"/>
        <v>3564.6933265717062</v>
      </c>
      <c r="AG88" s="8">
        <f t="shared" si="106"/>
        <v>0</v>
      </c>
      <c r="AH88" s="3">
        <f t="shared" si="107"/>
        <v>0</v>
      </c>
      <c r="AI88" s="3">
        <f t="shared" si="108"/>
        <v>4560.3623811239095</v>
      </c>
      <c r="AJ88" s="3"/>
      <c r="AK88" s="3">
        <f t="shared" si="109"/>
        <v>7422</v>
      </c>
      <c r="AM88" s="10">
        <v>0.31989006332063263</v>
      </c>
      <c r="AN88" s="10">
        <v>0.20191488720155698</v>
      </c>
      <c r="AO88" s="10">
        <v>0.1866314318869183</v>
      </c>
      <c r="AP88" s="10">
        <v>0.29156361759089205</v>
      </c>
      <c r="AQ88" s="10">
        <v>6.4795855832863278E-2</v>
      </c>
      <c r="AR88" s="10">
        <v>0.60167587451740301</v>
      </c>
      <c r="AS88" s="10">
        <v>0.31383155326725615</v>
      </c>
      <c r="AT88" s="10">
        <v>1.9696716382477615E-2</v>
      </c>
      <c r="AU88" s="77">
        <v>0</v>
      </c>
      <c r="AV88" s="77">
        <f t="shared" si="110"/>
        <v>0.6664717303502663</v>
      </c>
      <c r="AW88" s="10">
        <v>0</v>
      </c>
      <c r="AX88" s="10">
        <f t="shared" si="111"/>
        <v>0.23118718827541443</v>
      </c>
      <c r="AY88" s="10">
        <f t="shared" si="112"/>
        <v>0.12716534959016385</v>
      </c>
      <c r="AZ88" s="10">
        <f t="shared" si="113"/>
        <v>0.14891305385162756</v>
      </c>
      <c r="BA88" s="10">
        <f t="shared" si="114"/>
        <v>0.49273440828279413</v>
      </c>
      <c r="BC88" s="13">
        <f t="shared" si="115"/>
        <v>1715.8713113801259</v>
      </c>
      <c r="BD88" s="13">
        <f t="shared" si="116"/>
        <v>943.82122465819612</v>
      </c>
      <c r="BE88" s="13">
        <f t="shared" si="117"/>
        <v>1105.2326856867799</v>
      </c>
      <c r="BF88" s="13">
        <f t="shared" si="118"/>
        <v>3657.0747782748981</v>
      </c>
      <c r="BH88" s="13">
        <f t="shared" si="119"/>
        <v>1802.0560790733671</v>
      </c>
      <c r="BI88" s="13">
        <f t="shared" si="120"/>
        <v>949.35194007186067</v>
      </c>
      <c r="BJ88" s="13">
        <f t="shared" si="121"/>
        <v>1106.2917045548818</v>
      </c>
      <c r="BK88" s="13">
        <f t="shared" si="122"/>
        <v>3541.4545974012854</v>
      </c>
      <c r="BL88" s="13">
        <f t="shared" si="123"/>
        <v>7399.154321101395</v>
      </c>
      <c r="BM88" s="67">
        <f t="shared" si="124"/>
        <v>1.0030876067597958</v>
      </c>
      <c r="BO88" s="136">
        <f t="shared" si="125"/>
        <v>1807.6201196046452</v>
      </c>
      <c r="BP88" s="136">
        <f t="shared" si="126"/>
        <v>952.28316553945183</v>
      </c>
      <c r="BQ88" s="136">
        <f t="shared" si="127"/>
        <v>1109.7074983001714</v>
      </c>
      <c r="BR88" s="136">
        <f t="shared" si="128"/>
        <v>3552.3892165557313</v>
      </c>
      <c r="BT88" s="3">
        <f t="shared" si="129"/>
        <v>1808</v>
      </c>
      <c r="BU88" s="3">
        <f t="shared" si="130"/>
        <v>953</v>
      </c>
      <c r="BV88" s="3">
        <f t="shared" si="131"/>
        <v>1110</v>
      </c>
      <c r="BW88" s="3">
        <f t="shared" si="132"/>
        <v>3551</v>
      </c>
      <c r="BX88" s="3">
        <f t="shared" si="133"/>
        <v>7422</v>
      </c>
    </row>
    <row r="89" spans="1:76" x14ac:dyDescent="0.55000000000000004">
      <c r="A89">
        <v>59</v>
      </c>
      <c r="B89" s="6" t="s">
        <v>130</v>
      </c>
      <c r="C89" s="6">
        <v>36770</v>
      </c>
      <c r="D89">
        <v>261589</v>
      </c>
      <c r="E89">
        <v>327664</v>
      </c>
      <c r="F89">
        <v>103382</v>
      </c>
      <c r="G89">
        <v>112404</v>
      </c>
      <c r="H89">
        <v>121739</v>
      </c>
      <c r="I89" s="62">
        <f t="shared" si="90"/>
        <v>9335</v>
      </c>
      <c r="J89" s="8">
        <f t="shared" si="91"/>
        <v>1.284681939725228E-2</v>
      </c>
      <c r="K89" s="62">
        <f t="shared" si="92"/>
        <v>18357</v>
      </c>
      <c r="L89" s="8">
        <f t="shared" si="93"/>
        <v>1.4201070824330503E-2</v>
      </c>
      <c r="M89">
        <v>280202</v>
      </c>
      <c r="N89" s="8">
        <f t="shared" si="94"/>
        <v>1.4627829586479639E-2</v>
      </c>
      <c r="O89" s="3">
        <v>43855.361400428199</v>
      </c>
      <c r="P89" s="8">
        <f t="shared" si="95"/>
        <v>0.13384247705096744</v>
      </c>
      <c r="Q89" s="8">
        <f t="shared" si="96"/>
        <v>4.287573810973261E-3</v>
      </c>
      <c r="R89" s="8">
        <v>0.17449999999999999</v>
      </c>
      <c r="S89" s="115">
        <f t="shared" si="97"/>
        <v>57177.367999999995</v>
      </c>
      <c r="T89" s="8">
        <f t="shared" si="98"/>
        <v>2.0973604609615393E-2</v>
      </c>
      <c r="U89" s="2">
        <v>0.48199076117972628</v>
      </c>
      <c r="V89" s="2">
        <v>0.51800923882027372</v>
      </c>
      <c r="W89">
        <v>0</v>
      </c>
      <c r="X89" t="s">
        <v>371</v>
      </c>
      <c r="Y89" s="3">
        <f t="shared" si="99"/>
        <v>7443.15</v>
      </c>
      <c r="Z89" s="3">
        <f t="shared" si="100"/>
        <v>246.59396630737922</v>
      </c>
      <c r="AA89" s="3">
        <f t="shared" si="101"/>
        <v>7689.7439663073792</v>
      </c>
      <c r="AB89" s="3"/>
      <c r="AC89" s="3">
        <f t="shared" si="102"/>
        <v>8775.9550450900188</v>
      </c>
      <c r="AD89" s="3">
        <f t="shared" si="103"/>
        <v>1794.0433091008208</v>
      </c>
      <c r="AE89" s="3">
        <f t="shared" si="104"/>
        <v>18259.742320498219</v>
      </c>
      <c r="AF89" s="3">
        <f t="shared" si="105"/>
        <v>0</v>
      </c>
      <c r="AG89" s="8">
        <f t="shared" si="106"/>
        <v>2.5261178420588653E-2</v>
      </c>
      <c r="AH89" s="3">
        <f t="shared" si="107"/>
        <v>5294.3514592589572</v>
      </c>
      <c r="AI89" s="3">
        <f t="shared" si="108"/>
        <v>15864.349813449797</v>
      </c>
      <c r="AJ89" s="3"/>
      <c r="AK89" s="3">
        <f t="shared" si="109"/>
        <v>23554</v>
      </c>
      <c r="AM89" s="10">
        <v>0.22089913426439395</v>
      </c>
      <c r="AN89" s="10">
        <v>0.11987901359262332</v>
      </c>
      <c r="AO89" s="10">
        <v>0.16834821379218742</v>
      </c>
      <c r="AP89" s="10">
        <v>0.49087363835079528</v>
      </c>
      <c r="AQ89" s="10">
        <v>0</v>
      </c>
      <c r="AR89" s="10">
        <v>5.7592897941126597E-2</v>
      </c>
      <c r="AS89" s="10">
        <v>0.13799346212212837</v>
      </c>
      <c r="AT89" s="10">
        <v>0.40097024140474025</v>
      </c>
      <c r="AU89" s="77">
        <v>0.40344339853200473</v>
      </c>
      <c r="AV89" s="77">
        <f t="shared" si="110"/>
        <v>5.7592897941126597E-2</v>
      </c>
      <c r="AW89" s="10">
        <v>0</v>
      </c>
      <c r="AX89" s="10">
        <f t="shared" si="111"/>
        <v>0.25841419162898377</v>
      </c>
      <c r="AY89" s="10">
        <f t="shared" si="112"/>
        <v>0.17871681296141925</v>
      </c>
      <c r="AZ89" s="10">
        <f t="shared" si="113"/>
        <v>0.18272970353458956</v>
      </c>
      <c r="BA89" s="10">
        <f t="shared" si="114"/>
        <v>0.38013929187500739</v>
      </c>
      <c r="BC89" s="13">
        <f t="shared" si="115"/>
        <v>6086.6878696290833</v>
      </c>
      <c r="BD89" s="13">
        <f t="shared" si="116"/>
        <v>4209.4958124932691</v>
      </c>
      <c r="BE89" s="13">
        <f t="shared" si="117"/>
        <v>4304.0154370537221</v>
      </c>
      <c r="BF89" s="13">
        <f t="shared" si="118"/>
        <v>8953.8008808239247</v>
      </c>
      <c r="BH89" s="13">
        <f t="shared" si="119"/>
        <v>6392.409969291276</v>
      </c>
      <c r="BI89" s="13">
        <f t="shared" si="120"/>
        <v>4234.1631146959126</v>
      </c>
      <c r="BJ89" s="13">
        <f t="shared" si="121"/>
        <v>4308.1394858766262</v>
      </c>
      <c r="BK89" s="13">
        <f t="shared" si="122"/>
        <v>8670.7221525744808</v>
      </c>
      <c r="BL89" s="13">
        <f t="shared" si="123"/>
        <v>23605.434722438295</v>
      </c>
      <c r="BM89" s="67">
        <f t="shared" si="124"/>
        <v>0.99782106438440621</v>
      </c>
      <c r="BO89" s="136">
        <f t="shared" si="125"/>
        <v>6378.4813195397101</v>
      </c>
      <c r="BP89" s="136">
        <f t="shared" si="126"/>
        <v>4224.9371458830683</v>
      </c>
      <c r="BQ89" s="136">
        <f t="shared" si="127"/>
        <v>4298.7523273139041</v>
      </c>
      <c r="BR89" s="136">
        <f t="shared" si="128"/>
        <v>8651.8292072633176</v>
      </c>
      <c r="BT89" s="3">
        <f t="shared" si="129"/>
        <v>6379</v>
      </c>
      <c r="BU89" s="3">
        <f t="shared" si="130"/>
        <v>4225</v>
      </c>
      <c r="BV89" s="3">
        <f t="shared" si="131"/>
        <v>4299</v>
      </c>
      <c r="BW89" s="3">
        <f t="shared" si="132"/>
        <v>8651</v>
      </c>
      <c r="BX89" s="3">
        <f t="shared" si="133"/>
        <v>23554</v>
      </c>
    </row>
    <row r="90" spans="1:76" x14ac:dyDescent="0.55000000000000004">
      <c r="A90">
        <v>37</v>
      </c>
      <c r="B90" s="6" t="s">
        <v>67</v>
      </c>
      <c r="C90" s="6">
        <v>36826</v>
      </c>
      <c r="D90">
        <v>1421</v>
      </c>
      <c r="E90">
        <v>1876</v>
      </c>
      <c r="F90">
        <v>406</v>
      </c>
      <c r="G90">
        <v>472</v>
      </c>
      <c r="H90">
        <v>521</v>
      </c>
      <c r="I90" s="62">
        <f t="shared" si="90"/>
        <v>49</v>
      </c>
      <c r="J90" s="8">
        <f t="shared" si="91"/>
        <v>6.7433760092700779E-5</v>
      </c>
      <c r="K90" s="62">
        <f t="shared" si="92"/>
        <v>115</v>
      </c>
      <c r="L90" s="8">
        <f t="shared" si="93"/>
        <v>8.8964599052024183E-5</v>
      </c>
      <c r="M90">
        <v>1506</v>
      </c>
      <c r="N90" s="8">
        <f t="shared" si="94"/>
        <v>7.8620107484023434E-5</v>
      </c>
      <c r="O90" s="3">
        <v>1299.8206494649901</v>
      </c>
      <c r="P90" s="8">
        <f t="shared" si="95"/>
        <v>0.69286815003464286</v>
      </c>
      <c r="Q90" s="8">
        <f t="shared" si="96"/>
        <v>1.270785782546061E-4</v>
      </c>
      <c r="R90" s="8">
        <v>0.10970000000000001</v>
      </c>
      <c r="S90" s="115">
        <f t="shared" si="97"/>
        <v>205.7972</v>
      </c>
      <c r="T90" s="8">
        <f t="shared" si="98"/>
        <v>7.5489817974236625E-5</v>
      </c>
      <c r="U90" s="2">
        <v>0.71390374331550799</v>
      </c>
      <c r="V90" s="2">
        <v>0.28609625668449201</v>
      </c>
      <c r="W90">
        <v>19</v>
      </c>
      <c r="X90" t="s">
        <v>370</v>
      </c>
      <c r="Y90" s="3">
        <f t="shared" si="99"/>
        <v>54.449999999999996</v>
      </c>
      <c r="Z90" s="3">
        <f t="shared" si="100"/>
        <v>1.3619779411764705</v>
      </c>
      <c r="AA90" s="3">
        <f t="shared" si="101"/>
        <v>74.811977941176465</v>
      </c>
      <c r="AB90" s="3"/>
      <c r="AC90" s="3">
        <f t="shared" si="102"/>
        <v>31.58709536272114</v>
      </c>
      <c r="AD90" s="3">
        <f t="shared" si="103"/>
        <v>53.173305719947393</v>
      </c>
      <c r="AE90" s="3">
        <f t="shared" si="104"/>
        <v>159.572379023845</v>
      </c>
      <c r="AF90" s="3">
        <f t="shared" si="105"/>
        <v>40.197277971664548</v>
      </c>
      <c r="AG90" s="8">
        <f t="shared" si="106"/>
        <v>0</v>
      </c>
      <c r="AH90" s="3">
        <f t="shared" si="107"/>
        <v>0</v>
      </c>
      <c r="AI90" s="3">
        <f t="shared" si="108"/>
        <v>44.563123111003989</v>
      </c>
      <c r="AJ90" s="3"/>
      <c r="AK90" s="3">
        <f t="shared" si="109"/>
        <v>119</v>
      </c>
      <c r="AM90" s="10">
        <v>0.23194090909090909</v>
      </c>
      <c r="AN90" s="10">
        <v>0.22939545454545457</v>
      </c>
      <c r="AO90" s="10">
        <v>0.1912393939393939</v>
      </c>
      <c r="AP90" s="10">
        <v>0.34742424242424241</v>
      </c>
      <c r="AQ90" s="10">
        <v>0</v>
      </c>
      <c r="AR90" s="10">
        <v>0.90912146701417507</v>
      </c>
      <c r="AS90" s="10">
        <v>5.5287351735897057E-2</v>
      </c>
      <c r="AT90" s="10">
        <v>3.5591181249927883E-2</v>
      </c>
      <c r="AU90" s="77">
        <v>0</v>
      </c>
      <c r="AV90" s="77">
        <f t="shared" si="110"/>
        <v>0.90912146701417507</v>
      </c>
      <c r="AW90" s="10">
        <v>0.3</v>
      </c>
      <c r="AX90" s="10">
        <f t="shared" si="111"/>
        <v>0.28380593665014964</v>
      </c>
      <c r="AY90" s="10">
        <f t="shared" si="112"/>
        <v>9.023098819276712E-2</v>
      </c>
      <c r="AZ90" s="10">
        <f t="shared" si="113"/>
        <v>0.13768300860258895</v>
      </c>
      <c r="BA90" s="10">
        <f t="shared" si="114"/>
        <v>0.4882800665544943</v>
      </c>
      <c r="BC90" s="13">
        <f t="shared" si="115"/>
        <v>33.772906461367803</v>
      </c>
      <c r="BD90" s="13">
        <f t="shared" si="116"/>
        <v>10.737487594939287</v>
      </c>
      <c r="BE90" s="13">
        <f t="shared" si="117"/>
        <v>16.384278023708085</v>
      </c>
      <c r="BF90" s="13">
        <f t="shared" si="118"/>
        <v>58.105327919984823</v>
      </c>
      <c r="BH90" s="13">
        <f t="shared" si="119"/>
        <v>35.469251681661383</v>
      </c>
      <c r="BI90" s="13">
        <f t="shared" si="120"/>
        <v>10.80040839666937</v>
      </c>
      <c r="BJ90" s="13">
        <f t="shared" si="121"/>
        <v>16.399977215192411</v>
      </c>
      <c r="BK90" s="13">
        <f t="shared" si="122"/>
        <v>56.268299986145777</v>
      </c>
      <c r="BL90" s="13">
        <f t="shared" si="123"/>
        <v>118.93793727966894</v>
      </c>
      <c r="BM90" s="67">
        <f t="shared" si="124"/>
        <v>1.0005218076061393</v>
      </c>
      <c r="BO90" s="136">
        <f t="shared" si="125"/>
        <v>35.487759806972946</v>
      </c>
      <c r="BP90" s="136">
        <f t="shared" si="126"/>
        <v>10.806044131920164</v>
      </c>
      <c r="BQ90" s="136">
        <f t="shared" si="127"/>
        <v>16.408534848043811</v>
      </c>
      <c r="BR90" s="136">
        <f t="shared" si="128"/>
        <v>56.297661213063073</v>
      </c>
      <c r="BT90" s="3">
        <f t="shared" si="129"/>
        <v>36</v>
      </c>
      <c r="BU90" s="3">
        <f t="shared" si="130"/>
        <v>11</v>
      </c>
      <c r="BV90" s="3">
        <f t="shared" si="131"/>
        <v>16</v>
      </c>
      <c r="BW90" s="3">
        <f t="shared" si="132"/>
        <v>55</v>
      </c>
      <c r="BX90" s="3">
        <f t="shared" si="133"/>
        <v>118</v>
      </c>
    </row>
    <row r="91" spans="1:76" x14ac:dyDescent="0.55000000000000004">
      <c r="A91">
        <v>65</v>
      </c>
      <c r="B91" s="6" t="s">
        <v>181</v>
      </c>
      <c r="C91" s="6">
        <v>99926</v>
      </c>
      <c r="D91">
        <v>100121</v>
      </c>
      <c r="E91">
        <v>117799</v>
      </c>
      <c r="F91">
        <v>26335</v>
      </c>
      <c r="G91">
        <v>28545</v>
      </c>
      <c r="H91">
        <v>31802</v>
      </c>
      <c r="I91" s="62">
        <f t="shared" si="90"/>
        <v>3257</v>
      </c>
      <c r="J91" s="8">
        <f t="shared" si="91"/>
        <v>4.4822807473862535E-3</v>
      </c>
      <c r="K91" s="62">
        <f t="shared" si="92"/>
        <v>5467</v>
      </c>
      <c r="L91" s="8">
        <f t="shared" si="93"/>
        <v>4.2292996784123148E-3</v>
      </c>
      <c r="M91">
        <v>106318</v>
      </c>
      <c r="N91" s="8">
        <f t="shared" si="94"/>
        <v>5.5502872426868551E-3</v>
      </c>
      <c r="O91" s="3">
        <v>2926.3201852300399</v>
      </c>
      <c r="P91" s="8">
        <f t="shared" si="95"/>
        <v>2.4841638598205755E-2</v>
      </c>
      <c r="Q91" s="8">
        <f t="shared" si="96"/>
        <v>2.8609532308157505E-4</v>
      </c>
      <c r="R91" s="8">
        <v>0.13639999999999999</v>
      </c>
      <c r="S91" s="115">
        <f t="shared" si="97"/>
        <v>16067.783599999999</v>
      </c>
      <c r="T91" s="8">
        <f t="shared" si="98"/>
        <v>5.8939288737330942E-3</v>
      </c>
      <c r="U91" s="2">
        <v>0.65792610250297978</v>
      </c>
      <c r="V91" s="2">
        <v>0.34207389749702022</v>
      </c>
      <c r="W91">
        <v>27</v>
      </c>
      <c r="X91" t="s">
        <v>373</v>
      </c>
      <c r="Y91" s="3">
        <f t="shared" si="99"/>
        <v>1823.25</v>
      </c>
      <c r="Z91" s="3">
        <f t="shared" si="100"/>
        <v>49.17776817640047</v>
      </c>
      <c r="AA91" s="3">
        <f t="shared" si="101"/>
        <v>1899.4277681764004</v>
      </c>
      <c r="AB91" s="3"/>
      <c r="AC91" s="3">
        <f t="shared" si="102"/>
        <v>2466.1881349249006</v>
      </c>
      <c r="AD91" s="3">
        <f t="shared" si="103"/>
        <v>119.71045229027273</v>
      </c>
      <c r="AE91" s="3">
        <f t="shared" si="104"/>
        <v>4485.326355391574</v>
      </c>
      <c r="AF91" s="3">
        <f t="shared" si="105"/>
        <v>0</v>
      </c>
      <c r="AG91" s="8">
        <f t="shared" si="106"/>
        <v>6.1800241968146697E-3</v>
      </c>
      <c r="AH91" s="3">
        <f t="shared" si="107"/>
        <v>0</v>
      </c>
      <c r="AI91" s="3">
        <f t="shared" si="108"/>
        <v>2585.8985872151734</v>
      </c>
      <c r="AJ91" s="3"/>
      <c r="AK91" s="3">
        <f t="shared" si="109"/>
        <v>4485</v>
      </c>
      <c r="AM91" s="10">
        <v>0.22902630909813271</v>
      </c>
      <c r="AN91" s="10">
        <v>0.15125800238379031</v>
      </c>
      <c r="AO91" s="10">
        <v>0.19892232499006743</v>
      </c>
      <c r="AP91" s="10">
        <v>0.4207933635280095</v>
      </c>
      <c r="AQ91" s="10">
        <v>0.16715548015502332</v>
      </c>
      <c r="AR91" s="10">
        <v>0.13684928909732916</v>
      </c>
      <c r="AS91" s="10">
        <v>0.34277630169066325</v>
      </c>
      <c r="AT91" s="10">
        <v>0.26288832512950627</v>
      </c>
      <c r="AU91" s="77">
        <v>9.0330603927477951E-2</v>
      </c>
      <c r="AV91" s="77">
        <f t="shared" si="110"/>
        <v>0.30400476925235248</v>
      </c>
      <c r="AW91" s="10">
        <v>0</v>
      </c>
      <c r="AX91" s="10">
        <f t="shared" si="111"/>
        <v>0.25556148112431265</v>
      </c>
      <c r="AY91" s="10">
        <f t="shared" si="112"/>
        <v>0.16564430138045033</v>
      </c>
      <c r="AZ91" s="10">
        <f t="shared" si="113"/>
        <v>0.16251047257698858</v>
      </c>
      <c r="BA91" s="10">
        <f t="shared" si="114"/>
        <v>0.41628374491824849</v>
      </c>
      <c r="BC91" s="13">
        <f t="shared" si="115"/>
        <v>1146.1932428425423</v>
      </c>
      <c r="BD91" s="13">
        <f t="shared" si="116"/>
        <v>742.91469169131972</v>
      </c>
      <c r="BE91" s="13">
        <f t="shared" si="117"/>
        <v>728.85946950779385</v>
      </c>
      <c r="BF91" s="13">
        <f t="shared" si="118"/>
        <v>1867.0325959583445</v>
      </c>
      <c r="BH91" s="13">
        <f t="shared" si="119"/>
        <v>1203.7642259989027</v>
      </c>
      <c r="BI91" s="13">
        <f t="shared" si="120"/>
        <v>747.26811120449406</v>
      </c>
      <c r="BJ91" s="13">
        <f t="shared" si="121"/>
        <v>729.55785269931505</v>
      </c>
      <c r="BK91" s="13">
        <f t="shared" si="122"/>
        <v>1808.0054610132224</v>
      </c>
      <c r="BL91" s="13">
        <f t="shared" si="123"/>
        <v>4488.5956509159341</v>
      </c>
      <c r="BM91" s="67">
        <f t="shared" si="124"/>
        <v>0.99919893632762391</v>
      </c>
      <c r="BO91" s="136">
        <f t="shared" si="125"/>
        <v>1202.799934207349</v>
      </c>
      <c r="BP91" s="136">
        <f t="shared" si="126"/>
        <v>746.669501867083</v>
      </c>
      <c r="BQ91" s="136">
        <f t="shared" si="127"/>
        <v>728.97343040662088</v>
      </c>
      <c r="BR91" s="136">
        <f t="shared" si="128"/>
        <v>1806.5571335189472</v>
      </c>
      <c r="BT91" s="3">
        <f t="shared" si="129"/>
        <v>1204</v>
      </c>
      <c r="BU91" s="3">
        <f t="shared" si="130"/>
        <v>747</v>
      </c>
      <c r="BV91" s="3">
        <f t="shared" si="131"/>
        <v>729</v>
      </c>
      <c r="BW91" s="3">
        <f t="shared" si="132"/>
        <v>1805</v>
      </c>
      <c r="BX91" s="3">
        <f t="shared" si="133"/>
        <v>4485</v>
      </c>
    </row>
    <row r="92" spans="1:76" x14ac:dyDescent="0.55000000000000004">
      <c r="A92">
        <v>37</v>
      </c>
      <c r="B92" s="6" t="s">
        <v>68</v>
      </c>
      <c r="C92" s="6">
        <v>39003</v>
      </c>
      <c r="D92">
        <v>20501</v>
      </c>
      <c r="E92">
        <v>21640</v>
      </c>
      <c r="F92">
        <v>6859</v>
      </c>
      <c r="G92">
        <v>7004</v>
      </c>
      <c r="H92">
        <v>7189</v>
      </c>
      <c r="I92" s="62">
        <f t="shared" si="90"/>
        <v>185</v>
      </c>
      <c r="J92" s="8">
        <f t="shared" si="91"/>
        <v>2.5459684932958458E-4</v>
      </c>
      <c r="K92" s="62">
        <f t="shared" si="92"/>
        <v>330</v>
      </c>
      <c r="L92" s="8">
        <f t="shared" si="93"/>
        <v>2.5528971901885196E-4</v>
      </c>
      <c r="M92">
        <v>20602</v>
      </c>
      <c r="N92" s="8">
        <f t="shared" si="94"/>
        <v>1.0755188940145093E-3</v>
      </c>
      <c r="O92" s="3">
        <v>0</v>
      </c>
      <c r="P92" s="8">
        <f t="shared" si="95"/>
        <v>0</v>
      </c>
      <c r="Q92" s="8">
        <f t="shared" si="96"/>
        <v>0</v>
      </c>
      <c r="R92" s="8">
        <v>0.10539999999999999</v>
      </c>
      <c r="S92" s="115">
        <f t="shared" si="97"/>
        <v>2280.8559999999998</v>
      </c>
      <c r="T92" s="8">
        <f t="shared" si="98"/>
        <v>8.366557186659751E-4</v>
      </c>
      <c r="U92" s="2">
        <v>0.88696444849589795</v>
      </c>
      <c r="V92" s="2">
        <v>0.11303555150410205</v>
      </c>
      <c r="W92">
        <v>106</v>
      </c>
      <c r="X92" t="s">
        <v>370</v>
      </c>
      <c r="Y92" s="3">
        <f t="shared" si="99"/>
        <v>119.625</v>
      </c>
      <c r="Z92" s="3">
        <f t="shared" si="100"/>
        <v>2.2676407247037371</v>
      </c>
      <c r="AA92" s="3">
        <f t="shared" si="101"/>
        <v>227.89264072470374</v>
      </c>
      <c r="AB92" s="3"/>
      <c r="AC92" s="3">
        <f t="shared" si="102"/>
        <v>350.08064240249468</v>
      </c>
      <c r="AD92" s="3">
        <f t="shared" si="103"/>
        <v>0</v>
      </c>
      <c r="AE92" s="3">
        <f t="shared" si="104"/>
        <v>577.97328312719844</v>
      </c>
      <c r="AF92" s="3">
        <f t="shared" si="105"/>
        <v>0</v>
      </c>
      <c r="AG92" s="8">
        <f t="shared" si="106"/>
        <v>8.366557186659751E-4</v>
      </c>
      <c r="AH92" s="3">
        <f t="shared" si="107"/>
        <v>33.074857339527007</v>
      </c>
      <c r="AI92" s="3">
        <f t="shared" si="108"/>
        <v>383.15549974202168</v>
      </c>
      <c r="AJ92" s="3"/>
      <c r="AK92" s="3">
        <f t="shared" si="109"/>
        <v>611</v>
      </c>
      <c r="AM92" s="10">
        <v>9.0282285019750844E-2</v>
      </c>
      <c r="AN92" s="10">
        <v>6.3737161956852015E-2</v>
      </c>
      <c r="AO92" s="10">
        <v>7.4473716195685186E-2</v>
      </c>
      <c r="AP92" s="10">
        <v>0.77150683682771193</v>
      </c>
      <c r="AQ92" s="10">
        <v>0</v>
      </c>
      <c r="AR92" s="10">
        <v>0</v>
      </c>
      <c r="AS92" s="10">
        <v>0</v>
      </c>
      <c r="AT92" s="10">
        <v>1.3660148558697238E-4</v>
      </c>
      <c r="AU92" s="77">
        <v>0.99986339851441308</v>
      </c>
      <c r="AV92" s="77">
        <f t="shared" si="110"/>
        <v>0</v>
      </c>
      <c r="AW92" s="10">
        <v>0.3</v>
      </c>
      <c r="AX92" s="10">
        <f t="shared" si="111"/>
        <v>0.39713283590707626</v>
      </c>
      <c r="AY92" s="10">
        <f t="shared" si="112"/>
        <v>0.22275762226364917</v>
      </c>
      <c r="AZ92" s="10">
        <f t="shared" si="113"/>
        <v>0.23109555079755595</v>
      </c>
      <c r="BA92" s="10">
        <f t="shared" si="114"/>
        <v>0.14901399103171864</v>
      </c>
      <c r="BC92" s="13">
        <f t="shared" si="115"/>
        <v>242.64816273922361</v>
      </c>
      <c r="BD92" s="13">
        <f t="shared" si="116"/>
        <v>136.10490720308965</v>
      </c>
      <c r="BE92" s="13">
        <f t="shared" si="117"/>
        <v>141.19938153730669</v>
      </c>
      <c r="BF92" s="13">
        <f t="shared" si="118"/>
        <v>91.04754852038009</v>
      </c>
      <c r="BH92" s="13">
        <f t="shared" si="119"/>
        <v>254.83589231904341</v>
      </c>
      <c r="BI92" s="13">
        <f t="shared" si="120"/>
        <v>136.90247086077932</v>
      </c>
      <c r="BJ92" s="13">
        <f t="shared" si="121"/>
        <v>141.33467685669856</v>
      </c>
      <c r="BK92" s="13">
        <f t="shared" si="122"/>
        <v>88.169036412680967</v>
      </c>
      <c r="BL92" s="13">
        <f t="shared" si="123"/>
        <v>621.24207644920227</v>
      </c>
      <c r="BM92" s="67">
        <f t="shared" si="124"/>
        <v>0.98351354997114437</v>
      </c>
      <c r="BO92" s="136">
        <f t="shared" si="125"/>
        <v>250.63455311476667</v>
      </c>
      <c r="BP92" s="136">
        <f t="shared" si="126"/>
        <v>134.64543511610623</v>
      </c>
      <c r="BQ92" s="136">
        <f t="shared" si="127"/>
        <v>139.00456976935615</v>
      </c>
      <c r="BR92" s="136">
        <f t="shared" si="128"/>
        <v>86.715441999770945</v>
      </c>
      <c r="BT92" s="3">
        <f t="shared" si="129"/>
        <v>251</v>
      </c>
      <c r="BU92" s="3">
        <f t="shared" si="130"/>
        <v>135</v>
      </c>
      <c r="BV92" s="3">
        <f t="shared" si="131"/>
        <v>139</v>
      </c>
      <c r="BW92" s="3">
        <f t="shared" si="132"/>
        <v>85</v>
      </c>
      <c r="BX92" s="3">
        <f t="shared" si="133"/>
        <v>610</v>
      </c>
    </row>
    <row r="93" spans="1:76" x14ac:dyDescent="0.55000000000000004">
      <c r="A93">
        <v>59</v>
      </c>
      <c r="B93" s="6" t="s">
        <v>135</v>
      </c>
      <c r="C93" s="6">
        <v>39290</v>
      </c>
      <c r="D93">
        <v>61949</v>
      </c>
      <c r="E93">
        <v>66198</v>
      </c>
      <c r="F93">
        <v>19844</v>
      </c>
      <c r="G93">
        <v>20245</v>
      </c>
      <c r="H93">
        <v>20618</v>
      </c>
      <c r="I93" s="62">
        <f t="shared" si="90"/>
        <v>373</v>
      </c>
      <c r="J93" s="8">
        <f t="shared" si="91"/>
        <v>5.1332229621586507E-4</v>
      </c>
      <c r="K93" s="62">
        <f t="shared" si="92"/>
        <v>774</v>
      </c>
      <c r="L93" s="8">
        <f t="shared" si="93"/>
        <v>5.9877043188058011E-4</v>
      </c>
      <c r="M93">
        <v>63542</v>
      </c>
      <c r="N93" s="8">
        <f t="shared" si="94"/>
        <v>3.3171838444553902E-3</v>
      </c>
      <c r="O93" s="3">
        <v>20933.576524451899</v>
      </c>
      <c r="P93" s="8">
        <f t="shared" si="95"/>
        <v>0.31622672172047339</v>
      </c>
      <c r="Q93" s="8">
        <f t="shared" si="96"/>
        <v>2.0465970775324239E-3</v>
      </c>
      <c r="R93" s="8">
        <v>0.14635000000000001</v>
      </c>
      <c r="S93" s="115">
        <f t="shared" si="97"/>
        <v>9688.0773000000008</v>
      </c>
      <c r="T93" s="8">
        <f t="shared" si="98"/>
        <v>3.5537470475659233E-3</v>
      </c>
      <c r="U93" s="2">
        <v>0.56854860045505051</v>
      </c>
      <c r="V93" s="2">
        <v>0.43145139954494949</v>
      </c>
      <c r="W93">
        <v>0</v>
      </c>
      <c r="X93" t="s">
        <v>371</v>
      </c>
      <c r="Y93" s="3">
        <f t="shared" si="99"/>
        <v>330.82499999999999</v>
      </c>
      <c r="Z93" s="3">
        <f t="shared" si="100"/>
        <v>9.9580968239060272</v>
      </c>
      <c r="AA93" s="3">
        <f t="shared" si="101"/>
        <v>340.78309682390602</v>
      </c>
      <c r="AB93" s="3"/>
      <c r="AC93" s="3">
        <f t="shared" si="102"/>
        <v>1486.9892377375104</v>
      </c>
      <c r="AD93" s="3">
        <f t="shared" si="103"/>
        <v>856.35465539399831</v>
      </c>
      <c r="AE93" s="3">
        <f t="shared" si="104"/>
        <v>2684.1269899554145</v>
      </c>
      <c r="AF93" s="3">
        <f t="shared" si="105"/>
        <v>1880.6806576563913</v>
      </c>
      <c r="AG93" s="8">
        <f t="shared" si="106"/>
        <v>0</v>
      </c>
      <c r="AH93" s="3">
        <f t="shared" si="107"/>
        <v>0</v>
      </c>
      <c r="AI93" s="3">
        <f t="shared" si="108"/>
        <v>462.66323547511729</v>
      </c>
      <c r="AJ93" s="3"/>
      <c r="AK93" s="3">
        <f t="shared" si="109"/>
        <v>803</v>
      </c>
      <c r="AM93" s="10">
        <v>0.27452594846288164</v>
      </c>
      <c r="AN93" s="10">
        <v>0.1821285948110129</v>
      </c>
      <c r="AO93" s="10">
        <v>0.20219687616628751</v>
      </c>
      <c r="AP93" s="10">
        <v>0.34114858055981795</v>
      </c>
      <c r="AQ93" s="10">
        <v>0</v>
      </c>
      <c r="AR93" s="10">
        <v>0.87946010733456359</v>
      </c>
      <c r="AS93" s="10">
        <v>0.11994442919577315</v>
      </c>
      <c r="AT93" s="10">
        <v>3.3562026361872409E-4</v>
      </c>
      <c r="AU93" s="77">
        <v>2.598432060445305E-4</v>
      </c>
      <c r="AV93" s="77">
        <f t="shared" si="110"/>
        <v>0.87946010733456359</v>
      </c>
      <c r="AW93" s="10">
        <v>0.2</v>
      </c>
      <c r="AX93" s="10">
        <f t="shared" si="111"/>
        <v>0.22587742933865437</v>
      </c>
      <c r="AY93" s="10">
        <f t="shared" si="112"/>
        <v>0.142987146024386</v>
      </c>
      <c r="AZ93" s="10">
        <f t="shared" si="113"/>
        <v>0.16095317183837313</v>
      </c>
      <c r="BA93" s="10">
        <f t="shared" si="114"/>
        <v>0.4701822527985865</v>
      </c>
      <c r="BC93" s="13">
        <f t="shared" si="115"/>
        <v>181.37957575893947</v>
      </c>
      <c r="BD93" s="13">
        <f t="shared" si="116"/>
        <v>114.81867825758196</v>
      </c>
      <c r="BE93" s="13">
        <f t="shared" si="117"/>
        <v>129.24539698621362</v>
      </c>
      <c r="BF93" s="13">
        <f t="shared" si="118"/>
        <v>377.55634899726493</v>
      </c>
      <c r="BH93" s="13">
        <f t="shared" si="119"/>
        <v>190.48990734231995</v>
      </c>
      <c r="BI93" s="13">
        <f t="shared" si="120"/>
        <v>115.49150634941236</v>
      </c>
      <c r="BJ93" s="13">
        <f t="shared" si="121"/>
        <v>129.36923816083348</v>
      </c>
      <c r="BK93" s="13">
        <f t="shared" si="122"/>
        <v>365.61972313979845</v>
      </c>
      <c r="BL93" s="13">
        <f t="shared" si="123"/>
        <v>800.97037499236421</v>
      </c>
      <c r="BM93" s="67">
        <f t="shared" si="124"/>
        <v>1.002533957648128</v>
      </c>
      <c r="BO93" s="136">
        <f t="shared" si="125"/>
        <v>190.97260069992123</v>
      </c>
      <c r="BP93" s="136">
        <f t="shared" si="126"/>
        <v>115.78415693522028</v>
      </c>
      <c r="BQ93" s="136">
        <f t="shared" si="127"/>
        <v>129.6970543313036</v>
      </c>
      <c r="BR93" s="136">
        <f t="shared" si="128"/>
        <v>366.54618803355498</v>
      </c>
      <c r="BT93" s="3">
        <f t="shared" si="129"/>
        <v>192</v>
      </c>
      <c r="BU93" s="3">
        <f t="shared" si="130"/>
        <v>116</v>
      </c>
      <c r="BV93" s="3">
        <f t="shared" si="131"/>
        <v>130</v>
      </c>
      <c r="BW93" s="3">
        <f t="shared" si="132"/>
        <v>365</v>
      </c>
      <c r="BX93" s="3">
        <f t="shared" si="133"/>
        <v>803</v>
      </c>
    </row>
    <row r="94" spans="1:76" x14ac:dyDescent="0.55000000000000004">
      <c r="A94">
        <v>37</v>
      </c>
      <c r="B94" s="6" t="s">
        <v>69</v>
      </c>
      <c r="C94" s="6">
        <v>39304</v>
      </c>
      <c r="D94">
        <v>5451</v>
      </c>
      <c r="E94">
        <v>5802</v>
      </c>
      <c r="F94">
        <v>1849</v>
      </c>
      <c r="G94">
        <v>1916</v>
      </c>
      <c r="H94">
        <v>2009</v>
      </c>
      <c r="I94" s="62">
        <f t="shared" si="90"/>
        <v>93</v>
      </c>
      <c r="J94" s="8">
        <f t="shared" si="91"/>
        <v>1.2798652425757495E-4</v>
      </c>
      <c r="K94" s="62">
        <f t="shared" si="92"/>
        <v>160</v>
      </c>
      <c r="L94" s="8">
        <f t="shared" si="93"/>
        <v>1.2377683346368582E-4</v>
      </c>
      <c r="M94">
        <v>5485</v>
      </c>
      <c r="N94" s="8">
        <f t="shared" si="94"/>
        <v>2.8634215773563649E-4</v>
      </c>
      <c r="O94" s="3">
        <v>0</v>
      </c>
      <c r="P94" s="8">
        <f t="shared" si="95"/>
        <v>0</v>
      </c>
      <c r="Q94" s="8">
        <f t="shared" si="96"/>
        <v>0</v>
      </c>
      <c r="R94" s="8">
        <v>0.11305</v>
      </c>
      <c r="S94" s="115">
        <f t="shared" si="97"/>
        <v>655.91610000000003</v>
      </c>
      <c r="T94" s="8">
        <f t="shared" si="98"/>
        <v>2.4060087792920012E-4</v>
      </c>
      <c r="U94" s="2">
        <v>0.94008714596949894</v>
      </c>
      <c r="V94" s="2">
        <v>5.9912854030501062E-2</v>
      </c>
      <c r="W94">
        <v>5</v>
      </c>
      <c r="X94" t="s">
        <v>372</v>
      </c>
      <c r="Y94" s="3">
        <f t="shared" si="99"/>
        <v>55.274999999999999</v>
      </c>
      <c r="Z94" s="3">
        <f t="shared" si="100"/>
        <v>0.94503390522875796</v>
      </c>
      <c r="AA94" s="3">
        <f t="shared" si="101"/>
        <v>61.220033905228753</v>
      </c>
      <c r="AB94" s="3"/>
      <c r="AC94" s="3">
        <f t="shared" si="102"/>
        <v>100.67427739854641</v>
      </c>
      <c r="AD94" s="3">
        <f t="shared" si="103"/>
        <v>0</v>
      </c>
      <c r="AE94" s="3">
        <f t="shared" si="104"/>
        <v>161.89431130377517</v>
      </c>
      <c r="AF94" s="3">
        <f t="shared" si="105"/>
        <v>0</v>
      </c>
      <c r="AG94" s="8">
        <f t="shared" si="106"/>
        <v>2.4060087792920012E-4</v>
      </c>
      <c r="AH94" s="3">
        <f t="shared" si="107"/>
        <v>9.5114866673735339</v>
      </c>
      <c r="AI94" s="3">
        <f t="shared" si="108"/>
        <v>110.18576406591994</v>
      </c>
      <c r="AJ94" s="3"/>
      <c r="AK94" s="3">
        <f t="shared" si="109"/>
        <v>171</v>
      </c>
      <c r="AM94" s="10">
        <v>4.2862309368191714E-2</v>
      </c>
      <c r="AN94" s="10">
        <v>8.7825599128540294E-2</v>
      </c>
      <c r="AO94" s="10">
        <v>0.13488024691358025</v>
      </c>
      <c r="AP94" s="10">
        <v>0.73443184458968769</v>
      </c>
      <c r="AQ94" s="10">
        <v>0</v>
      </c>
      <c r="AR94" s="10">
        <v>9.6347046758680503E-7</v>
      </c>
      <c r="AS94" s="10">
        <v>0</v>
      </c>
      <c r="AT94" s="10">
        <v>3.1946942845789882E-2</v>
      </c>
      <c r="AU94" s="77">
        <v>0.96805209368374268</v>
      </c>
      <c r="AV94" s="77">
        <f t="shared" si="110"/>
        <v>9.6347046758680503E-7</v>
      </c>
      <c r="AW94" s="10">
        <v>0.3</v>
      </c>
      <c r="AX94" s="10">
        <f t="shared" si="111"/>
        <v>0.43506881642832351</v>
      </c>
      <c r="AY94" s="10">
        <f t="shared" si="112"/>
        <v>0.20348687252629855</v>
      </c>
      <c r="AZ94" s="10">
        <f t="shared" si="113"/>
        <v>0.18277032622323988</v>
      </c>
      <c r="BA94" s="10">
        <f t="shared" si="114"/>
        <v>0.17867398482213803</v>
      </c>
      <c r="BC94" s="13">
        <f t="shared" si="115"/>
        <v>74.396767609243327</v>
      </c>
      <c r="BD94" s="13">
        <f t="shared" si="116"/>
        <v>34.796255201997049</v>
      </c>
      <c r="BE94" s="13">
        <f t="shared" si="117"/>
        <v>31.253725784174019</v>
      </c>
      <c r="BF94" s="13">
        <f t="shared" si="118"/>
        <v>30.553251404585602</v>
      </c>
      <c r="BH94" s="13">
        <f t="shared" si="119"/>
        <v>78.133567735806096</v>
      </c>
      <c r="BI94" s="13">
        <f t="shared" si="120"/>
        <v>35.000158420059542</v>
      </c>
      <c r="BJ94" s="13">
        <f t="shared" si="121"/>
        <v>31.28367267746858</v>
      </c>
      <c r="BK94" s="13">
        <f t="shared" si="122"/>
        <v>29.587295642712576</v>
      </c>
      <c r="BL94" s="13">
        <f t="shared" si="123"/>
        <v>174.00469447604681</v>
      </c>
      <c r="BM94" s="67">
        <f t="shared" si="124"/>
        <v>0.98273210682565559</v>
      </c>
      <c r="BO94" s="136">
        <f t="shared" si="125"/>
        <v>76.784365634813796</v>
      </c>
      <c r="BP94" s="136">
        <f t="shared" si="126"/>
        <v>34.395779423376823</v>
      </c>
      <c r="BQ94" s="136">
        <f t="shared" si="127"/>
        <v>30.743469559572898</v>
      </c>
      <c r="BR94" s="136">
        <f t="shared" si="128"/>
        <v>29.07638538223647</v>
      </c>
      <c r="BT94" s="3">
        <f t="shared" si="129"/>
        <v>78</v>
      </c>
      <c r="BU94" s="3">
        <f t="shared" si="130"/>
        <v>35</v>
      </c>
      <c r="BV94" s="3">
        <f t="shared" si="131"/>
        <v>31</v>
      </c>
      <c r="BW94" s="3">
        <f t="shared" si="132"/>
        <v>28</v>
      </c>
      <c r="BX94" s="3">
        <f t="shared" si="133"/>
        <v>172</v>
      </c>
    </row>
    <row r="95" spans="1:76" x14ac:dyDescent="0.55000000000000004">
      <c r="A95">
        <v>37</v>
      </c>
      <c r="B95" s="6" t="s">
        <v>71</v>
      </c>
      <c r="C95" s="6">
        <v>40032</v>
      </c>
      <c r="D95">
        <v>49441</v>
      </c>
      <c r="E95">
        <v>52447</v>
      </c>
      <c r="F95">
        <v>14985</v>
      </c>
      <c r="G95">
        <v>15525</v>
      </c>
      <c r="H95">
        <v>16204</v>
      </c>
      <c r="I95" s="62">
        <f t="shared" si="90"/>
        <v>679</v>
      </c>
      <c r="J95" s="8">
        <f t="shared" si="91"/>
        <v>9.3443924699885368E-4</v>
      </c>
      <c r="K95" s="62">
        <f t="shared" si="92"/>
        <v>1219</v>
      </c>
      <c r="L95" s="8">
        <f t="shared" si="93"/>
        <v>9.4302474995145629E-4</v>
      </c>
      <c r="M95">
        <v>49558</v>
      </c>
      <c r="N95" s="8">
        <f t="shared" si="94"/>
        <v>2.5871549048427844E-3</v>
      </c>
      <c r="O95" s="3">
        <v>0</v>
      </c>
      <c r="P95" s="8">
        <f t="shared" si="95"/>
        <v>0</v>
      </c>
      <c r="Q95" s="8">
        <f t="shared" si="96"/>
        <v>0</v>
      </c>
      <c r="R95" s="8">
        <v>0.17044999999999999</v>
      </c>
      <c r="S95" s="115">
        <f t="shared" si="97"/>
        <v>8939.5911500000002</v>
      </c>
      <c r="T95" s="8">
        <f t="shared" si="98"/>
        <v>3.2791899436804611E-3</v>
      </c>
      <c r="U95" s="2">
        <v>0.77809477419803774</v>
      </c>
      <c r="V95" s="2">
        <v>0.22190522580196226</v>
      </c>
      <c r="W95">
        <v>1</v>
      </c>
      <c r="X95" t="s">
        <v>372</v>
      </c>
      <c r="Y95" s="3">
        <f t="shared" si="99"/>
        <v>445.5</v>
      </c>
      <c r="Z95" s="3">
        <f t="shared" si="100"/>
        <v>10.142557233317097</v>
      </c>
      <c r="AA95" s="3">
        <f t="shared" si="101"/>
        <v>456.64255723331712</v>
      </c>
      <c r="AB95" s="3"/>
      <c r="AC95" s="3">
        <f t="shared" si="102"/>
        <v>1372.1067058190681</v>
      </c>
      <c r="AD95" s="3">
        <f t="shared" si="103"/>
        <v>0</v>
      </c>
      <c r="AE95" s="3">
        <f t="shared" si="104"/>
        <v>1828.7492630523852</v>
      </c>
      <c r="AF95" s="3">
        <f t="shared" si="105"/>
        <v>0</v>
      </c>
      <c r="AG95" s="8">
        <f t="shared" si="106"/>
        <v>3.2791899436804611E-3</v>
      </c>
      <c r="AH95" s="3">
        <f t="shared" si="107"/>
        <v>129.63365594318458</v>
      </c>
      <c r="AI95" s="3">
        <f t="shared" si="108"/>
        <v>1501.7403617622526</v>
      </c>
      <c r="AJ95" s="3"/>
      <c r="AK95" s="3">
        <f t="shared" si="109"/>
        <v>1958</v>
      </c>
      <c r="AM95" s="10">
        <v>0.16416312017256976</v>
      </c>
      <c r="AN95" s="10">
        <v>0.10788436434486115</v>
      </c>
      <c r="AO95" s="10">
        <v>0.15671784380581266</v>
      </c>
      <c r="AP95" s="10">
        <v>0.57123467167675634</v>
      </c>
      <c r="AQ95" s="10">
        <v>0</v>
      </c>
      <c r="AR95" s="10">
        <v>6.6779738721651409E-4</v>
      </c>
      <c r="AS95" s="10">
        <v>6.9644721562955056E-4</v>
      </c>
      <c r="AT95" s="10">
        <v>0.80488099307388117</v>
      </c>
      <c r="AU95" s="77">
        <v>0.19375476232327291</v>
      </c>
      <c r="AV95" s="77">
        <f t="shared" si="110"/>
        <v>6.6779738721651409E-4</v>
      </c>
      <c r="AW95" s="10">
        <v>0</v>
      </c>
      <c r="AX95" s="10">
        <f t="shared" si="111"/>
        <v>0.30905065984944585</v>
      </c>
      <c r="AY95" s="10">
        <f t="shared" si="112"/>
        <v>0.17418061101851173</v>
      </c>
      <c r="AZ95" s="10">
        <f t="shared" si="113"/>
        <v>0.1638698478921804</v>
      </c>
      <c r="BA95" s="10">
        <f t="shared" si="114"/>
        <v>0.35289888123986202</v>
      </c>
      <c r="BC95" s="13">
        <f t="shared" si="115"/>
        <v>605.12119198521498</v>
      </c>
      <c r="BD95" s="13">
        <f t="shared" si="116"/>
        <v>341.04563637424599</v>
      </c>
      <c r="BE95" s="13">
        <f t="shared" si="117"/>
        <v>320.85716217288922</v>
      </c>
      <c r="BF95" s="13">
        <f t="shared" si="118"/>
        <v>690.97600946764987</v>
      </c>
      <c r="BH95" s="13">
        <f t="shared" si="119"/>
        <v>635.51521338508053</v>
      </c>
      <c r="BI95" s="13">
        <f t="shared" si="120"/>
        <v>343.04413599321907</v>
      </c>
      <c r="BJ95" s="13">
        <f t="shared" si="121"/>
        <v>321.16460312456138</v>
      </c>
      <c r="BK95" s="13">
        <f t="shared" si="122"/>
        <v>669.13047005768931</v>
      </c>
      <c r="BL95" s="13">
        <f t="shared" si="123"/>
        <v>1968.8544225605503</v>
      </c>
      <c r="BM95" s="67">
        <f t="shared" si="124"/>
        <v>0.99448693492206808</v>
      </c>
      <c r="BO95" s="136">
        <f t="shared" si="125"/>
        <v>632.0115766556728</v>
      </c>
      <c r="BP95" s="136">
        <f t="shared" si="126"/>
        <v>341.1529113468855</v>
      </c>
      <c r="BQ95" s="136">
        <f t="shared" si="127"/>
        <v>319.39400176680749</v>
      </c>
      <c r="BR95" s="136">
        <f t="shared" si="128"/>
        <v>665.44151023063409</v>
      </c>
      <c r="BT95" s="3">
        <f t="shared" si="129"/>
        <v>633</v>
      </c>
      <c r="BU95" s="3">
        <f t="shared" si="130"/>
        <v>341</v>
      </c>
      <c r="BV95" s="3">
        <f t="shared" si="131"/>
        <v>319</v>
      </c>
      <c r="BW95" s="3">
        <f t="shared" si="132"/>
        <v>664</v>
      </c>
      <c r="BX95" s="3">
        <f t="shared" si="133"/>
        <v>1957</v>
      </c>
    </row>
    <row r="96" spans="1:76" x14ac:dyDescent="0.55000000000000004">
      <c r="A96">
        <v>59</v>
      </c>
      <c r="B96" s="6" t="s">
        <v>137</v>
      </c>
      <c r="C96" s="6">
        <v>40256</v>
      </c>
      <c r="D96">
        <v>15980</v>
      </c>
      <c r="E96">
        <v>16089</v>
      </c>
      <c r="F96">
        <v>5108</v>
      </c>
      <c r="G96">
        <v>5115</v>
      </c>
      <c r="H96">
        <v>5129</v>
      </c>
      <c r="I96" s="62">
        <f t="shared" si="90"/>
        <v>14</v>
      </c>
      <c r="J96" s="8">
        <f t="shared" si="91"/>
        <v>1.9266788597914507E-5</v>
      </c>
      <c r="K96" s="62">
        <f t="shared" si="92"/>
        <v>21</v>
      </c>
      <c r="L96" s="8">
        <f t="shared" si="93"/>
        <v>1.6245709392108764E-5</v>
      </c>
      <c r="M96">
        <v>15820</v>
      </c>
      <c r="N96" s="8">
        <f t="shared" si="94"/>
        <v>8.2587656068874556E-4</v>
      </c>
      <c r="O96" s="3">
        <v>799.27989036644499</v>
      </c>
      <c r="P96" s="8">
        <f t="shared" si="95"/>
        <v>4.9678655625983281E-2</v>
      </c>
      <c r="Q96" s="8">
        <f t="shared" si="96"/>
        <v>7.8142590008146369E-5</v>
      </c>
      <c r="R96" s="8">
        <v>0.2009</v>
      </c>
      <c r="S96" s="115">
        <f t="shared" si="97"/>
        <v>3232.2800999999999</v>
      </c>
      <c r="T96" s="8">
        <f t="shared" si="98"/>
        <v>1.1856538203179991E-3</v>
      </c>
      <c r="U96" s="2">
        <v>0.68106786223761973</v>
      </c>
      <c r="V96" s="2">
        <v>0.31893213776238027</v>
      </c>
      <c r="W96">
        <v>0</v>
      </c>
      <c r="X96" t="s">
        <v>371</v>
      </c>
      <c r="Y96" s="3">
        <f t="shared" si="99"/>
        <v>5.7749999999999995</v>
      </c>
      <c r="Z96" s="3">
        <f t="shared" si="100"/>
        <v>0.1510891583452211</v>
      </c>
      <c r="AA96" s="3">
        <f t="shared" si="101"/>
        <v>5.9260891583452207</v>
      </c>
      <c r="AB96" s="3"/>
      <c r="AC96" s="3">
        <f t="shared" si="102"/>
        <v>496.11141336094863</v>
      </c>
      <c r="AD96" s="3">
        <f t="shared" si="103"/>
        <v>32.697090928470999</v>
      </c>
      <c r="AE96" s="3">
        <f t="shared" si="104"/>
        <v>534.73459344776484</v>
      </c>
      <c r="AF96" s="3">
        <f t="shared" si="105"/>
        <v>0</v>
      </c>
      <c r="AG96" s="8">
        <f t="shared" si="106"/>
        <v>1.2637964103261454E-3</v>
      </c>
      <c r="AH96" s="3">
        <f t="shared" si="107"/>
        <v>264.87213928876332</v>
      </c>
      <c r="AI96" s="3">
        <f t="shared" si="108"/>
        <v>793.68064357818298</v>
      </c>
      <c r="AJ96" s="3"/>
      <c r="AK96" s="3">
        <f t="shared" si="109"/>
        <v>800</v>
      </c>
      <c r="AM96" s="10">
        <v>0.20763446097411861</v>
      </c>
      <c r="AN96" s="10">
        <v>0.12959984376061409</v>
      </c>
      <c r="AO96" s="10">
        <v>0.19129033190679987</v>
      </c>
      <c r="AP96" s="10">
        <v>0.47147536335846746</v>
      </c>
      <c r="AQ96" s="10">
        <v>0</v>
      </c>
      <c r="AR96" s="10">
        <v>0</v>
      </c>
      <c r="AS96" s="10">
        <v>0.75546375427606061</v>
      </c>
      <c r="AT96" s="10">
        <v>0.24346764704811152</v>
      </c>
      <c r="AU96" s="77">
        <v>1.0685986758279817E-3</v>
      </c>
      <c r="AV96" s="77">
        <f t="shared" si="110"/>
        <v>0</v>
      </c>
      <c r="AW96" s="10">
        <v>0</v>
      </c>
      <c r="AX96" s="10">
        <f t="shared" si="111"/>
        <v>0.26504652827412145</v>
      </c>
      <c r="AY96" s="10">
        <f t="shared" si="112"/>
        <v>0.17385639787742385</v>
      </c>
      <c r="AZ96" s="10">
        <f t="shared" si="113"/>
        <v>0.17125864447728334</v>
      </c>
      <c r="BA96" s="10">
        <f t="shared" si="114"/>
        <v>0.3898384293711713</v>
      </c>
      <c r="BC96" s="13">
        <f t="shared" si="115"/>
        <v>212.03722261929715</v>
      </c>
      <c r="BD96" s="13">
        <f t="shared" si="116"/>
        <v>139.08511830193908</v>
      </c>
      <c r="BE96" s="13">
        <f t="shared" si="117"/>
        <v>137.00691558182666</v>
      </c>
      <c r="BF96" s="13">
        <f t="shared" si="118"/>
        <v>311.87074349693705</v>
      </c>
      <c r="BH96" s="13">
        <f t="shared" si="119"/>
        <v>222.68742619375143</v>
      </c>
      <c r="BI96" s="13">
        <f t="shared" si="120"/>
        <v>139.90014575365004</v>
      </c>
      <c r="BJ96" s="13">
        <f t="shared" si="121"/>
        <v>137.13819373758571</v>
      </c>
      <c r="BK96" s="13">
        <f t="shared" si="122"/>
        <v>302.01079970073351</v>
      </c>
      <c r="BL96" s="13">
        <f t="shared" si="123"/>
        <v>801.73656538572072</v>
      </c>
      <c r="BM96" s="67">
        <f t="shared" si="124"/>
        <v>0.99783399502942061</v>
      </c>
      <c r="BO96" s="136">
        <f t="shared" si="125"/>
        <v>222.20508412173024</v>
      </c>
      <c r="BP96" s="136">
        <f t="shared" si="126"/>
        <v>139.59712134256284</v>
      </c>
      <c r="BQ96" s="136">
        <f t="shared" si="127"/>
        <v>136.84115172829382</v>
      </c>
      <c r="BR96" s="136">
        <f t="shared" si="128"/>
        <v>301.3566428074131</v>
      </c>
      <c r="BT96" s="3">
        <f t="shared" si="129"/>
        <v>223</v>
      </c>
      <c r="BU96" s="3">
        <f t="shared" si="130"/>
        <v>140</v>
      </c>
      <c r="BV96" s="3">
        <f t="shared" si="131"/>
        <v>137</v>
      </c>
      <c r="BW96" s="3">
        <f t="shared" si="132"/>
        <v>300</v>
      </c>
      <c r="BX96" s="3">
        <f t="shared" si="133"/>
        <v>800</v>
      </c>
    </row>
    <row r="97" spans="1:76" x14ac:dyDescent="0.55000000000000004">
      <c r="A97">
        <v>37</v>
      </c>
      <c r="B97" s="6" t="s">
        <v>73</v>
      </c>
      <c r="C97" s="6">
        <v>40340</v>
      </c>
      <c r="D97">
        <v>40448</v>
      </c>
      <c r="E97">
        <v>41601</v>
      </c>
      <c r="F97">
        <v>9563</v>
      </c>
      <c r="G97">
        <v>9716</v>
      </c>
      <c r="H97">
        <v>9889</v>
      </c>
      <c r="I97" s="62">
        <f t="shared" si="90"/>
        <v>173</v>
      </c>
      <c r="J97" s="8">
        <f t="shared" si="91"/>
        <v>2.380824591028007E-4</v>
      </c>
      <c r="K97" s="62">
        <f t="shared" si="92"/>
        <v>326</v>
      </c>
      <c r="L97" s="8">
        <f t="shared" si="93"/>
        <v>2.5219529818225984E-4</v>
      </c>
      <c r="M97">
        <v>40795</v>
      </c>
      <c r="N97" s="8">
        <f t="shared" si="94"/>
        <v>2.1296861120921225E-3</v>
      </c>
      <c r="O97" s="3">
        <v>18712.4279944728</v>
      </c>
      <c r="P97" s="8">
        <f t="shared" si="95"/>
        <v>0.44980716796405856</v>
      </c>
      <c r="Q97" s="8">
        <f t="shared" si="96"/>
        <v>1.8294437361093348E-3</v>
      </c>
      <c r="R97" s="8">
        <v>0.1346</v>
      </c>
      <c r="S97" s="115">
        <f t="shared" si="97"/>
        <v>5599.4946</v>
      </c>
      <c r="T97" s="8">
        <f t="shared" si="98"/>
        <v>2.0539872656271363E-3</v>
      </c>
      <c r="U97" s="2">
        <v>0.57001555901311407</v>
      </c>
      <c r="V97" s="2">
        <v>0.42998444098688593</v>
      </c>
      <c r="W97">
        <v>16</v>
      </c>
      <c r="X97" t="s">
        <v>370</v>
      </c>
      <c r="Y97" s="3">
        <f t="shared" si="99"/>
        <v>126.22499999999999</v>
      </c>
      <c r="Z97" s="3">
        <f t="shared" si="100"/>
        <v>3.7929925122249388</v>
      </c>
      <c r="AA97" s="3">
        <f t="shared" si="101"/>
        <v>146.01799251222494</v>
      </c>
      <c r="AB97" s="3"/>
      <c r="AC97" s="3">
        <f t="shared" si="102"/>
        <v>859.44692111089</v>
      </c>
      <c r="AD97" s="3">
        <f t="shared" si="103"/>
        <v>765.4914967862295</v>
      </c>
      <c r="AE97" s="3">
        <f t="shared" si="104"/>
        <v>1770.9564104093445</v>
      </c>
      <c r="AF97" s="3">
        <f t="shared" si="105"/>
        <v>0</v>
      </c>
      <c r="AG97" s="8">
        <f t="shared" si="106"/>
        <v>3.8834310017364709E-3</v>
      </c>
      <c r="AH97" s="3">
        <f t="shared" si="107"/>
        <v>153.52064595354776</v>
      </c>
      <c r="AI97" s="3">
        <f t="shared" si="108"/>
        <v>1778.4590638506672</v>
      </c>
      <c r="AJ97" s="3"/>
      <c r="AK97" s="3">
        <f t="shared" si="109"/>
        <v>1924</v>
      </c>
      <c r="AM97" s="10">
        <v>0.24614533229606581</v>
      </c>
      <c r="AN97" s="10">
        <v>0.17253481884863303</v>
      </c>
      <c r="AO97" s="10">
        <v>0.19970325998370009</v>
      </c>
      <c r="AP97" s="10">
        <v>0.3816165888716011</v>
      </c>
      <c r="AQ97" s="10">
        <v>0</v>
      </c>
      <c r="AR97" s="10">
        <v>0.30465951090261983</v>
      </c>
      <c r="AS97" s="10">
        <v>0.69474270978893649</v>
      </c>
      <c r="AT97" s="10">
        <v>5.9777930844358924E-4</v>
      </c>
      <c r="AU97" s="77">
        <v>0</v>
      </c>
      <c r="AV97" s="77">
        <f t="shared" si="110"/>
        <v>0.30465951090261983</v>
      </c>
      <c r="AW97" s="10">
        <v>0</v>
      </c>
      <c r="AX97" s="10">
        <f t="shared" si="111"/>
        <v>0.26805955378769786</v>
      </c>
      <c r="AY97" s="10">
        <f t="shared" si="112"/>
        <v>0.14185538376662582</v>
      </c>
      <c r="AZ97" s="10">
        <f t="shared" si="113"/>
        <v>0.14237713980323669</v>
      </c>
      <c r="BA97" s="10">
        <f t="shared" si="114"/>
        <v>0.44770792264243964</v>
      </c>
      <c r="BC97" s="13">
        <f t="shared" si="115"/>
        <v>515.74658148753065</v>
      </c>
      <c r="BD97" s="13">
        <f t="shared" si="116"/>
        <v>272.9297583669881</v>
      </c>
      <c r="BE97" s="13">
        <f t="shared" si="117"/>
        <v>273.93361698142741</v>
      </c>
      <c r="BF97" s="13">
        <f t="shared" si="118"/>
        <v>861.39004316405385</v>
      </c>
      <c r="BH97" s="13">
        <f t="shared" si="119"/>
        <v>541.6514958125648</v>
      </c>
      <c r="BI97" s="13">
        <f t="shared" si="120"/>
        <v>274.5291044952707</v>
      </c>
      <c r="BJ97" s="13">
        <f t="shared" si="121"/>
        <v>274.19609643281137</v>
      </c>
      <c r="BK97" s="13">
        <f t="shared" si="122"/>
        <v>834.15678198355999</v>
      </c>
      <c r="BL97" s="13">
        <f t="shared" si="123"/>
        <v>1924.5334787242068</v>
      </c>
      <c r="BM97" s="67">
        <f t="shared" si="124"/>
        <v>0.99972280101639988</v>
      </c>
      <c r="BO97" s="136">
        <f t="shared" si="125"/>
        <v>541.50135056846011</v>
      </c>
      <c r="BP97" s="136">
        <f t="shared" si="126"/>
        <v>274.45300530653594</v>
      </c>
      <c r="BQ97" s="136">
        <f t="shared" si="127"/>
        <v>274.12008955357305</v>
      </c>
      <c r="BR97" s="136">
        <f t="shared" si="128"/>
        <v>833.92555457143101</v>
      </c>
      <c r="BT97" s="3">
        <f t="shared" si="129"/>
        <v>542</v>
      </c>
      <c r="BU97" s="3">
        <f t="shared" si="130"/>
        <v>275</v>
      </c>
      <c r="BV97" s="3">
        <f t="shared" si="131"/>
        <v>274</v>
      </c>
      <c r="BW97" s="3">
        <f t="shared" si="132"/>
        <v>833</v>
      </c>
      <c r="BX97" s="3">
        <f t="shared" si="133"/>
        <v>1924</v>
      </c>
    </row>
    <row r="98" spans="1:76" x14ac:dyDescent="0.55000000000000004">
      <c r="A98">
        <v>65</v>
      </c>
      <c r="B98" s="6" t="s">
        <v>168</v>
      </c>
      <c r="C98" s="6">
        <v>40354</v>
      </c>
      <c r="D98">
        <v>40427</v>
      </c>
      <c r="E98">
        <v>47662</v>
      </c>
      <c r="F98">
        <v>16008</v>
      </c>
      <c r="G98">
        <v>17332</v>
      </c>
      <c r="H98">
        <v>19392</v>
      </c>
      <c r="I98" s="62">
        <f t="shared" si="90"/>
        <v>2060</v>
      </c>
      <c r="J98" s="8">
        <f t="shared" si="91"/>
        <v>2.8349703222645632E-3</v>
      </c>
      <c r="K98" s="62">
        <f t="shared" si="92"/>
        <v>3384</v>
      </c>
      <c r="L98" s="8">
        <f t="shared" si="93"/>
        <v>2.6178800277569551E-3</v>
      </c>
      <c r="M98">
        <v>42098</v>
      </c>
      <c r="N98" s="8">
        <f t="shared" si="94"/>
        <v>2.1977086884876619E-3</v>
      </c>
      <c r="O98" s="3">
        <v>5561.3518335745002</v>
      </c>
      <c r="P98" s="8">
        <f t="shared" si="95"/>
        <v>0.11668314031250263</v>
      </c>
      <c r="Q98" s="8">
        <f t="shared" si="96"/>
        <v>5.4371246100389751E-4</v>
      </c>
      <c r="R98" s="8">
        <v>2.0400000000000001E-2</v>
      </c>
      <c r="S98" s="115">
        <f t="shared" si="97"/>
        <v>972.30480000000011</v>
      </c>
      <c r="T98" s="8">
        <f t="shared" si="98"/>
        <v>3.5665748789330732E-4</v>
      </c>
      <c r="U98" s="2">
        <v>0.71040485296056965</v>
      </c>
      <c r="V98" s="2">
        <v>0.28959514703943035</v>
      </c>
      <c r="W98">
        <v>30</v>
      </c>
      <c r="X98" t="s">
        <v>375</v>
      </c>
      <c r="Y98" s="3">
        <f t="shared" si="99"/>
        <v>1092.3</v>
      </c>
      <c r="Z98" s="3">
        <f t="shared" si="100"/>
        <v>27.455867268890941</v>
      </c>
      <c r="AA98" s="3">
        <f t="shared" si="101"/>
        <v>1149.7558672688908</v>
      </c>
      <c r="AB98" s="3"/>
      <c r="AC98" s="3">
        <f t="shared" si="102"/>
        <v>149.235676866505</v>
      </c>
      <c r="AD98" s="3">
        <f t="shared" si="103"/>
        <v>227.50481874908218</v>
      </c>
      <c r="AE98" s="3">
        <f t="shared" si="104"/>
        <v>1526.496362884478</v>
      </c>
      <c r="AF98" s="3">
        <f t="shared" si="105"/>
        <v>0</v>
      </c>
      <c r="AG98" s="8">
        <f t="shared" si="106"/>
        <v>9.0036994889720477E-4</v>
      </c>
      <c r="AH98" s="3">
        <f t="shared" si="107"/>
        <v>0</v>
      </c>
      <c r="AI98" s="3">
        <f t="shared" si="108"/>
        <v>376.74049561558718</v>
      </c>
      <c r="AJ98" s="3"/>
      <c r="AK98" s="3">
        <f t="shared" si="109"/>
        <v>1526</v>
      </c>
      <c r="AM98" s="10">
        <v>0.21636604246340499</v>
      </c>
      <c r="AN98" s="10">
        <v>0.13289251747329556</v>
      </c>
      <c r="AO98" s="10">
        <v>0.13556654270517379</v>
      </c>
      <c r="AP98" s="10">
        <v>0.51517489735812561</v>
      </c>
      <c r="AQ98" s="10">
        <v>1.1939165342982868E-2</v>
      </c>
      <c r="AR98" s="10">
        <v>0</v>
      </c>
      <c r="AS98" s="10">
        <v>3.6158397309830892E-2</v>
      </c>
      <c r="AT98" s="10">
        <v>0.45648937540730872</v>
      </c>
      <c r="AU98" s="77">
        <v>0.49541306193987766</v>
      </c>
      <c r="AV98" s="77">
        <f t="shared" si="110"/>
        <v>1.1939165342982868E-2</v>
      </c>
      <c r="AW98" s="10">
        <v>0</v>
      </c>
      <c r="AX98" s="10">
        <f t="shared" si="111"/>
        <v>0.26189161444167652</v>
      </c>
      <c r="AY98" s="10">
        <f t="shared" si="112"/>
        <v>0.17482704383569769</v>
      </c>
      <c r="AZ98" s="10">
        <f t="shared" si="113"/>
        <v>0.19418836371943538</v>
      </c>
      <c r="BA98" s="10">
        <f t="shared" si="114"/>
        <v>0.36909297800319041</v>
      </c>
      <c r="BC98" s="13">
        <f t="shared" si="115"/>
        <v>399.6466036379984</v>
      </c>
      <c r="BD98" s="13">
        <f t="shared" si="116"/>
        <v>266.78606889327466</v>
      </c>
      <c r="BE98" s="13">
        <f t="shared" si="117"/>
        <v>296.3314430358584</v>
      </c>
      <c r="BF98" s="13">
        <f t="shared" si="118"/>
        <v>563.2358844328686</v>
      </c>
      <c r="BH98" s="13">
        <f t="shared" si="119"/>
        <v>419.72004939438784</v>
      </c>
      <c r="BI98" s="13">
        <f t="shared" si="120"/>
        <v>268.34941350222152</v>
      </c>
      <c r="BJ98" s="13">
        <f t="shared" si="121"/>
        <v>296.61538377833818</v>
      </c>
      <c r="BK98" s="13">
        <f t="shared" si="122"/>
        <v>545.42891061338423</v>
      </c>
      <c r="BL98" s="13">
        <f t="shared" si="123"/>
        <v>1530.1137572883317</v>
      </c>
      <c r="BM98" s="67">
        <f t="shared" si="124"/>
        <v>0.99731146964156303</v>
      </c>
      <c r="BO98" s="136">
        <f t="shared" si="125"/>
        <v>418.59161929954638</v>
      </c>
      <c r="BP98" s="136">
        <f t="shared" si="126"/>
        <v>267.62794795735203</v>
      </c>
      <c r="BQ98" s="136">
        <f t="shared" si="127"/>
        <v>295.81792431427067</v>
      </c>
      <c r="BR98" s="136">
        <f t="shared" si="128"/>
        <v>543.96250842883092</v>
      </c>
      <c r="BT98" s="3">
        <f t="shared" si="129"/>
        <v>419</v>
      </c>
      <c r="BU98" s="3">
        <f t="shared" si="130"/>
        <v>268</v>
      </c>
      <c r="BV98" s="3">
        <f t="shared" si="131"/>
        <v>296</v>
      </c>
      <c r="BW98" s="3">
        <f t="shared" si="132"/>
        <v>543</v>
      </c>
      <c r="BX98" s="3">
        <f t="shared" si="133"/>
        <v>1526</v>
      </c>
    </row>
    <row r="99" spans="1:76" x14ac:dyDescent="0.55000000000000004">
      <c r="A99">
        <v>37</v>
      </c>
      <c r="B99" s="6" t="s">
        <v>74</v>
      </c>
      <c r="C99" s="6">
        <v>40830</v>
      </c>
      <c r="D99">
        <v>33117</v>
      </c>
      <c r="E99">
        <v>34414</v>
      </c>
      <c r="F99">
        <v>11754</v>
      </c>
      <c r="G99">
        <v>12008</v>
      </c>
      <c r="H99">
        <v>12388</v>
      </c>
      <c r="I99" s="62">
        <f t="shared" si="90"/>
        <v>380</v>
      </c>
      <c r="J99" s="8">
        <f t="shared" si="91"/>
        <v>5.2295569051482237E-4</v>
      </c>
      <c r="K99" s="62">
        <f t="shared" si="92"/>
        <v>634</v>
      </c>
      <c r="L99" s="8">
        <f t="shared" si="93"/>
        <v>4.9046570259985507E-4</v>
      </c>
      <c r="M99">
        <v>33201</v>
      </c>
      <c r="N99" s="8">
        <f t="shared" si="94"/>
        <v>1.7332444811268674E-3</v>
      </c>
      <c r="O99" s="3">
        <v>12285.9706190579</v>
      </c>
      <c r="P99" s="8">
        <f t="shared" si="95"/>
        <v>0.35700501595449236</v>
      </c>
      <c r="Q99" s="8">
        <f t="shared" si="96"/>
        <v>1.2011531586225911E-3</v>
      </c>
      <c r="R99" s="8">
        <v>9.9299999999999999E-2</v>
      </c>
      <c r="S99" s="115">
        <f t="shared" si="97"/>
        <v>3417.3101999999999</v>
      </c>
      <c r="T99" s="8">
        <f t="shared" si="98"/>
        <v>1.2535259224105192E-3</v>
      </c>
      <c r="U99" s="2">
        <v>0.74199003203987179</v>
      </c>
      <c r="V99" s="2">
        <v>0.25800996796012821</v>
      </c>
      <c r="W99">
        <v>4</v>
      </c>
      <c r="X99" t="s">
        <v>370</v>
      </c>
      <c r="Y99" s="3">
        <f t="shared" si="99"/>
        <v>209.54999999999998</v>
      </c>
      <c r="Z99" s="3">
        <f t="shared" si="100"/>
        <v>5.0355596075115692</v>
      </c>
      <c r="AA99" s="3">
        <f t="shared" si="101"/>
        <v>218.58555960751156</v>
      </c>
      <c r="AB99" s="3"/>
      <c r="AC99" s="3">
        <f t="shared" si="102"/>
        <v>524.51103888390912</v>
      </c>
      <c r="AD99" s="3">
        <f t="shared" si="103"/>
        <v>502.59677907282924</v>
      </c>
      <c r="AE99" s="3">
        <f t="shared" si="104"/>
        <v>1245.6933775642501</v>
      </c>
      <c r="AF99" s="3">
        <f t="shared" si="105"/>
        <v>0</v>
      </c>
      <c r="AG99" s="8">
        <f t="shared" si="106"/>
        <v>2.4546790810331103E-3</v>
      </c>
      <c r="AH99" s="3">
        <f t="shared" si="107"/>
        <v>97.038911715016653</v>
      </c>
      <c r="AI99" s="3">
        <f t="shared" si="108"/>
        <v>1124.1467296717551</v>
      </c>
      <c r="AJ99" s="3"/>
      <c r="AK99" s="3">
        <f t="shared" si="109"/>
        <v>1343</v>
      </c>
      <c r="AM99" s="10">
        <v>0.19538001957992171</v>
      </c>
      <c r="AN99" s="10">
        <v>0.10255586507653963</v>
      </c>
      <c r="AO99" s="10">
        <v>0.15131038329180016</v>
      </c>
      <c r="AP99" s="10">
        <v>0.5507537320517385</v>
      </c>
      <c r="AQ99" s="10">
        <v>0</v>
      </c>
      <c r="AR99" s="10">
        <v>9.328758373286073E-5</v>
      </c>
      <c r="AS99" s="10">
        <v>1.4988106729634502E-4</v>
      </c>
      <c r="AT99" s="10">
        <v>0.73505858576270777</v>
      </c>
      <c r="AU99" s="77">
        <v>0.26469824558626304</v>
      </c>
      <c r="AV99" s="77">
        <f t="shared" si="110"/>
        <v>9.328758373286073E-5</v>
      </c>
      <c r="AW99" s="10">
        <v>0</v>
      </c>
      <c r="AX99" s="10">
        <f t="shared" si="111"/>
        <v>0.29344221014576988</v>
      </c>
      <c r="AY99" s="10">
        <f t="shared" si="112"/>
        <v>0.17684486065267252</v>
      </c>
      <c r="AZ99" s="10">
        <f t="shared" si="113"/>
        <v>0.16657357814918666</v>
      </c>
      <c r="BA99" s="10">
        <f t="shared" si="114"/>
        <v>0.36313935105237094</v>
      </c>
      <c r="BC99" s="13">
        <f t="shared" si="115"/>
        <v>394.09288822576895</v>
      </c>
      <c r="BD99" s="13">
        <f t="shared" si="116"/>
        <v>237.5026478565392</v>
      </c>
      <c r="BE99" s="13">
        <f t="shared" si="117"/>
        <v>223.70831545435769</v>
      </c>
      <c r="BF99" s="13">
        <f t="shared" si="118"/>
        <v>487.69614846333417</v>
      </c>
      <c r="BH99" s="13">
        <f t="shared" si="119"/>
        <v>413.88738201795053</v>
      </c>
      <c r="BI99" s="13">
        <f t="shared" si="120"/>
        <v>238.89439400609419</v>
      </c>
      <c r="BJ99" s="13">
        <f t="shared" si="121"/>
        <v>223.92266970761634</v>
      </c>
      <c r="BK99" s="13">
        <f t="shared" si="122"/>
        <v>472.27739978702357</v>
      </c>
      <c r="BL99" s="13">
        <f t="shared" si="123"/>
        <v>1348.9818455186846</v>
      </c>
      <c r="BM99" s="67">
        <f t="shared" si="124"/>
        <v>0.99556565899047766</v>
      </c>
      <c r="BO99" s="136">
        <f t="shared" si="125"/>
        <v>412.05206422654447</v>
      </c>
      <c r="BP99" s="136">
        <f t="shared" si="126"/>
        <v>237.83505479780797</v>
      </c>
      <c r="BQ99" s="136">
        <f t="shared" si="127"/>
        <v>222.92972023037012</v>
      </c>
      <c r="BR99" s="136">
        <f t="shared" si="128"/>
        <v>470.18316074527741</v>
      </c>
      <c r="BT99" s="3">
        <f t="shared" si="129"/>
        <v>413</v>
      </c>
      <c r="BU99" s="3">
        <f t="shared" si="130"/>
        <v>238</v>
      </c>
      <c r="BV99" s="3">
        <f t="shared" si="131"/>
        <v>223</v>
      </c>
      <c r="BW99" s="3">
        <f t="shared" si="132"/>
        <v>469</v>
      </c>
      <c r="BX99" s="3">
        <f t="shared" si="133"/>
        <v>1343</v>
      </c>
    </row>
    <row r="100" spans="1:76" x14ac:dyDescent="0.55000000000000004">
      <c r="A100">
        <v>59</v>
      </c>
      <c r="B100" s="6" t="s">
        <v>131</v>
      </c>
      <c r="C100" s="6">
        <v>39178</v>
      </c>
      <c r="D100">
        <v>23448</v>
      </c>
      <c r="E100">
        <v>23508</v>
      </c>
      <c r="F100">
        <v>10949</v>
      </c>
      <c r="G100">
        <v>10970</v>
      </c>
      <c r="H100">
        <v>11002</v>
      </c>
      <c r="I100" s="62">
        <f t="shared" si="90"/>
        <v>32</v>
      </c>
      <c r="J100" s="8">
        <f t="shared" si="91"/>
        <v>4.4038373938090305E-5</v>
      </c>
      <c r="K100" s="62">
        <f t="shared" si="92"/>
        <v>53</v>
      </c>
      <c r="L100" s="8">
        <f t="shared" si="93"/>
        <v>4.1001076084845925E-5</v>
      </c>
      <c r="M100">
        <v>23358</v>
      </c>
      <c r="N100" s="8">
        <f t="shared" si="94"/>
        <v>1.219394734802005E-3</v>
      </c>
      <c r="O100" s="3">
        <v>0</v>
      </c>
      <c r="P100" s="8">
        <f t="shared" si="95"/>
        <v>0</v>
      </c>
      <c r="Q100" s="8">
        <f t="shared" si="96"/>
        <v>0</v>
      </c>
      <c r="R100" s="8">
        <v>6.9199999999999998E-2</v>
      </c>
      <c r="S100" s="115">
        <f t="shared" si="97"/>
        <v>1626.7536</v>
      </c>
      <c r="T100" s="8">
        <f t="shared" si="98"/>
        <v>5.9672013590531903E-4</v>
      </c>
      <c r="U100" s="2">
        <v>0.62498807820696234</v>
      </c>
      <c r="V100" s="2">
        <v>0.37501192179303766</v>
      </c>
      <c r="W100">
        <v>0</v>
      </c>
      <c r="X100" t="s">
        <v>371</v>
      </c>
      <c r="Y100" s="3">
        <f t="shared" si="99"/>
        <v>17.324999999999999</v>
      </c>
      <c r="Z100" s="3">
        <f t="shared" si="100"/>
        <v>0.48727285407725324</v>
      </c>
      <c r="AA100" s="3">
        <f t="shared" si="101"/>
        <v>17.812272854077253</v>
      </c>
      <c r="AB100" s="3"/>
      <c r="AC100" s="3">
        <f t="shared" si="102"/>
        <v>249.68474349918228</v>
      </c>
      <c r="AD100" s="3">
        <f t="shared" si="103"/>
        <v>0</v>
      </c>
      <c r="AE100" s="3">
        <f t="shared" si="104"/>
        <v>267.49701635325954</v>
      </c>
      <c r="AF100" s="3">
        <f t="shared" si="105"/>
        <v>0</v>
      </c>
      <c r="AG100" s="8">
        <f t="shared" si="106"/>
        <v>5.9672013590531903E-4</v>
      </c>
      <c r="AH100" s="3">
        <f t="shared" si="107"/>
        <v>125.06329157331173</v>
      </c>
      <c r="AI100" s="3">
        <f t="shared" si="108"/>
        <v>374.74803507249402</v>
      </c>
      <c r="AJ100" s="3"/>
      <c r="AK100" s="3">
        <f t="shared" si="109"/>
        <v>393</v>
      </c>
      <c r="AM100" s="10">
        <v>0.19128123986647594</v>
      </c>
      <c r="AN100" s="10">
        <v>9.594925830551583E-2</v>
      </c>
      <c r="AO100" s="10">
        <v>0.14499152490859957</v>
      </c>
      <c r="AP100" s="10">
        <v>0.56777797691940868</v>
      </c>
      <c r="AQ100" s="10">
        <v>0</v>
      </c>
      <c r="AR100" s="10">
        <v>0</v>
      </c>
      <c r="AS100" s="10">
        <v>3.3374183235552941E-3</v>
      </c>
      <c r="AT100" s="10">
        <v>0.12508554481669529</v>
      </c>
      <c r="AU100" s="77">
        <v>0.87157703685974941</v>
      </c>
      <c r="AV100" s="77">
        <f t="shared" si="110"/>
        <v>0</v>
      </c>
      <c r="AW100" s="10">
        <v>0.2</v>
      </c>
      <c r="AX100" s="10">
        <f t="shared" si="111"/>
        <v>0.28414872535613839</v>
      </c>
      <c r="AY100" s="10">
        <f t="shared" si="112"/>
        <v>0.20331268157823396</v>
      </c>
      <c r="AZ100" s="10">
        <f t="shared" si="113"/>
        <v>0.20099691771875466</v>
      </c>
      <c r="BA100" s="10">
        <f t="shared" si="114"/>
        <v>0.31154167534687299</v>
      </c>
      <c r="BC100" s="13">
        <f t="shared" si="115"/>
        <v>111.67044906496238</v>
      </c>
      <c r="BD100" s="13">
        <f t="shared" si="116"/>
        <v>79.901883860245945</v>
      </c>
      <c r="BE100" s="13">
        <f t="shared" si="117"/>
        <v>78.991788663470587</v>
      </c>
      <c r="BF100" s="13">
        <f t="shared" si="118"/>
        <v>122.43587841132108</v>
      </c>
      <c r="BH100" s="13">
        <f t="shared" si="119"/>
        <v>117.27943130450026</v>
      </c>
      <c r="BI100" s="13">
        <f t="shared" si="120"/>
        <v>80.3701023841584</v>
      </c>
      <c r="BJ100" s="13">
        <f t="shared" si="121"/>
        <v>79.067477516780016</v>
      </c>
      <c r="BK100" s="13">
        <f t="shared" si="122"/>
        <v>118.56500913311227</v>
      </c>
      <c r="BL100" s="13">
        <f t="shared" si="123"/>
        <v>395.28202033855092</v>
      </c>
      <c r="BM100" s="67">
        <f t="shared" si="124"/>
        <v>0.99422685520430087</v>
      </c>
      <c r="BO100" s="136">
        <f t="shared" si="125"/>
        <v>116.60236016602214</v>
      </c>
      <c r="BP100" s="136">
        <f t="shared" si="126"/>
        <v>79.906114145849486</v>
      </c>
      <c r="BQ100" s="136">
        <f t="shared" si="127"/>
        <v>78.611009520444966</v>
      </c>
      <c r="BR100" s="136">
        <f t="shared" si="128"/>
        <v>117.88051616768342</v>
      </c>
      <c r="BT100" s="3">
        <f t="shared" si="129"/>
        <v>117</v>
      </c>
      <c r="BU100" s="3">
        <f t="shared" si="130"/>
        <v>80</v>
      </c>
      <c r="BV100" s="3">
        <f t="shared" si="131"/>
        <v>79</v>
      </c>
      <c r="BW100" s="3">
        <f t="shared" si="132"/>
        <v>117</v>
      </c>
      <c r="BX100" s="3">
        <f t="shared" si="133"/>
        <v>393</v>
      </c>
    </row>
    <row r="101" spans="1:76" x14ac:dyDescent="0.55000000000000004">
      <c r="A101">
        <v>59</v>
      </c>
      <c r="B101" s="6" t="s">
        <v>132</v>
      </c>
      <c r="C101" s="6">
        <v>39220</v>
      </c>
      <c r="D101">
        <v>31155</v>
      </c>
      <c r="E101">
        <v>34004</v>
      </c>
      <c r="F101">
        <v>10666</v>
      </c>
      <c r="G101">
        <v>11669</v>
      </c>
      <c r="H101">
        <v>11704</v>
      </c>
      <c r="I101" s="62">
        <f t="shared" si="90"/>
        <v>35</v>
      </c>
      <c r="J101" s="8">
        <f t="shared" si="91"/>
        <v>4.8166971494786268E-5</v>
      </c>
      <c r="K101" s="62">
        <f t="shared" si="92"/>
        <v>1038</v>
      </c>
      <c r="L101" s="8">
        <f t="shared" si="93"/>
        <v>8.0300220709566173E-4</v>
      </c>
      <c r="M101">
        <v>31572</v>
      </c>
      <c r="N101" s="8">
        <f t="shared" si="94"/>
        <v>1.6482032094857822E-3</v>
      </c>
      <c r="O101" s="3">
        <v>4321.9111630310899</v>
      </c>
      <c r="P101" s="8">
        <f t="shared" si="95"/>
        <v>0.12710008125606076</v>
      </c>
      <c r="Q101" s="8">
        <f t="shared" si="96"/>
        <v>4.2253700629141678E-4</v>
      </c>
      <c r="R101" s="8">
        <v>0.1106</v>
      </c>
      <c r="S101" s="115">
        <f t="shared" si="97"/>
        <v>3760.8424</v>
      </c>
      <c r="T101" s="8">
        <f t="shared" si="98"/>
        <v>1.3795392172769657E-3</v>
      </c>
      <c r="U101" s="2">
        <v>0.70659722222222221</v>
      </c>
      <c r="V101" s="2">
        <v>0.29340277777777779</v>
      </c>
      <c r="W101">
        <v>0</v>
      </c>
      <c r="X101" t="s">
        <v>371</v>
      </c>
      <c r="Y101" s="3">
        <f t="shared" si="99"/>
        <v>827.47499999999991</v>
      </c>
      <c r="Z101" s="3">
        <f t="shared" si="100"/>
        <v>20.909546223958333</v>
      </c>
      <c r="AA101" s="3">
        <f t="shared" si="101"/>
        <v>848.3845462239583</v>
      </c>
      <c r="AB101" s="3"/>
      <c r="AC101" s="3">
        <f t="shared" si="102"/>
        <v>577.23859961634571</v>
      </c>
      <c r="AD101" s="3">
        <f t="shared" si="103"/>
        <v>176.80154847585789</v>
      </c>
      <c r="AE101" s="3">
        <f t="shared" si="104"/>
        <v>1602.424694316162</v>
      </c>
      <c r="AF101" s="3">
        <f t="shared" si="105"/>
        <v>0</v>
      </c>
      <c r="AG101" s="8">
        <f t="shared" si="106"/>
        <v>1.8020762235683825E-3</v>
      </c>
      <c r="AH101" s="3">
        <f t="shared" si="107"/>
        <v>377.68724503244334</v>
      </c>
      <c r="AI101" s="3">
        <f t="shared" si="108"/>
        <v>1131.7273931246468</v>
      </c>
      <c r="AJ101" s="3"/>
      <c r="AK101" s="3">
        <f t="shared" si="109"/>
        <v>1980</v>
      </c>
      <c r="AM101" s="10">
        <v>0.19231104359567902</v>
      </c>
      <c r="AN101" s="10">
        <v>0.12247472672325101</v>
      </c>
      <c r="AO101" s="10">
        <v>0.17638138245884777</v>
      </c>
      <c r="AP101" s="10">
        <v>0.50883284722222222</v>
      </c>
      <c r="AQ101" s="10">
        <v>0</v>
      </c>
      <c r="AR101" s="10">
        <v>6.3562837674286291E-2</v>
      </c>
      <c r="AS101" s="10">
        <v>0.52231624418332923</v>
      </c>
      <c r="AT101" s="10">
        <v>0.41176255090524544</v>
      </c>
      <c r="AU101" s="77">
        <v>2.3583672371390091E-3</v>
      </c>
      <c r="AV101" s="77">
        <f t="shared" si="110"/>
        <v>6.3562837674286291E-2</v>
      </c>
      <c r="AW101" s="10">
        <v>0</v>
      </c>
      <c r="AX101" s="10">
        <f t="shared" si="111"/>
        <v>0.27270823696334123</v>
      </c>
      <c r="AY101" s="10">
        <f t="shared" si="112"/>
        <v>0.17741895639610542</v>
      </c>
      <c r="AZ101" s="10">
        <f t="shared" si="113"/>
        <v>0.17871311920125937</v>
      </c>
      <c r="BA101" s="10">
        <f t="shared" si="114"/>
        <v>0.37115968743929395</v>
      </c>
      <c r="BC101" s="13">
        <f t="shared" si="115"/>
        <v>539.9623091874156</v>
      </c>
      <c r="BD101" s="13">
        <f t="shared" si="116"/>
        <v>351.28953366428874</v>
      </c>
      <c r="BE101" s="13">
        <f t="shared" si="117"/>
        <v>353.85197601849359</v>
      </c>
      <c r="BF101" s="13">
        <f t="shared" si="118"/>
        <v>734.89618112980202</v>
      </c>
      <c r="BH101" s="13">
        <f t="shared" si="119"/>
        <v>567.08353085000795</v>
      </c>
      <c r="BI101" s="13">
        <f t="shared" si="120"/>
        <v>353.34806168605445</v>
      </c>
      <c r="BJ101" s="13">
        <f t="shared" si="121"/>
        <v>354.19103215026718</v>
      </c>
      <c r="BK101" s="13">
        <f t="shared" si="122"/>
        <v>711.66208433464806</v>
      </c>
      <c r="BL101" s="13">
        <f t="shared" si="123"/>
        <v>1986.2847090209775</v>
      </c>
      <c r="BM101" s="67">
        <f t="shared" si="124"/>
        <v>0.99683594753942639</v>
      </c>
      <c r="BO101" s="136">
        <f t="shared" si="125"/>
        <v>565.28924880887121</v>
      </c>
      <c r="BP101" s="136">
        <f t="shared" si="126"/>
        <v>352.23004988203775</v>
      </c>
      <c r="BQ101" s="136">
        <f t="shared" si="127"/>
        <v>353.070353143479</v>
      </c>
      <c r="BR101" s="136">
        <f t="shared" si="128"/>
        <v>709.41034816561205</v>
      </c>
      <c r="BT101" s="3">
        <f t="shared" si="129"/>
        <v>566</v>
      </c>
      <c r="BU101" s="3">
        <f t="shared" si="130"/>
        <v>353</v>
      </c>
      <c r="BV101" s="3">
        <f t="shared" si="131"/>
        <v>353</v>
      </c>
      <c r="BW101" s="3">
        <f t="shared" si="132"/>
        <v>708</v>
      </c>
      <c r="BX101" s="3">
        <f t="shared" si="133"/>
        <v>1980</v>
      </c>
    </row>
    <row r="102" spans="1:76" x14ac:dyDescent="0.55000000000000004">
      <c r="A102">
        <v>59</v>
      </c>
      <c r="B102" s="6" t="s">
        <v>133</v>
      </c>
      <c r="C102" s="6">
        <v>39248</v>
      </c>
      <c r="D102">
        <v>66084</v>
      </c>
      <c r="E102">
        <v>69711</v>
      </c>
      <c r="F102">
        <v>26058</v>
      </c>
      <c r="G102">
        <v>26128</v>
      </c>
      <c r="H102">
        <v>26232</v>
      </c>
      <c r="I102" s="62">
        <f t="shared" si="90"/>
        <v>104</v>
      </c>
      <c r="J102" s="8">
        <f t="shared" si="91"/>
        <v>1.4312471529879348E-4</v>
      </c>
      <c r="K102" s="62">
        <f t="shared" si="92"/>
        <v>174</v>
      </c>
      <c r="L102" s="8">
        <f t="shared" si="93"/>
        <v>1.3460730639175831E-4</v>
      </c>
      <c r="M102">
        <v>66748</v>
      </c>
      <c r="N102" s="8">
        <f t="shared" si="94"/>
        <v>3.4845517492321358E-3</v>
      </c>
      <c r="O102" s="3">
        <v>4883.5715909371002</v>
      </c>
      <c r="P102" s="8">
        <f t="shared" si="95"/>
        <v>7.0054533587770945E-2</v>
      </c>
      <c r="Q102" s="8">
        <f t="shared" si="96"/>
        <v>4.7744843477929904E-4</v>
      </c>
      <c r="R102" s="8">
        <v>5.2499999999999998E-2</v>
      </c>
      <c r="S102" s="115">
        <f t="shared" si="97"/>
        <v>3659.8274999999999</v>
      </c>
      <c r="T102" s="8">
        <f t="shared" si="98"/>
        <v>1.3424852806165751E-3</v>
      </c>
      <c r="U102" s="2">
        <v>0.70536390827517448</v>
      </c>
      <c r="V102" s="2">
        <v>0.29463609172482552</v>
      </c>
      <c r="W102">
        <v>3</v>
      </c>
      <c r="X102" t="s">
        <v>371</v>
      </c>
      <c r="Y102" s="3">
        <f t="shared" si="99"/>
        <v>57.75</v>
      </c>
      <c r="Z102" s="3">
        <f t="shared" si="100"/>
        <v>1.4617832003988036</v>
      </c>
      <c r="AA102" s="3">
        <f t="shared" si="101"/>
        <v>62.211783200398806</v>
      </c>
      <c r="AB102" s="3"/>
      <c r="AC102" s="3">
        <f t="shared" si="102"/>
        <v>561.73417448638406</v>
      </c>
      <c r="AD102" s="3">
        <f t="shared" si="103"/>
        <v>199.77805808596096</v>
      </c>
      <c r="AE102" s="3">
        <f t="shared" si="104"/>
        <v>823.72401577274388</v>
      </c>
      <c r="AF102" s="3">
        <f t="shared" si="105"/>
        <v>0</v>
      </c>
      <c r="AG102" s="8">
        <f t="shared" si="106"/>
        <v>1.8199337153958742E-3</v>
      </c>
      <c r="AH102" s="3">
        <f t="shared" si="107"/>
        <v>381.42989853583373</v>
      </c>
      <c r="AI102" s="3">
        <f t="shared" si="108"/>
        <v>1142.9421311081787</v>
      </c>
      <c r="AJ102" s="3"/>
      <c r="AK102" s="3">
        <f t="shared" si="109"/>
        <v>1205</v>
      </c>
      <c r="AM102" s="10">
        <v>0.18833952941176468</v>
      </c>
      <c r="AN102" s="10">
        <v>0.144354216550349</v>
      </c>
      <c r="AO102" s="10">
        <v>0.16321646133599194</v>
      </c>
      <c r="AP102" s="10">
        <v>0.50408979270189436</v>
      </c>
      <c r="AQ102" s="10">
        <v>0</v>
      </c>
      <c r="AR102" s="10">
        <v>0</v>
      </c>
      <c r="AS102" s="10">
        <v>5.6395094890421014E-2</v>
      </c>
      <c r="AT102" s="10">
        <v>0.4481594865650424</v>
      </c>
      <c r="AU102" s="77">
        <v>0.49544541854453666</v>
      </c>
      <c r="AV102" s="77">
        <f t="shared" si="110"/>
        <v>0</v>
      </c>
      <c r="AW102" s="10">
        <v>0</v>
      </c>
      <c r="AX102" s="10">
        <f t="shared" si="111"/>
        <v>0.27469399405529843</v>
      </c>
      <c r="AY102" s="10">
        <f t="shared" si="112"/>
        <v>0.1664792114825564</v>
      </c>
      <c r="AZ102" s="10">
        <f t="shared" si="113"/>
        <v>0.18529557976268729</v>
      </c>
      <c r="BA102" s="10">
        <f t="shared" si="114"/>
        <v>0.37353121469945788</v>
      </c>
      <c r="BC102" s="13">
        <f t="shared" si="115"/>
        <v>331.00626283663462</v>
      </c>
      <c r="BD102" s="13">
        <f t="shared" si="116"/>
        <v>200.60744983648047</v>
      </c>
      <c r="BE102" s="13">
        <f t="shared" si="117"/>
        <v>223.28117361403818</v>
      </c>
      <c r="BF102" s="13">
        <f t="shared" si="118"/>
        <v>450.10511371284673</v>
      </c>
      <c r="BH102" s="13">
        <f t="shared" si="119"/>
        <v>347.63204221669639</v>
      </c>
      <c r="BI102" s="13">
        <f t="shared" si="120"/>
        <v>201.78299313421505</v>
      </c>
      <c r="BJ102" s="13">
        <f t="shared" si="121"/>
        <v>223.49511858581783</v>
      </c>
      <c r="BK102" s="13">
        <f t="shared" si="122"/>
        <v>435.87482370927012</v>
      </c>
      <c r="BL102" s="13">
        <f t="shared" si="123"/>
        <v>1208.7849776459993</v>
      </c>
      <c r="BM102" s="67">
        <f t="shared" si="124"/>
        <v>0.99686877507911276</v>
      </c>
      <c r="BO102" s="136">
        <f t="shared" si="125"/>
        <v>346.54352810280852</v>
      </c>
      <c r="BP102" s="136">
        <f t="shared" si="126"/>
        <v>201.15116519750197</v>
      </c>
      <c r="BQ102" s="136">
        <f t="shared" si="127"/>
        <v>222.79530510080528</v>
      </c>
      <c r="BR102" s="136">
        <f t="shared" si="128"/>
        <v>434.51000159888434</v>
      </c>
      <c r="BT102" s="3">
        <f t="shared" si="129"/>
        <v>347</v>
      </c>
      <c r="BU102" s="3">
        <f t="shared" si="130"/>
        <v>201</v>
      </c>
      <c r="BV102" s="3">
        <f t="shared" si="131"/>
        <v>223</v>
      </c>
      <c r="BW102" s="3">
        <f t="shared" si="132"/>
        <v>433</v>
      </c>
      <c r="BX102" s="3">
        <f t="shared" si="133"/>
        <v>1204</v>
      </c>
    </row>
    <row r="103" spans="1:76" x14ac:dyDescent="0.55000000000000004">
      <c r="A103">
        <v>59</v>
      </c>
      <c r="B103" s="6" t="s">
        <v>134</v>
      </c>
      <c r="C103" s="6">
        <v>39259</v>
      </c>
      <c r="D103">
        <v>16302</v>
      </c>
      <c r="E103">
        <v>16532</v>
      </c>
      <c r="F103">
        <v>11415</v>
      </c>
      <c r="G103">
        <v>11439</v>
      </c>
      <c r="H103">
        <v>11513</v>
      </c>
      <c r="I103" s="62">
        <f t="shared" si="90"/>
        <v>74</v>
      </c>
      <c r="J103" s="8">
        <f t="shared" si="91"/>
        <v>1.0183873973183382E-4</v>
      </c>
      <c r="K103" s="62">
        <f t="shared" si="92"/>
        <v>98</v>
      </c>
      <c r="L103" s="8">
        <f t="shared" si="93"/>
        <v>7.5813310496507561E-5</v>
      </c>
      <c r="M103">
        <v>16518</v>
      </c>
      <c r="N103" s="8">
        <f t="shared" si="94"/>
        <v>8.6231536216540444E-4</v>
      </c>
      <c r="O103" s="3">
        <v>7648.7123944979003</v>
      </c>
      <c r="P103" s="8">
        <f t="shared" si="95"/>
        <v>0.46266104491276921</v>
      </c>
      <c r="Q103" s="8">
        <f t="shared" si="96"/>
        <v>7.4778585566497176E-4</v>
      </c>
      <c r="R103" s="8">
        <v>0.13250000000000001</v>
      </c>
      <c r="S103" s="115">
        <f t="shared" si="97"/>
        <v>2190.4900000000002</v>
      </c>
      <c r="T103" s="8">
        <f t="shared" si="98"/>
        <v>8.0350797471678717E-4</v>
      </c>
      <c r="U103" s="2">
        <v>0.7609101413207715</v>
      </c>
      <c r="V103" s="2">
        <v>0.2390898586792285</v>
      </c>
      <c r="W103">
        <v>0</v>
      </c>
      <c r="X103" t="s">
        <v>371</v>
      </c>
      <c r="Y103" s="3">
        <f t="shared" si="99"/>
        <v>19.799999999999997</v>
      </c>
      <c r="Z103" s="3">
        <f t="shared" si="100"/>
        <v>0.46268927206470534</v>
      </c>
      <c r="AA103" s="3">
        <f t="shared" si="101"/>
        <v>20.262689272064701</v>
      </c>
      <c r="AB103" s="3"/>
      <c r="AC103" s="3">
        <f t="shared" si="102"/>
        <v>336.21067983960438</v>
      </c>
      <c r="AD103" s="3">
        <f t="shared" si="103"/>
        <v>312.89495414924329</v>
      </c>
      <c r="AE103" s="3">
        <f t="shared" si="104"/>
        <v>669.36832326091235</v>
      </c>
      <c r="AF103" s="3">
        <f t="shared" si="105"/>
        <v>0</v>
      </c>
      <c r="AG103" s="8">
        <f t="shared" si="106"/>
        <v>1.551293830381759E-3</v>
      </c>
      <c r="AH103" s="3">
        <f t="shared" si="107"/>
        <v>325.12714244269591</v>
      </c>
      <c r="AI103" s="3">
        <f t="shared" si="108"/>
        <v>974.23277643154358</v>
      </c>
      <c r="AJ103" s="3"/>
      <c r="AK103" s="3">
        <f t="shared" si="109"/>
        <v>994</v>
      </c>
      <c r="AM103" s="10">
        <v>0.49981054128521918</v>
      </c>
      <c r="AN103" s="10">
        <v>0.20997819571593637</v>
      </c>
      <c r="AO103" s="10">
        <v>0.15371921500311078</v>
      </c>
      <c r="AP103" s="10">
        <v>0.13649204799573375</v>
      </c>
      <c r="AQ103" s="10">
        <v>0</v>
      </c>
      <c r="AR103" s="10">
        <v>0.38633616150484507</v>
      </c>
      <c r="AS103" s="10">
        <v>0.42455569911891883</v>
      </c>
      <c r="AT103" s="10">
        <v>0.1800380812820051</v>
      </c>
      <c r="AU103" s="77">
        <v>9.0700580942309223E-3</v>
      </c>
      <c r="AV103" s="77">
        <f t="shared" si="110"/>
        <v>0.38633616150484507</v>
      </c>
      <c r="AW103" s="10">
        <v>0</v>
      </c>
      <c r="AX103" s="10">
        <f t="shared" si="111"/>
        <v>0.11895848811857115</v>
      </c>
      <c r="AY103" s="10">
        <f t="shared" si="112"/>
        <v>0.13366722189976271</v>
      </c>
      <c r="AZ103" s="10">
        <f t="shared" si="113"/>
        <v>0.19004420292912788</v>
      </c>
      <c r="BA103" s="10">
        <f t="shared" si="114"/>
        <v>0.55733008705253817</v>
      </c>
      <c r="BC103" s="13">
        <f t="shared" si="115"/>
        <v>118.24473718985973</v>
      </c>
      <c r="BD103" s="13">
        <f t="shared" si="116"/>
        <v>132.86521856836413</v>
      </c>
      <c r="BE103" s="13">
        <f t="shared" si="117"/>
        <v>188.90393771155311</v>
      </c>
      <c r="BF103" s="13">
        <f t="shared" si="118"/>
        <v>553.98610653022297</v>
      </c>
      <c r="BH103" s="13">
        <f t="shared" si="119"/>
        <v>124.18393270998273</v>
      </c>
      <c r="BI103" s="13">
        <f t="shared" si="120"/>
        <v>133.64379791483103</v>
      </c>
      <c r="BJ103" s="13">
        <f t="shared" si="121"/>
        <v>189.08494288529258</v>
      </c>
      <c r="BK103" s="13">
        <f t="shared" si="122"/>
        <v>536.47156889511689</v>
      </c>
      <c r="BL103" s="13">
        <f t="shared" si="123"/>
        <v>983.38424240522318</v>
      </c>
      <c r="BM103" s="67">
        <f t="shared" si="124"/>
        <v>1.0107951268049731</v>
      </c>
      <c r="BO103" s="136">
        <f t="shared" si="125"/>
        <v>125.52451401072723</v>
      </c>
      <c r="BP103" s="136">
        <f t="shared" si="126"/>
        <v>135.08649966001983</v>
      </c>
      <c r="BQ103" s="136">
        <f t="shared" si="127"/>
        <v>191.1261388206504</v>
      </c>
      <c r="BR103" s="136">
        <f t="shared" si="128"/>
        <v>542.26284750860248</v>
      </c>
      <c r="BT103" s="3">
        <f t="shared" si="129"/>
        <v>126</v>
      </c>
      <c r="BU103" s="3">
        <f t="shared" si="130"/>
        <v>135</v>
      </c>
      <c r="BV103" s="3">
        <f t="shared" si="131"/>
        <v>191</v>
      </c>
      <c r="BW103" s="3">
        <f t="shared" si="132"/>
        <v>541</v>
      </c>
      <c r="BX103" s="3">
        <f t="shared" si="133"/>
        <v>993</v>
      </c>
    </row>
    <row r="104" spans="1:76" x14ac:dyDescent="0.55000000000000004">
      <c r="A104">
        <v>65</v>
      </c>
      <c r="B104" s="6" t="s">
        <v>167</v>
      </c>
      <c r="C104" s="6">
        <v>39486</v>
      </c>
      <c r="D104">
        <v>61487</v>
      </c>
      <c r="E104">
        <v>111621</v>
      </c>
      <c r="F104">
        <v>20468</v>
      </c>
      <c r="G104">
        <v>27745</v>
      </c>
      <c r="H104">
        <v>37760</v>
      </c>
      <c r="I104" s="62">
        <f t="shared" si="90"/>
        <v>10015</v>
      </c>
      <c r="J104" s="8">
        <f t="shared" si="91"/>
        <v>1.3782634843436699E-2</v>
      </c>
      <c r="K104" s="62">
        <f t="shared" si="92"/>
        <v>17292</v>
      </c>
      <c r="L104" s="8">
        <f t="shared" si="93"/>
        <v>1.3377181276587845E-2</v>
      </c>
      <c r="M104">
        <v>62949</v>
      </c>
      <c r="N104" s="8">
        <f t="shared" si="94"/>
        <v>3.2862265245762229E-3</v>
      </c>
      <c r="O104" s="3">
        <v>0</v>
      </c>
      <c r="P104" s="8">
        <f t="shared" si="95"/>
        <v>0</v>
      </c>
      <c r="Q104" s="8">
        <f t="shared" si="96"/>
        <v>0</v>
      </c>
      <c r="R104" s="8">
        <v>2.46E-2</v>
      </c>
      <c r="S104" s="115">
        <f t="shared" si="97"/>
        <v>2745.8766000000001</v>
      </c>
      <c r="T104" s="8">
        <f t="shared" si="98"/>
        <v>1.0072329687367744E-3</v>
      </c>
      <c r="U104" s="2">
        <v>0.6273430886443343</v>
      </c>
      <c r="V104" s="2">
        <v>0.3726569113556657</v>
      </c>
      <c r="W104">
        <v>73</v>
      </c>
      <c r="X104" t="s">
        <v>373</v>
      </c>
      <c r="Y104" s="3">
        <f t="shared" si="99"/>
        <v>6003.5249999999996</v>
      </c>
      <c r="Z104" s="3">
        <f t="shared" si="100"/>
        <v>168.35680293112827</v>
      </c>
      <c r="AA104" s="3">
        <f t="shared" si="101"/>
        <v>6244.8818029311278</v>
      </c>
      <c r="AB104" s="3"/>
      <c r="AC104" s="3">
        <f t="shared" si="102"/>
        <v>421.45503446336721</v>
      </c>
      <c r="AD104" s="3">
        <f t="shared" si="103"/>
        <v>0</v>
      </c>
      <c r="AE104" s="3">
        <f t="shared" si="104"/>
        <v>6666.336837394495</v>
      </c>
      <c r="AF104" s="3">
        <f t="shared" si="105"/>
        <v>0</v>
      </c>
      <c r="AG104" s="8">
        <f t="shared" si="106"/>
        <v>1.0072329687367744E-3</v>
      </c>
      <c r="AH104" s="3">
        <f t="shared" si="107"/>
        <v>0</v>
      </c>
      <c r="AI104" s="3">
        <f t="shared" si="108"/>
        <v>421.45503446336721</v>
      </c>
      <c r="AJ104" s="3"/>
      <c r="AK104" s="3">
        <f t="shared" si="109"/>
        <v>6666</v>
      </c>
      <c r="AM104" s="10">
        <v>0.20409439472729468</v>
      </c>
      <c r="AN104" s="10">
        <v>0.15481552182851616</v>
      </c>
      <c r="AO104" s="10">
        <v>0.18420847825210621</v>
      </c>
      <c r="AP104" s="10">
        <v>0.45688160519208293</v>
      </c>
      <c r="AQ104" s="10">
        <v>0</v>
      </c>
      <c r="AR104" s="10">
        <v>0.43729922899453061</v>
      </c>
      <c r="AS104" s="10">
        <v>4.5313115948861123E-2</v>
      </c>
      <c r="AT104" s="10">
        <v>0.43864683062232562</v>
      </c>
      <c r="AU104" s="77">
        <v>7.8740824434282639E-2</v>
      </c>
      <c r="AV104" s="77">
        <f t="shared" si="110"/>
        <v>0.43729922899453061</v>
      </c>
      <c r="AW104" s="10">
        <v>0</v>
      </c>
      <c r="AX104" s="10">
        <f t="shared" si="111"/>
        <v>0.26802743830973164</v>
      </c>
      <c r="AY104" s="10">
        <f t="shared" si="112"/>
        <v>0.16386554165808739</v>
      </c>
      <c r="AZ104" s="10">
        <f t="shared" si="113"/>
        <v>0.16986739594596917</v>
      </c>
      <c r="BA104" s="10">
        <f t="shared" si="114"/>
        <v>0.39823962408621177</v>
      </c>
      <c r="BC104" s="13">
        <f t="shared" si="115"/>
        <v>1786.6709037726712</v>
      </c>
      <c r="BD104" s="13">
        <f t="shared" si="116"/>
        <v>1092.3277006928106</v>
      </c>
      <c r="BE104" s="13">
        <f t="shared" si="117"/>
        <v>1132.3360613758305</v>
      </c>
      <c r="BF104" s="13">
        <f t="shared" si="118"/>
        <v>2654.6653341586875</v>
      </c>
      <c r="BH104" s="13">
        <f t="shared" si="119"/>
        <v>1876.4117927103546</v>
      </c>
      <c r="BI104" s="13">
        <f t="shared" si="120"/>
        <v>1098.7286519462457</v>
      </c>
      <c r="BJ104" s="13">
        <f t="shared" si="121"/>
        <v>1133.4210503284364</v>
      </c>
      <c r="BK104" s="13">
        <f t="shared" si="122"/>
        <v>2570.7368107613283</v>
      </c>
      <c r="BL104" s="13">
        <f t="shared" si="123"/>
        <v>6679.2983057463653</v>
      </c>
      <c r="BM104" s="67">
        <f t="shared" si="124"/>
        <v>0.9980090265267948</v>
      </c>
      <c r="BO104" s="136">
        <f t="shared" si="125"/>
        <v>1872.6759066062589</v>
      </c>
      <c r="BP104" s="136">
        <f t="shared" si="126"/>
        <v>1096.5411123459703</v>
      </c>
      <c r="BQ104" s="136">
        <f t="shared" si="127"/>
        <v>1131.16443908326</v>
      </c>
      <c r="BR104" s="136">
        <f t="shared" si="128"/>
        <v>2565.6185419645103</v>
      </c>
      <c r="BT104" s="3">
        <f t="shared" si="129"/>
        <v>1874</v>
      </c>
      <c r="BU104" s="3">
        <f t="shared" si="130"/>
        <v>1097</v>
      </c>
      <c r="BV104" s="3">
        <f t="shared" si="131"/>
        <v>1131</v>
      </c>
      <c r="BW104" s="3">
        <f t="shared" si="132"/>
        <v>2564</v>
      </c>
      <c r="BX104" s="3">
        <f t="shared" si="133"/>
        <v>6666</v>
      </c>
    </row>
    <row r="105" spans="1:76" x14ac:dyDescent="0.55000000000000004">
      <c r="A105">
        <v>59</v>
      </c>
      <c r="B105" s="6" t="s">
        <v>136</v>
      </c>
      <c r="C105" s="6">
        <v>39496</v>
      </c>
      <c r="D105">
        <v>84050</v>
      </c>
      <c r="E105">
        <v>92938</v>
      </c>
      <c r="F105">
        <v>30212</v>
      </c>
      <c r="G105">
        <v>30717</v>
      </c>
      <c r="H105">
        <v>30817</v>
      </c>
      <c r="I105" s="62">
        <f t="shared" ref="I105:I136" si="134">H105-G105</f>
        <v>100</v>
      </c>
      <c r="J105" s="8">
        <f t="shared" ref="J105:J136" si="135">I105/$I$6</f>
        <v>1.376199185565322E-4</v>
      </c>
      <c r="K105" s="62">
        <f t="shared" ref="K105:K136" si="136">(H105-F105)</f>
        <v>605</v>
      </c>
      <c r="L105" s="8">
        <f t="shared" ref="L105:L136" si="137">K105/$K$6</f>
        <v>4.6803115153456196E-4</v>
      </c>
      <c r="M105">
        <v>86346</v>
      </c>
      <c r="N105" s="8">
        <f t="shared" ref="N105:N136" si="138">M105/$M$6</f>
        <v>4.5076572382572958E-3</v>
      </c>
      <c r="O105" s="3">
        <v>2560.94353596267</v>
      </c>
      <c r="P105" s="8">
        <f t="shared" ref="P105:P136" si="139">O105/E105</f>
        <v>2.7555397533438098E-2</v>
      </c>
      <c r="Q105" s="8">
        <f t="shared" ref="Q105:Q136" si="140">O105/$O$6</f>
        <v>2.5037382170718111E-4</v>
      </c>
      <c r="R105" s="8">
        <v>0.1234</v>
      </c>
      <c r="S105" s="115">
        <f t="shared" ref="S105:S136" si="141">R105*E105</f>
        <v>11468.549199999999</v>
      </c>
      <c r="T105" s="8">
        <f t="shared" ref="T105:T136" si="142">S105/$S$6</f>
        <v>4.2068535992548827E-3</v>
      </c>
      <c r="U105" s="2">
        <v>0.69315215447881284</v>
      </c>
      <c r="V105" s="2">
        <v>0.30684784552118716</v>
      </c>
      <c r="W105">
        <v>1</v>
      </c>
      <c r="X105" t="s">
        <v>371</v>
      </c>
      <c r="Y105" s="3">
        <f t="shared" ref="Y105:Y136" si="143">0.825*(G105-F105)</f>
        <v>416.625</v>
      </c>
      <c r="Z105" s="3">
        <f t="shared" ref="Z105:Z136" si="144">(U105*0.015*Y105)+(V105*0.05*Y105)</f>
        <v>10.723791927409263</v>
      </c>
      <c r="AA105" s="3">
        <f t="shared" ref="AA105:AA136" si="145">W105+Y105+Z105</f>
        <v>428.34879192740925</v>
      </c>
      <c r="AB105" s="3"/>
      <c r="AC105" s="3">
        <f t="shared" ref="AC105:AC136" si="146">T105*$AC$6</f>
        <v>1760.2676676478552</v>
      </c>
      <c r="AD105" s="3">
        <f t="shared" ref="AD105:AD136" si="147">Q105*$AD$6</f>
        <v>104.76355613008278</v>
      </c>
      <c r="AE105" s="3">
        <f t="shared" ref="AE105:AE136" si="148">AD105+AC105+AA105</f>
        <v>2293.3800157053474</v>
      </c>
      <c r="AF105" s="3">
        <f t="shared" ref="AF105:AF136" si="149">IF(AND(AV105&gt;0.5,AE105&gt;(L105*$W$5)),(AE105-L105*$W$5),0)</f>
        <v>0</v>
      </c>
      <c r="AG105" s="8">
        <f t="shared" ref="AG105:AG136" si="150">IF(AV105&lt;0.5,1,0)*(T105+Q105)</f>
        <v>4.4572274209620641E-3</v>
      </c>
      <c r="AH105" s="3">
        <f t="shared" ref="AH105:AH136" si="151">(AG105/VLOOKUP(A105,$AU$1:$AV$6,2,FALSE))*VLOOKUP(A105,$AU$1:$AW$6,3,FALSE)</f>
        <v>934.16578227349544</v>
      </c>
      <c r="AI105" s="3">
        <f t="shared" ref="AI105:AI136" si="152">AC105+AD105-AF105+AH105</f>
        <v>2799.1970060514336</v>
      </c>
      <c r="AJ105" s="3"/>
      <c r="AK105" s="3">
        <f t="shared" ref="AK105:AK136" si="153">MAX(8,ROUND(AI105+AA105,0))</f>
        <v>3228</v>
      </c>
      <c r="AM105" s="10">
        <v>0.17380661183622387</v>
      </c>
      <c r="AN105" s="10">
        <v>0.14283483997854465</v>
      </c>
      <c r="AO105" s="10">
        <v>0.18754231417843728</v>
      </c>
      <c r="AP105" s="10">
        <v>0.4958162340067942</v>
      </c>
      <c r="AQ105" s="10">
        <v>0</v>
      </c>
      <c r="AR105" s="10">
        <v>0.24782860805766496</v>
      </c>
      <c r="AS105" s="10">
        <v>0.49605019466042244</v>
      </c>
      <c r="AT105" s="10">
        <v>9.4472805463351989E-2</v>
      </c>
      <c r="AU105" s="77">
        <v>0.16164839181856075</v>
      </c>
      <c r="AV105" s="77">
        <f t="shared" ref="AV105:AV136" si="154">AR105+AQ105</f>
        <v>0.24782860805766496</v>
      </c>
      <c r="AW105" s="10">
        <v>0</v>
      </c>
      <c r="AX105" s="10">
        <f t="shared" ref="AX105:AX136" si="155">VLOOKUP($A105,$AL$1:$AP$6,2,FALSE)+(0.5+$AW105)*(VLOOKUP($A105,$AL$1:$AP$6,2,FALSE)-AM105)</f>
        <v>0.28196045284306881</v>
      </c>
      <c r="AY105" s="10">
        <f t="shared" ref="AY105:AY136" si="156">VLOOKUP($A105,$AL$1:$AP$6,3,FALSE)+(0.5+$AW105)*(VLOOKUP($A105,$AL$1:$AP$6,3,FALSE)-AN105)</f>
        <v>0.16723889976845857</v>
      </c>
      <c r="AZ105" s="10">
        <f t="shared" ref="AZ105:AZ136" si="157">VLOOKUP($A105,$AL$1:$AP$6,4,FALSE)+(0.5+$AW105)*(VLOOKUP($A105,$AL$1:$AP$6,4,FALSE)-AO105)</f>
        <v>0.17313265334146463</v>
      </c>
      <c r="BA105" s="10">
        <f t="shared" ref="BA105:BA136" si="158">VLOOKUP($A105,$AL$1:$AP$6,5,FALSE)+(0.5+$AW105)*(VLOOKUP($A105,$AL$1:$AP$6,5,FALSE)-AP105)</f>
        <v>0.37766799404700796</v>
      </c>
      <c r="BC105" s="13">
        <f t="shared" ref="BC105:BC136" si="159">MAX(4,AX105*$AK105)</f>
        <v>910.16834177742612</v>
      </c>
      <c r="BD105" s="13">
        <f t="shared" ref="BD105:BD136" si="160">MAX(4,AY105*$AK105)</f>
        <v>539.84716845258424</v>
      </c>
      <c r="BE105" s="13">
        <f t="shared" ref="BE105:BE136" si="161">AZ105*$AK105</f>
        <v>558.87220498624788</v>
      </c>
      <c r="BF105" s="13">
        <f t="shared" ref="BF105:BF136" si="162">BA105*$AK105</f>
        <v>1219.1122847837416</v>
      </c>
      <c r="BH105" s="13">
        <f t="shared" ref="BH105:BH136" si="163">BC105*BC$2</f>
        <v>955.88426847750964</v>
      </c>
      <c r="BI105" s="13">
        <f t="shared" ref="BI105:BI136" si="164">BD105*BD$2</f>
        <v>543.01062883849067</v>
      </c>
      <c r="BJ105" s="13">
        <f t="shared" ref="BJ105:BJ136" si="165">BE105*BE$2</f>
        <v>559.40770870198389</v>
      </c>
      <c r="BK105" s="13">
        <f t="shared" ref="BK105:BK136" si="166">BF105*BF$2</f>
        <v>1180.5694626054021</v>
      </c>
      <c r="BL105" s="13">
        <f t="shared" ref="BL105:BL136" si="167">SUM(BH105:BK105)</f>
        <v>3238.8720686233864</v>
      </c>
      <c r="BM105" s="67">
        <f t="shared" ref="BM105:BM136" si="168">AK105/BL105</f>
        <v>0.99664325469081971</v>
      </c>
      <c r="BO105" s="136">
        <f t="shared" ref="BO105:BO136" si="169">MAX(4,BH105*$BM105)</f>
        <v>952.67560844317848</v>
      </c>
      <c r="BP105" s="136">
        <f t="shared" ref="BP105:BP136" si="170">MAX(4,BI105*$BM105)</f>
        <v>541.18788045730207</v>
      </c>
      <c r="BQ105" s="136">
        <f t="shared" ref="BQ105:BQ136" si="171">IF(SUM(BO105:BP105)&gt;=AK105,0,(BJ105*$BM105))</f>
        <v>557.52991949987927</v>
      </c>
      <c r="BR105" s="136">
        <f t="shared" ref="BR105:BR136" si="172">IF(SUM(BO105:BP105)&gt;=AK105,0,(BK105*$BM105))</f>
        <v>1176.6065915996398</v>
      </c>
      <c r="BT105" s="3">
        <f t="shared" ref="BT105:BT136" si="173">MAX(ROUND(BO105-BO$4/197,0),0)</f>
        <v>954</v>
      </c>
      <c r="BU105" s="3">
        <f t="shared" ref="BU105:BU136" si="174">MAX(ROUND(BP105-BP$4/197,0),0)</f>
        <v>541</v>
      </c>
      <c r="BV105" s="3">
        <f t="shared" ref="BV105:BV136" si="175">MAX(ROUND(BQ105-BQ$4/197,0),0)</f>
        <v>558</v>
      </c>
      <c r="BW105" s="3">
        <f t="shared" ref="BW105:BW136" si="176">MAX(ROUND(BR105-BR$4/197,0),0)</f>
        <v>1175</v>
      </c>
      <c r="BX105" s="3">
        <f t="shared" ref="BX105:BX136" si="177">SUM(BT105:BW105)</f>
        <v>3228</v>
      </c>
    </row>
    <row r="106" spans="1:76" x14ac:dyDescent="0.55000000000000004">
      <c r="A106">
        <v>37</v>
      </c>
      <c r="B106" s="6" t="s">
        <v>70</v>
      </c>
      <c r="C106" s="6">
        <v>39892</v>
      </c>
      <c r="D106">
        <v>79256</v>
      </c>
      <c r="E106">
        <v>84529</v>
      </c>
      <c r="F106">
        <v>26446</v>
      </c>
      <c r="G106">
        <v>27456</v>
      </c>
      <c r="H106">
        <v>28715</v>
      </c>
      <c r="I106" s="62">
        <f t="shared" si="134"/>
        <v>1259</v>
      </c>
      <c r="J106" s="8">
        <f t="shared" si="135"/>
        <v>1.7326347746267404E-3</v>
      </c>
      <c r="K106" s="62">
        <f t="shared" si="136"/>
        <v>2269</v>
      </c>
      <c r="L106" s="8">
        <f t="shared" si="137"/>
        <v>1.7553102195568943E-3</v>
      </c>
      <c r="M106">
        <v>81352</v>
      </c>
      <c r="N106" s="8">
        <f t="shared" si="138"/>
        <v>4.2469475325632635E-3</v>
      </c>
      <c r="O106" s="3">
        <v>5388.5311861475702</v>
      </c>
      <c r="P106" s="8">
        <f t="shared" si="139"/>
        <v>6.374772191966746E-2</v>
      </c>
      <c r="Q106" s="8">
        <f t="shared" si="140"/>
        <v>5.2681643601991662E-4</v>
      </c>
      <c r="R106" s="8">
        <v>0.19850000000000001</v>
      </c>
      <c r="S106" s="115">
        <f t="shared" si="141"/>
        <v>16779.0065</v>
      </c>
      <c r="T106" s="8">
        <f t="shared" si="142"/>
        <v>6.1548172009800572E-3</v>
      </c>
      <c r="U106" s="2">
        <v>0.71352621643487302</v>
      </c>
      <c r="V106" s="2">
        <v>0.28647378356512698</v>
      </c>
      <c r="W106">
        <v>0</v>
      </c>
      <c r="X106" t="s">
        <v>372</v>
      </c>
      <c r="Y106" s="3">
        <f t="shared" si="143"/>
        <v>833.25</v>
      </c>
      <c r="Z106" s="3">
        <f t="shared" si="144"/>
        <v>20.853399805447474</v>
      </c>
      <c r="AA106" s="3">
        <f t="shared" si="145"/>
        <v>854.10339980544745</v>
      </c>
      <c r="AB106" s="3"/>
      <c r="AC106" s="3">
        <f t="shared" si="146"/>
        <v>2575.3512604020748</v>
      </c>
      <c r="AD106" s="3">
        <f t="shared" si="147"/>
        <v>220.43503944981211</v>
      </c>
      <c r="AE106" s="3">
        <f t="shared" si="148"/>
        <v>3649.8896996573339</v>
      </c>
      <c r="AF106" s="3">
        <f t="shared" si="149"/>
        <v>0</v>
      </c>
      <c r="AG106" s="8">
        <f t="shared" si="150"/>
        <v>6.6816336369999738E-3</v>
      </c>
      <c r="AH106" s="3">
        <f t="shared" si="151"/>
        <v>264.13980614526628</v>
      </c>
      <c r="AI106" s="3">
        <f t="shared" si="152"/>
        <v>3059.9261059971532</v>
      </c>
      <c r="AJ106" s="3"/>
      <c r="AK106" s="3">
        <f t="shared" si="153"/>
        <v>3914</v>
      </c>
      <c r="AM106" s="10">
        <v>0.14989215625842739</v>
      </c>
      <c r="AN106" s="10">
        <v>0.13158373849058058</v>
      </c>
      <c r="AO106" s="10">
        <v>0.14968096980904316</v>
      </c>
      <c r="AP106" s="10">
        <v>0.56884313544194887</v>
      </c>
      <c r="AQ106" s="10">
        <v>2.5416711591736495E-5</v>
      </c>
      <c r="AR106" s="10">
        <v>5.6186047091919015E-5</v>
      </c>
      <c r="AS106" s="10">
        <v>0.1168119469182532</v>
      </c>
      <c r="AT106" s="10">
        <v>0.76015876979957542</v>
      </c>
      <c r="AU106" s="77">
        <v>0.12294768052348773</v>
      </c>
      <c r="AV106" s="77">
        <f t="shared" si="154"/>
        <v>8.1602758683655514E-5</v>
      </c>
      <c r="AW106" s="10">
        <v>0</v>
      </c>
      <c r="AX106" s="10">
        <f t="shared" si="155"/>
        <v>0.31618614180651705</v>
      </c>
      <c r="AY106" s="10">
        <f t="shared" si="156"/>
        <v>0.16233092394565202</v>
      </c>
      <c r="AZ106" s="10">
        <f t="shared" si="157"/>
        <v>0.16738828489056515</v>
      </c>
      <c r="BA106" s="10">
        <f t="shared" si="158"/>
        <v>0.35409464935726576</v>
      </c>
      <c r="BC106" s="13">
        <f t="shared" si="159"/>
        <v>1237.5525590307077</v>
      </c>
      <c r="BD106" s="13">
        <f t="shared" si="160"/>
        <v>635.36323632328197</v>
      </c>
      <c r="BE106" s="13">
        <f t="shared" si="161"/>
        <v>655.15774706167201</v>
      </c>
      <c r="BF106" s="13">
        <f t="shared" si="162"/>
        <v>1385.9264575843381</v>
      </c>
      <c r="BH106" s="13">
        <f t="shared" si="163"/>
        <v>1299.7123370401957</v>
      </c>
      <c r="BI106" s="13">
        <f t="shared" si="164"/>
        <v>639.08641307816117</v>
      </c>
      <c r="BJ106" s="13">
        <f t="shared" si="165"/>
        <v>655.78551026910043</v>
      </c>
      <c r="BK106" s="13">
        <f t="shared" si="166"/>
        <v>1342.1097249718825</v>
      </c>
      <c r="BL106" s="13">
        <f t="shared" si="167"/>
        <v>3936.6939853593403</v>
      </c>
      <c r="BM106" s="67">
        <f t="shared" si="168"/>
        <v>0.99423526810980489</v>
      </c>
      <c r="BO106" s="136">
        <f t="shared" si="169"/>
        <v>1292.2198438827802</v>
      </c>
      <c r="BP106" s="136">
        <f t="shared" si="170"/>
        <v>635.40225125209906</v>
      </c>
      <c r="BQ106" s="136">
        <f t="shared" si="171"/>
        <v>652.00508262492428</v>
      </c>
      <c r="BR106" s="136">
        <f t="shared" si="172"/>
        <v>1334.3728222401962</v>
      </c>
      <c r="BT106" s="3">
        <f t="shared" si="173"/>
        <v>1293</v>
      </c>
      <c r="BU106" s="3">
        <f t="shared" si="174"/>
        <v>636</v>
      </c>
      <c r="BV106" s="3">
        <f t="shared" si="175"/>
        <v>652</v>
      </c>
      <c r="BW106" s="3">
        <f t="shared" si="176"/>
        <v>1333</v>
      </c>
      <c r="BX106" s="3">
        <f t="shared" si="177"/>
        <v>3914</v>
      </c>
    </row>
    <row r="107" spans="1:76" x14ac:dyDescent="0.55000000000000004">
      <c r="A107">
        <v>37</v>
      </c>
      <c r="B107" s="6" t="s">
        <v>72</v>
      </c>
      <c r="C107" s="6">
        <v>40130</v>
      </c>
      <c r="D107">
        <v>157841</v>
      </c>
      <c r="E107">
        <v>213310</v>
      </c>
      <c r="F107">
        <v>50498</v>
      </c>
      <c r="G107">
        <v>59418</v>
      </c>
      <c r="H107">
        <v>74646</v>
      </c>
      <c r="I107" s="62">
        <f t="shared" si="134"/>
        <v>15228</v>
      </c>
      <c r="J107" s="8">
        <f t="shared" si="135"/>
        <v>2.0956761197788724E-2</v>
      </c>
      <c r="K107" s="62">
        <f t="shared" si="136"/>
        <v>24148</v>
      </c>
      <c r="L107" s="8">
        <f t="shared" si="137"/>
        <v>1.868101859050678E-2</v>
      </c>
      <c r="M107">
        <v>161604</v>
      </c>
      <c r="N107" s="8">
        <f t="shared" si="138"/>
        <v>8.4364700198194722E-3</v>
      </c>
      <c r="O107" s="3">
        <v>18309.877248796402</v>
      </c>
      <c r="P107" s="8">
        <f t="shared" si="139"/>
        <v>8.583693801882894E-2</v>
      </c>
      <c r="Q107" s="8">
        <f t="shared" si="140"/>
        <v>1.7900878630841262E-3</v>
      </c>
      <c r="R107" s="8">
        <v>1.2E-2</v>
      </c>
      <c r="S107" s="115">
        <f t="shared" si="141"/>
        <v>2559.7200000000003</v>
      </c>
      <c r="T107" s="8">
        <f t="shared" si="142"/>
        <v>9.3894764780576691E-4</v>
      </c>
      <c r="U107" s="2">
        <v>0.53783974731942485</v>
      </c>
      <c r="V107" s="2">
        <v>0.46216025268057515</v>
      </c>
      <c r="W107">
        <v>272</v>
      </c>
      <c r="X107" t="s">
        <v>380</v>
      </c>
      <c r="Y107" s="3">
        <f t="shared" si="143"/>
        <v>7359</v>
      </c>
      <c r="Z107" s="3">
        <f t="shared" si="144"/>
        <v>229.42130548167233</v>
      </c>
      <c r="AA107" s="3">
        <f t="shared" si="145"/>
        <v>7860.4213054816719</v>
      </c>
      <c r="AB107" s="3"/>
      <c r="AC107" s="3">
        <f t="shared" si="146"/>
        <v>392.88250637940922</v>
      </c>
      <c r="AD107" s="3">
        <f t="shared" si="147"/>
        <v>749.02387575216278</v>
      </c>
      <c r="AE107" s="3">
        <f t="shared" si="148"/>
        <v>9002.3276876132441</v>
      </c>
      <c r="AF107" s="3">
        <f t="shared" si="149"/>
        <v>0</v>
      </c>
      <c r="AG107" s="8">
        <f t="shared" si="150"/>
        <v>0</v>
      </c>
      <c r="AH107" s="3">
        <f t="shared" si="151"/>
        <v>0</v>
      </c>
      <c r="AI107" s="3">
        <f t="shared" si="152"/>
        <v>1141.9063821315719</v>
      </c>
      <c r="AJ107" s="3"/>
      <c r="AK107" s="3">
        <f t="shared" si="153"/>
        <v>9002</v>
      </c>
      <c r="AM107" s="10">
        <v>0.30550624636356077</v>
      </c>
      <c r="AN107" s="10">
        <v>0.18687043471033163</v>
      </c>
      <c r="AO107" s="10">
        <v>0.18618020530296733</v>
      </c>
      <c r="AP107" s="10">
        <v>0.32144311362314026</v>
      </c>
      <c r="AQ107" s="10">
        <v>0.3586610058848923</v>
      </c>
      <c r="AR107" s="10">
        <v>0.37459145416527168</v>
      </c>
      <c r="AS107" s="10">
        <v>0.25890756106054252</v>
      </c>
      <c r="AT107" s="10">
        <v>7.8399788892934471E-3</v>
      </c>
      <c r="AU107" s="77">
        <v>0</v>
      </c>
      <c r="AV107" s="77">
        <f t="shared" si="154"/>
        <v>0.73325246005016398</v>
      </c>
      <c r="AW107" s="10">
        <v>0.1</v>
      </c>
      <c r="AX107" s="10">
        <f t="shared" si="155"/>
        <v>0.233903953446643</v>
      </c>
      <c r="AY107" s="10">
        <f t="shared" si="156"/>
        <v>0.13120871857747282</v>
      </c>
      <c r="AZ107" s="10">
        <f t="shared" si="157"/>
        <v>0.14666923126631212</v>
      </c>
      <c r="BA107" s="10">
        <f t="shared" si="158"/>
        <v>0.488218096709572</v>
      </c>
      <c r="BC107" s="13">
        <f t="shared" si="159"/>
        <v>2105.6033889266801</v>
      </c>
      <c r="BD107" s="13">
        <f t="shared" si="160"/>
        <v>1181.1408846344104</v>
      </c>
      <c r="BE107" s="13">
        <f t="shared" si="161"/>
        <v>1320.3164198593417</v>
      </c>
      <c r="BF107" s="13">
        <f t="shared" si="162"/>
        <v>4394.9393065795675</v>
      </c>
      <c r="BH107" s="13">
        <f t="shared" si="163"/>
        <v>2211.3636156553298</v>
      </c>
      <c r="BI107" s="13">
        <f t="shared" si="164"/>
        <v>1188.0622739035728</v>
      </c>
      <c r="BJ107" s="13">
        <f t="shared" si="165"/>
        <v>1321.5815290246817</v>
      </c>
      <c r="BK107" s="13">
        <f t="shared" si="166"/>
        <v>4255.9911831848967</v>
      </c>
      <c r="BL107" s="13">
        <f t="shared" si="167"/>
        <v>8976.9986017684823</v>
      </c>
      <c r="BM107" s="67">
        <f t="shared" si="168"/>
        <v>1.0027850509218741</v>
      </c>
      <c r="BO107" s="136">
        <f t="shared" si="169"/>
        <v>2217.5223759317096</v>
      </c>
      <c r="BP107" s="136">
        <f t="shared" si="170"/>
        <v>1191.3710878347517</v>
      </c>
      <c r="BQ107" s="136">
        <f t="shared" si="171"/>
        <v>1325.2622008804237</v>
      </c>
      <c r="BR107" s="136">
        <f t="shared" si="172"/>
        <v>4267.8443353531138</v>
      </c>
      <c r="BT107" s="3">
        <f t="shared" si="173"/>
        <v>2218</v>
      </c>
      <c r="BU107" s="3">
        <f t="shared" si="174"/>
        <v>1192</v>
      </c>
      <c r="BV107" s="3">
        <f t="shared" si="175"/>
        <v>1325</v>
      </c>
      <c r="BW107" s="3">
        <f t="shared" si="176"/>
        <v>4267</v>
      </c>
      <c r="BX107" s="3">
        <f t="shared" si="177"/>
        <v>9002</v>
      </c>
    </row>
    <row r="108" spans="1:76" x14ac:dyDescent="0.55000000000000004">
      <c r="A108">
        <v>37</v>
      </c>
      <c r="B108" s="6" t="s">
        <v>75</v>
      </c>
      <c r="C108" s="6">
        <v>40886</v>
      </c>
      <c r="D108">
        <v>33361</v>
      </c>
      <c r="E108">
        <v>34410</v>
      </c>
      <c r="F108">
        <v>9833</v>
      </c>
      <c r="G108">
        <v>9987</v>
      </c>
      <c r="H108">
        <v>10202</v>
      </c>
      <c r="I108" s="62">
        <f t="shared" si="134"/>
        <v>215</v>
      </c>
      <c r="J108" s="8">
        <f t="shared" si="135"/>
        <v>2.9588282489654422E-4</v>
      </c>
      <c r="K108" s="62">
        <f t="shared" si="136"/>
        <v>369</v>
      </c>
      <c r="L108" s="8">
        <f t="shared" si="137"/>
        <v>2.8546032217562539E-4</v>
      </c>
      <c r="M108">
        <v>33436</v>
      </c>
      <c r="N108" s="8">
        <f t="shared" si="138"/>
        <v>1.74551255898792E-3</v>
      </c>
      <c r="O108" s="3">
        <v>34231.972335749299</v>
      </c>
      <c r="P108" s="8">
        <f t="shared" si="139"/>
        <v>0.99482628119004068</v>
      </c>
      <c r="Q108" s="8">
        <f t="shared" si="140"/>
        <v>3.3467312410127986E-3</v>
      </c>
      <c r="R108" s="8">
        <v>0.1431</v>
      </c>
      <c r="S108" s="115">
        <f t="shared" si="141"/>
        <v>4924.0709999999999</v>
      </c>
      <c r="T108" s="8">
        <f t="shared" si="142"/>
        <v>1.8062307139369109E-3</v>
      </c>
      <c r="U108" s="2">
        <v>0.32313924050632914</v>
      </c>
      <c r="V108" s="2">
        <v>0.67686075949367086</v>
      </c>
      <c r="W108">
        <v>0</v>
      </c>
      <c r="X108" t="s">
        <v>379</v>
      </c>
      <c r="Y108" s="3">
        <f t="shared" si="143"/>
        <v>127.05</v>
      </c>
      <c r="Z108" s="3">
        <f t="shared" si="144"/>
        <v>4.9155805822784808</v>
      </c>
      <c r="AA108" s="3">
        <f t="shared" si="145"/>
        <v>131.96558058227848</v>
      </c>
      <c r="AB108" s="3"/>
      <c r="AC108" s="3">
        <f t="shared" si="146"/>
        <v>755.77850548894548</v>
      </c>
      <c r="AD108" s="3">
        <f t="shared" si="147"/>
        <v>1400.3679131846304</v>
      </c>
      <c r="AE108" s="3">
        <f t="shared" si="148"/>
        <v>2288.1119992558542</v>
      </c>
      <c r="AF108" s="3">
        <f t="shared" si="149"/>
        <v>0</v>
      </c>
      <c r="AG108" s="8">
        <f t="shared" si="150"/>
        <v>5.1529619549497098E-3</v>
      </c>
      <c r="AH108" s="3">
        <f t="shared" si="151"/>
        <v>203.7080219898854</v>
      </c>
      <c r="AI108" s="3">
        <f t="shared" si="152"/>
        <v>2359.854440663461</v>
      </c>
      <c r="AJ108" s="3"/>
      <c r="AK108" s="3">
        <f t="shared" si="153"/>
        <v>2492</v>
      </c>
      <c r="AM108" s="10">
        <v>0.22430416202531644</v>
      </c>
      <c r="AN108" s="10">
        <v>0.2086376101265823</v>
      </c>
      <c r="AO108" s="10">
        <v>0.18743378227848098</v>
      </c>
      <c r="AP108" s="10">
        <v>0.37962444556962027</v>
      </c>
      <c r="AQ108" s="10">
        <v>0</v>
      </c>
      <c r="AR108" s="10">
        <v>0</v>
      </c>
      <c r="AS108" s="10">
        <v>0.85036361013606354</v>
      </c>
      <c r="AT108" s="10">
        <v>0.149346639389624</v>
      </c>
      <c r="AU108" s="77">
        <v>2.8975047431248406E-4</v>
      </c>
      <c r="AV108" s="77">
        <f t="shared" si="154"/>
        <v>0</v>
      </c>
      <c r="AW108" s="10">
        <v>0</v>
      </c>
      <c r="AX108" s="10">
        <f t="shared" si="155"/>
        <v>0.2789801389230725</v>
      </c>
      <c r="AY108" s="10">
        <f t="shared" si="156"/>
        <v>0.12380398812765117</v>
      </c>
      <c r="AZ108" s="10">
        <f t="shared" si="157"/>
        <v>0.14851187865584625</v>
      </c>
      <c r="BA108" s="10">
        <f t="shared" si="158"/>
        <v>0.44870399429343</v>
      </c>
      <c r="BC108" s="13">
        <f t="shared" si="159"/>
        <v>695.21850619629663</v>
      </c>
      <c r="BD108" s="13">
        <f t="shared" si="160"/>
        <v>308.51953841410671</v>
      </c>
      <c r="BE108" s="13">
        <f t="shared" si="161"/>
        <v>370.09160161036885</v>
      </c>
      <c r="BF108" s="13">
        <f t="shared" si="162"/>
        <v>1118.1703537792275</v>
      </c>
      <c r="BH108" s="13">
        <f t="shared" si="163"/>
        <v>730.13793462614592</v>
      </c>
      <c r="BI108" s="13">
        <f t="shared" si="164"/>
        <v>310.32743775133719</v>
      </c>
      <c r="BJ108" s="13">
        <f t="shared" si="165"/>
        <v>370.44621832964174</v>
      </c>
      <c r="BK108" s="13">
        <f t="shared" si="166"/>
        <v>1082.8188593773409</v>
      </c>
      <c r="BL108" s="13">
        <f t="shared" si="167"/>
        <v>2493.7304500844657</v>
      </c>
      <c r="BM108" s="67">
        <f t="shared" si="168"/>
        <v>0.99930607973912855</v>
      </c>
      <c r="BO108" s="136">
        <f t="shared" si="169"/>
        <v>729.63127712007804</v>
      </c>
      <c r="BP108" s="136">
        <f t="shared" si="170"/>
        <v>310.11209525477722</v>
      </c>
      <c r="BQ108" s="136">
        <f t="shared" si="171"/>
        <v>370.18915819317959</v>
      </c>
      <c r="BR108" s="136">
        <f t="shared" si="172"/>
        <v>1082.0674694319653</v>
      </c>
      <c r="BT108" s="3">
        <f t="shared" si="173"/>
        <v>730</v>
      </c>
      <c r="BU108" s="3">
        <f t="shared" si="174"/>
        <v>310</v>
      </c>
      <c r="BV108" s="3">
        <f t="shared" si="175"/>
        <v>370</v>
      </c>
      <c r="BW108" s="3">
        <f t="shared" si="176"/>
        <v>1081</v>
      </c>
      <c r="BX108" s="3">
        <f t="shared" si="177"/>
        <v>2491</v>
      </c>
    </row>
    <row r="109" spans="1:76" x14ac:dyDescent="0.55000000000000004">
      <c r="A109">
        <v>71</v>
      </c>
      <c r="B109" s="6" t="s">
        <v>193</v>
      </c>
      <c r="C109" s="6">
        <v>42370</v>
      </c>
      <c r="D109">
        <v>24474</v>
      </c>
      <c r="E109">
        <v>30112</v>
      </c>
      <c r="F109">
        <v>9440</v>
      </c>
      <c r="G109">
        <v>10458</v>
      </c>
      <c r="H109">
        <v>11985</v>
      </c>
      <c r="I109" s="62">
        <f t="shared" si="134"/>
        <v>1527</v>
      </c>
      <c r="J109" s="8">
        <f t="shared" si="135"/>
        <v>2.1014561563582465E-3</v>
      </c>
      <c r="K109" s="62">
        <f t="shared" si="136"/>
        <v>2545</v>
      </c>
      <c r="L109" s="8">
        <f t="shared" si="137"/>
        <v>1.9688252572817523E-3</v>
      </c>
      <c r="M109">
        <v>24335</v>
      </c>
      <c r="N109" s="8">
        <f t="shared" si="138"/>
        <v>1.2703986159519989E-3</v>
      </c>
      <c r="O109" s="3">
        <v>15292.7101981906</v>
      </c>
      <c r="P109" s="8">
        <f t="shared" si="139"/>
        <v>0.50786099223534142</v>
      </c>
      <c r="Q109" s="8">
        <f t="shared" si="140"/>
        <v>1.4951107835113066E-3</v>
      </c>
      <c r="R109" s="8">
        <v>9.74E-2</v>
      </c>
      <c r="S109" s="115">
        <f t="shared" si="141"/>
        <v>2932.9088000000002</v>
      </c>
      <c r="T109" s="8">
        <f t="shared" si="142"/>
        <v>1.0758394742350079E-3</v>
      </c>
      <c r="U109" s="2">
        <v>0.35586000460511169</v>
      </c>
      <c r="V109" s="2">
        <v>0.64413999539488831</v>
      </c>
      <c r="W109">
        <v>0</v>
      </c>
      <c r="X109" t="s">
        <v>368</v>
      </c>
      <c r="Y109" s="3">
        <f t="shared" si="143"/>
        <v>839.84999999999991</v>
      </c>
      <c r="Z109" s="3">
        <f t="shared" si="144"/>
        <v>31.532084129633887</v>
      </c>
      <c r="AA109" s="3">
        <f t="shared" si="145"/>
        <v>871.38208412963377</v>
      </c>
      <c r="AB109" s="3"/>
      <c r="AC109" s="3">
        <f t="shared" si="146"/>
        <v>450.1619553412973</v>
      </c>
      <c r="AD109" s="3">
        <f t="shared" si="147"/>
        <v>625.59704293792117</v>
      </c>
      <c r="AE109" s="3">
        <f t="shared" si="148"/>
        <v>1947.1410824088523</v>
      </c>
      <c r="AF109" s="3">
        <f t="shared" si="149"/>
        <v>0</v>
      </c>
      <c r="AG109" s="8">
        <f t="shared" si="150"/>
        <v>2.5709502577463145E-3</v>
      </c>
      <c r="AH109" s="3">
        <f t="shared" si="151"/>
        <v>100.15251405563647</v>
      </c>
      <c r="AI109" s="3">
        <f t="shared" si="152"/>
        <v>1175.9115123348549</v>
      </c>
      <c r="AJ109" s="3"/>
      <c r="AK109" s="3">
        <f t="shared" si="153"/>
        <v>2047</v>
      </c>
      <c r="AM109" s="10">
        <v>0.25244664978125719</v>
      </c>
      <c r="AN109" s="10">
        <v>0.17281863688694454</v>
      </c>
      <c r="AO109" s="10">
        <v>0.1865687144063243</v>
      </c>
      <c r="AP109" s="10">
        <v>0.38816599892547393</v>
      </c>
      <c r="AQ109" s="10">
        <v>0.22056320588572026</v>
      </c>
      <c r="AR109" s="10">
        <v>0</v>
      </c>
      <c r="AS109" s="10">
        <v>0.28139681920510184</v>
      </c>
      <c r="AT109" s="10">
        <v>0.49802120497350183</v>
      </c>
      <c r="AU109" s="77">
        <v>1.8769935675958479E-5</v>
      </c>
      <c r="AV109" s="77">
        <f t="shared" si="154"/>
        <v>0.22056320588572026</v>
      </c>
      <c r="AW109" s="10">
        <v>0</v>
      </c>
      <c r="AX109" s="10">
        <f t="shared" si="155"/>
        <v>0.24226030591619777</v>
      </c>
      <c r="AY109" s="10">
        <f t="shared" si="156"/>
        <v>0.15072470577879662</v>
      </c>
      <c r="AZ109" s="10">
        <f t="shared" si="157"/>
        <v>0.17153145830608113</v>
      </c>
      <c r="BA109" s="10">
        <f t="shared" si="158"/>
        <v>0.43548352999892448</v>
      </c>
      <c r="BC109" s="13">
        <f t="shared" si="159"/>
        <v>495.90684621045682</v>
      </c>
      <c r="BD109" s="13">
        <f t="shared" si="160"/>
        <v>308.53347272919672</v>
      </c>
      <c r="BE109" s="13">
        <f t="shared" si="161"/>
        <v>351.12489515254805</v>
      </c>
      <c r="BF109" s="13">
        <f t="shared" si="162"/>
        <v>891.43478590779841</v>
      </c>
      <c r="BH109" s="13">
        <f t="shared" si="163"/>
        <v>520.81525050317703</v>
      </c>
      <c r="BI109" s="13">
        <f t="shared" si="164"/>
        <v>310.34145372037733</v>
      </c>
      <c r="BJ109" s="13">
        <f t="shared" si="165"/>
        <v>351.46133823267263</v>
      </c>
      <c r="BK109" s="13">
        <f t="shared" si="166"/>
        <v>863.25164571171285</v>
      </c>
      <c r="BL109" s="13">
        <f t="shared" si="167"/>
        <v>2045.8696881679398</v>
      </c>
      <c r="BM109" s="67">
        <f t="shared" si="168"/>
        <v>1.0005524847641065</v>
      </c>
      <c r="BO109" s="136">
        <f t="shared" si="169"/>
        <v>521.10299299399435</v>
      </c>
      <c r="BP109" s="136">
        <f t="shared" si="170"/>
        <v>310.51291264522848</v>
      </c>
      <c r="BQ109" s="136">
        <f t="shared" si="171"/>
        <v>351.65551526721868</v>
      </c>
      <c r="BR109" s="136">
        <f t="shared" si="172"/>
        <v>863.72857909355844</v>
      </c>
      <c r="BT109" s="3">
        <f t="shared" si="173"/>
        <v>522</v>
      </c>
      <c r="BU109" s="3">
        <f t="shared" si="174"/>
        <v>311</v>
      </c>
      <c r="BV109" s="3">
        <f t="shared" si="175"/>
        <v>352</v>
      </c>
      <c r="BW109" s="3">
        <f t="shared" si="176"/>
        <v>863</v>
      </c>
      <c r="BX109" s="3">
        <f t="shared" si="177"/>
        <v>2048</v>
      </c>
    </row>
    <row r="110" spans="1:76" x14ac:dyDescent="0.55000000000000004">
      <c r="A110">
        <v>37</v>
      </c>
      <c r="B110" s="6" t="s">
        <v>76</v>
      </c>
      <c r="C110" s="6">
        <v>42468</v>
      </c>
      <c r="D110">
        <v>20383</v>
      </c>
      <c r="E110">
        <v>21209</v>
      </c>
      <c r="F110">
        <v>8072</v>
      </c>
      <c r="G110">
        <v>8258</v>
      </c>
      <c r="H110">
        <v>8513</v>
      </c>
      <c r="I110" s="62">
        <f t="shared" si="134"/>
        <v>255</v>
      </c>
      <c r="J110" s="8">
        <f t="shared" si="135"/>
        <v>3.5093079231915712E-4</v>
      </c>
      <c r="K110" s="62">
        <f t="shared" si="136"/>
        <v>441</v>
      </c>
      <c r="L110" s="8">
        <f t="shared" si="137"/>
        <v>3.41159897234284E-4</v>
      </c>
      <c r="M110">
        <v>20763</v>
      </c>
      <c r="N110" s="8">
        <f t="shared" si="138"/>
        <v>1.0839238324639965E-3</v>
      </c>
      <c r="O110" s="3">
        <v>7041.0548276119198</v>
      </c>
      <c r="P110" s="8">
        <f t="shared" si="139"/>
        <v>0.33198429099023619</v>
      </c>
      <c r="Q110" s="8">
        <f t="shared" si="140"/>
        <v>6.8837745982412431E-4</v>
      </c>
      <c r="R110" s="8">
        <v>9.9099999999999994E-2</v>
      </c>
      <c r="S110" s="115">
        <f t="shared" si="141"/>
        <v>2101.8118999999997</v>
      </c>
      <c r="T110" s="8">
        <f t="shared" si="142"/>
        <v>7.7097938041472086E-4</v>
      </c>
      <c r="U110" s="2">
        <v>0.458364312267658</v>
      </c>
      <c r="V110" s="2">
        <v>0.54163568773234205</v>
      </c>
      <c r="W110">
        <v>0</v>
      </c>
      <c r="X110" t="s">
        <v>379</v>
      </c>
      <c r="Y110" s="3">
        <f t="shared" si="143"/>
        <v>153.44999999999999</v>
      </c>
      <c r="Z110" s="3">
        <f t="shared" si="144"/>
        <v>5.2107398698884762</v>
      </c>
      <c r="AA110" s="3">
        <f t="shared" si="145"/>
        <v>158.66073986988846</v>
      </c>
      <c r="AB110" s="3"/>
      <c r="AC110" s="3">
        <f t="shared" si="146"/>
        <v>322.59978716815436</v>
      </c>
      <c r="AD110" s="3">
        <f t="shared" si="147"/>
        <v>288.03678499308552</v>
      </c>
      <c r="AE110" s="3">
        <f t="shared" si="148"/>
        <v>769.29731203112829</v>
      </c>
      <c r="AF110" s="3">
        <f t="shared" si="149"/>
        <v>0</v>
      </c>
      <c r="AG110" s="8">
        <f t="shared" si="150"/>
        <v>1.4593568402388453E-3</v>
      </c>
      <c r="AH110" s="3">
        <f t="shared" si="151"/>
        <v>57.69161462892378</v>
      </c>
      <c r="AI110" s="3">
        <f t="shared" si="152"/>
        <v>668.32818679016361</v>
      </c>
      <c r="AJ110" s="3"/>
      <c r="AK110" s="3">
        <f t="shared" si="153"/>
        <v>827</v>
      </c>
      <c r="AM110" s="10">
        <v>0.23460209417596037</v>
      </c>
      <c r="AN110" s="10">
        <v>0.1593040272614622</v>
      </c>
      <c r="AO110" s="10">
        <v>0.17641068153655512</v>
      </c>
      <c r="AP110" s="10">
        <v>0.42968319702602237</v>
      </c>
      <c r="AQ110" s="10">
        <v>0</v>
      </c>
      <c r="AR110" s="10">
        <v>4.2512798825647733E-4</v>
      </c>
      <c r="AS110" s="10">
        <v>1.4217245740385908E-3</v>
      </c>
      <c r="AT110" s="10">
        <v>0.98405857089903703</v>
      </c>
      <c r="AU110" s="77">
        <v>1.4094576538667863E-2</v>
      </c>
      <c r="AV110" s="77">
        <f t="shared" si="154"/>
        <v>4.2512798825647733E-4</v>
      </c>
      <c r="AW110" s="10">
        <v>0</v>
      </c>
      <c r="AX110" s="10">
        <f t="shared" si="155"/>
        <v>0.27383117284775055</v>
      </c>
      <c r="AY110" s="10">
        <f t="shared" si="156"/>
        <v>0.14847077956021121</v>
      </c>
      <c r="AZ110" s="10">
        <f t="shared" si="157"/>
        <v>0.15402342902680916</v>
      </c>
      <c r="BA110" s="10">
        <f t="shared" si="158"/>
        <v>0.42367461856522898</v>
      </c>
      <c r="BC110" s="13">
        <f t="shared" si="159"/>
        <v>226.45837994508969</v>
      </c>
      <c r="BD110" s="13">
        <f t="shared" si="160"/>
        <v>122.78533469629467</v>
      </c>
      <c r="BE110" s="13">
        <f t="shared" si="161"/>
        <v>127.37737580517117</v>
      </c>
      <c r="BF110" s="13">
        <f t="shared" si="162"/>
        <v>350.37890955344437</v>
      </c>
      <c r="BH110" s="13">
        <f t="shared" si="163"/>
        <v>237.83292927073637</v>
      </c>
      <c r="BI110" s="13">
        <f t="shared" si="164"/>
        <v>123.50484674522396</v>
      </c>
      <c r="BJ110" s="13">
        <f t="shared" si="165"/>
        <v>127.49942706740212</v>
      </c>
      <c r="BK110" s="13">
        <f t="shared" si="166"/>
        <v>339.30151153644834</v>
      </c>
      <c r="BL110" s="13">
        <f t="shared" si="167"/>
        <v>828.1387146198108</v>
      </c>
      <c r="BM110" s="67">
        <f t="shared" si="168"/>
        <v>0.9986249711555466</v>
      </c>
      <c r="BO110" s="136">
        <f t="shared" si="169"/>
        <v>237.50590213282825</v>
      </c>
      <c r="BP110" s="136">
        <f t="shared" si="170"/>
        <v>123.33502401851948</v>
      </c>
      <c r="BQ110" s="136">
        <f t="shared" si="171"/>
        <v>127.32411167753317</v>
      </c>
      <c r="BR110" s="136">
        <f t="shared" si="172"/>
        <v>338.83496217111912</v>
      </c>
      <c r="BT110" s="3">
        <f t="shared" si="173"/>
        <v>238</v>
      </c>
      <c r="BU110" s="3">
        <f t="shared" si="174"/>
        <v>124</v>
      </c>
      <c r="BV110" s="3">
        <f t="shared" si="175"/>
        <v>127</v>
      </c>
      <c r="BW110" s="3">
        <f t="shared" si="176"/>
        <v>338</v>
      </c>
      <c r="BX110" s="3">
        <f t="shared" si="177"/>
        <v>827</v>
      </c>
    </row>
    <row r="111" spans="1:76" x14ac:dyDescent="0.55000000000000004">
      <c r="A111">
        <v>37</v>
      </c>
      <c r="B111" s="6" t="s">
        <v>77</v>
      </c>
      <c r="C111" s="6">
        <v>43000</v>
      </c>
      <c r="D111">
        <v>470854</v>
      </c>
      <c r="E111">
        <v>489627</v>
      </c>
      <c r="F111">
        <v>172680</v>
      </c>
      <c r="G111">
        <v>182872</v>
      </c>
      <c r="H111">
        <v>198151</v>
      </c>
      <c r="I111" s="62">
        <f t="shared" si="134"/>
        <v>15279</v>
      </c>
      <c r="J111" s="8">
        <f t="shared" si="135"/>
        <v>2.1026947356252556E-2</v>
      </c>
      <c r="K111" s="62">
        <f t="shared" si="136"/>
        <v>25471</v>
      </c>
      <c r="L111" s="8">
        <f t="shared" si="137"/>
        <v>1.9704498282209632E-2</v>
      </c>
      <c r="M111">
        <v>475013</v>
      </c>
      <c r="N111" s="8">
        <f t="shared" si="138"/>
        <v>2.4797857314945833E-2</v>
      </c>
      <c r="O111" s="3">
        <v>368836.87740624801</v>
      </c>
      <c r="P111" s="8">
        <f t="shared" si="139"/>
        <v>0.75330175297981528</v>
      </c>
      <c r="Q111" s="8">
        <f t="shared" si="140"/>
        <v>3.6059794870889908E-2</v>
      </c>
      <c r="R111" s="8">
        <v>0.17524999999999999</v>
      </c>
      <c r="S111" s="115">
        <f t="shared" si="141"/>
        <v>85807.13175</v>
      </c>
      <c r="T111" s="8">
        <f t="shared" si="142"/>
        <v>3.147547564640743E-2</v>
      </c>
      <c r="U111" s="2">
        <v>0.39999151520293819</v>
      </c>
      <c r="V111" s="2">
        <v>0.60000848479706181</v>
      </c>
      <c r="W111">
        <v>0</v>
      </c>
      <c r="X111" t="s">
        <v>372</v>
      </c>
      <c r="Y111" s="3">
        <f t="shared" si="143"/>
        <v>8408.4</v>
      </c>
      <c r="Z111" s="3">
        <f t="shared" si="144"/>
        <v>302.70489702486651</v>
      </c>
      <c r="AA111" s="3">
        <f t="shared" si="145"/>
        <v>8711.1048970248667</v>
      </c>
      <c r="AB111" s="3"/>
      <c r="AC111" s="3">
        <f t="shared" si="146"/>
        <v>13170.237755367063</v>
      </c>
      <c r="AD111" s="3">
        <f t="shared" si="147"/>
        <v>15088.447818693794</v>
      </c>
      <c r="AE111" s="3">
        <f t="shared" si="148"/>
        <v>36969.790471085726</v>
      </c>
      <c r="AF111" s="3">
        <f t="shared" si="149"/>
        <v>10529.762654563223</v>
      </c>
      <c r="AG111" s="8">
        <f t="shared" si="150"/>
        <v>0</v>
      </c>
      <c r="AH111" s="3">
        <f t="shared" si="151"/>
        <v>0</v>
      </c>
      <c r="AI111" s="3">
        <f t="shared" si="152"/>
        <v>17728.922919497636</v>
      </c>
      <c r="AJ111" s="3"/>
      <c r="AK111" s="3">
        <f t="shared" si="153"/>
        <v>26440</v>
      </c>
      <c r="AM111" s="10">
        <v>0.26923320585935845</v>
      </c>
      <c r="AN111" s="10">
        <v>0.15251697989709148</v>
      </c>
      <c r="AO111" s="10">
        <v>0.17085245988408151</v>
      </c>
      <c r="AP111" s="10">
        <v>0.40739735435946856</v>
      </c>
      <c r="AQ111" s="10">
        <v>0.23398281702788706</v>
      </c>
      <c r="AR111" s="10">
        <v>0.33131752742740983</v>
      </c>
      <c r="AS111" s="10">
        <v>0.1319429141965065</v>
      </c>
      <c r="AT111" s="10">
        <v>0.18235661152487395</v>
      </c>
      <c r="AU111" s="77">
        <v>0.12040012982332257</v>
      </c>
      <c r="AV111" s="77">
        <f t="shared" si="154"/>
        <v>0.56530034445529687</v>
      </c>
      <c r="AW111" s="10">
        <v>0</v>
      </c>
      <c r="AX111" s="10">
        <f t="shared" si="155"/>
        <v>0.25651561700605152</v>
      </c>
      <c r="AY111" s="10">
        <f t="shared" si="156"/>
        <v>0.15186430324239658</v>
      </c>
      <c r="AZ111" s="10">
        <f t="shared" si="157"/>
        <v>0.15680253985304599</v>
      </c>
      <c r="BA111" s="10">
        <f t="shared" si="158"/>
        <v>0.43481753989850591</v>
      </c>
      <c r="BC111" s="13">
        <f t="shared" si="159"/>
        <v>6782.2729136400021</v>
      </c>
      <c r="BD111" s="13">
        <f t="shared" si="160"/>
        <v>4015.2921777289657</v>
      </c>
      <c r="BE111" s="13">
        <f t="shared" si="161"/>
        <v>4145.8591537145358</v>
      </c>
      <c r="BF111" s="13">
        <f t="shared" si="162"/>
        <v>11496.575754916495</v>
      </c>
      <c r="BH111" s="13">
        <f t="shared" si="163"/>
        <v>7122.9328521898651</v>
      </c>
      <c r="BI111" s="13">
        <f t="shared" si="164"/>
        <v>4038.8214624680063</v>
      </c>
      <c r="BJ111" s="13">
        <f t="shared" si="165"/>
        <v>4149.8316593462778</v>
      </c>
      <c r="BK111" s="13">
        <f t="shared" si="166"/>
        <v>11133.10597406677</v>
      </c>
      <c r="BL111" s="13">
        <f t="shared" si="167"/>
        <v>26444.691948070918</v>
      </c>
      <c r="BM111" s="67">
        <f t="shared" si="168"/>
        <v>0.99982257505286387</v>
      </c>
      <c r="BO111" s="136">
        <f t="shared" si="169"/>
        <v>7121.6690662051114</v>
      </c>
      <c r="BP111" s="136">
        <f t="shared" si="170"/>
        <v>4038.1048747835357</v>
      </c>
      <c r="BQ111" s="136">
        <f t="shared" si="171"/>
        <v>4149.0953756834942</v>
      </c>
      <c r="BR111" s="136">
        <f t="shared" si="172"/>
        <v>11131.13068332786</v>
      </c>
      <c r="BT111" s="3">
        <f t="shared" si="173"/>
        <v>7123</v>
      </c>
      <c r="BU111" s="3">
        <f t="shared" si="174"/>
        <v>4038</v>
      </c>
      <c r="BV111" s="3">
        <f t="shared" si="175"/>
        <v>4149</v>
      </c>
      <c r="BW111" s="3">
        <f t="shared" si="176"/>
        <v>11130</v>
      </c>
      <c r="BX111" s="3">
        <f t="shared" si="177"/>
        <v>26440</v>
      </c>
    </row>
    <row r="112" spans="1:76" x14ac:dyDescent="0.55000000000000004">
      <c r="A112">
        <v>59</v>
      </c>
      <c r="B112" s="6" t="s">
        <v>138</v>
      </c>
      <c r="C112" s="6">
        <v>43224</v>
      </c>
      <c r="D112">
        <v>11626</v>
      </c>
      <c r="E112">
        <v>12262</v>
      </c>
      <c r="F112">
        <v>4150</v>
      </c>
      <c r="G112">
        <v>4335</v>
      </c>
      <c r="H112">
        <v>4408</v>
      </c>
      <c r="I112" s="62">
        <f t="shared" si="134"/>
        <v>73</v>
      </c>
      <c r="J112" s="8">
        <f t="shared" si="135"/>
        <v>1.004625405462685E-4</v>
      </c>
      <c r="K112" s="62">
        <f t="shared" si="136"/>
        <v>258</v>
      </c>
      <c r="L112" s="8">
        <f t="shared" si="137"/>
        <v>1.9959014396019338E-4</v>
      </c>
      <c r="M112">
        <v>11721</v>
      </c>
      <c r="N112" s="8">
        <f t="shared" si="138"/>
        <v>6.1188996003999911E-4</v>
      </c>
      <c r="O112" s="3">
        <v>0</v>
      </c>
      <c r="P112" s="8">
        <f t="shared" si="139"/>
        <v>0</v>
      </c>
      <c r="Q112" s="8">
        <f t="shared" si="140"/>
        <v>0</v>
      </c>
      <c r="R112" s="8">
        <v>0.2155</v>
      </c>
      <c r="S112" s="115">
        <f t="shared" si="141"/>
        <v>2642.4609999999998</v>
      </c>
      <c r="T112" s="8">
        <f t="shared" si="142"/>
        <v>9.6929841559564097E-4</v>
      </c>
      <c r="U112" s="2">
        <v>0.43649635036496348</v>
      </c>
      <c r="V112" s="2">
        <v>0.56350364963503652</v>
      </c>
      <c r="W112">
        <v>0</v>
      </c>
      <c r="X112" t="s">
        <v>371</v>
      </c>
      <c r="Y112" s="3">
        <f t="shared" si="143"/>
        <v>152.625</v>
      </c>
      <c r="Z112" s="3">
        <f t="shared" si="144"/>
        <v>5.2995410583941602</v>
      </c>
      <c r="AA112" s="3">
        <f t="shared" si="145"/>
        <v>157.92454105839417</v>
      </c>
      <c r="AB112" s="3"/>
      <c r="AC112" s="3">
        <f t="shared" si="146"/>
        <v>405.58213425290262</v>
      </c>
      <c r="AD112" s="3">
        <f t="shared" si="147"/>
        <v>0</v>
      </c>
      <c r="AE112" s="3">
        <f t="shared" si="148"/>
        <v>563.50667531129682</v>
      </c>
      <c r="AF112" s="3">
        <f t="shared" si="149"/>
        <v>0</v>
      </c>
      <c r="AG112" s="8">
        <f t="shared" si="150"/>
        <v>9.6929841559564097E-4</v>
      </c>
      <c r="AH112" s="3">
        <f t="shared" si="151"/>
        <v>203.14992418895207</v>
      </c>
      <c r="AI112" s="3">
        <f t="shared" si="152"/>
        <v>608.73205844185463</v>
      </c>
      <c r="AJ112" s="3"/>
      <c r="AK112" s="3">
        <f t="shared" si="153"/>
        <v>767</v>
      </c>
      <c r="AM112" s="10">
        <v>0.26027992700729929</v>
      </c>
      <c r="AN112" s="10">
        <v>0.17121166423357664</v>
      </c>
      <c r="AO112" s="10">
        <v>0.15715822092457415</v>
      </c>
      <c r="AP112" s="10">
        <v>0.41135018783454991</v>
      </c>
      <c r="AQ112" s="10">
        <v>0</v>
      </c>
      <c r="AR112" s="10">
        <v>0</v>
      </c>
      <c r="AS112" s="10">
        <v>5.1996254849166867E-2</v>
      </c>
      <c r="AT112" s="10">
        <v>0.87983738927129285</v>
      </c>
      <c r="AU112" s="77">
        <v>6.8166355879540341E-2</v>
      </c>
      <c r="AV112" s="77">
        <f t="shared" si="154"/>
        <v>0</v>
      </c>
      <c r="AW112" s="10">
        <v>0</v>
      </c>
      <c r="AX112" s="10">
        <f t="shared" si="155"/>
        <v>0.23872379525753112</v>
      </c>
      <c r="AY112" s="10">
        <f t="shared" si="156"/>
        <v>0.15305048764094259</v>
      </c>
      <c r="AZ112" s="10">
        <f t="shared" si="157"/>
        <v>0.18832469996839618</v>
      </c>
      <c r="BA112" s="10">
        <f t="shared" si="158"/>
        <v>0.41990101713313011</v>
      </c>
      <c r="BC112" s="13">
        <f t="shared" si="159"/>
        <v>183.10115096252636</v>
      </c>
      <c r="BD112" s="13">
        <f t="shared" si="160"/>
        <v>117.38972402060297</v>
      </c>
      <c r="BE112" s="13">
        <f t="shared" si="161"/>
        <v>144.44504487575986</v>
      </c>
      <c r="BF112" s="13">
        <f t="shared" si="162"/>
        <v>322.06408014111076</v>
      </c>
      <c r="BH112" s="13">
        <f t="shared" si="163"/>
        <v>192.29795380864289</v>
      </c>
      <c r="BI112" s="13">
        <f t="shared" si="164"/>
        <v>118.07761823095166</v>
      </c>
      <c r="BJ112" s="13">
        <f t="shared" si="165"/>
        <v>144.58345014544494</v>
      </c>
      <c r="BK112" s="13">
        <f t="shared" si="166"/>
        <v>311.88186909636579</v>
      </c>
      <c r="BL112" s="13">
        <f t="shared" si="167"/>
        <v>766.84089128140522</v>
      </c>
      <c r="BM112" s="67">
        <f t="shared" si="168"/>
        <v>1.0002074859601304</v>
      </c>
      <c r="BO112" s="136">
        <f t="shared" si="169"/>
        <v>192.33785293422</v>
      </c>
      <c r="BP112" s="136">
        <f t="shared" si="170"/>
        <v>118.10211767894022</v>
      </c>
      <c r="BQ112" s="136">
        <f t="shared" si="171"/>
        <v>144.61344918141734</v>
      </c>
      <c r="BR112" s="136">
        <f t="shared" si="172"/>
        <v>311.94658020542255</v>
      </c>
      <c r="BT112" s="3">
        <f t="shared" si="173"/>
        <v>193</v>
      </c>
      <c r="BU112" s="3">
        <f t="shared" si="174"/>
        <v>118</v>
      </c>
      <c r="BV112" s="3">
        <f t="shared" si="175"/>
        <v>145</v>
      </c>
      <c r="BW112" s="3">
        <f t="shared" si="176"/>
        <v>311</v>
      </c>
      <c r="BX112" s="3">
        <f t="shared" si="177"/>
        <v>767</v>
      </c>
    </row>
    <row r="113" spans="1:76" x14ac:dyDescent="0.55000000000000004">
      <c r="A113">
        <v>37</v>
      </c>
      <c r="B113" s="6" t="s">
        <v>78</v>
      </c>
      <c r="C113" s="6">
        <v>44000</v>
      </c>
      <c r="D113">
        <v>3933766</v>
      </c>
      <c r="E113">
        <v>4771326</v>
      </c>
      <c r="F113">
        <v>1436882</v>
      </c>
      <c r="G113">
        <v>1578496</v>
      </c>
      <c r="H113">
        <v>1793035</v>
      </c>
      <c r="I113" s="62">
        <f t="shared" si="134"/>
        <v>214539</v>
      </c>
      <c r="J113" s="8">
        <f t="shared" si="135"/>
        <v>0.29524839707199863</v>
      </c>
      <c r="K113" s="62">
        <f t="shared" si="136"/>
        <v>356153</v>
      </c>
      <c r="L113" s="8">
        <f t="shared" si="137"/>
        <v>0.27552181605370057</v>
      </c>
      <c r="M113">
        <v>4040079</v>
      </c>
      <c r="N113" s="8">
        <f t="shared" si="138"/>
        <v>0.2109106541991673</v>
      </c>
      <c r="O113" s="3">
        <v>4046062.32302695</v>
      </c>
      <c r="P113" s="8">
        <f t="shared" si="139"/>
        <v>0.84799536292991717</v>
      </c>
      <c r="Q113" s="8">
        <f t="shared" si="140"/>
        <v>0.39556830225110406</v>
      </c>
      <c r="R113" s="8">
        <v>0.17480000000000001</v>
      </c>
      <c r="S113" s="115">
        <f t="shared" si="141"/>
        <v>834027.78480000002</v>
      </c>
      <c r="T113" s="8">
        <f t="shared" si="142"/>
        <v>0.30593519085783377</v>
      </c>
      <c r="U113" s="2">
        <v>0.36809489916267601</v>
      </c>
      <c r="V113" s="2">
        <v>0.63190510083732399</v>
      </c>
      <c r="W113">
        <v>13148</v>
      </c>
      <c r="X113" t="s">
        <v>381</v>
      </c>
      <c r="Y113" s="3">
        <f t="shared" si="143"/>
        <v>116831.54999999999</v>
      </c>
      <c r="Z113" s="3">
        <f t="shared" si="144"/>
        <v>4336.3990834305796</v>
      </c>
      <c r="AA113" s="3">
        <f t="shared" si="145"/>
        <v>134315.94908343058</v>
      </c>
      <c r="AB113" s="3"/>
      <c r="AC113" s="3">
        <f t="shared" si="146"/>
        <v>128012.01947177446</v>
      </c>
      <c r="AD113" s="3">
        <f t="shared" si="147"/>
        <v>165517.07264600377</v>
      </c>
      <c r="AE113" s="3">
        <f t="shared" si="148"/>
        <v>427845.04120120883</v>
      </c>
      <c r="AF113" s="3">
        <f t="shared" si="149"/>
        <v>0</v>
      </c>
      <c r="AG113" s="8">
        <f t="shared" si="150"/>
        <v>0.70150349310893789</v>
      </c>
      <c r="AH113" s="3">
        <f t="shared" si="151"/>
        <v>27731.989921437642</v>
      </c>
      <c r="AI113" s="3">
        <f t="shared" si="152"/>
        <v>321261.08203921589</v>
      </c>
      <c r="AJ113" s="3"/>
      <c r="AK113" s="3">
        <f t="shared" si="153"/>
        <v>455577</v>
      </c>
      <c r="AM113" s="10">
        <v>0.29914980160926297</v>
      </c>
      <c r="AN113" s="10">
        <v>0.15714211241970721</v>
      </c>
      <c r="AO113" s="10">
        <v>0.15609476619360274</v>
      </c>
      <c r="AP113" s="10">
        <v>0.38761331977742708</v>
      </c>
      <c r="AQ113" s="10">
        <v>0.23935676450202542</v>
      </c>
      <c r="AR113" s="10">
        <v>0.18953136352916156</v>
      </c>
      <c r="AS113" s="10">
        <v>0.24015772952905731</v>
      </c>
      <c r="AT113" s="10">
        <v>0.16290305078277634</v>
      </c>
      <c r="AU113" s="77">
        <v>0.16805109165697937</v>
      </c>
      <c r="AV113" s="77">
        <f t="shared" si="154"/>
        <v>0.42888812803118698</v>
      </c>
      <c r="AW113" s="10">
        <v>0</v>
      </c>
      <c r="AX113" s="10">
        <f t="shared" si="155"/>
        <v>0.24155731913109926</v>
      </c>
      <c r="AY113" s="10">
        <f t="shared" si="156"/>
        <v>0.1495517369810887</v>
      </c>
      <c r="AZ113" s="10">
        <f t="shared" si="157"/>
        <v>0.16418138669828536</v>
      </c>
      <c r="BA113" s="10">
        <f t="shared" si="158"/>
        <v>0.44470955718952665</v>
      </c>
      <c r="BC113" s="13">
        <f t="shared" si="159"/>
        <v>110047.95877778881</v>
      </c>
      <c r="BD113" s="13">
        <f t="shared" si="160"/>
        <v>68132.331678633447</v>
      </c>
      <c r="BE113" s="13">
        <f t="shared" si="161"/>
        <v>74797.263607844754</v>
      </c>
      <c r="BF113" s="13">
        <f t="shared" si="162"/>
        <v>202599.44593573298</v>
      </c>
      <c r="BH113" s="13">
        <f t="shared" si="163"/>
        <v>115575.44659081745</v>
      </c>
      <c r="BI113" s="13">
        <f t="shared" si="164"/>
        <v>68531.581586496439</v>
      </c>
      <c r="BJ113" s="13">
        <f t="shared" si="165"/>
        <v>74868.933324519734</v>
      </c>
      <c r="BK113" s="13">
        <f t="shared" si="166"/>
        <v>196194.16685225934</v>
      </c>
      <c r="BL113" s="13">
        <f t="shared" si="167"/>
        <v>455170.12835409294</v>
      </c>
      <c r="BM113" s="67">
        <f t="shared" si="168"/>
        <v>1.0008938891648675</v>
      </c>
      <c r="BO113" s="136">
        <f t="shared" si="169"/>
        <v>115678.7582302497</v>
      </c>
      <c r="BP113" s="136">
        <f t="shared" si="170"/>
        <v>68592.841224727847</v>
      </c>
      <c r="BQ113" s="136">
        <f t="shared" si="171"/>
        <v>74935.857852803718</v>
      </c>
      <c r="BR113" s="136">
        <f t="shared" si="172"/>
        <v>196369.54269221879</v>
      </c>
      <c r="BT113" s="3">
        <f t="shared" si="173"/>
        <v>115680</v>
      </c>
      <c r="BU113" s="3">
        <f t="shared" si="174"/>
        <v>68593</v>
      </c>
      <c r="BV113" s="3">
        <f t="shared" si="175"/>
        <v>74936</v>
      </c>
      <c r="BW113" s="3">
        <f t="shared" si="176"/>
        <v>196368</v>
      </c>
      <c r="BX113" s="3">
        <f t="shared" si="177"/>
        <v>455577</v>
      </c>
    </row>
    <row r="114" spans="1:76" x14ac:dyDescent="0.55000000000000004">
      <c r="A114">
        <v>37</v>
      </c>
      <c r="B114" s="6" t="s">
        <v>79</v>
      </c>
      <c r="C114" s="6">
        <v>44574</v>
      </c>
      <c r="D114">
        <v>71929</v>
      </c>
      <c r="E114">
        <v>76935</v>
      </c>
      <c r="F114">
        <v>15042</v>
      </c>
      <c r="G114">
        <v>15685</v>
      </c>
      <c r="H114">
        <v>16540</v>
      </c>
      <c r="I114" s="62">
        <f t="shared" si="134"/>
        <v>855</v>
      </c>
      <c r="J114" s="8">
        <f t="shared" si="135"/>
        <v>1.1766503036583502E-3</v>
      </c>
      <c r="K114" s="62">
        <f t="shared" si="136"/>
        <v>1498</v>
      </c>
      <c r="L114" s="8">
        <f t="shared" si="137"/>
        <v>1.1588606033037584E-3</v>
      </c>
      <c r="M114">
        <v>71343</v>
      </c>
      <c r="N114" s="8">
        <f t="shared" si="138"/>
        <v>3.7244318248557001E-3</v>
      </c>
      <c r="O114" s="3">
        <v>65179.106722453304</v>
      </c>
      <c r="P114" s="8">
        <f t="shared" si="139"/>
        <v>0.84719707184575688</v>
      </c>
      <c r="Q114" s="8">
        <f t="shared" si="140"/>
        <v>6.3723162250144717E-3</v>
      </c>
      <c r="R114" s="8">
        <v>0.1832</v>
      </c>
      <c r="S114" s="115">
        <f t="shared" si="141"/>
        <v>14094.492</v>
      </c>
      <c r="T114" s="8">
        <f t="shared" si="142"/>
        <v>5.1700928657889139E-3</v>
      </c>
      <c r="U114" s="2">
        <v>0.42359616513402465</v>
      </c>
      <c r="V114" s="2">
        <v>0.57640383486597535</v>
      </c>
      <c r="W114">
        <v>0</v>
      </c>
      <c r="X114" t="s">
        <v>372</v>
      </c>
      <c r="Y114" s="3">
        <f t="shared" si="143"/>
        <v>530.47500000000002</v>
      </c>
      <c r="Z114" s="3">
        <f t="shared" si="144"/>
        <v>18.65899885051849</v>
      </c>
      <c r="AA114" s="3">
        <f t="shared" si="145"/>
        <v>549.13399885051854</v>
      </c>
      <c r="AB114" s="3"/>
      <c r="AC114" s="3">
        <f t="shared" si="146"/>
        <v>2163.3144809215587</v>
      </c>
      <c r="AD114" s="3">
        <f t="shared" si="147"/>
        <v>2666.3590624849794</v>
      </c>
      <c r="AE114" s="3">
        <f t="shared" si="148"/>
        <v>5378.8075422570564</v>
      </c>
      <c r="AF114" s="3">
        <f t="shared" si="149"/>
        <v>3823.817095507784</v>
      </c>
      <c r="AG114" s="8">
        <f t="shared" si="150"/>
        <v>0</v>
      </c>
      <c r="AH114" s="3">
        <f t="shared" si="151"/>
        <v>0</v>
      </c>
      <c r="AI114" s="3">
        <f t="shared" si="152"/>
        <v>1005.8564478987537</v>
      </c>
      <c r="AJ114" s="3"/>
      <c r="AK114" s="3">
        <f t="shared" si="153"/>
        <v>1555</v>
      </c>
      <c r="AM114" s="10">
        <v>0.30087457770821102</v>
      </c>
      <c r="AN114" s="10">
        <v>0.23222175047283639</v>
      </c>
      <c r="AO114" s="10">
        <v>0.1755575034239874</v>
      </c>
      <c r="AP114" s="10">
        <v>0.29134616839496513</v>
      </c>
      <c r="AQ114" s="10">
        <v>0.30368776807620224</v>
      </c>
      <c r="AR114" s="10">
        <v>0.69515233345938643</v>
      </c>
      <c r="AS114" s="10">
        <v>1.1598984644113947E-3</v>
      </c>
      <c r="AT114" s="10">
        <v>0</v>
      </c>
      <c r="AU114" s="77">
        <v>0</v>
      </c>
      <c r="AV114" s="77">
        <f t="shared" si="154"/>
        <v>0.99884010153558866</v>
      </c>
      <c r="AW114" s="10">
        <v>0.3</v>
      </c>
      <c r="AX114" s="10">
        <f t="shared" si="155"/>
        <v>0.22865900175630807</v>
      </c>
      <c r="AY114" s="10">
        <f t="shared" si="156"/>
        <v>8.7969951450861672E-2</v>
      </c>
      <c r="AZ114" s="10">
        <f t="shared" si="157"/>
        <v>0.15022852101491416</v>
      </c>
      <c r="BA114" s="10">
        <f t="shared" si="158"/>
        <v>0.5331425257779161</v>
      </c>
      <c r="BC114" s="13">
        <f t="shared" si="159"/>
        <v>355.56474773105907</v>
      </c>
      <c r="BD114" s="13">
        <f t="shared" si="160"/>
        <v>136.79327450608989</v>
      </c>
      <c r="BE114" s="13">
        <f t="shared" si="161"/>
        <v>233.60535017819151</v>
      </c>
      <c r="BF114" s="13">
        <f t="shared" si="162"/>
        <v>829.03662758465953</v>
      </c>
      <c r="BH114" s="13">
        <f t="shared" si="163"/>
        <v>373.42405045374352</v>
      </c>
      <c r="BI114" s="13">
        <f t="shared" si="164"/>
        <v>137.59487194004299</v>
      </c>
      <c r="BJ114" s="13">
        <f t="shared" si="165"/>
        <v>233.82918763498418</v>
      </c>
      <c r="BK114" s="13">
        <f t="shared" si="166"/>
        <v>802.82623522363599</v>
      </c>
      <c r="BL114" s="13">
        <f t="shared" si="167"/>
        <v>1547.6743452524065</v>
      </c>
      <c r="BM114" s="67">
        <f t="shared" si="168"/>
        <v>1.004733330865156</v>
      </c>
      <c r="BO114" s="136">
        <f t="shared" si="169"/>
        <v>375.19159003754783</v>
      </c>
      <c r="BP114" s="136">
        <f t="shared" si="170"/>
        <v>138.24615399428399</v>
      </c>
      <c r="BQ114" s="136">
        <f t="shared" si="171"/>
        <v>234.93597854599122</v>
      </c>
      <c r="BR114" s="136">
        <f t="shared" si="172"/>
        <v>806.62627742217705</v>
      </c>
      <c r="BT114" s="3">
        <f t="shared" si="173"/>
        <v>376</v>
      </c>
      <c r="BU114" s="3">
        <f t="shared" si="174"/>
        <v>139</v>
      </c>
      <c r="BV114" s="3">
        <f t="shared" si="175"/>
        <v>235</v>
      </c>
      <c r="BW114" s="3">
        <f t="shared" si="176"/>
        <v>805</v>
      </c>
      <c r="BX114" s="3">
        <f t="shared" si="177"/>
        <v>1555</v>
      </c>
    </row>
    <row r="115" spans="1:76" x14ac:dyDescent="0.55000000000000004">
      <c r="A115">
        <v>37</v>
      </c>
      <c r="B115" s="6" t="s">
        <v>80</v>
      </c>
      <c r="C115" s="6">
        <v>45246</v>
      </c>
      <c r="D115">
        <v>12744</v>
      </c>
      <c r="E115">
        <v>12974</v>
      </c>
      <c r="F115">
        <v>5236</v>
      </c>
      <c r="G115">
        <v>5287</v>
      </c>
      <c r="H115">
        <v>5362</v>
      </c>
      <c r="I115" s="62">
        <f t="shared" si="134"/>
        <v>75</v>
      </c>
      <c r="J115" s="8">
        <f t="shared" si="135"/>
        <v>1.0321493891739914E-4</v>
      </c>
      <c r="K115" s="62">
        <f t="shared" si="136"/>
        <v>126</v>
      </c>
      <c r="L115" s="8">
        <f t="shared" si="137"/>
        <v>9.7474256352652575E-5</v>
      </c>
      <c r="M115">
        <v>12046</v>
      </c>
      <c r="N115" s="8">
        <f t="shared" si="138"/>
        <v>6.2885645069890193E-4</v>
      </c>
      <c r="O115" s="3">
        <v>0</v>
      </c>
      <c r="P115" s="8">
        <f t="shared" si="139"/>
        <v>0</v>
      </c>
      <c r="Q115" s="8">
        <f t="shared" si="140"/>
        <v>0</v>
      </c>
      <c r="R115" s="8">
        <v>1.03E-2</v>
      </c>
      <c r="S115" s="115">
        <f t="shared" si="141"/>
        <v>133.63220000000001</v>
      </c>
      <c r="T115" s="8">
        <f t="shared" si="142"/>
        <v>4.9018501969398919E-5</v>
      </c>
      <c r="U115" s="2">
        <v>0.73649754500818332</v>
      </c>
      <c r="V115" s="2">
        <v>0.26350245499181668</v>
      </c>
      <c r="W115">
        <v>12</v>
      </c>
      <c r="X115" t="s">
        <v>369</v>
      </c>
      <c r="Y115" s="3">
        <f t="shared" si="143"/>
        <v>42.074999999999996</v>
      </c>
      <c r="Z115" s="3">
        <f t="shared" si="144"/>
        <v>1.019165302782324</v>
      </c>
      <c r="AA115" s="3">
        <f t="shared" si="145"/>
        <v>55.094165302782322</v>
      </c>
      <c r="AB115" s="3"/>
      <c r="AC115" s="3">
        <f t="shared" si="146"/>
        <v>20.510740889235734</v>
      </c>
      <c r="AD115" s="3">
        <f t="shared" si="147"/>
        <v>0</v>
      </c>
      <c r="AE115" s="3">
        <f t="shared" si="148"/>
        <v>75.604906192018063</v>
      </c>
      <c r="AF115" s="3">
        <f t="shared" si="149"/>
        <v>0</v>
      </c>
      <c r="AG115" s="8">
        <f t="shared" si="150"/>
        <v>4.9018501969398919E-5</v>
      </c>
      <c r="AH115" s="3">
        <f t="shared" si="151"/>
        <v>1.9378101690624665</v>
      </c>
      <c r="AI115" s="3">
        <f t="shared" si="152"/>
        <v>22.4485510582982</v>
      </c>
      <c r="AJ115" s="3"/>
      <c r="AK115" s="3">
        <f t="shared" si="153"/>
        <v>78</v>
      </c>
      <c r="AM115" s="10">
        <v>0.17586566648481541</v>
      </c>
      <c r="AN115" s="10">
        <v>4.8040498272413169E-2</v>
      </c>
      <c r="AO115" s="10">
        <v>9.624416560586771E-2</v>
      </c>
      <c r="AP115" s="10">
        <v>0.67984966963690363</v>
      </c>
      <c r="AQ115" s="10">
        <v>0</v>
      </c>
      <c r="AR115" s="10">
        <v>0</v>
      </c>
      <c r="AS115" s="10">
        <v>0</v>
      </c>
      <c r="AT115" s="10">
        <v>0</v>
      </c>
      <c r="AU115" s="77">
        <v>1</v>
      </c>
      <c r="AV115" s="77">
        <f t="shared" si="154"/>
        <v>0</v>
      </c>
      <c r="AW115" s="10">
        <v>0.3</v>
      </c>
      <c r="AX115" s="10">
        <f t="shared" si="155"/>
        <v>0.3286661307350246</v>
      </c>
      <c r="AY115" s="10">
        <f t="shared" si="156"/>
        <v>0.23531495321120027</v>
      </c>
      <c r="AZ115" s="10">
        <f t="shared" si="157"/>
        <v>0.2136791912694099</v>
      </c>
      <c r="BA115" s="10">
        <f t="shared" si="158"/>
        <v>0.22233972478436528</v>
      </c>
      <c r="BC115" s="13">
        <f t="shared" si="159"/>
        <v>25.63595819733192</v>
      </c>
      <c r="BD115" s="13">
        <f t="shared" si="160"/>
        <v>18.354566350473622</v>
      </c>
      <c r="BE115" s="13">
        <f t="shared" si="161"/>
        <v>16.666976919013972</v>
      </c>
      <c r="BF115" s="13">
        <f t="shared" si="162"/>
        <v>17.342498533180493</v>
      </c>
      <c r="BH115" s="13">
        <f t="shared" si="163"/>
        <v>26.923600858630095</v>
      </c>
      <c r="BI115" s="13">
        <f t="shared" si="164"/>
        <v>18.46212261258508</v>
      </c>
      <c r="BJ115" s="13">
        <f t="shared" si="165"/>
        <v>16.682946988719689</v>
      </c>
      <c r="BK115" s="13">
        <f t="shared" si="166"/>
        <v>16.794207087482313</v>
      </c>
      <c r="BL115" s="13">
        <f t="shared" si="167"/>
        <v>78.862877547417185</v>
      </c>
      <c r="BM115" s="67">
        <f t="shared" si="168"/>
        <v>0.9890585079539056</v>
      </c>
      <c r="BO115" s="136">
        <f t="shared" si="169"/>
        <v>26.629016493983173</v>
      </c>
      <c r="BP115" s="136">
        <f t="shared" si="170"/>
        <v>18.26011944486546</v>
      </c>
      <c r="BQ115" s="136">
        <f t="shared" si="171"/>
        <v>16.500410656937198</v>
      </c>
      <c r="BR115" s="136">
        <f t="shared" si="172"/>
        <v>16.610453404214162</v>
      </c>
      <c r="BT115" s="3">
        <f t="shared" si="173"/>
        <v>27</v>
      </c>
      <c r="BU115" s="3">
        <f t="shared" si="174"/>
        <v>19</v>
      </c>
      <c r="BV115" s="3">
        <f t="shared" si="175"/>
        <v>17</v>
      </c>
      <c r="BW115" s="3">
        <f t="shared" si="176"/>
        <v>15</v>
      </c>
      <c r="BX115" s="3">
        <f t="shared" si="177"/>
        <v>78</v>
      </c>
    </row>
    <row r="116" spans="1:76" x14ac:dyDescent="0.55000000000000004">
      <c r="A116">
        <v>37</v>
      </c>
      <c r="B116" s="6" t="s">
        <v>81</v>
      </c>
      <c r="C116" s="6">
        <v>45400</v>
      </c>
      <c r="D116">
        <v>35409</v>
      </c>
      <c r="E116">
        <v>35590</v>
      </c>
      <c r="F116">
        <v>13911</v>
      </c>
      <c r="G116">
        <v>13948</v>
      </c>
      <c r="H116">
        <v>14010</v>
      </c>
      <c r="I116" s="62">
        <f t="shared" si="134"/>
        <v>62</v>
      </c>
      <c r="J116" s="8">
        <f t="shared" si="135"/>
        <v>8.5324349505049967E-5</v>
      </c>
      <c r="K116" s="62">
        <f t="shared" si="136"/>
        <v>99</v>
      </c>
      <c r="L116" s="8">
        <f t="shared" si="137"/>
        <v>7.6586915705655591E-5</v>
      </c>
      <c r="M116">
        <v>35922</v>
      </c>
      <c r="N116" s="8">
        <f t="shared" si="138"/>
        <v>1.8752931613818659E-3</v>
      </c>
      <c r="O116" s="3">
        <v>9.3746274930650095</v>
      </c>
      <c r="P116" s="8">
        <f t="shared" si="139"/>
        <v>2.6340622346347314E-4</v>
      </c>
      <c r="Q116" s="8">
        <f t="shared" si="140"/>
        <v>9.1652208631674829E-7</v>
      </c>
      <c r="R116" s="8">
        <v>0.12404999999999999</v>
      </c>
      <c r="S116" s="115">
        <f t="shared" si="141"/>
        <v>4414.9394999999995</v>
      </c>
      <c r="T116" s="8">
        <f t="shared" si="142"/>
        <v>1.6194728559099307E-3</v>
      </c>
      <c r="U116" s="2">
        <v>0.68881661615788303</v>
      </c>
      <c r="V116" s="2">
        <v>0.31118338384211697</v>
      </c>
      <c r="W116">
        <v>0</v>
      </c>
      <c r="X116" t="s">
        <v>379</v>
      </c>
      <c r="Y116" s="3">
        <f t="shared" si="143"/>
        <v>30.524999999999999</v>
      </c>
      <c r="Z116" s="3">
        <f t="shared" si="144"/>
        <v>0.79033554771232173</v>
      </c>
      <c r="AA116" s="3">
        <f t="shared" si="145"/>
        <v>31.315335547712319</v>
      </c>
      <c r="AB116" s="3"/>
      <c r="AC116" s="3">
        <f t="shared" si="146"/>
        <v>677.63368504111986</v>
      </c>
      <c r="AD116" s="3">
        <f t="shared" si="147"/>
        <v>0.38349901111706869</v>
      </c>
      <c r="AE116" s="3">
        <f t="shared" si="148"/>
        <v>709.33251959994925</v>
      </c>
      <c r="AF116" s="3">
        <f t="shared" si="149"/>
        <v>0</v>
      </c>
      <c r="AG116" s="8">
        <f t="shared" si="150"/>
        <v>1.6203893779962474E-3</v>
      </c>
      <c r="AH116" s="3">
        <f t="shared" si="151"/>
        <v>64.057588224180421</v>
      </c>
      <c r="AI116" s="3">
        <f t="shared" si="152"/>
        <v>742.07477227641743</v>
      </c>
      <c r="AJ116" s="3"/>
      <c r="AK116" s="3">
        <f t="shared" si="153"/>
        <v>773</v>
      </c>
      <c r="AM116" s="10">
        <v>8.4836041096902945E-2</v>
      </c>
      <c r="AN116" s="10">
        <v>7.4397412964742421E-2</v>
      </c>
      <c r="AO116" s="10">
        <v>0.10932968191785546</v>
      </c>
      <c r="AP116" s="10">
        <v>0.73143686402049923</v>
      </c>
      <c r="AQ116" s="10">
        <v>0</v>
      </c>
      <c r="AR116" s="10">
        <v>0</v>
      </c>
      <c r="AS116" s="10">
        <v>0</v>
      </c>
      <c r="AT116" s="10">
        <v>1.0828167791293823E-4</v>
      </c>
      <c r="AU116" s="77">
        <v>0.99989171832208701</v>
      </c>
      <c r="AV116" s="77">
        <f t="shared" si="154"/>
        <v>0</v>
      </c>
      <c r="AW116" s="10">
        <v>0.3</v>
      </c>
      <c r="AX116" s="10">
        <f t="shared" si="155"/>
        <v>0.40148983104535452</v>
      </c>
      <c r="AY116" s="10">
        <f t="shared" si="156"/>
        <v>0.21422942145733687</v>
      </c>
      <c r="AZ116" s="10">
        <f t="shared" si="157"/>
        <v>0.2032107782198197</v>
      </c>
      <c r="BA116" s="10">
        <f t="shared" si="158"/>
        <v>0.18106996927748881</v>
      </c>
      <c r="BC116" s="13">
        <f t="shared" si="159"/>
        <v>310.35163939805904</v>
      </c>
      <c r="BD116" s="13">
        <f t="shared" si="160"/>
        <v>165.59934278652139</v>
      </c>
      <c r="BE116" s="13">
        <f t="shared" si="161"/>
        <v>157.08193156392062</v>
      </c>
      <c r="BF116" s="13">
        <f t="shared" si="162"/>
        <v>139.96708625149884</v>
      </c>
      <c r="BH116" s="13">
        <f t="shared" si="163"/>
        <v>325.93997855108353</v>
      </c>
      <c r="BI116" s="13">
        <f t="shared" si="164"/>
        <v>166.56974143163961</v>
      </c>
      <c r="BJ116" s="13">
        <f t="shared" si="165"/>
        <v>157.2324453258808</v>
      </c>
      <c r="BK116" s="13">
        <f t="shared" si="166"/>
        <v>135.54195939194236</v>
      </c>
      <c r="BL116" s="13">
        <f t="shared" si="167"/>
        <v>785.28412470054627</v>
      </c>
      <c r="BM116" s="67">
        <f t="shared" si="168"/>
        <v>0.98435709533128457</v>
      </c>
      <c r="BO116" s="136">
        <f t="shared" si="169"/>
        <v>320.84133053888576</v>
      </c>
      <c r="BP116" s="136">
        <f t="shared" si="170"/>
        <v>163.96410684573189</v>
      </c>
      <c r="BQ116" s="136">
        <f t="shared" si="171"/>
        <v>154.77287317281903</v>
      </c>
      <c r="BR116" s="136">
        <f t="shared" si="172"/>
        <v>133.42168944256329</v>
      </c>
      <c r="BT116" s="3">
        <f t="shared" si="173"/>
        <v>322</v>
      </c>
      <c r="BU116" s="3">
        <f t="shared" si="174"/>
        <v>164</v>
      </c>
      <c r="BV116" s="3">
        <f t="shared" si="175"/>
        <v>155</v>
      </c>
      <c r="BW116" s="3">
        <f t="shared" si="176"/>
        <v>132</v>
      </c>
      <c r="BX116" s="3">
        <f t="shared" si="177"/>
        <v>773</v>
      </c>
    </row>
    <row r="117" spans="1:76" x14ac:dyDescent="0.55000000000000004">
      <c r="A117">
        <v>37</v>
      </c>
      <c r="B117" s="6" t="s">
        <v>82</v>
      </c>
      <c r="C117" s="6">
        <v>46492</v>
      </c>
      <c r="D117">
        <v>28019</v>
      </c>
      <c r="E117">
        <v>29043</v>
      </c>
      <c r="F117">
        <v>6628</v>
      </c>
      <c r="G117">
        <v>6773</v>
      </c>
      <c r="H117">
        <v>6979</v>
      </c>
      <c r="I117" s="62">
        <f t="shared" si="134"/>
        <v>206</v>
      </c>
      <c r="J117" s="8">
        <f t="shared" si="135"/>
        <v>2.8349703222645633E-4</v>
      </c>
      <c r="K117" s="62">
        <f t="shared" si="136"/>
        <v>351</v>
      </c>
      <c r="L117" s="8">
        <f t="shared" si="137"/>
        <v>2.7153542841096073E-4</v>
      </c>
      <c r="M117">
        <v>27971</v>
      </c>
      <c r="N117" s="8">
        <f t="shared" si="138"/>
        <v>1.4602144929851391E-3</v>
      </c>
      <c r="O117" s="3">
        <v>28527.1536180488</v>
      </c>
      <c r="P117" s="8">
        <f t="shared" si="139"/>
        <v>0.98223852969902559</v>
      </c>
      <c r="Q117" s="8">
        <f t="shared" si="140"/>
        <v>2.788992562108105E-3</v>
      </c>
      <c r="R117" s="8">
        <v>0.19350000000000001</v>
      </c>
      <c r="S117" s="115">
        <f t="shared" si="141"/>
        <v>5619.8204999999998</v>
      </c>
      <c r="T117" s="8">
        <f t="shared" si="142"/>
        <v>2.061443142048985E-3</v>
      </c>
      <c r="U117" s="2">
        <v>0.23578216925629808</v>
      </c>
      <c r="V117" s="2">
        <v>0.76421783074370198</v>
      </c>
      <c r="W117">
        <v>1</v>
      </c>
      <c r="X117" t="s">
        <v>372</v>
      </c>
      <c r="Y117" s="3">
        <f t="shared" si="143"/>
        <v>119.625</v>
      </c>
      <c r="Z117" s="3">
        <f t="shared" si="144"/>
        <v>4.9940595300950372</v>
      </c>
      <c r="AA117" s="3">
        <f t="shared" si="145"/>
        <v>125.61905953009504</v>
      </c>
      <c r="AB117" s="3"/>
      <c r="AC117" s="3">
        <f t="shared" si="146"/>
        <v>862.56667269950788</v>
      </c>
      <c r="AD117" s="3">
        <f t="shared" si="147"/>
        <v>1166.9941243638232</v>
      </c>
      <c r="AE117" s="3">
        <f t="shared" si="148"/>
        <v>2155.1798565934259</v>
      </c>
      <c r="AF117" s="3">
        <f t="shared" si="149"/>
        <v>1790.8262872950318</v>
      </c>
      <c r="AG117" s="8">
        <f t="shared" si="150"/>
        <v>0</v>
      </c>
      <c r="AH117" s="3">
        <f t="shared" si="151"/>
        <v>0</v>
      </c>
      <c r="AI117" s="3">
        <f t="shared" si="152"/>
        <v>238.73450976829918</v>
      </c>
      <c r="AJ117" s="3"/>
      <c r="AK117" s="3">
        <f t="shared" si="153"/>
        <v>364</v>
      </c>
      <c r="AM117" s="10">
        <v>0.41342006335797254</v>
      </c>
      <c r="AN117" s="10">
        <v>0.18349536883391163</v>
      </c>
      <c r="AO117" s="10">
        <v>0.17723080404284211</v>
      </c>
      <c r="AP117" s="10">
        <v>0.22585376376527375</v>
      </c>
      <c r="AQ117" s="10">
        <v>0.50519329221300036</v>
      </c>
      <c r="AR117" s="10">
        <v>0.4948063275836338</v>
      </c>
      <c r="AS117" s="10">
        <v>6.4219193997536229E-9</v>
      </c>
      <c r="AT117" s="10">
        <v>3.7378144646672697E-7</v>
      </c>
      <c r="AU117" s="77">
        <v>0</v>
      </c>
      <c r="AV117" s="77">
        <f t="shared" si="154"/>
        <v>0.9999996197966341</v>
      </c>
      <c r="AW117" s="10">
        <v>0.3</v>
      </c>
      <c r="AX117" s="10">
        <f t="shared" si="155"/>
        <v>0.13862261323649885</v>
      </c>
      <c r="AY117" s="10">
        <f t="shared" si="156"/>
        <v>0.12695105676200147</v>
      </c>
      <c r="AZ117" s="10">
        <f t="shared" si="157"/>
        <v>0.14888988051983038</v>
      </c>
      <c r="BA117" s="10">
        <f t="shared" si="158"/>
        <v>0.58553644948166927</v>
      </c>
      <c r="BC117" s="13">
        <f t="shared" si="159"/>
        <v>50.458631218085586</v>
      </c>
      <c r="BD117" s="13">
        <f t="shared" si="160"/>
        <v>46.210184661368537</v>
      </c>
      <c r="BE117" s="13">
        <f t="shared" si="161"/>
        <v>54.195916509218257</v>
      </c>
      <c r="BF117" s="13">
        <f t="shared" si="162"/>
        <v>213.13526761132761</v>
      </c>
      <c r="BH117" s="13">
        <f t="shared" si="163"/>
        <v>52.993066860669877</v>
      </c>
      <c r="BI117" s="13">
        <f t="shared" si="164"/>
        <v>46.480972575327002</v>
      </c>
      <c r="BJ117" s="13">
        <f t="shared" si="165"/>
        <v>54.247846296402997</v>
      </c>
      <c r="BK117" s="13">
        <f t="shared" si="166"/>
        <v>206.39689345005547</v>
      </c>
      <c r="BL117" s="13">
        <f t="shared" si="167"/>
        <v>360.11877918245534</v>
      </c>
      <c r="BM117" s="67">
        <f t="shared" si="168"/>
        <v>1.0107776129485828</v>
      </c>
      <c r="BO117" s="136">
        <f t="shared" si="169"/>
        <v>53.564205624252551</v>
      </c>
      <c r="BP117" s="136">
        <f t="shared" si="170"/>
        <v>46.981926507217565</v>
      </c>
      <c r="BQ117" s="136">
        <f t="shared" si="171"/>
        <v>54.832508587079843</v>
      </c>
      <c r="BR117" s="136">
        <f t="shared" si="172"/>
        <v>208.62135928145005</v>
      </c>
      <c r="BT117" s="3">
        <f t="shared" si="173"/>
        <v>54</v>
      </c>
      <c r="BU117" s="3">
        <f t="shared" si="174"/>
        <v>47</v>
      </c>
      <c r="BV117" s="3">
        <f t="shared" si="175"/>
        <v>55</v>
      </c>
      <c r="BW117" s="3">
        <f t="shared" si="176"/>
        <v>207</v>
      </c>
      <c r="BX117" s="3">
        <f t="shared" si="177"/>
        <v>363</v>
      </c>
    </row>
    <row r="118" spans="1:76" x14ac:dyDescent="0.55000000000000004">
      <c r="A118">
        <v>65</v>
      </c>
      <c r="B118" s="6" t="s">
        <v>169</v>
      </c>
      <c r="C118" s="6">
        <v>46842</v>
      </c>
      <c r="D118">
        <v>89592</v>
      </c>
      <c r="E118">
        <v>129750</v>
      </c>
      <c r="F118">
        <v>34287</v>
      </c>
      <c r="G118">
        <v>41223</v>
      </c>
      <c r="H118">
        <v>51226</v>
      </c>
      <c r="I118" s="62">
        <f t="shared" si="134"/>
        <v>10003</v>
      </c>
      <c r="J118" s="8">
        <f t="shared" si="135"/>
        <v>1.3766120453209916E-2</v>
      </c>
      <c r="K118" s="62">
        <f t="shared" si="136"/>
        <v>16939</v>
      </c>
      <c r="L118" s="8">
        <f t="shared" si="137"/>
        <v>1.3104098637758587E-2</v>
      </c>
      <c r="M118">
        <v>93452</v>
      </c>
      <c r="N118" s="8">
        <f t="shared" si="138"/>
        <v>4.8786230309408752E-3</v>
      </c>
      <c r="O118" s="3">
        <v>0</v>
      </c>
      <c r="P118" s="8">
        <f t="shared" si="139"/>
        <v>0</v>
      </c>
      <c r="Q118" s="8">
        <f t="shared" si="140"/>
        <v>0</v>
      </c>
      <c r="R118" s="8">
        <v>3.6600000000000001E-2</v>
      </c>
      <c r="S118" s="115">
        <f t="shared" si="141"/>
        <v>4748.8500000000004</v>
      </c>
      <c r="T118" s="8">
        <f t="shared" si="142"/>
        <v>1.7419567520206959E-3</v>
      </c>
      <c r="U118" s="2">
        <v>0.74314599641941936</v>
      </c>
      <c r="V118" s="2">
        <v>0.25685400358058064</v>
      </c>
      <c r="W118">
        <v>5</v>
      </c>
      <c r="X118" t="s">
        <v>373</v>
      </c>
      <c r="Y118" s="3">
        <f t="shared" si="143"/>
        <v>5722.2</v>
      </c>
      <c r="Z118" s="3">
        <f t="shared" si="144"/>
        <v>137.27494927510793</v>
      </c>
      <c r="AA118" s="3">
        <f t="shared" si="145"/>
        <v>5864.474949275108</v>
      </c>
      <c r="AB118" s="3"/>
      <c r="AC118" s="3">
        <f t="shared" si="146"/>
        <v>728.88444455638012</v>
      </c>
      <c r="AD118" s="3">
        <f t="shared" si="147"/>
        <v>0</v>
      </c>
      <c r="AE118" s="3">
        <f t="shared" si="148"/>
        <v>6593.359393831488</v>
      </c>
      <c r="AF118" s="3">
        <f t="shared" si="149"/>
        <v>0</v>
      </c>
      <c r="AG118" s="8">
        <f t="shared" si="150"/>
        <v>1.7419567520206959E-3</v>
      </c>
      <c r="AH118" s="3">
        <f t="shared" si="151"/>
        <v>0</v>
      </c>
      <c r="AI118" s="3">
        <f t="shared" si="152"/>
        <v>728.88444455638012</v>
      </c>
      <c r="AJ118" s="3"/>
      <c r="AK118" s="3">
        <f t="shared" si="153"/>
        <v>6593</v>
      </c>
      <c r="AM118" s="10">
        <v>0.23289761645662932</v>
      </c>
      <c r="AN118" s="10">
        <v>0.16615328535823365</v>
      </c>
      <c r="AO118" s="10">
        <v>0.18935239606370152</v>
      </c>
      <c r="AP118" s="10">
        <v>0.41159670212143556</v>
      </c>
      <c r="AQ118" s="10">
        <v>0</v>
      </c>
      <c r="AR118" s="10">
        <v>2.5567388458350979E-2</v>
      </c>
      <c r="AS118" s="10">
        <v>7.5280958944985793E-2</v>
      </c>
      <c r="AT118" s="10">
        <v>0.58768197237486497</v>
      </c>
      <c r="AU118" s="77">
        <v>0.31146968022179838</v>
      </c>
      <c r="AV118" s="77">
        <f t="shared" si="154"/>
        <v>2.5567388458350979E-2</v>
      </c>
      <c r="AW118" s="10">
        <v>0</v>
      </c>
      <c r="AX118" s="10">
        <f t="shared" si="155"/>
        <v>0.25362582744506434</v>
      </c>
      <c r="AY118" s="10">
        <f t="shared" si="156"/>
        <v>0.15819665989322865</v>
      </c>
      <c r="AZ118" s="10">
        <f t="shared" si="157"/>
        <v>0.16729543704017152</v>
      </c>
      <c r="BA118" s="10">
        <f t="shared" si="158"/>
        <v>0.42088207562153546</v>
      </c>
      <c r="BC118" s="13">
        <f t="shared" si="159"/>
        <v>1672.1550803453092</v>
      </c>
      <c r="BD118" s="13">
        <f t="shared" si="160"/>
        <v>1042.9905786760564</v>
      </c>
      <c r="BE118" s="13">
        <f t="shared" si="161"/>
        <v>1102.9788164058509</v>
      </c>
      <c r="BF118" s="13">
        <f t="shared" si="162"/>
        <v>2774.8755245727834</v>
      </c>
      <c r="BH118" s="13">
        <f t="shared" si="163"/>
        <v>1756.1440696073992</v>
      </c>
      <c r="BI118" s="13">
        <f t="shared" si="164"/>
        <v>1049.1024184176131</v>
      </c>
      <c r="BJ118" s="13">
        <f t="shared" si="165"/>
        <v>1104.0356756471831</v>
      </c>
      <c r="BK118" s="13">
        <f t="shared" si="166"/>
        <v>2687.1464980954502</v>
      </c>
      <c r="BL118" s="13">
        <f t="shared" si="167"/>
        <v>6596.4286617676462</v>
      </c>
      <c r="BM118" s="67">
        <f t="shared" si="168"/>
        <v>0.99948022453611629</v>
      </c>
      <c r="BO118" s="136">
        <f t="shared" si="169"/>
        <v>1755.2312690089723</v>
      </c>
      <c r="BP118" s="136">
        <f t="shared" si="170"/>
        <v>1048.5571207214186</v>
      </c>
      <c r="BQ118" s="136">
        <f t="shared" si="171"/>
        <v>1103.4618249917294</v>
      </c>
      <c r="BR118" s="136">
        <f t="shared" si="172"/>
        <v>2685.7497852778793</v>
      </c>
      <c r="BT118" s="3">
        <f t="shared" si="173"/>
        <v>1756</v>
      </c>
      <c r="BU118" s="3">
        <f t="shared" si="174"/>
        <v>1049</v>
      </c>
      <c r="BV118" s="3">
        <f t="shared" si="175"/>
        <v>1104</v>
      </c>
      <c r="BW118" s="3">
        <f t="shared" si="176"/>
        <v>2685</v>
      </c>
      <c r="BX118" s="3">
        <f t="shared" si="177"/>
        <v>6594</v>
      </c>
    </row>
    <row r="119" spans="1:76" x14ac:dyDescent="0.55000000000000004">
      <c r="A119">
        <v>59</v>
      </c>
      <c r="B119" s="6" t="s">
        <v>139</v>
      </c>
      <c r="C119" s="6">
        <v>48256</v>
      </c>
      <c r="D119">
        <v>96608</v>
      </c>
      <c r="E119">
        <v>98578</v>
      </c>
      <c r="F119">
        <v>34038</v>
      </c>
      <c r="G119">
        <v>34087</v>
      </c>
      <c r="H119">
        <v>34224</v>
      </c>
      <c r="I119" s="62">
        <f t="shared" si="134"/>
        <v>137</v>
      </c>
      <c r="J119" s="8">
        <f t="shared" si="135"/>
        <v>1.8853928842244911E-4</v>
      </c>
      <c r="K119" s="62">
        <f t="shared" si="136"/>
        <v>186</v>
      </c>
      <c r="L119" s="8">
        <f t="shared" si="137"/>
        <v>1.4389056890153475E-4</v>
      </c>
      <c r="M119">
        <v>96434</v>
      </c>
      <c r="N119" s="8">
        <f t="shared" si="138"/>
        <v>5.0342971083096391E-3</v>
      </c>
      <c r="O119" s="3">
        <v>1616.6465817411099</v>
      </c>
      <c r="P119" s="8">
        <f t="shared" si="139"/>
        <v>1.6399669112186391E-2</v>
      </c>
      <c r="Q119" s="8">
        <f t="shared" si="140"/>
        <v>1.580534585539853E-4</v>
      </c>
      <c r="R119" s="8">
        <v>9.1200000000000003E-2</v>
      </c>
      <c r="S119" s="115">
        <f t="shared" si="141"/>
        <v>8990.3135999999995</v>
      </c>
      <c r="T119" s="8">
        <f t="shared" si="142"/>
        <v>3.297795777567935E-3</v>
      </c>
      <c r="U119" s="2">
        <v>0.77513078946590608</v>
      </c>
      <c r="V119" s="2">
        <v>0.22486921053409392</v>
      </c>
      <c r="W119">
        <v>0</v>
      </c>
      <c r="X119" t="s">
        <v>371</v>
      </c>
      <c r="Y119" s="3">
        <f t="shared" si="143"/>
        <v>40.424999999999997</v>
      </c>
      <c r="Z119" s="3">
        <f t="shared" si="144"/>
        <v>0.92453682425442607</v>
      </c>
      <c r="AA119" s="3">
        <f t="shared" si="145"/>
        <v>41.349536824254422</v>
      </c>
      <c r="AB119" s="3"/>
      <c r="AC119" s="3">
        <f t="shared" si="146"/>
        <v>1379.8919179851268</v>
      </c>
      <c r="AD119" s="3">
        <f t="shared" si="147"/>
        <v>66.134080088210894</v>
      </c>
      <c r="AE119" s="3">
        <f t="shared" si="148"/>
        <v>1487.3755348975922</v>
      </c>
      <c r="AF119" s="3">
        <f t="shared" si="149"/>
        <v>0</v>
      </c>
      <c r="AG119" s="8">
        <f t="shared" si="150"/>
        <v>3.4558492361219202E-3</v>
      </c>
      <c r="AH119" s="3">
        <f t="shared" si="151"/>
        <v>724.29243567389699</v>
      </c>
      <c r="AI119" s="3">
        <f t="shared" si="152"/>
        <v>2170.3184337472348</v>
      </c>
      <c r="AJ119" s="3"/>
      <c r="AK119" s="3">
        <f t="shared" si="153"/>
        <v>2212</v>
      </c>
      <c r="AM119" s="10">
        <v>0.1572144385658972</v>
      </c>
      <c r="AN119" s="10">
        <v>0.1159022979536744</v>
      </c>
      <c r="AO119" s="10">
        <v>0.17422325035714639</v>
      </c>
      <c r="AP119" s="10">
        <v>0.55266001312328206</v>
      </c>
      <c r="AQ119" s="10">
        <v>0</v>
      </c>
      <c r="AR119" s="10">
        <v>7.5660883896655593E-5</v>
      </c>
      <c r="AS119" s="10">
        <v>0.18021808026211181</v>
      </c>
      <c r="AT119" s="10">
        <v>0.58633047940336069</v>
      </c>
      <c r="AU119" s="77">
        <v>0.23337577945063087</v>
      </c>
      <c r="AV119" s="77">
        <f t="shared" si="154"/>
        <v>7.5660883896655593E-5</v>
      </c>
      <c r="AW119" s="10">
        <v>0</v>
      </c>
      <c r="AX119" s="10">
        <f t="shared" si="155"/>
        <v>0.29025653947823216</v>
      </c>
      <c r="AY119" s="10">
        <f t="shared" si="156"/>
        <v>0.18070517078089371</v>
      </c>
      <c r="AZ119" s="10">
        <f t="shared" si="157"/>
        <v>0.17979218525211008</v>
      </c>
      <c r="BA119" s="10">
        <f t="shared" si="158"/>
        <v>0.34924610448876403</v>
      </c>
      <c r="BC119" s="13">
        <f t="shared" si="159"/>
        <v>642.04746532584954</v>
      </c>
      <c r="BD119" s="13">
        <f t="shared" si="160"/>
        <v>399.71983776733691</v>
      </c>
      <c r="BE119" s="13">
        <f t="shared" si="161"/>
        <v>397.70031377766747</v>
      </c>
      <c r="BF119" s="13">
        <f t="shared" si="162"/>
        <v>772.53238312914607</v>
      </c>
      <c r="BH119" s="13">
        <f t="shared" si="163"/>
        <v>674.29621922723356</v>
      </c>
      <c r="BI119" s="13">
        <f t="shared" si="164"/>
        <v>402.06216342195222</v>
      </c>
      <c r="BJ119" s="13">
        <f t="shared" si="165"/>
        <v>398.0813847879578</v>
      </c>
      <c r="BK119" s="13">
        <f t="shared" si="166"/>
        <v>748.10839967692664</v>
      </c>
      <c r="BL119" s="13">
        <f t="shared" si="167"/>
        <v>2222.5481671140706</v>
      </c>
      <c r="BM119" s="67">
        <f t="shared" si="168"/>
        <v>0.99525402091610593</v>
      </c>
      <c r="BO119" s="136">
        <f t="shared" si="169"/>
        <v>671.09602347443229</v>
      </c>
      <c r="BP119" s="136">
        <f t="shared" si="170"/>
        <v>400.15398480392645</v>
      </c>
      <c r="BQ119" s="136">
        <f t="shared" si="171"/>
        <v>396.19209886206659</v>
      </c>
      <c r="BR119" s="136">
        <f t="shared" si="172"/>
        <v>744.55789285957451</v>
      </c>
      <c r="BT119" s="3">
        <f t="shared" si="173"/>
        <v>672</v>
      </c>
      <c r="BU119" s="3">
        <f t="shared" si="174"/>
        <v>400</v>
      </c>
      <c r="BV119" s="3">
        <f t="shared" si="175"/>
        <v>396</v>
      </c>
      <c r="BW119" s="3">
        <f t="shared" si="176"/>
        <v>743</v>
      </c>
      <c r="BX119" s="3">
        <f t="shared" si="177"/>
        <v>2211</v>
      </c>
    </row>
    <row r="120" spans="1:76" x14ac:dyDescent="0.55000000000000004">
      <c r="A120">
        <v>37</v>
      </c>
      <c r="B120" s="6" t="s">
        <v>83</v>
      </c>
      <c r="C120" s="6">
        <v>48648</v>
      </c>
      <c r="D120">
        <v>37963</v>
      </c>
      <c r="E120">
        <v>42059</v>
      </c>
      <c r="F120">
        <v>14900</v>
      </c>
      <c r="G120">
        <v>15601</v>
      </c>
      <c r="H120">
        <v>16655</v>
      </c>
      <c r="I120" s="62">
        <f t="shared" si="134"/>
        <v>1054</v>
      </c>
      <c r="J120" s="8">
        <f t="shared" si="135"/>
        <v>1.4505139415858493E-3</v>
      </c>
      <c r="K120" s="62">
        <f t="shared" si="136"/>
        <v>1755</v>
      </c>
      <c r="L120" s="8">
        <f t="shared" si="137"/>
        <v>1.3576771420548037E-3</v>
      </c>
      <c r="M120">
        <v>38529</v>
      </c>
      <c r="N120" s="8">
        <f t="shared" si="138"/>
        <v>2.0113905187595879E-3</v>
      </c>
      <c r="O120" s="3">
        <v>7704.8816884084099</v>
      </c>
      <c r="P120" s="8">
        <f t="shared" si="139"/>
        <v>0.1831922225542312</v>
      </c>
      <c r="Q120" s="8">
        <f t="shared" si="140"/>
        <v>7.5327731636353097E-4</v>
      </c>
      <c r="R120" s="8">
        <v>0.1024</v>
      </c>
      <c r="S120" s="115">
        <f t="shared" si="141"/>
        <v>4306.8416000000007</v>
      </c>
      <c r="T120" s="8">
        <f t="shared" si="142"/>
        <v>1.5798207576578789E-3</v>
      </c>
      <c r="U120" s="2">
        <v>0.46161538461538459</v>
      </c>
      <c r="V120" s="2">
        <v>0.53838461538461546</v>
      </c>
      <c r="W120">
        <v>0</v>
      </c>
      <c r="X120" t="s">
        <v>370</v>
      </c>
      <c r="Y120" s="3">
        <f t="shared" si="143"/>
        <v>578.32499999999993</v>
      </c>
      <c r="Z120" s="3">
        <f t="shared" si="144"/>
        <v>19.572519894230773</v>
      </c>
      <c r="AA120" s="3">
        <f t="shared" si="145"/>
        <v>597.89751989423075</v>
      </c>
      <c r="AB120" s="3"/>
      <c r="AC120" s="3">
        <f t="shared" si="146"/>
        <v>661.04211491378169</v>
      </c>
      <c r="AD120" s="3">
        <f t="shared" si="147"/>
        <v>315.19273810767356</v>
      </c>
      <c r="AE120" s="3">
        <f t="shared" si="148"/>
        <v>1574.1323729156861</v>
      </c>
      <c r="AF120" s="3">
        <f t="shared" si="149"/>
        <v>0</v>
      </c>
      <c r="AG120" s="8">
        <f t="shared" si="150"/>
        <v>2.3330980740214101E-3</v>
      </c>
      <c r="AH120" s="3">
        <f t="shared" si="151"/>
        <v>92.232544684477716</v>
      </c>
      <c r="AI120" s="3">
        <f t="shared" si="152"/>
        <v>1068.4673977059329</v>
      </c>
      <c r="AJ120" s="3"/>
      <c r="AK120" s="3">
        <f t="shared" si="153"/>
        <v>1666</v>
      </c>
      <c r="AM120" s="10">
        <v>0.18928309999999998</v>
      </c>
      <c r="AN120" s="10">
        <v>0.14342902307692307</v>
      </c>
      <c r="AO120" s="10">
        <v>0.179722441025641</v>
      </c>
      <c r="AP120" s="10">
        <v>0.48756543589743595</v>
      </c>
      <c r="AQ120" s="10">
        <v>0</v>
      </c>
      <c r="AR120" s="10">
        <v>5.1927818021146513E-5</v>
      </c>
      <c r="AS120" s="10">
        <v>0.2021411037938422</v>
      </c>
      <c r="AT120" s="10">
        <v>0.68211015520136964</v>
      </c>
      <c r="AU120" s="77">
        <v>0.11569681318676706</v>
      </c>
      <c r="AV120" s="77">
        <f t="shared" si="154"/>
        <v>5.1927818021146513E-5</v>
      </c>
      <c r="AW120" s="10">
        <v>0</v>
      </c>
      <c r="AX120" s="10">
        <f t="shared" si="155"/>
        <v>0.29649066993573076</v>
      </c>
      <c r="AY120" s="10">
        <f t="shared" si="156"/>
        <v>0.15640828165248077</v>
      </c>
      <c r="AZ120" s="10">
        <f t="shared" si="157"/>
        <v>0.15236754928226623</v>
      </c>
      <c r="BA120" s="10">
        <f t="shared" si="158"/>
        <v>0.39473349912952216</v>
      </c>
      <c r="BC120" s="13">
        <f t="shared" si="159"/>
        <v>493.95345611292743</v>
      </c>
      <c r="BD120" s="13">
        <f t="shared" si="160"/>
        <v>260.57619723303299</v>
      </c>
      <c r="BE120" s="13">
        <f t="shared" si="161"/>
        <v>253.84433710425554</v>
      </c>
      <c r="BF120" s="13">
        <f t="shared" si="162"/>
        <v>657.62600954978393</v>
      </c>
      <c r="BH120" s="13">
        <f t="shared" si="163"/>
        <v>518.76374554665244</v>
      </c>
      <c r="BI120" s="13">
        <f t="shared" si="164"/>
        <v>262.10315250042777</v>
      </c>
      <c r="BJ120" s="13">
        <f t="shared" si="165"/>
        <v>254.08756728196892</v>
      </c>
      <c r="BK120" s="13">
        <f t="shared" si="166"/>
        <v>636.83484645324882</v>
      </c>
      <c r="BL120" s="13">
        <f t="shared" si="167"/>
        <v>1671.7893117822978</v>
      </c>
      <c r="BM120" s="67">
        <f t="shared" si="168"/>
        <v>0.99653705658871228</v>
      </c>
      <c r="BO120" s="136">
        <f t="shared" si="169"/>
        <v>516.96729605199675</v>
      </c>
      <c r="BP120" s="136">
        <f t="shared" si="170"/>
        <v>261.19550411539865</v>
      </c>
      <c r="BQ120" s="136">
        <f t="shared" si="171"/>
        <v>253.20767641495971</v>
      </c>
      <c r="BR120" s="136">
        <f t="shared" si="172"/>
        <v>634.62952341764515</v>
      </c>
      <c r="BT120" s="3">
        <f t="shared" si="173"/>
        <v>518</v>
      </c>
      <c r="BU120" s="3">
        <f t="shared" si="174"/>
        <v>261</v>
      </c>
      <c r="BV120" s="3">
        <f t="shared" si="175"/>
        <v>253</v>
      </c>
      <c r="BW120" s="3">
        <f t="shared" si="176"/>
        <v>633</v>
      </c>
      <c r="BX120" s="3">
        <f t="shared" si="177"/>
        <v>1665</v>
      </c>
    </row>
    <row r="121" spans="1:76" x14ac:dyDescent="0.55000000000000004">
      <c r="A121">
        <v>71</v>
      </c>
      <c r="B121" s="6" t="s">
        <v>194</v>
      </c>
      <c r="C121" s="6">
        <v>48788</v>
      </c>
      <c r="D121">
        <v>38701</v>
      </c>
      <c r="E121">
        <v>49150</v>
      </c>
      <c r="F121">
        <v>10045</v>
      </c>
      <c r="G121">
        <v>10492</v>
      </c>
      <c r="H121">
        <v>11162</v>
      </c>
      <c r="I121" s="62">
        <f t="shared" si="134"/>
        <v>670</v>
      </c>
      <c r="J121" s="8">
        <f t="shared" si="135"/>
        <v>9.2205345432876573E-4</v>
      </c>
      <c r="K121" s="62">
        <f t="shared" si="136"/>
        <v>1117</v>
      </c>
      <c r="L121" s="8">
        <f t="shared" si="137"/>
        <v>8.6411701861835661E-4</v>
      </c>
      <c r="M121">
        <v>39563</v>
      </c>
      <c r="N121" s="8">
        <f t="shared" si="138"/>
        <v>2.0653700613482199E-3</v>
      </c>
      <c r="O121" s="3">
        <v>29971.744593115</v>
      </c>
      <c r="P121" s="8">
        <f t="shared" si="139"/>
        <v>0.60980151766256352</v>
      </c>
      <c r="Q121" s="8">
        <f t="shared" si="140"/>
        <v>2.9302247908362827E-3</v>
      </c>
      <c r="R121" s="8">
        <v>0.10285</v>
      </c>
      <c r="S121" s="115">
        <f t="shared" si="141"/>
        <v>5055.0774999999994</v>
      </c>
      <c r="T121" s="8">
        <f t="shared" si="142"/>
        <v>1.8542860657028331E-3</v>
      </c>
      <c r="U121" s="2">
        <v>0.55388760585065433</v>
      </c>
      <c r="V121" s="2">
        <v>0.44611239414934567</v>
      </c>
      <c r="W121">
        <v>19</v>
      </c>
      <c r="X121" t="s">
        <v>368</v>
      </c>
      <c r="Y121" s="3">
        <f t="shared" si="143"/>
        <v>368.77499999999998</v>
      </c>
      <c r="Z121" s="3">
        <f t="shared" si="144"/>
        <v>11.289653435334873</v>
      </c>
      <c r="AA121" s="3">
        <f t="shared" si="145"/>
        <v>399.06465343533483</v>
      </c>
      <c r="AB121" s="3"/>
      <c r="AC121" s="3">
        <f t="shared" si="146"/>
        <v>775.88623683143385</v>
      </c>
      <c r="AD121" s="3">
        <f t="shared" si="147"/>
        <v>1226.089721582631</v>
      </c>
      <c r="AE121" s="3">
        <f t="shared" si="148"/>
        <v>2401.0406118493997</v>
      </c>
      <c r="AF121" s="3">
        <f t="shared" si="149"/>
        <v>0</v>
      </c>
      <c r="AG121" s="8">
        <f t="shared" si="150"/>
        <v>4.7845108565391162E-3</v>
      </c>
      <c r="AH121" s="3">
        <f t="shared" si="151"/>
        <v>186.38275453408701</v>
      </c>
      <c r="AI121" s="3">
        <f t="shared" si="152"/>
        <v>2188.3587129481516</v>
      </c>
      <c r="AJ121" s="3"/>
      <c r="AK121" s="3">
        <f t="shared" si="153"/>
        <v>2587</v>
      </c>
      <c r="AM121" s="10">
        <v>0.22504817167051577</v>
      </c>
      <c r="AN121" s="10">
        <v>0.1808129445727483</v>
      </c>
      <c r="AO121" s="10">
        <v>0.22199339363613027</v>
      </c>
      <c r="AP121" s="10">
        <v>0.37214549012060566</v>
      </c>
      <c r="AQ121" s="10">
        <v>0.23281389057813939</v>
      </c>
      <c r="AR121" s="10">
        <v>9.5170020827659366E-2</v>
      </c>
      <c r="AS121" s="10">
        <v>0.54620434283104102</v>
      </c>
      <c r="AT121" s="10">
        <v>0.12581174576316009</v>
      </c>
      <c r="AU121" s="77">
        <v>0</v>
      </c>
      <c r="AV121" s="77">
        <f t="shared" si="154"/>
        <v>0.32798391140579874</v>
      </c>
      <c r="AW121" s="10">
        <v>0</v>
      </c>
      <c r="AX121" s="10">
        <f t="shared" si="155"/>
        <v>0.25595954497156848</v>
      </c>
      <c r="AY121" s="10">
        <f t="shared" si="156"/>
        <v>0.14672755193589476</v>
      </c>
      <c r="AZ121" s="10">
        <f t="shared" si="157"/>
        <v>0.15381911869117815</v>
      </c>
      <c r="BA121" s="10">
        <f t="shared" si="158"/>
        <v>0.44349378440135862</v>
      </c>
      <c r="BC121" s="13">
        <f t="shared" si="159"/>
        <v>662.16734284144763</v>
      </c>
      <c r="BD121" s="13">
        <f t="shared" si="160"/>
        <v>379.58417685815976</v>
      </c>
      <c r="BE121" s="13">
        <f t="shared" si="161"/>
        <v>397.93006005407784</v>
      </c>
      <c r="BF121" s="13">
        <f t="shared" si="162"/>
        <v>1147.3184202463146</v>
      </c>
      <c r="BH121" s="13">
        <f t="shared" si="163"/>
        <v>695.42667775680263</v>
      </c>
      <c r="BI121" s="13">
        <f t="shared" si="164"/>
        <v>381.80850918178692</v>
      </c>
      <c r="BJ121" s="13">
        <f t="shared" si="165"/>
        <v>398.31135120411318</v>
      </c>
      <c r="BK121" s="13">
        <f t="shared" si="166"/>
        <v>1111.0453956812876</v>
      </c>
      <c r="BL121" s="13">
        <f t="shared" si="167"/>
        <v>2586.5919338239901</v>
      </c>
      <c r="BM121" s="67">
        <f t="shared" si="168"/>
        <v>1.0001577621002655</v>
      </c>
      <c r="BO121" s="136">
        <f t="shared" si="169"/>
        <v>695.53638973006628</v>
      </c>
      <c r="BP121" s="136">
        <f t="shared" si="170"/>
        <v>381.86874409409467</v>
      </c>
      <c r="BQ121" s="136">
        <f t="shared" si="171"/>
        <v>398.37418963943873</v>
      </c>
      <c r="BR121" s="136">
        <f t="shared" si="172"/>
        <v>1111.2206765364006</v>
      </c>
      <c r="BT121" s="3">
        <f t="shared" si="173"/>
        <v>696</v>
      </c>
      <c r="BU121" s="3">
        <f t="shared" si="174"/>
        <v>382</v>
      </c>
      <c r="BV121" s="3">
        <f t="shared" si="175"/>
        <v>398</v>
      </c>
      <c r="BW121" s="3">
        <f t="shared" si="176"/>
        <v>1110</v>
      </c>
      <c r="BX121" s="3">
        <f t="shared" si="177"/>
        <v>2586</v>
      </c>
    </row>
    <row r="122" spans="1:76" x14ac:dyDescent="0.55000000000000004">
      <c r="A122">
        <v>37</v>
      </c>
      <c r="B122" s="6" t="s">
        <v>84</v>
      </c>
      <c r="C122" s="6">
        <v>48816</v>
      </c>
      <c r="D122">
        <v>63855</v>
      </c>
      <c r="E122">
        <v>67808</v>
      </c>
      <c r="F122">
        <v>19418</v>
      </c>
      <c r="G122">
        <v>20231</v>
      </c>
      <c r="H122">
        <v>21066</v>
      </c>
      <c r="I122" s="62">
        <f t="shared" si="134"/>
        <v>835</v>
      </c>
      <c r="J122" s="8">
        <f t="shared" si="135"/>
        <v>1.1491263199470438E-3</v>
      </c>
      <c r="K122" s="62">
        <f t="shared" si="136"/>
        <v>1648</v>
      </c>
      <c r="L122" s="8">
        <f t="shared" si="137"/>
        <v>1.2749013846759638E-3</v>
      </c>
      <c r="M122">
        <v>64247</v>
      </c>
      <c r="N122" s="8">
        <f t="shared" si="138"/>
        <v>3.3539880780385483E-3</v>
      </c>
      <c r="O122" s="3">
        <v>48849.840677931599</v>
      </c>
      <c r="P122" s="8">
        <f t="shared" si="139"/>
        <v>0.72041412042725927</v>
      </c>
      <c r="Q122" s="8">
        <f t="shared" si="140"/>
        <v>4.775865273313442E-3</v>
      </c>
      <c r="R122" s="8">
        <v>0.20065</v>
      </c>
      <c r="S122" s="115">
        <f t="shared" si="141"/>
        <v>13605.6752</v>
      </c>
      <c r="T122" s="8">
        <f t="shared" si="142"/>
        <v>4.990786775838473E-3</v>
      </c>
      <c r="U122" s="2">
        <v>0.44325740778068939</v>
      </c>
      <c r="V122" s="2">
        <v>0.55674259221931055</v>
      </c>
      <c r="W122">
        <v>7</v>
      </c>
      <c r="X122" t="s">
        <v>370</v>
      </c>
      <c r="Y122" s="3">
        <f t="shared" si="143"/>
        <v>670.72499999999991</v>
      </c>
      <c r="Z122" s="3">
        <f t="shared" si="144"/>
        <v>23.130616130820396</v>
      </c>
      <c r="AA122" s="3">
        <f t="shared" si="145"/>
        <v>700.85561613082029</v>
      </c>
      <c r="AB122" s="3"/>
      <c r="AC122" s="3">
        <f t="shared" si="146"/>
        <v>2088.2876930133648</v>
      </c>
      <c r="AD122" s="3">
        <f t="shared" si="147"/>
        <v>1998.3583995280585</v>
      </c>
      <c r="AE122" s="3">
        <f t="shared" si="148"/>
        <v>4787.5017086722437</v>
      </c>
      <c r="AF122" s="3">
        <f t="shared" si="149"/>
        <v>0</v>
      </c>
      <c r="AG122" s="8">
        <f t="shared" si="150"/>
        <v>9.7666520491519158E-3</v>
      </c>
      <c r="AH122" s="3">
        <f t="shared" si="151"/>
        <v>386.09743052442445</v>
      </c>
      <c r="AI122" s="3">
        <f t="shared" si="152"/>
        <v>4472.7435230658475</v>
      </c>
      <c r="AJ122" s="3"/>
      <c r="AK122" s="3">
        <f t="shared" si="153"/>
        <v>5174</v>
      </c>
      <c r="AM122" s="10">
        <v>0.30103734126184234</v>
      </c>
      <c r="AN122" s="10">
        <v>0.18582532755492845</v>
      </c>
      <c r="AO122" s="10">
        <v>0.18582520997110805</v>
      </c>
      <c r="AP122" s="10">
        <v>0.32731212121212117</v>
      </c>
      <c r="AQ122" s="10">
        <v>0</v>
      </c>
      <c r="AR122" s="10">
        <v>0.33849892540361243</v>
      </c>
      <c r="AS122" s="10">
        <v>0.6614877039663285</v>
      </c>
      <c r="AT122" s="10">
        <v>1.3370630059116253E-5</v>
      </c>
      <c r="AU122" s="77">
        <v>0</v>
      </c>
      <c r="AV122" s="77">
        <f t="shared" si="154"/>
        <v>0.33849892540361243</v>
      </c>
      <c r="AW122" s="10">
        <v>0</v>
      </c>
      <c r="AX122" s="10">
        <f t="shared" si="155"/>
        <v>0.24061354930480958</v>
      </c>
      <c r="AY122" s="10">
        <f t="shared" si="156"/>
        <v>0.1352101294134781</v>
      </c>
      <c r="AZ122" s="10">
        <f t="shared" si="157"/>
        <v>0.14931616480953269</v>
      </c>
      <c r="BA122" s="10">
        <f t="shared" si="158"/>
        <v>0.47486015647217961</v>
      </c>
      <c r="BC122" s="13">
        <f t="shared" si="159"/>
        <v>1244.9345041030847</v>
      </c>
      <c r="BD122" s="13">
        <f t="shared" si="160"/>
        <v>699.57720958533571</v>
      </c>
      <c r="BE122" s="13">
        <f t="shared" si="161"/>
        <v>772.5618367245221</v>
      </c>
      <c r="BF122" s="13">
        <f t="shared" si="162"/>
        <v>2456.9264495870575</v>
      </c>
      <c r="BH122" s="13">
        <f t="shared" si="163"/>
        <v>1307.465062378533</v>
      </c>
      <c r="BI122" s="13">
        <f t="shared" si="164"/>
        <v>703.67667498727485</v>
      </c>
      <c r="BJ122" s="13">
        <f t="shared" si="165"/>
        <v>773.30209492757945</v>
      </c>
      <c r="BK122" s="13">
        <f t="shared" si="166"/>
        <v>2379.24953628412</v>
      </c>
      <c r="BL122" s="13">
        <f t="shared" si="167"/>
        <v>5163.6933685775075</v>
      </c>
      <c r="BM122" s="67">
        <f t="shared" si="168"/>
        <v>1.0019959805292102</v>
      </c>
      <c r="BO122" s="136">
        <f t="shared" si="169"/>
        <v>1310.0747371856633</v>
      </c>
      <c r="BP122" s="136">
        <f t="shared" si="170"/>
        <v>705.08119992940885</v>
      </c>
      <c r="BQ122" s="136">
        <f t="shared" si="171"/>
        <v>774.84559085225237</v>
      </c>
      <c r="BR122" s="136">
        <f t="shared" si="172"/>
        <v>2383.9984720326756</v>
      </c>
      <c r="BT122" s="3">
        <f t="shared" si="173"/>
        <v>1311</v>
      </c>
      <c r="BU122" s="3">
        <f t="shared" si="174"/>
        <v>705</v>
      </c>
      <c r="BV122" s="3">
        <f t="shared" si="175"/>
        <v>775</v>
      </c>
      <c r="BW122" s="3">
        <f t="shared" si="176"/>
        <v>2383</v>
      </c>
      <c r="BX122" s="3">
        <f t="shared" si="177"/>
        <v>5174</v>
      </c>
    </row>
    <row r="123" spans="1:76" x14ac:dyDescent="0.55000000000000004">
      <c r="A123">
        <v>37</v>
      </c>
      <c r="B123" s="6" t="s">
        <v>85</v>
      </c>
      <c r="C123" s="6">
        <v>48914</v>
      </c>
      <c r="D123">
        <v>61489</v>
      </c>
      <c r="E123">
        <v>65591</v>
      </c>
      <c r="F123">
        <v>20370</v>
      </c>
      <c r="G123">
        <v>21149</v>
      </c>
      <c r="H123">
        <v>22209</v>
      </c>
      <c r="I123" s="62">
        <f t="shared" si="134"/>
        <v>1060</v>
      </c>
      <c r="J123" s="8">
        <f t="shared" si="135"/>
        <v>1.4587711366992413E-3</v>
      </c>
      <c r="K123" s="62">
        <f t="shared" si="136"/>
        <v>1839</v>
      </c>
      <c r="L123" s="8">
        <f t="shared" si="137"/>
        <v>1.4226599796232388E-3</v>
      </c>
      <c r="M123">
        <v>61828</v>
      </c>
      <c r="N123" s="8">
        <f t="shared" si="138"/>
        <v>3.2277051829496689E-3</v>
      </c>
      <c r="O123" s="3">
        <v>53691.725077582101</v>
      </c>
      <c r="P123" s="8">
        <f t="shared" si="139"/>
        <v>0.81858372455949902</v>
      </c>
      <c r="Q123" s="8">
        <f t="shared" si="140"/>
        <v>5.2492381081226148E-3</v>
      </c>
      <c r="R123" s="8">
        <v>0.18804999999999999</v>
      </c>
      <c r="S123" s="115">
        <f t="shared" si="141"/>
        <v>12334.387549999999</v>
      </c>
      <c r="T123" s="8">
        <f t="shared" si="142"/>
        <v>4.5244574317492674E-3</v>
      </c>
      <c r="U123" s="2">
        <v>0.53685117599351173</v>
      </c>
      <c r="V123" s="2">
        <v>0.46314882400648827</v>
      </c>
      <c r="W123">
        <v>106</v>
      </c>
      <c r="X123" t="s">
        <v>370</v>
      </c>
      <c r="Y123" s="3">
        <f t="shared" si="143"/>
        <v>642.67499999999995</v>
      </c>
      <c r="Z123" s="3">
        <f t="shared" si="144"/>
        <v>20.058020966392942</v>
      </c>
      <c r="AA123" s="3">
        <f t="shared" si="145"/>
        <v>768.73302096639293</v>
      </c>
      <c r="AB123" s="3"/>
      <c r="AC123" s="3">
        <f t="shared" si="146"/>
        <v>1893.1621799645977</v>
      </c>
      <c r="AD123" s="3">
        <f t="shared" si="147"/>
        <v>2196.4311102125907</v>
      </c>
      <c r="AE123" s="3">
        <f t="shared" si="148"/>
        <v>4858.3263111435817</v>
      </c>
      <c r="AF123" s="3">
        <f t="shared" si="149"/>
        <v>0</v>
      </c>
      <c r="AG123" s="8">
        <f t="shared" si="150"/>
        <v>9.7736955398718822E-3</v>
      </c>
      <c r="AH123" s="3">
        <f t="shared" si="151"/>
        <v>386.37587534412472</v>
      </c>
      <c r="AI123" s="3">
        <f t="shared" si="152"/>
        <v>4475.9691655213128</v>
      </c>
      <c r="AJ123" s="3"/>
      <c r="AK123" s="3">
        <f t="shared" si="153"/>
        <v>5245</v>
      </c>
      <c r="AM123" s="10">
        <v>0.3034130271695053</v>
      </c>
      <c r="AN123" s="10">
        <v>0.14583200527169504</v>
      </c>
      <c r="AO123" s="10">
        <v>0.16254859421465262</v>
      </c>
      <c r="AP123" s="10">
        <v>0.38820637334414704</v>
      </c>
      <c r="AQ123" s="10">
        <v>6.3076594146083132E-7</v>
      </c>
      <c r="AR123" s="10">
        <v>5.3000872256469365E-5</v>
      </c>
      <c r="AS123" s="10">
        <v>0.107250252743723</v>
      </c>
      <c r="AT123" s="10">
        <v>0.7370715397627462</v>
      </c>
      <c r="AU123" s="77">
        <v>0.1556245758553329</v>
      </c>
      <c r="AV123" s="77">
        <f t="shared" si="154"/>
        <v>5.3631638197930194E-5</v>
      </c>
      <c r="AW123" s="10">
        <v>0</v>
      </c>
      <c r="AX123" s="10">
        <f t="shared" si="155"/>
        <v>0.2394257063509781</v>
      </c>
      <c r="AY123" s="10">
        <f t="shared" si="156"/>
        <v>0.15520679055509479</v>
      </c>
      <c r="AZ123" s="10">
        <f t="shared" si="157"/>
        <v>0.16095447268776042</v>
      </c>
      <c r="BA123" s="10">
        <f t="shared" si="158"/>
        <v>0.44441303040616664</v>
      </c>
      <c r="BC123" s="13">
        <f t="shared" si="159"/>
        <v>1255.7878298108801</v>
      </c>
      <c r="BD123" s="13">
        <f t="shared" si="160"/>
        <v>814.05961646147216</v>
      </c>
      <c r="BE123" s="13">
        <f t="shared" si="161"/>
        <v>844.20620924730338</v>
      </c>
      <c r="BF123" s="13">
        <f t="shared" si="162"/>
        <v>2330.9463444803441</v>
      </c>
      <c r="BH123" s="13">
        <f t="shared" si="163"/>
        <v>1318.8635288253929</v>
      </c>
      <c r="BI123" s="13">
        <f t="shared" si="164"/>
        <v>818.82993943236727</v>
      </c>
      <c r="BJ123" s="13">
        <f t="shared" si="165"/>
        <v>845.01511610984892</v>
      </c>
      <c r="BK123" s="13">
        <f t="shared" si="166"/>
        <v>2257.2523528899851</v>
      </c>
      <c r="BL123" s="13">
        <f t="shared" si="167"/>
        <v>5239.9609372575942</v>
      </c>
      <c r="BM123" s="67">
        <f t="shared" si="168"/>
        <v>1.0009616603640261</v>
      </c>
      <c r="BO123" s="136">
        <f t="shared" si="169"/>
        <v>1320.1318276066238</v>
      </c>
      <c r="BP123" s="136">
        <f t="shared" si="170"/>
        <v>819.61737572999732</v>
      </c>
      <c r="BQ123" s="136">
        <f t="shared" si="171"/>
        <v>845.82773365401465</v>
      </c>
      <c r="BR123" s="136">
        <f t="shared" si="172"/>
        <v>2259.4230630093639</v>
      </c>
      <c r="BT123" s="3">
        <f t="shared" si="173"/>
        <v>1321</v>
      </c>
      <c r="BU123" s="3">
        <f t="shared" si="174"/>
        <v>820</v>
      </c>
      <c r="BV123" s="3">
        <f t="shared" si="175"/>
        <v>846</v>
      </c>
      <c r="BW123" s="3">
        <f t="shared" si="176"/>
        <v>2258</v>
      </c>
      <c r="BX123" s="3">
        <f t="shared" si="177"/>
        <v>5245</v>
      </c>
    </row>
    <row r="124" spans="1:76" x14ac:dyDescent="0.55000000000000004">
      <c r="A124">
        <v>111</v>
      </c>
      <c r="B124" s="6" t="s">
        <v>209</v>
      </c>
      <c r="C124" s="6">
        <v>49138</v>
      </c>
      <c r="D124">
        <v>36679</v>
      </c>
      <c r="E124">
        <v>42198</v>
      </c>
      <c r="F124">
        <v>11755</v>
      </c>
      <c r="G124">
        <v>12545</v>
      </c>
      <c r="H124">
        <v>13021</v>
      </c>
      <c r="I124" s="62">
        <f t="shared" si="134"/>
        <v>476</v>
      </c>
      <c r="J124" s="8">
        <f t="shared" si="135"/>
        <v>6.5507081232909332E-4</v>
      </c>
      <c r="K124" s="62">
        <f t="shared" si="136"/>
        <v>1266</v>
      </c>
      <c r="L124" s="8">
        <f t="shared" si="137"/>
        <v>9.793841947814139E-4</v>
      </c>
      <c r="M124">
        <v>37020</v>
      </c>
      <c r="N124" s="8">
        <f t="shared" si="138"/>
        <v>1.9326137975156359E-3</v>
      </c>
      <c r="O124" s="3">
        <v>7370.5254411329297</v>
      </c>
      <c r="P124" s="8">
        <f t="shared" si="139"/>
        <v>0.17466527895001965</v>
      </c>
      <c r="Q124" s="8">
        <f t="shared" si="140"/>
        <v>7.2058856307145001E-4</v>
      </c>
      <c r="R124" s="8">
        <v>3.7699999999999997E-2</v>
      </c>
      <c r="S124" s="115">
        <f t="shared" si="141"/>
        <v>1590.8645999999999</v>
      </c>
      <c r="T124" s="8">
        <f t="shared" si="142"/>
        <v>5.8355545690445126E-4</v>
      </c>
      <c r="U124" s="2">
        <v>0.74861334764716403</v>
      </c>
      <c r="V124" s="2">
        <v>0.25138665235283597</v>
      </c>
      <c r="W124">
        <v>16</v>
      </c>
      <c r="X124" t="s">
        <v>378</v>
      </c>
      <c r="Y124" s="3">
        <f t="shared" si="143"/>
        <v>651.75</v>
      </c>
      <c r="Z124" s="3">
        <f t="shared" si="144"/>
        <v>15.510693773483631</v>
      </c>
      <c r="AA124" s="3">
        <f t="shared" si="145"/>
        <v>683.26069377348358</v>
      </c>
      <c r="AB124" s="3"/>
      <c r="AC124" s="3">
        <f t="shared" si="146"/>
        <v>244.17626590340984</v>
      </c>
      <c r="AD124" s="3">
        <f t="shared" si="147"/>
        <v>301.51483034165125</v>
      </c>
      <c r="AE124" s="3">
        <f t="shared" si="148"/>
        <v>1228.9517900185447</v>
      </c>
      <c r="AF124" s="3">
        <f t="shared" si="149"/>
        <v>0</v>
      </c>
      <c r="AG124" s="8">
        <f t="shared" si="150"/>
        <v>1.3041440199759013E-3</v>
      </c>
      <c r="AH124" s="3">
        <f t="shared" si="151"/>
        <v>58.214602319303523</v>
      </c>
      <c r="AI124" s="3">
        <f t="shared" si="152"/>
        <v>603.90569856436457</v>
      </c>
      <c r="AJ124" s="3"/>
      <c r="AK124" s="3">
        <f t="shared" si="153"/>
        <v>1287</v>
      </c>
      <c r="AM124" s="10">
        <v>0.14499416711397387</v>
      </c>
      <c r="AN124" s="10">
        <v>0.1362516908212561</v>
      </c>
      <c r="AO124" s="10">
        <v>0.18340511075326518</v>
      </c>
      <c r="AP124" s="10">
        <v>0.5353490313115048</v>
      </c>
      <c r="AQ124" s="10">
        <v>0</v>
      </c>
      <c r="AR124" s="10">
        <v>0</v>
      </c>
      <c r="AS124" s="10">
        <v>0.21036897977448502</v>
      </c>
      <c r="AT124" s="10">
        <v>0.23835299557178211</v>
      </c>
      <c r="AU124" s="77">
        <v>0.55127802465373299</v>
      </c>
      <c r="AV124" s="77">
        <f t="shared" si="154"/>
        <v>0</v>
      </c>
      <c r="AW124" s="10">
        <v>0</v>
      </c>
      <c r="AX124" s="10">
        <f t="shared" si="155"/>
        <v>0.27909301590754876</v>
      </c>
      <c r="AY124" s="10">
        <f t="shared" si="156"/>
        <v>0.18044847155759217</v>
      </c>
      <c r="AZ124" s="10">
        <f t="shared" si="157"/>
        <v>0.19088818842257199</v>
      </c>
      <c r="BA124" s="10">
        <f t="shared" si="158"/>
        <v>0.34957032411228706</v>
      </c>
      <c r="BC124" s="13">
        <f t="shared" si="159"/>
        <v>359.19271147301527</v>
      </c>
      <c r="BD124" s="13">
        <f t="shared" si="160"/>
        <v>232.23718289462113</v>
      </c>
      <c r="BE124" s="13">
        <f t="shared" si="161"/>
        <v>245.67309849985014</v>
      </c>
      <c r="BF124" s="13">
        <f t="shared" si="162"/>
        <v>449.89700713251347</v>
      </c>
      <c r="BH124" s="13">
        <f t="shared" si="163"/>
        <v>377.23423952357035</v>
      </c>
      <c r="BI124" s="13">
        <f t="shared" si="164"/>
        <v>233.59807384886565</v>
      </c>
      <c r="BJ124" s="13">
        <f t="shared" si="165"/>
        <v>245.90849910830639</v>
      </c>
      <c r="BK124" s="13">
        <f t="shared" si="166"/>
        <v>435.67329651872734</v>
      </c>
      <c r="BL124" s="13">
        <f t="shared" si="167"/>
        <v>1292.4141089994698</v>
      </c>
      <c r="BM124" s="67">
        <f t="shared" si="168"/>
        <v>0.99581085585357687</v>
      </c>
      <c r="BO124" s="136">
        <f t="shared" si="169"/>
        <v>375.6539509172398</v>
      </c>
      <c r="BP124" s="136">
        <f t="shared" si="170"/>
        <v>232.61949784518595</v>
      </c>
      <c r="BQ124" s="136">
        <f t="shared" si="171"/>
        <v>244.87835295871113</v>
      </c>
      <c r="BR124" s="136">
        <f t="shared" si="172"/>
        <v>433.84819827886304</v>
      </c>
      <c r="BT124" s="3">
        <f t="shared" si="173"/>
        <v>377</v>
      </c>
      <c r="BU124" s="3">
        <f t="shared" si="174"/>
        <v>233</v>
      </c>
      <c r="BV124" s="3">
        <f t="shared" si="175"/>
        <v>245</v>
      </c>
      <c r="BW124" s="3">
        <f t="shared" si="176"/>
        <v>433</v>
      </c>
      <c r="BX124" s="3">
        <f t="shared" si="177"/>
        <v>1288</v>
      </c>
    </row>
    <row r="125" spans="1:76" x14ac:dyDescent="0.55000000000000004">
      <c r="A125">
        <v>65</v>
      </c>
      <c r="B125" s="6" t="s">
        <v>170</v>
      </c>
      <c r="C125" s="6">
        <v>49270</v>
      </c>
      <c r="D125">
        <v>205731</v>
      </c>
      <c r="E125">
        <v>266814</v>
      </c>
      <c r="F125">
        <v>57735</v>
      </c>
      <c r="G125">
        <v>65182</v>
      </c>
      <c r="H125">
        <v>76199</v>
      </c>
      <c r="I125" s="62">
        <f t="shared" si="134"/>
        <v>11017</v>
      </c>
      <c r="J125" s="8">
        <f t="shared" si="135"/>
        <v>1.5161586427373152E-2</v>
      </c>
      <c r="K125" s="62">
        <f t="shared" si="136"/>
        <v>18464</v>
      </c>
      <c r="L125" s="8">
        <f t="shared" si="137"/>
        <v>1.4283846581709343E-2</v>
      </c>
      <c r="M125">
        <v>208297</v>
      </c>
      <c r="N125" s="8">
        <f t="shared" si="138"/>
        <v>1.0874058783930697E-2</v>
      </c>
      <c r="O125" s="3">
        <v>128655.48017299001</v>
      </c>
      <c r="P125" s="8">
        <f t="shared" si="139"/>
        <v>0.48219163976774082</v>
      </c>
      <c r="Q125" s="8">
        <f t="shared" si="140"/>
        <v>1.2578162619417282E-2</v>
      </c>
      <c r="R125" s="8">
        <v>4.8000000000000001E-2</v>
      </c>
      <c r="S125" s="115">
        <f t="shared" si="141"/>
        <v>12807.072</v>
      </c>
      <c r="T125" s="8">
        <f t="shared" si="142"/>
        <v>4.6978459088021724E-3</v>
      </c>
      <c r="U125" s="2">
        <v>0.605330448465775</v>
      </c>
      <c r="V125" s="2">
        <v>0.394669551534225</v>
      </c>
      <c r="W125">
        <v>46</v>
      </c>
      <c r="X125" t="s">
        <v>373</v>
      </c>
      <c r="Y125" s="3">
        <f t="shared" si="143"/>
        <v>6143.7749999999996</v>
      </c>
      <c r="Z125" s="3">
        <f t="shared" si="144"/>
        <v>177.02325733920139</v>
      </c>
      <c r="AA125" s="3">
        <f t="shared" si="145"/>
        <v>6366.798257339201</v>
      </c>
      <c r="AB125" s="3"/>
      <c r="AC125" s="3">
        <f t="shared" si="146"/>
        <v>1965.7128696660386</v>
      </c>
      <c r="AD125" s="3">
        <f t="shared" si="147"/>
        <v>5263.062394493285</v>
      </c>
      <c r="AE125" s="3">
        <f t="shared" si="148"/>
        <v>13595.573521498525</v>
      </c>
      <c r="AF125" s="3">
        <f t="shared" si="149"/>
        <v>0</v>
      </c>
      <c r="AG125" s="8">
        <f t="shared" si="150"/>
        <v>0</v>
      </c>
      <c r="AH125" s="3">
        <f t="shared" si="151"/>
        <v>0</v>
      </c>
      <c r="AI125" s="3">
        <f t="shared" si="152"/>
        <v>7228.7752641593233</v>
      </c>
      <c r="AJ125" s="3"/>
      <c r="AK125" s="3">
        <f t="shared" si="153"/>
        <v>13596</v>
      </c>
      <c r="AM125" s="10">
        <v>0.21187507277734066</v>
      </c>
      <c r="AN125" s="10">
        <v>0.1830106707317074</v>
      </c>
      <c r="AO125" s="10">
        <v>0.20614738998164164</v>
      </c>
      <c r="AP125" s="10">
        <v>0.39896686650931029</v>
      </c>
      <c r="AQ125" s="10">
        <v>7.5446641703690531E-2</v>
      </c>
      <c r="AR125" s="10">
        <v>0.49105397334116774</v>
      </c>
      <c r="AS125" s="10">
        <v>0.36312534644871475</v>
      </c>
      <c r="AT125" s="10">
        <v>7.0374038506427067E-2</v>
      </c>
      <c r="AU125" s="77">
        <v>0</v>
      </c>
      <c r="AV125" s="77">
        <f t="shared" si="154"/>
        <v>0.56650061504485827</v>
      </c>
      <c r="AW125" s="10">
        <v>0</v>
      </c>
      <c r="AX125" s="10">
        <f t="shared" si="155"/>
        <v>0.26413709928470869</v>
      </c>
      <c r="AY125" s="10">
        <f t="shared" si="156"/>
        <v>0.14976796720649177</v>
      </c>
      <c r="AZ125" s="10">
        <f t="shared" si="157"/>
        <v>0.15889794008120145</v>
      </c>
      <c r="BA125" s="10">
        <f t="shared" si="158"/>
        <v>0.42719699342759809</v>
      </c>
      <c r="BC125" s="13">
        <f t="shared" si="159"/>
        <v>3591.2080018748993</v>
      </c>
      <c r="BD125" s="13">
        <f t="shared" si="160"/>
        <v>2036.245282139462</v>
      </c>
      <c r="BE125" s="13">
        <f t="shared" si="161"/>
        <v>2160.376393344015</v>
      </c>
      <c r="BF125" s="13">
        <f t="shared" si="162"/>
        <v>5808.1703226416239</v>
      </c>
      <c r="BH125" s="13">
        <f t="shared" si="163"/>
        <v>3771.587162786886</v>
      </c>
      <c r="BI125" s="13">
        <f t="shared" si="164"/>
        <v>2048.1775134494846</v>
      </c>
      <c r="BJ125" s="13">
        <f t="shared" si="165"/>
        <v>2162.4464365054073</v>
      </c>
      <c r="BK125" s="13">
        <f t="shared" si="166"/>
        <v>5624.5422198645319</v>
      </c>
      <c r="BL125" s="13">
        <f t="shared" si="167"/>
        <v>13606.753332606309</v>
      </c>
      <c r="BM125" s="67">
        <f t="shared" si="168"/>
        <v>0.99920970621400618</v>
      </c>
      <c r="BO125" s="136">
        <f t="shared" si="169"/>
        <v>3768.6065008888013</v>
      </c>
      <c r="BP125" s="136">
        <f t="shared" si="170"/>
        <v>2046.5588514879933</v>
      </c>
      <c r="BQ125" s="136">
        <f t="shared" si="171"/>
        <v>2160.7374685240925</v>
      </c>
      <c r="BR125" s="136">
        <f t="shared" si="172"/>
        <v>5620.0971790991134</v>
      </c>
      <c r="BT125" s="3">
        <f t="shared" si="173"/>
        <v>3769</v>
      </c>
      <c r="BU125" s="3">
        <f t="shared" si="174"/>
        <v>2047</v>
      </c>
      <c r="BV125" s="3">
        <f t="shared" si="175"/>
        <v>2161</v>
      </c>
      <c r="BW125" s="3">
        <f t="shared" si="176"/>
        <v>5619</v>
      </c>
      <c r="BX125" s="3">
        <f t="shared" si="177"/>
        <v>13596</v>
      </c>
    </row>
    <row r="126" spans="1:76" x14ac:dyDescent="0.55000000000000004">
      <c r="A126">
        <v>65</v>
      </c>
      <c r="B126" s="6" t="s">
        <v>171</v>
      </c>
      <c r="C126" s="6">
        <v>50076</v>
      </c>
      <c r="D126">
        <v>113574</v>
      </c>
      <c r="E126">
        <v>127738</v>
      </c>
      <c r="F126">
        <v>38385</v>
      </c>
      <c r="G126">
        <v>41348</v>
      </c>
      <c r="H126">
        <v>42287</v>
      </c>
      <c r="I126" s="62">
        <f t="shared" si="134"/>
        <v>939</v>
      </c>
      <c r="J126" s="8">
        <f t="shared" si="135"/>
        <v>1.2922510352458374E-3</v>
      </c>
      <c r="K126" s="62">
        <f t="shared" si="136"/>
        <v>3902</v>
      </c>
      <c r="L126" s="8">
        <f t="shared" si="137"/>
        <v>3.0186075260956375E-3</v>
      </c>
      <c r="M126">
        <v>118125</v>
      </c>
      <c r="N126" s="8">
        <f t="shared" si="138"/>
        <v>6.1666667971781329E-3</v>
      </c>
      <c r="O126" s="3">
        <v>0</v>
      </c>
      <c r="P126" s="8">
        <f t="shared" si="139"/>
        <v>0</v>
      </c>
      <c r="Q126" s="8">
        <f t="shared" si="140"/>
        <v>0</v>
      </c>
      <c r="R126" s="8">
        <v>2.5749999999999999E-2</v>
      </c>
      <c r="S126" s="115">
        <f t="shared" si="141"/>
        <v>3289.2534999999998</v>
      </c>
      <c r="T126" s="8">
        <f t="shared" si="142"/>
        <v>1.2065526060904652E-3</v>
      </c>
      <c r="U126" s="2">
        <v>0.66526822346299785</v>
      </c>
      <c r="V126" s="2">
        <v>0.33473177653700215</v>
      </c>
      <c r="W126">
        <v>20</v>
      </c>
      <c r="X126" t="s">
        <v>373</v>
      </c>
      <c r="Y126" s="3">
        <f t="shared" si="143"/>
        <v>2444.4749999999999</v>
      </c>
      <c r="Z126" s="3">
        <f t="shared" si="144"/>
        <v>65.305646080760098</v>
      </c>
      <c r="AA126" s="3">
        <f t="shared" si="145"/>
        <v>2529.7806460807601</v>
      </c>
      <c r="AB126" s="3"/>
      <c r="AC126" s="3">
        <f t="shared" si="146"/>
        <v>504.85606206821211</v>
      </c>
      <c r="AD126" s="3">
        <f t="shared" si="147"/>
        <v>0</v>
      </c>
      <c r="AE126" s="3">
        <f t="shared" si="148"/>
        <v>3034.636708148972</v>
      </c>
      <c r="AF126" s="3">
        <f t="shared" si="149"/>
        <v>0</v>
      </c>
      <c r="AG126" s="8">
        <f t="shared" si="150"/>
        <v>1.2065526060904652E-3</v>
      </c>
      <c r="AH126" s="3">
        <f t="shared" si="151"/>
        <v>0</v>
      </c>
      <c r="AI126" s="3">
        <f t="shared" si="152"/>
        <v>504.85606206821211</v>
      </c>
      <c r="AJ126" s="3"/>
      <c r="AK126" s="3">
        <f t="shared" si="153"/>
        <v>3035</v>
      </c>
      <c r="AM126" s="10">
        <v>0.15795419687201162</v>
      </c>
      <c r="AN126" s="10">
        <v>0.1222465632230003</v>
      </c>
      <c r="AO126" s="10">
        <v>0.16770460725339578</v>
      </c>
      <c r="AP126" s="10">
        <v>0.55209463265159231</v>
      </c>
      <c r="AQ126" s="10">
        <v>0</v>
      </c>
      <c r="AR126" s="10">
        <v>0</v>
      </c>
      <c r="AS126" s="10">
        <v>0</v>
      </c>
      <c r="AT126" s="10">
        <v>4.9784291107363196E-2</v>
      </c>
      <c r="AU126" s="77">
        <v>0.95021570889263673</v>
      </c>
      <c r="AV126" s="77">
        <f t="shared" si="154"/>
        <v>0</v>
      </c>
      <c r="AW126" s="10">
        <v>0.3</v>
      </c>
      <c r="AX126" s="10">
        <f t="shared" si="155"/>
        <v>0.31772620531044549</v>
      </c>
      <c r="AY126" s="10">
        <f t="shared" si="156"/>
        <v>0.19173071250841434</v>
      </c>
      <c r="AZ126" s="10">
        <f t="shared" si="157"/>
        <v>0.18020227628371011</v>
      </c>
      <c r="BA126" s="10">
        <f t="shared" si="158"/>
        <v>0.31034080589743002</v>
      </c>
      <c r="BC126" s="13">
        <f t="shared" si="159"/>
        <v>964.29903311720204</v>
      </c>
      <c r="BD126" s="13">
        <f t="shared" si="160"/>
        <v>581.90271246303746</v>
      </c>
      <c r="BE126" s="13">
        <f t="shared" si="161"/>
        <v>546.91390852106019</v>
      </c>
      <c r="BF126" s="13">
        <f t="shared" si="162"/>
        <v>941.88434589870008</v>
      </c>
      <c r="BH126" s="13">
        <f t="shared" si="163"/>
        <v>1012.7338356602768</v>
      </c>
      <c r="BI126" s="13">
        <f t="shared" si="164"/>
        <v>585.3126149074734</v>
      </c>
      <c r="BJ126" s="13">
        <f t="shared" si="165"/>
        <v>547.43795396040696</v>
      </c>
      <c r="BK126" s="13">
        <f t="shared" si="166"/>
        <v>912.10621855994145</v>
      </c>
      <c r="BL126" s="13">
        <f t="shared" si="167"/>
        <v>3057.5906230880983</v>
      </c>
      <c r="BM126" s="67">
        <f t="shared" si="168"/>
        <v>0.99261162599155206</v>
      </c>
      <c r="BO126" s="136">
        <f t="shared" si="169"/>
        <v>1005.2513793114086</v>
      </c>
      <c r="BP126" s="136">
        <f t="shared" si="170"/>
        <v>580.98810639667431</v>
      </c>
      <c r="BQ126" s="136">
        <f t="shared" si="171"/>
        <v>543.39327761012794</v>
      </c>
      <c r="BR126" s="136">
        <f t="shared" si="172"/>
        <v>905.36723668178945</v>
      </c>
      <c r="BT126" s="3">
        <f t="shared" si="173"/>
        <v>1006</v>
      </c>
      <c r="BU126" s="3">
        <f t="shared" si="174"/>
        <v>581</v>
      </c>
      <c r="BV126" s="3">
        <f t="shared" si="175"/>
        <v>543</v>
      </c>
      <c r="BW126" s="3">
        <f t="shared" si="176"/>
        <v>904</v>
      </c>
      <c r="BX126" s="3">
        <f t="shared" si="177"/>
        <v>3034</v>
      </c>
    </row>
    <row r="127" spans="1:76" x14ac:dyDescent="0.55000000000000004">
      <c r="A127">
        <v>71</v>
      </c>
      <c r="B127" s="6" t="s">
        <v>195</v>
      </c>
      <c r="C127" s="6">
        <v>50734</v>
      </c>
      <c r="D127">
        <v>5031</v>
      </c>
      <c r="E127">
        <v>5581</v>
      </c>
      <c r="F127">
        <v>1895</v>
      </c>
      <c r="G127">
        <v>1968</v>
      </c>
      <c r="H127">
        <v>2096</v>
      </c>
      <c r="I127" s="62">
        <f t="shared" si="134"/>
        <v>128</v>
      </c>
      <c r="J127" s="8">
        <f t="shared" si="135"/>
        <v>1.7615349575236122E-4</v>
      </c>
      <c r="K127" s="62">
        <f t="shared" si="136"/>
        <v>201</v>
      </c>
      <c r="L127" s="8">
        <f t="shared" si="137"/>
        <v>1.5549464703875531E-4</v>
      </c>
      <c r="M127">
        <v>5085</v>
      </c>
      <c r="N127" s="8">
        <f t="shared" si="138"/>
        <v>2.6546032307852538E-4</v>
      </c>
      <c r="O127" s="3">
        <v>0</v>
      </c>
      <c r="P127" s="8">
        <f t="shared" si="139"/>
        <v>0</v>
      </c>
      <c r="Q127" s="8">
        <f t="shared" si="140"/>
        <v>0</v>
      </c>
      <c r="R127" s="8">
        <v>2.0000000000000001E-4</v>
      </c>
      <c r="S127" s="115">
        <f t="shared" si="141"/>
        <v>1.1162000000000001</v>
      </c>
      <c r="T127" s="8">
        <f t="shared" si="142"/>
        <v>4.0944062806900639E-7</v>
      </c>
      <c r="U127" s="2">
        <v>0.56905552918841951</v>
      </c>
      <c r="V127" s="2">
        <v>0.43094447081158049</v>
      </c>
      <c r="W127">
        <v>24</v>
      </c>
      <c r="X127" t="s">
        <v>368</v>
      </c>
      <c r="Y127" s="3">
        <f t="shared" si="143"/>
        <v>60.224999999999994</v>
      </c>
      <c r="Z127" s="3">
        <f t="shared" si="144"/>
        <v>1.8117520764119601</v>
      </c>
      <c r="AA127" s="3">
        <f t="shared" si="145"/>
        <v>86.036752076411958</v>
      </c>
      <c r="AB127" s="3"/>
      <c r="AC127" s="3">
        <f t="shared" si="146"/>
        <v>0.17132164987603979</v>
      </c>
      <c r="AD127" s="3">
        <f t="shared" si="147"/>
        <v>0</v>
      </c>
      <c r="AE127" s="3">
        <f t="shared" si="148"/>
        <v>86.208073726287992</v>
      </c>
      <c r="AF127" s="3">
        <f t="shared" si="149"/>
        <v>0</v>
      </c>
      <c r="AG127" s="8">
        <f t="shared" si="150"/>
        <v>0</v>
      </c>
      <c r="AH127" s="3">
        <f t="shared" si="151"/>
        <v>0</v>
      </c>
      <c r="AI127" s="3">
        <f t="shared" si="152"/>
        <v>0.17132164987603979</v>
      </c>
      <c r="AJ127" s="3"/>
      <c r="AK127" s="3">
        <f t="shared" si="153"/>
        <v>86</v>
      </c>
      <c r="AM127" s="10">
        <v>0.43189416231608924</v>
      </c>
      <c r="AN127" s="10">
        <v>0.20796979591836734</v>
      </c>
      <c r="AO127" s="10">
        <v>0.16960203765227022</v>
      </c>
      <c r="AP127" s="10">
        <v>0.19053400411327323</v>
      </c>
      <c r="AQ127" s="10">
        <v>0</v>
      </c>
      <c r="AR127" s="10">
        <v>0.9929474929893829</v>
      </c>
      <c r="AS127" s="10">
        <v>7.0525070106170684E-3</v>
      </c>
      <c r="AT127" s="10">
        <v>0</v>
      </c>
      <c r="AU127" s="77">
        <v>0</v>
      </c>
      <c r="AV127" s="77">
        <f t="shared" si="154"/>
        <v>0.9929474929893829</v>
      </c>
      <c r="AW127" s="10">
        <v>0.3</v>
      </c>
      <c r="AX127" s="10">
        <f t="shared" si="155"/>
        <v>9.666502711532024E-2</v>
      </c>
      <c r="AY127" s="10">
        <f t="shared" si="156"/>
        <v>0.11818499233202881</v>
      </c>
      <c r="AZ127" s="10">
        <f t="shared" si="157"/>
        <v>0.18209734848927578</v>
      </c>
      <c r="BA127" s="10">
        <f t="shared" si="158"/>
        <v>0.60305263206337512</v>
      </c>
      <c r="BC127" s="13">
        <f t="shared" si="159"/>
        <v>8.3131923319175414</v>
      </c>
      <c r="BD127" s="13">
        <f t="shared" si="160"/>
        <v>10.163909340554477</v>
      </c>
      <c r="BE127" s="13">
        <f t="shared" si="161"/>
        <v>15.660371970077717</v>
      </c>
      <c r="BF127" s="13">
        <f t="shared" si="162"/>
        <v>51.862526357450257</v>
      </c>
      <c r="BH127" s="13">
        <f t="shared" si="163"/>
        <v>8.7307472762561513</v>
      </c>
      <c r="BI127" s="13">
        <f t="shared" si="164"/>
        <v>10.223469020485656</v>
      </c>
      <c r="BJ127" s="13">
        <f t="shared" si="165"/>
        <v>15.675377524665981</v>
      </c>
      <c r="BK127" s="13">
        <f t="shared" si="166"/>
        <v>50.222867602416677</v>
      </c>
      <c r="BL127" s="13">
        <f t="shared" si="167"/>
        <v>84.852461423824465</v>
      </c>
      <c r="BM127" s="67">
        <f t="shared" si="168"/>
        <v>1.0135239279676729</v>
      </c>
      <c r="BO127" s="136">
        <f t="shared" si="169"/>
        <v>8.8488212735241962</v>
      </c>
      <c r="BP127" s="136">
        <f t="shared" si="170"/>
        <v>10.361730479098439</v>
      </c>
      <c r="BQ127" s="136">
        <f t="shared" si="171"/>
        <v>15.887370201175642</v>
      </c>
      <c r="BR127" s="136">
        <f t="shared" si="172"/>
        <v>50.90207804620173</v>
      </c>
      <c r="BT127" s="3">
        <f t="shared" si="173"/>
        <v>10</v>
      </c>
      <c r="BU127" s="3">
        <f t="shared" si="174"/>
        <v>11</v>
      </c>
      <c r="BV127" s="3">
        <f t="shared" si="175"/>
        <v>16</v>
      </c>
      <c r="BW127" s="3">
        <f t="shared" si="176"/>
        <v>50</v>
      </c>
      <c r="BX127" s="3">
        <f t="shared" si="177"/>
        <v>87</v>
      </c>
    </row>
    <row r="128" spans="1:76" x14ac:dyDescent="0.55000000000000004">
      <c r="A128">
        <v>59</v>
      </c>
      <c r="B128" s="6" t="s">
        <v>140</v>
      </c>
      <c r="C128" s="6">
        <v>51182</v>
      </c>
      <c r="D128">
        <v>84877</v>
      </c>
      <c r="E128">
        <v>91975</v>
      </c>
      <c r="F128">
        <v>39952</v>
      </c>
      <c r="G128">
        <v>40240</v>
      </c>
      <c r="H128">
        <v>41825</v>
      </c>
      <c r="I128" s="62">
        <f t="shared" si="134"/>
        <v>1585</v>
      </c>
      <c r="J128" s="8">
        <f t="shared" si="135"/>
        <v>2.1812757091210352E-3</v>
      </c>
      <c r="K128" s="62">
        <f t="shared" si="136"/>
        <v>1873</v>
      </c>
      <c r="L128" s="8">
        <f t="shared" si="137"/>
        <v>1.448962556734272E-3</v>
      </c>
      <c r="M128">
        <v>87180</v>
      </c>
      <c r="N128" s="8">
        <f t="shared" si="138"/>
        <v>4.5511958635173731E-3</v>
      </c>
      <c r="O128" s="3">
        <v>16131.2611011687</v>
      </c>
      <c r="P128" s="8">
        <f t="shared" si="139"/>
        <v>0.17538745421221746</v>
      </c>
      <c r="Q128" s="8">
        <f t="shared" si="140"/>
        <v>1.5770927527840937E-3</v>
      </c>
      <c r="R128" s="8">
        <v>0.1663</v>
      </c>
      <c r="S128" s="115">
        <f t="shared" si="141"/>
        <v>15295.442500000001</v>
      </c>
      <c r="T128" s="8">
        <f t="shared" si="142"/>
        <v>5.6106213794959439E-3</v>
      </c>
      <c r="U128" s="2">
        <v>0.57001395802059462</v>
      </c>
      <c r="V128" s="2">
        <v>0.42998604197940538</v>
      </c>
      <c r="W128">
        <v>75</v>
      </c>
      <c r="X128" t="s">
        <v>371</v>
      </c>
      <c r="Y128" s="3">
        <f t="shared" si="143"/>
        <v>237.6</v>
      </c>
      <c r="Z128" s="3">
        <f t="shared" si="144"/>
        <v>7.1397639251007359</v>
      </c>
      <c r="AA128" s="3">
        <f t="shared" si="145"/>
        <v>319.73976392510076</v>
      </c>
      <c r="AB128" s="3"/>
      <c r="AC128" s="3">
        <f t="shared" si="146"/>
        <v>2347.6441898262842</v>
      </c>
      <c r="AD128" s="3">
        <f t="shared" si="147"/>
        <v>659.90063977964326</v>
      </c>
      <c r="AE128" s="3">
        <f t="shared" si="148"/>
        <v>3327.2845935310283</v>
      </c>
      <c r="AF128" s="3">
        <f t="shared" si="149"/>
        <v>0</v>
      </c>
      <c r="AG128" s="8">
        <f t="shared" si="150"/>
        <v>7.1877141322800372E-3</v>
      </c>
      <c r="AH128" s="3">
        <f t="shared" si="151"/>
        <v>1506.4334755641332</v>
      </c>
      <c r="AI128" s="3">
        <f t="shared" si="152"/>
        <v>4513.9783051700606</v>
      </c>
      <c r="AJ128" s="3"/>
      <c r="AK128" s="3">
        <f t="shared" si="153"/>
        <v>4834</v>
      </c>
      <c r="AM128" s="10">
        <v>0.1861191488241026</v>
      </c>
      <c r="AN128" s="10">
        <v>0.11216986331674174</v>
      </c>
      <c r="AO128" s="10">
        <v>0.12078592989386636</v>
      </c>
      <c r="AP128" s="10">
        <v>0.58092505796528926</v>
      </c>
      <c r="AQ128" s="10">
        <v>0</v>
      </c>
      <c r="AR128" s="10">
        <v>4.2501428523162722E-2</v>
      </c>
      <c r="AS128" s="10">
        <v>7.8640776243443428E-2</v>
      </c>
      <c r="AT128" s="10">
        <v>2.2643931568810595E-2</v>
      </c>
      <c r="AU128" s="77">
        <v>0.8562138636645833</v>
      </c>
      <c r="AV128" s="77">
        <f t="shared" si="154"/>
        <v>4.2501428523162722E-2</v>
      </c>
      <c r="AW128" s="10">
        <v>0.2</v>
      </c>
      <c r="AX128" s="10">
        <f t="shared" si="155"/>
        <v>0.2877621890857997</v>
      </c>
      <c r="AY128" s="10">
        <f t="shared" si="156"/>
        <v>0.19195825807037581</v>
      </c>
      <c r="AZ128" s="10">
        <f t="shared" si="157"/>
        <v>0.21794083422906793</v>
      </c>
      <c r="BA128" s="10">
        <f t="shared" si="158"/>
        <v>0.30233871861475659</v>
      </c>
      <c r="BC128" s="13">
        <f t="shared" si="159"/>
        <v>1391.0424220407558</v>
      </c>
      <c r="BD128" s="13">
        <f t="shared" si="160"/>
        <v>927.92621951219667</v>
      </c>
      <c r="BE128" s="13">
        <f t="shared" si="161"/>
        <v>1053.5259926633144</v>
      </c>
      <c r="BF128" s="13">
        <f t="shared" si="162"/>
        <v>1461.5053657837334</v>
      </c>
      <c r="BH128" s="13">
        <f t="shared" si="163"/>
        <v>1460.9116874104284</v>
      </c>
      <c r="BI128" s="13">
        <f t="shared" si="164"/>
        <v>933.36379149184586</v>
      </c>
      <c r="BJ128" s="13">
        <f t="shared" si="165"/>
        <v>1054.5354668841867</v>
      </c>
      <c r="BK128" s="13">
        <f t="shared" si="166"/>
        <v>1415.2991695791861</v>
      </c>
      <c r="BL128" s="13">
        <f t="shared" si="167"/>
        <v>4864.1101153656473</v>
      </c>
      <c r="BM128" s="67">
        <f t="shared" si="168"/>
        <v>0.99380973813266893</v>
      </c>
      <c r="BO128" s="136">
        <f t="shared" si="169"/>
        <v>1451.8682615003133</v>
      </c>
      <c r="BP128" s="136">
        <f t="shared" si="170"/>
        <v>927.58602520502632</v>
      </c>
      <c r="BQ128" s="136">
        <f t="shared" si="171"/>
        <v>1048.0076161957854</v>
      </c>
      <c r="BR128" s="136">
        <f t="shared" si="172"/>
        <v>1406.5380970988747</v>
      </c>
      <c r="BT128" s="3">
        <f t="shared" si="173"/>
        <v>1453</v>
      </c>
      <c r="BU128" s="3">
        <f t="shared" si="174"/>
        <v>928</v>
      </c>
      <c r="BV128" s="3">
        <f t="shared" si="175"/>
        <v>1048</v>
      </c>
      <c r="BW128" s="3">
        <f t="shared" si="176"/>
        <v>1405</v>
      </c>
      <c r="BX128" s="3">
        <f t="shared" si="177"/>
        <v>4834</v>
      </c>
    </row>
    <row r="129" spans="1:76" x14ac:dyDescent="0.55000000000000004">
      <c r="A129">
        <v>65</v>
      </c>
      <c r="B129" s="6" t="s">
        <v>172</v>
      </c>
      <c r="C129" s="6">
        <v>51560</v>
      </c>
      <c r="D129">
        <v>27096</v>
      </c>
      <c r="E129">
        <v>27261</v>
      </c>
      <c r="F129">
        <v>7107</v>
      </c>
      <c r="G129">
        <v>7127</v>
      </c>
      <c r="H129">
        <v>7147</v>
      </c>
      <c r="I129" s="62">
        <f t="shared" si="134"/>
        <v>20</v>
      </c>
      <c r="J129" s="8">
        <f t="shared" si="135"/>
        <v>2.7523983711306441E-5</v>
      </c>
      <c r="K129" s="62">
        <f t="shared" si="136"/>
        <v>40</v>
      </c>
      <c r="L129" s="8">
        <f t="shared" si="137"/>
        <v>3.0944208365921455E-5</v>
      </c>
      <c r="M129">
        <v>26386</v>
      </c>
      <c r="N129" s="8">
        <f t="shared" si="138"/>
        <v>1.3774702231563363E-3</v>
      </c>
      <c r="O129" s="3">
        <v>0</v>
      </c>
      <c r="P129" s="8">
        <f t="shared" si="139"/>
        <v>0</v>
      </c>
      <c r="Q129" s="8">
        <f t="shared" si="140"/>
        <v>0</v>
      </c>
      <c r="R129" s="8">
        <v>0.1036</v>
      </c>
      <c r="S129" s="115">
        <f t="shared" si="141"/>
        <v>2824.2395999999999</v>
      </c>
      <c r="T129" s="8">
        <f t="shared" si="142"/>
        <v>1.0359778136905208E-3</v>
      </c>
      <c r="U129" s="2">
        <v>0.81284638340201787</v>
      </c>
      <c r="V129" s="2">
        <v>0.18715361659798213</v>
      </c>
      <c r="W129">
        <v>3</v>
      </c>
      <c r="X129" t="s">
        <v>373</v>
      </c>
      <c r="Y129" s="3">
        <f t="shared" si="143"/>
        <v>16.5</v>
      </c>
      <c r="Z129" s="3">
        <f t="shared" si="144"/>
        <v>0.35558121358533468</v>
      </c>
      <c r="AA129" s="3">
        <f t="shared" si="145"/>
        <v>19.855581213585335</v>
      </c>
      <c r="AB129" s="3"/>
      <c r="AC129" s="3">
        <f t="shared" si="146"/>
        <v>433.48269836700115</v>
      </c>
      <c r="AD129" s="3">
        <f t="shared" si="147"/>
        <v>0</v>
      </c>
      <c r="AE129" s="3">
        <f t="shared" si="148"/>
        <v>453.33827958058646</v>
      </c>
      <c r="AF129" s="3">
        <f t="shared" si="149"/>
        <v>0</v>
      </c>
      <c r="AG129" s="8">
        <f t="shared" si="150"/>
        <v>1.0359778136905208E-3</v>
      </c>
      <c r="AH129" s="3">
        <f t="shared" si="151"/>
        <v>0</v>
      </c>
      <c r="AI129" s="3">
        <f t="shared" si="152"/>
        <v>433.48269836700115</v>
      </c>
      <c r="AJ129" s="3"/>
      <c r="AK129" s="3">
        <f t="shared" si="153"/>
        <v>453</v>
      </c>
      <c r="AM129" s="10">
        <v>0.12983959073468807</v>
      </c>
      <c r="AN129" s="10">
        <v>0.10966559613471651</v>
      </c>
      <c r="AO129" s="10">
        <v>0.16245236132821744</v>
      </c>
      <c r="AP129" s="10">
        <v>0.59804245180237792</v>
      </c>
      <c r="AQ129" s="10">
        <v>0</v>
      </c>
      <c r="AR129" s="10">
        <v>4.8048724245044116E-3</v>
      </c>
      <c r="AS129" s="10">
        <v>3.6518327066806662E-4</v>
      </c>
      <c r="AT129" s="10">
        <v>0.82348498124027203</v>
      </c>
      <c r="AU129" s="77">
        <v>0.17134496306455538</v>
      </c>
      <c r="AV129" s="77">
        <f t="shared" si="154"/>
        <v>4.8048724245044116E-3</v>
      </c>
      <c r="AW129" s="10">
        <v>0</v>
      </c>
      <c r="AX129" s="10">
        <f t="shared" si="155"/>
        <v>0.30515484030603496</v>
      </c>
      <c r="AY129" s="10">
        <f t="shared" si="156"/>
        <v>0.18644050450498723</v>
      </c>
      <c r="AZ129" s="10">
        <f t="shared" si="157"/>
        <v>0.18074545440791356</v>
      </c>
      <c r="BA129" s="10">
        <f t="shared" si="158"/>
        <v>0.32765920078106425</v>
      </c>
      <c r="BC129" s="13">
        <f t="shared" si="159"/>
        <v>138.23514265863383</v>
      </c>
      <c r="BD129" s="13">
        <f t="shared" si="160"/>
        <v>84.45754854075922</v>
      </c>
      <c r="BE129" s="13">
        <f t="shared" si="161"/>
        <v>81.877690846784844</v>
      </c>
      <c r="BF129" s="13">
        <f t="shared" si="162"/>
        <v>148.42961795382212</v>
      </c>
      <c r="BH129" s="13">
        <f t="shared" si="163"/>
        <v>145.17841607200759</v>
      </c>
      <c r="BI129" s="13">
        <f t="shared" si="164"/>
        <v>84.952462888212963</v>
      </c>
      <c r="BJ129" s="13">
        <f t="shared" si="165"/>
        <v>81.956144932160967</v>
      </c>
      <c r="BK129" s="13">
        <f t="shared" si="166"/>
        <v>143.73694407775838</v>
      </c>
      <c r="BL129" s="13">
        <f t="shared" si="167"/>
        <v>455.8239679701399</v>
      </c>
      <c r="BM129" s="67">
        <f t="shared" si="168"/>
        <v>0.99380469617972156</v>
      </c>
      <c r="BO129" s="136">
        <f t="shared" si="169"/>
        <v>144.27899167629471</v>
      </c>
      <c r="BP129" s="136">
        <f t="shared" si="170"/>
        <v>84.426156570339558</v>
      </c>
      <c r="BQ129" s="136">
        <f t="shared" si="171"/>
        <v>81.448401714367463</v>
      </c>
      <c r="BR129" s="136">
        <f t="shared" si="172"/>
        <v>142.84645003899828</v>
      </c>
      <c r="BT129" s="3">
        <f t="shared" si="173"/>
        <v>145</v>
      </c>
      <c r="BU129" s="3">
        <f t="shared" si="174"/>
        <v>85</v>
      </c>
      <c r="BV129" s="3">
        <f t="shared" si="175"/>
        <v>82</v>
      </c>
      <c r="BW129" s="3">
        <f t="shared" si="176"/>
        <v>142</v>
      </c>
      <c r="BX129" s="3">
        <f t="shared" si="177"/>
        <v>454</v>
      </c>
    </row>
    <row r="130" spans="1:76" x14ac:dyDescent="0.55000000000000004">
      <c r="A130">
        <v>37</v>
      </c>
      <c r="B130" s="6" t="s">
        <v>86</v>
      </c>
      <c r="C130" s="6">
        <v>52526</v>
      </c>
      <c r="D130">
        <v>105528</v>
      </c>
      <c r="E130">
        <v>106989</v>
      </c>
      <c r="F130">
        <v>26812</v>
      </c>
      <c r="G130">
        <v>26977</v>
      </c>
      <c r="H130">
        <v>27280</v>
      </c>
      <c r="I130" s="62">
        <f t="shared" si="134"/>
        <v>303</v>
      </c>
      <c r="J130" s="8">
        <f t="shared" si="135"/>
        <v>4.1698835322629253E-4</v>
      </c>
      <c r="K130" s="62">
        <f t="shared" si="136"/>
        <v>468</v>
      </c>
      <c r="L130" s="8">
        <f t="shared" si="137"/>
        <v>3.6204723788128102E-4</v>
      </c>
      <c r="M130">
        <v>106744</v>
      </c>
      <c r="N130" s="8">
        <f t="shared" si="138"/>
        <v>5.5725263965966786E-3</v>
      </c>
      <c r="O130" s="3">
        <v>17429.271427230698</v>
      </c>
      <c r="P130" s="8">
        <f t="shared" si="139"/>
        <v>0.16290713463281925</v>
      </c>
      <c r="Q130" s="8">
        <f t="shared" si="140"/>
        <v>1.7039943425254554E-3</v>
      </c>
      <c r="R130" s="8">
        <v>0.21990000000000001</v>
      </c>
      <c r="S130" s="115">
        <f t="shared" si="141"/>
        <v>23526.881100000002</v>
      </c>
      <c r="T130" s="8">
        <f t="shared" si="142"/>
        <v>8.6300492511098698E-3</v>
      </c>
      <c r="U130" s="2">
        <v>0.62981863572949559</v>
      </c>
      <c r="V130" s="2">
        <v>0.37018136427050441</v>
      </c>
      <c r="W130">
        <v>149</v>
      </c>
      <c r="X130" t="s">
        <v>372</v>
      </c>
      <c r="Y130" s="3">
        <f t="shared" si="143"/>
        <v>136.125</v>
      </c>
      <c r="Z130" s="3">
        <f t="shared" si="144"/>
        <v>3.8055578373962846</v>
      </c>
      <c r="AA130" s="3">
        <f t="shared" si="145"/>
        <v>288.93055783739629</v>
      </c>
      <c r="AB130" s="3"/>
      <c r="AC130" s="3">
        <f t="shared" si="146"/>
        <v>3611.0590274945516</v>
      </c>
      <c r="AD130" s="3">
        <f t="shared" si="147"/>
        <v>712.99988845195196</v>
      </c>
      <c r="AE130" s="3">
        <f t="shared" si="148"/>
        <v>4612.9894737838995</v>
      </c>
      <c r="AF130" s="3">
        <f t="shared" si="149"/>
        <v>0</v>
      </c>
      <c r="AG130" s="8">
        <f t="shared" si="150"/>
        <v>1.0334043593635326E-2</v>
      </c>
      <c r="AH130" s="3">
        <f t="shared" si="151"/>
        <v>408.52767748355018</v>
      </c>
      <c r="AI130" s="3">
        <f t="shared" si="152"/>
        <v>4732.5865934300537</v>
      </c>
      <c r="AJ130" s="3"/>
      <c r="AK130" s="3">
        <f t="shared" si="153"/>
        <v>5022</v>
      </c>
      <c r="AM130" s="10">
        <v>0.19664846170790806</v>
      </c>
      <c r="AN130" s="10">
        <v>0.15592251266612822</v>
      </c>
      <c r="AO130" s="10">
        <v>0.22250817485375823</v>
      </c>
      <c r="AP130" s="10">
        <v>0.42492085077220548</v>
      </c>
      <c r="AQ130" s="10">
        <v>6.170348595553575E-2</v>
      </c>
      <c r="AR130" s="10">
        <v>3.8589998320234402E-2</v>
      </c>
      <c r="AS130" s="10">
        <v>0.67638114229930257</v>
      </c>
      <c r="AT130" s="10">
        <v>0.22327247604646541</v>
      </c>
      <c r="AU130" s="77">
        <v>5.2897378461954794E-5</v>
      </c>
      <c r="AV130" s="77">
        <f t="shared" si="154"/>
        <v>0.10029348427577015</v>
      </c>
      <c r="AW130" s="10">
        <v>0</v>
      </c>
      <c r="AX130" s="10">
        <f t="shared" si="155"/>
        <v>0.29280798908177674</v>
      </c>
      <c r="AY130" s="10">
        <f t="shared" si="156"/>
        <v>0.1501615368578782</v>
      </c>
      <c r="AZ130" s="10">
        <f t="shared" si="157"/>
        <v>0.13097468236820761</v>
      </c>
      <c r="BA130" s="10">
        <f t="shared" si="158"/>
        <v>0.42605579169213742</v>
      </c>
      <c r="BC130" s="13">
        <f t="shared" si="159"/>
        <v>1470.4817211686827</v>
      </c>
      <c r="BD130" s="13">
        <f t="shared" si="160"/>
        <v>754.11123810026436</v>
      </c>
      <c r="BE130" s="13">
        <f t="shared" si="161"/>
        <v>657.75485485313868</v>
      </c>
      <c r="BF130" s="13">
        <f t="shared" si="162"/>
        <v>2139.6521858779142</v>
      </c>
      <c r="BH130" s="13">
        <f t="shared" si="163"/>
        <v>1544.3410628894469</v>
      </c>
      <c r="BI130" s="13">
        <f t="shared" si="164"/>
        <v>758.53026846238538</v>
      </c>
      <c r="BJ130" s="13">
        <f t="shared" si="165"/>
        <v>658.38510657379084</v>
      </c>
      <c r="BK130" s="13">
        <f t="shared" si="166"/>
        <v>2072.0060512657797</v>
      </c>
      <c r="BL130" s="13">
        <f t="shared" si="167"/>
        <v>5033.2624891914029</v>
      </c>
      <c r="BM130" s="67">
        <f t="shared" si="168"/>
        <v>0.99776238787156668</v>
      </c>
      <c r="BO130" s="136">
        <f t="shared" si="169"/>
        <v>1540.8854265966879</v>
      </c>
      <c r="BP130" s="136">
        <f t="shared" si="170"/>
        <v>756.83297193389012</v>
      </c>
      <c r="BQ130" s="136">
        <f t="shared" si="171"/>
        <v>656.91189607414151</v>
      </c>
      <c r="BR130" s="136">
        <f t="shared" si="172"/>
        <v>2067.3697053952801</v>
      </c>
      <c r="BT130" s="3">
        <f t="shared" si="173"/>
        <v>1542</v>
      </c>
      <c r="BU130" s="3">
        <f t="shared" si="174"/>
        <v>757</v>
      </c>
      <c r="BV130" s="3">
        <f t="shared" si="175"/>
        <v>657</v>
      </c>
      <c r="BW130" s="3">
        <f t="shared" si="176"/>
        <v>2066</v>
      </c>
      <c r="BX130" s="3">
        <f t="shared" si="177"/>
        <v>5022</v>
      </c>
    </row>
    <row r="131" spans="1:76" x14ac:dyDescent="0.55000000000000004">
      <c r="A131">
        <v>111</v>
      </c>
      <c r="B131" s="6" t="s">
        <v>210</v>
      </c>
      <c r="C131" s="6">
        <v>53476</v>
      </c>
      <c r="D131">
        <v>7535</v>
      </c>
      <c r="E131">
        <v>7866</v>
      </c>
      <c r="F131">
        <v>3137</v>
      </c>
      <c r="G131">
        <v>3178</v>
      </c>
      <c r="H131">
        <v>3227</v>
      </c>
      <c r="I131" s="62">
        <f t="shared" si="134"/>
        <v>49</v>
      </c>
      <c r="J131" s="8">
        <f t="shared" si="135"/>
        <v>6.7433760092700779E-5</v>
      </c>
      <c r="K131" s="62">
        <f t="shared" si="136"/>
        <v>90</v>
      </c>
      <c r="L131" s="8">
        <f t="shared" si="137"/>
        <v>6.9624468823323272E-5</v>
      </c>
      <c r="M131">
        <v>7769</v>
      </c>
      <c r="N131" s="8">
        <f t="shared" si="138"/>
        <v>4.0557743362774109E-4</v>
      </c>
      <c r="O131" s="3">
        <v>0</v>
      </c>
      <c r="P131" s="8">
        <f t="shared" si="139"/>
        <v>0</v>
      </c>
      <c r="Q131" s="8">
        <f t="shared" si="140"/>
        <v>0</v>
      </c>
      <c r="R131" s="8">
        <v>3.8500000000000001E-3</v>
      </c>
      <c r="S131" s="115">
        <f t="shared" si="141"/>
        <v>30.284100000000002</v>
      </c>
      <c r="T131" s="8">
        <f t="shared" si="142"/>
        <v>1.1108708945085643E-5</v>
      </c>
      <c r="U131" s="2">
        <v>0.56352459016393441</v>
      </c>
      <c r="V131" s="2">
        <v>0.43647540983606559</v>
      </c>
      <c r="W131">
        <v>12</v>
      </c>
      <c r="X131" t="s">
        <v>378</v>
      </c>
      <c r="Y131" s="3">
        <f t="shared" si="143"/>
        <v>33.824999999999996</v>
      </c>
      <c r="Z131" s="3">
        <f t="shared" si="144"/>
        <v>1.024107325819672</v>
      </c>
      <c r="AA131" s="3">
        <f t="shared" si="145"/>
        <v>46.849107325819666</v>
      </c>
      <c r="AB131" s="3"/>
      <c r="AC131" s="3">
        <f t="shared" si="146"/>
        <v>4.6482010186444871</v>
      </c>
      <c r="AD131" s="3">
        <f t="shared" si="147"/>
        <v>0</v>
      </c>
      <c r="AE131" s="3">
        <f t="shared" si="148"/>
        <v>51.497308344464152</v>
      </c>
      <c r="AF131" s="3">
        <f t="shared" si="149"/>
        <v>0</v>
      </c>
      <c r="AG131" s="8">
        <f t="shared" si="150"/>
        <v>1.1108708945085643E-5</v>
      </c>
      <c r="AH131" s="3">
        <f t="shared" si="151"/>
        <v>0.49587243710322754</v>
      </c>
      <c r="AI131" s="3">
        <f t="shared" si="152"/>
        <v>5.1440734557477148</v>
      </c>
      <c r="AJ131" s="3"/>
      <c r="AK131" s="3">
        <f t="shared" si="153"/>
        <v>52</v>
      </c>
      <c r="AM131" s="10">
        <v>0.2666053961748634</v>
      </c>
      <c r="AN131" s="10">
        <v>0.17870576502732241</v>
      </c>
      <c r="AO131" s="10">
        <v>0.18196259016393448</v>
      </c>
      <c r="AP131" s="10">
        <v>0.37272624863387971</v>
      </c>
      <c r="AQ131" s="10">
        <v>0</v>
      </c>
      <c r="AR131" s="10">
        <v>0</v>
      </c>
      <c r="AS131" s="10">
        <v>0.45460714727915219</v>
      </c>
      <c r="AT131" s="10">
        <v>0.14729583531843574</v>
      </c>
      <c r="AU131" s="77">
        <v>0.39809701740241205</v>
      </c>
      <c r="AV131" s="77">
        <f t="shared" si="154"/>
        <v>0</v>
      </c>
      <c r="AW131" s="10">
        <v>0</v>
      </c>
      <c r="AX131" s="10">
        <f t="shared" si="155"/>
        <v>0.21828740137710395</v>
      </c>
      <c r="AY131" s="10">
        <f t="shared" si="156"/>
        <v>0.159221434454559</v>
      </c>
      <c r="AZ131" s="10">
        <f t="shared" si="157"/>
        <v>0.19160944871723734</v>
      </c>
      <c r="BA131" s="10">
        <f t="shared" si="158"/>
        <v>0.43088171545109966</v>
      </c>
      <c r="BC131" s="13">
        <f t="shared" si="159"/>
        <v>11.350944871609405</v>
      </c>
      <c r="BD131" s="13">
        <f t="shared" si="160"/>
        <v>8.2795145916370672</v>
      </c>
      <c r="BE131" s="13">
        <f t="shared" si="161"/>
        <v>9.9636913332963424</v>
      </c>
      <c r="BF131" s="13">
        <f t="shared" si="162"/>
        <v>22.405849203457183</v>
      </c>
      <c r="BH131" s="13">
        <f t="shared" si="163"/>
        <v>11.921080021238771</v>
      </c>
      <c r="BI131" s="13">
        <f t="shared" si="164"/>
        <v>8.3280318720004232</v>
      </c>
      <c r="BJ131" s="13">
        <f t="shared" si="165"/>
        <v>9.9732384062833734</v>
      </c>
      <c r="BK131" s="13">
        <f t="shared" si="166"/>
        <v>21.697477487100695</v>
      </c>
      <c r="BL131" s="13">
        <f t="shared" si="167"/>
        <v>51.919827786623259</v>
      </c>
      <c r="BM131" s="67">
        <f t="shared" si="168"/>
        <v>1.0015441540697367</v>
      </c>
      <c r="BO131" s="136">
        <f t="shared" si="169"/>
        <v>11.939488005469224</v>
      </c>
      <c r="BP131" s="136">
        <f t="shared" si="170"/>
        <v>8.34089163630847</v>
      </c>
      <c r="BQ131" s="136">
        <f t="shared" si="171"/>
        <v>9.9886386229568913</v>
      </c>
      <c r="BR131" s="136">
        <f t="shared" si="172"/>
        <v>21.730981735265424</v>
      </c>
      <c r="BT131" s="3">
        <f t="shared" si="173"/>
        <v>13</v>
      </c>
      <c r="BU131" s="3">
        <f t="shared" si="174"/>
        <v>9</v>
      </c>
      <c r="BV131" s="3">
        <f t="shared" si="175"/>
        <v>10</v>
      </c>
      <c r="BW131" s="3">
        <f t="shared" si="176"/>
        <v>21</v>
      </c>
      <c r="BX131" s="3">
        <f t="shared" si="177"/>
        <v>53</v>
      </c>
    </row>
    <row r="132" spans="1:76" x14ac:dyDescent="0.55000000000000004">
      <c r="A132">
        <v>71</v>
      </c>
      <c r="B132" s="6" t="s">
        <v>196</v>
      </c>
      <c r="C132" s="6">
        <v>53896</v>
      </c>
      <c r="D132">
        <v>172249</v>
      </c>
      <c r="E132">
        <v>269050</v>
      </c>
      <c r="F132">
        <v>51841</v>
      </c>
      <c r="G132">
        <v>60602</v>
      </c>
      <c r="H132">
        <v>74521</v>
      </c>
      <c r="I132" s="62">
        <f t="shared" si="134"/>
        <v>13919</v>
      </c>
      <c r="J132" s="8">
        <f t="shared" si="135"/>
        <v>1.9155316463883718E-2</v>
      </c>
      <c r="K132" s="62">
        <f t="shared" si="136"/>
        <v>22680</v>
      </c>
      <c r="L132" s="8">
        <f t="shared" si="137"/>
        <v>1.7545366143477462E-2</v>
      </c>
      <c r="M132">
        <v>178268</v>
      </c>
      <c r="N132" s="8">
        <f t="shared" si="138"/>
        <v>9.3064072516347209E-3</v>
      </c>
      <c r="O132" s="3">
        <v>161927.745790196</v>
      </c>
      <c r="P132" s="8">
        <f t="shared" si="139"/>
        <v>0.60185001222893886</v>
      </c>
      <c r="Q132" s="8">
        <f t="shared" si="140"/>
        <v>1.5831066942551777E-2</v>
      </c>
      <c r="R132" s="8">
        <v>0.13170000000000001</v>
      </c>
      <c r="S132" s="115">
        <f t="shared" si="141"/>
        <v>35433.885000000002</v>
      </c>
      <c r="T132" s="8">
        <f t="shared" si="142"/>
        <v>1.2997735288769883E-2</v>
      </c>
      <c r="U132" s="2">
        <v>0.53504026681851458</v>
      </c>
      <c r="V132" s="2">
        <v>0.46495973318148542</v>
      </c>
      <c r="W132">
        <v>165</v>
      </c>
      <c r="X132" t="s">
        <v>368</v>
      </c>
      <c r="Y132" s="3">
        <f t="shared" si="143"/>
        <v>7227.8249999999998</v>
      </c>
      <c r="Z132" s="3">
        <f t="shared" si="144"/>
        <v>226.04004042188643</v>
      </c>
      <c r="AA132" s="3">
        <f t="shared" si="145"/>
        <v>7618.8650404218861</v>
      </c>
      <c r="AB132" s="3"/>
      <c r="AC132" s="3">
        <f t="shared" si="146"/>
        <v>5438.6235797508134</v>
      </c>
      <c r="AD132" s="3">
        <f t="shared" si="147"/>
        <v>6624.170446121173</v>
      </c>
      <c r="AE132" s="3">
        <f t="shared" si="148"/>
        <v>19681.659066293872</v>
      </c>
      <c r="AF132" s="3">
        <f t="shared" si="149"/>
        <v>0</v>
      </c>
      <c r="AG132" s="8">
        <f t="shared" si="150"/>
        <v>2.882880223132166E-2</v>
      </c>
      <c r="AH132" s="3">
        <f t="shared" si="151"/>
        <v>1123.0388499272572</v>
      </c>
      <c r="AI132" s="3">
        <f t="shared" si="152"/>
        <v>13185.832875799244</v>
      </c>
      <c r="AJ132" s="3"/>
      <c r="AK132" s="3">
        <f t="shared" si="153"/>
        <v>20805</v>
      </c>
      <c r="AM132" s="10">
        <v>0.22187548604897098</v>
      </c>
      <c r="AN132" s="10">
        <v>0.16074057349711224</v>
      </c>
      <c r="AO132" s="10">
        <v>0.21043215271563759</v>
      </c>
      <c r="AP132" s="10">
        <v>0.40695178773827922</v>
      </c>
      <c r="AQ132" s="10">
        <v>0.11706977484223069</v>
      </c>
      <c r="AR132" s="10">
        <v>0.12523294357769019</v>
      </c>
      <c r="AS132" s="10">
        <v>0.52863696800318805</v>
      </c>
      <c r="AT132" s="10">
        <v>0.22899897020947449</v>
      </c>
      <c r="AU132" s="77">
        <v>6.1343367416774345E-5</v>
      </c>
      <c r="AV132" s="77">
        <f t="shared" si="154"/>
        <v>0.24230271841992088</v>
      </c>
      <c r="AW132" s="10">
        <v>0</v>
      </c>
      <c r="AX132" s="10">
        <f t="shared" si="155"/>
        <v>0.25754588778234089</v>
      </c>
      <c r="AY132" s="10">
        <f t="shared" si="156"/>
        <v>0.15676373747371278</v>
      </c>
      <c r="AZ132" s="10">
        <f t="shared" si="157"/>
        <v>0.1595997391514245</v>
      </c>
      <c r="BA132" s="10">
        <f t="shared" si="158"/>
        <v>0.4260906355925218</v>
      </c>
      <c r="BC132" s="13">
        <f t="shared" si="159"/>
        <v>5358.2421953116018</v>
      </c>
      <c r="BD132" s="13">
        <f t="shared" si="160"/>
        <v>3261.4695581405945</v>
      </c>
      <c r="BE132" s="13">
        <f t="shared" si="161"/>
        <v>3320.472573045387</v>
      </c>
      <c r="BF132" s="13">
        <f t="shared" si="162"/>
        <v>8864.8156735024168</v>
      </c>
      <c r="BH132" s="13">
        <f t="shared" si="163"/>
        <v>5627.3759326637428</v>
      </c>
      <c r="BI132" s="13">
        <f t="shared" si="164"/>
        <v>3280.5815037984585</v>
      </c>
      <c r="BJ132" s="13">
        <f t="shared" si="165"/>
        <v>3323.6542045257161</v>
      </c>
      <c r="BK132" s="13">
        <f t="shared" si="166"/>
        <v>8584.5502554501581</v>
      </c>
      <c r="BL132" s="13">
        <f t="shared" si="167"/>
        <v>20816.161896438076</v>
      </c>
      <c r="BM132" s="67">
        <f t="shared" si="168"/>
        <v>0.99946378700869032</v>
      </c>
      <c r="BO132" s="136">
        <f t="shared" si="169"/>
        <v>5624.358460581665</v>
      </c>
      <c r="BP132" s="136">
        <f t="shared" si="170"/>
        <v>3278.8224133770714</v>
      </c>
      <c r="BQ132" s="136">
        <f t="shared" si="171"/>
        <v>3321.8720179626284</v>
      </c>
      <c r="BR132" s="136">
        <f t="shared" si="172"/>
        <v>8579.9471080786352</v>
      </c>
      <c r="BT132" s="3">
        <f t="shared" si="173"/>
        <v>5625</v>
      </c>
      <c r="BU132" s="3">
        <f t="shared" si="174"/>
        <v>3279</v>
      </c>
      <c r="BV132" s="3">
        <f t="shared" si="175"/>
        <v>3322</v>
      </c>
      <c r="BW132" s="3">
        <f t="shared" si="176"/>
        <v>8579</v>
      </c>
      <c r="BX132" s="3">
        <f t="shared" si="177"/>
        <v>20805</v>
      </c>
    </row>
    <row r="133" spans="1:76" x14ac:dyDescent="0.55000000000000004">
      <c r="A133">
        <v>59</v>
      </c>
      <c r="B133" s="6" t="s">
        <v>141</v>
      </c>
      <c r="C133" s="6">
        <v>53980</v>
      </c>
      <c r="D133">
        <v>140885</v>
      </c>
      <c r="E133">
        <v>154044</v>
      </c>
      <c r="F133">
        <v>44935</v>
      </c>
      <c r="G133">
        <v>47448</v>
      </c>
      <c r="H133">
        <v>48718</v>
      </c>
      <c r="I133" s="62">
        <f t="shared" si="134"/>
        <v>1270</v>
      </c>
      <c r="J133" s="8">
        <f t="shared" si="135"/>
        <v>1.7477729656679589E-3</v>
      </c>
      <c r="K133" s="62">
        <f t="shared" si="136"/>
        <v>3783</v>
      </c>
      <c r="L133" s="8">
        <f t="shared" si="137"/>
        <v>2.9265485062070213E-3</v>
      </c>
      <c r="M133">
        <v>141691</v>
      </c>
      <c r="N133" s="8">
        <f t="shared" si="138"/>
        <v>7.3969200860018363E-3</v>
      </c>
      <c r="O133" s="3">
        <v>56493.816102474397</v>
      </c>
      <c r="P133" s="8">
        <f t="shared" si="139"/>
        <v>0.36673817936741709</v>
      </c>
      <c r="Q133" s="8">
        <f t="shared" si="140"/>
        <v>5.5231880132344249E-3</v>
      </c>
      <c r="R133" s="8">
        <v>0.21274999999999999</v>
      </c>
      <c r="S133" s="115">
        <f t="shared" si="141"/>
        <v>32772.860999999997</v>
      </c>
      <c r="T133" s="8">
        <f t="shared" si="142"/>
        <v>1.2021627657640425E-2</v>
      </c>
      <c r="U133" s="2">
        <v>0.56964222873900294</v>
      </c>
      <c r="V133" s="2">
        <v>0.43035777126099706</v>
      </c>
      <c r="W133">
        <v>56</v>
      </c>
      <c r="X133" t="s">
        <v>371</v>
      </c>
      <c r="Y133" s="3">
        <f t="shared" si="143"/>
        <v>2073.2249999999999</v>
      </c>
      <c r="Z133" s="3">
        <f t="shared" si="144"/>
        <v>62.326372161290323</v>
      </c>
      <c r="AA133" s="3">
        <f t="shared" si="145"/>
        <v>2191.5513721612901</v>
      </c>
      <c r="AB133" s="3"/>
      <c r="AC133" s="3">
        <f t="shared" si="146"/>
        <v>5030.1922752894807</v>
      </c>
      <c r="AD133" s="3">
        <f t="shared" si="147"/>
        <v>2311.0595728262956</v>
      </c>
      <c r="AE133" s="3">
        <f t="shared" si="148"/>
        <v>9532.8032202770664</v>
      </c>
      <c r="AF133" s="3">
        <f t="shared" si="149"/>
        <v>5605.8814178388175</v>
      </c>
      <c r="AG133" s="8">
        <f t="shared" si="150"/>
        <v>0</v>
      </c>
      <c r="AH133" s="3">
        <f t="shared" si="151"/>
        <v>0</v>
      </c>
      <c r="AI133" s="3">
        <f t="shared" si="152"/>
        <v>1735.3704302769593</v>
      </c>
      <c r="AJ133" s="3"/>
      <c r="AK133" s="3">
        <f t="shared" si="153"/>
        <v>3927</v>
      </c>
      <c r="AM133" s="10">
        <v>0.22149638475073313</v>
      </c>
      <c r="AN133" s="10">
        <v>0.17194192547409576</v>
      </c>
      <c r="AO133" s="10">
        <v>0.18979206256109488</v>
      </c>
      <c r="AP133" s="10">
        <v>0.41676962721407623</v>
      </c>
      <c r="AQ133" s="10">
        <v>0</v>
      </c>
      <c r="AR133" s="10">
        <v>0.56878601564150932</v>
      </c>
      <c r="AS133" s="10">
        <v>0.29185756034279681</v>
      </c>
      <c r="AT133" s="10">
        <v>6.1296405682866498E-2</v>
      </c>
      <c r="AU133" s="77">
        <v>7.8060018332827275E-2</v>
      </c>
      <c r="AV133" s="77">
        <f t="shared" si="154"/>
        <v>0.56878601564150932</v>
      </c>
      <c r="AW133" s="10">
        <v>0</v>
      </c>
      <c r="AX133" s="10">
        <f t="shared" si="155"/>
        <v>0.25811556638581418</v>
      </c>
      <c r="AY133" s="10">
        <f t="shared" si="156"/>
        <v>0.15268535702068303</v>
      </c>
      <c r="AZ133" s="10">
        <f t="shared" si="157"/>
        <v>0.17200777915013582</v>
      </c>
      <c r="BA133" s="10">
        <f t="shared" si="158"/>
        <v>0.41719129744336692</v>
      </c>
      <c r="BC133" s="13">
        <f t="shared" si="159"/>
        <v>1013.6198291970923</v>
      </c>
      <c r="BD133" s="13">
        <f t="shared" si="160"/>
        <v>599.59539702022232</v>
      </c>
      <c r="BE133" s="13">
        <f t="shared" si="161"/>
        <v>675.47454872258334</v>
      </c>
      <c r="BF133" s="13">
        <f t="shared" si="162"/>
        <v>1638.3102250601019</v>
      </c>
      <c r="BH133" s="13">
        <f t="shared" si="163"/>
        <v>1064.5319162103947</v>
      </c>
      <c r="BI133" s="13">
        <f t="shared" si="164"/>
        <v>603.10897715343356</v>
      </c>
      <c r="BJ133" s="13">
        <f t="shared" si="165"/>
        <v>676.12177921194882</v>
      </c>
      <c r="BK133" s="13">
        <f t="shared" si="166"/>
        <v>1586.5142580555957</v>
      </c>
      <c r="BL133" s="13">
        <f t="shared" si="167"/>
        <v>3930.2769306313726</v>
      </c>
      <c r="BM133" s="67">
        <f t="shared" si="168"/>
        <v>0.99916623416384909</v>
      </c>
      <c r="BO133" s="136">
        <f t="shared" si="169"/>
        <v>1063.6443458671663</v>
      </c>
      <c r="BP133" s="136">
        <f t="shared" si="170"/>
        <v>602.60612549280711</v>
      </c>
      <c r="BQ133" s="136">
        <f t="shared" si="171"/>
        <v>675.55805197136431</v>
      </c>
      <c r="BR133" s="136">
        <f t="shared" si="172"/>
        <v>1585.1914766686627</v>
      </c>
      <c r="BT133" s="3">
        <f t="shared" si="173"/>
        <v>1064</v>
      </c>
      <c r="BU133" s="3">
        <f t="shared" si="174"/>
        <v>603</v>
      </c>
      <c r="BV133" s="3">
        <f t="shared" si="175"/>
        <v>676</v>
      </c>
      <c r="BW133" s="3">
        <f t="shared" si="176"/>
        <v>1584</v>
      </c>
      <c r="BX133" s="3">
        <f t="shared" si="177"/>
        <v>3927</v>
      </c>
    </row>
    <row r="134" spans="1:76" x14ac:dyDescent="0.55000000000000004">
      <c r="A134" s="6">
        <v>111</v>
      </c>
      <c r="B134" s="6" t="s">
        <v>211</v>
      </c>
      <c r="C134" s="6">
        <v>54652</v>
      </c>
      <c r="D134">
        <v>206013</v>
      </c>
      <c r="E134">
        <v>238126</v>
      </c>
      <c r="F134">
        <v>53429</v>
      </c>
      <c r="G134">
        <v>57211</v>
      </c>
      <c r="H134">
        <v>61645</v>
      </c>
      <c r="I134" s="62">
        <f t="shared" si="134"/>
        <v>4434</v>
      </c>
      <c r="J134" s="8">
        <f t="shared" si="135"/>
        <v>6.1020671887966373E-3</v>
      </c>
      <c r="K134" s="62">
        <f t="shared" si="136"/>
        <v>8216</v>
      </c>
      <c r="L134" s="8">
        <f t="shared" si="137"/>
        <v>6.3559403983602667E-3</v>
      </c>
      <c r="M134" s="6">
        <v>209879</v>
      </c>
      <c r="N134" s="19">
        <f t="shared" si="138"/>
        <v>1.0956646439999572E-2</v>
      </c>
      <c r="O134" s="3">
        <v>110170.932290583</v>
      </c>
      <c r="P134" s="8">
        <f t="shared" si="139"/>
        <v>0.46265814018873624</v>
      </c>
      <c r="Q134" s="19">
        <f t="shared" si="140"/>
        <v>1.0770997865154975E-2</v>
      </c>
      <c r="R134" s="8">
        <v>2.6700000000000002E-2</v>
      </c>
      <c r="S134" s="115">
        <f t="shared" si="141"/>
        <v>6357.9642000000003</v>
      </c>
      <c r="T134" s="8">
        <f t="shared" si="142"/>
        <v>2.3322064641536082E-3</v>
      </c>
      <c r="U134" s="20">
        <v>0.53310636299600844</v>
      </c>
      <c r="V134" s="20">
        <v>0.46689363700399156</v>
      </c>
      <c r="W134">
        <v>0</v>
      </c>
      <c r="X134" t="s">
        <v>378</v>
      </c>
      <c r="Y134" s="5">
        <f t="shared" si="143"/>
        <v>3120.1499999999996</v>
      </c>
      <c r="Z134" s="3">
        <f t="shared" si="144"/>
        <v>97.789486352430146</v>
      </c>
      <c r="AA134" s="3">
        <f t="shared" si="145"/>
        <v>3217.9394863524299</v>
      </c>
      <c r="AB134" s="3"/>
      <c r="AC134" s="3">
        <f t="shared" si="146"/>
        <v>975.86177799390373</v>
      </c>
      <c r="AD134" s="5">
        <f t="shared" si="147"/>
        <v>4506.893059861779</v>
      </c>
      <c r="AE134" s="3">
        <f t="shared" si="148"/>
        <v>8700.6943242081124</v>
      </c>
      <c r="AF134" s="3">
        <f t="shared" si="149"/>
        <v>172.12188729755144</v>
      </c>
      <c r="AG134" s="8">
        <f t="shared" si="150"/>
        <v>0</v>
      </c>
      <c r="AH134" s="3">
        <f t="shared" si="151"/>
        <v>0</v>
      </c>
      <c r="AI134" s="3">
        <f t="shared" si="152"/>
        <v>5310.6329505581316</v>
      </c>
      <c r="AJ134" s="3"/>
      <c r="AK134" s="3">
        <f t="shared" si="153"/>
        <v>8529</v>
      </c>
      <c r="AM134" s="10">
        <v>0.27797637943179154</v>
      </c>
      <c r="AN134" s="10">
        <v>0.22541296209334485</v>
      </c>
      <c r="AO134" s="10">
        <v>0.20181714403485421</v>
      </c>
      <c r="AP134" s="10">
        <v>0.2947935144400094</v>
      </c>
      <c r="AQ134" s="10">
        <v>8.9861825902956188E-2</v>
      </c>
      <c r="AR134" s="10">
        <v>0.75166542897520339</v>
      </c>
      <c r="AS134" s="10">
        <v>0.15847274510265064</v>
      </c>
      <c r="AT134" s="10">
        <v>1.9189653178862738E-11</v>
      </c>
      <c r="AU134" s="77">
        <v>0</v>
      </c>
      <c r="AV134" s="77">
        <f t="shared" si="154"/>
        <v>0.8415272548781596</v>
      </c>
      <c r="AW134" s="10">
        <v>0.2</v>
      </c>
      <c r="AX134" s="10">
        <f t="shared" si="155"/>
        <v>0.20388531379088634</v>
      </c>
      <c r="AY134" s="10">
        <f t="shared" si="156"/>
        <v>0.12392848576530818</v>
      </c>
      <c r="AZ134" s="10">
        <f t="shared" si="157"/>
        <v>0.17899750881470061</v>
      </c>
      <c r="BA134" s="10">
        <f t="shared" si="158"/>
        <v>0.49318869162910484</v>
      </c>
      <c r="BC134" s="13">
        <f t="shared" si="159"/>
        <v>1738.9378413224697</v>
      </c>
      <c r="BD134" s="13">
        <f t="shared" si="160"/>
        <v>1056.9860550923136</v>
      </c>
      <c r="BE134" s="13">
        <f t="shared" si="161"/>
        <v>1526.6697526805815</v>
      </c>
      <c r="BF134" s="13">
        <f t="shared" si="162"/>
        <v>4206.4063509046355</v>
      </c>
      <c r="BH134" s="13">
        <f t="shared" si="163"/>
        <v>1826.2811944593775</v>
      </c>
      <c r="BI134" s="13">
        <f t="shared" si="164"/>
        <v>1063.1799071844241</v>
      </c>
      <c r="BJ134" s="13">
        <f t="shared" si="165"/>
        <v>1528.1325867917935</v>
      </c>
      <c r="BK134" s="13">
        <f t="shared" si="166"/>
        <v>4073.4187877274544</v>
      </c>
      <c r="BL134" s="13">
        <f t="shared" si="167"/>
        <v>8491.0124761630505</v>
      </c>
      <c r="BM134" s="67">
        <f t="shared" si="168"/>
        <v>1.0044738509033631</v>
      </c>
      <c r="BO134" s="136">
        <f t="shared" si="169"/>
        <v>1834.4517042310044</v>
      </c>
      <c r="BP134" s="136">
        <f t="shared" si="170"/>
        <v>1067.9364155726187</v>
      </c>
      <c r="BQ134" s="136">
        <f t="shared" si="171"/>
        <v>1534.9692241456705</v>
      </c>
      <c r="BR134" s="136">
        <f t="shared" si="172"/>
        <v>4091.6426560507048</v>
      </c>
      <c r="BT134" s="3">
        <f t="shared" si="173"/>
        <v>1835</v>
      </c>
      <c r="BU134" s="3">
        <f t="shared" si="174"/>
        <v>1068</v>
      </c>
      <c r="BV134" s="3">
        <f t="shared" si="175"/>
        <v>1535</v>
      </c>
      <c r="BW134" s="3">
        <f t="shared" si="176"/>
        <v>4090</v>
      </c>
      <c r="BX134" s="3">
        <f t="shared" si="177"/>
        <v>8528</v>
      </c>
    </row>
    <row r="135" spans="1:76" x14ac:dyDescent="0.55000000000000004">
      <c r="A135">
        <v>65</v>
      </c>
      <c r="B135" s="6" t="s">
        <v>173</v>
      </c>
      <c r="C135" s="6">
        <v>55184</v>
      </c>
      <c r="D135">
        <v>50448</v>
      </c>
      <c r="E135">
        <v>64053</v>
      </c>
      <c r="F135">
        <v>24296</v>
      </c>
      <c r="G135">
        <v>26426</v>
      </c>
      <c r="H135">
        <v>32311</v>
      </c>
      <c r="I135" s="62">
        <f t="shared" si="134"/>
        <v>5885</v>
      </c>
      <c r="J135" s="8">
        <f t="shared" si="135"/>
        <v>8.0989322070519204E-3</v>
      </c>
      <c r="K135" s="62">
        <f t="shared" si="136"/>
        <v>8015</v>
      </c>
      <c r="L135" s="8">
        <f t="shared" si="137"/>
        <v>6.2004457513215108E-3</v>
      </c>
      <c r="M135">
        <v>53625</v>
      </c>
      <c r="N135" s="8">
        <f t="shared" si="138"/>
        <v>2.7994709587189619E-3</v>
      </c>
      <c r="O135" s="3">
        <v>17868.998414919399</v>
      </c>
      <c r="P135" s="8">
        <f t="shared" si="139"/>
        <v>0.27897207648227873</v>
      </c>
      <c r="Q135" s="8">
        <f t="shared" si="140"/>
        <v>1.7469847969690444E-3</v>
      </c>
      <c r="R135" s="8">
        <v>2.4850000000000001E-2</v>
      </c>
      <c r="S135" s="115">
        <f t="shared" si="141"/>
        <v>1591.71705</v>
      </c>
      <c r="T135" s="8">
        <f t="shared" si="142"/>
        <v>5.8386814966864898E-4</v>
      </c>
      <c r="U135" s="2">
        <v>0.61243899386810163</v>
      </c>
      <c r="V135" s="2">
        <v>0.38756100613189837</v>
      </c>
      <c r="W135">
        <v>0</v>
      </c>
      <c r="X135" t="s">
        <v>375</v>
      </c>
      <c r="Y135" s="3">
        <f t="shared" si="143"/>
        <v>1757.25</v>
      </c>
      <c r="Z135" s="3">
        <f t="shared" si="144"/>
        <v>50.195205230884753</v>
      </c>
      <c r="AA135" s="3">
        <f t="shared" si="145"/>
        <v>1807.4452052308848</v>
      </c>
      <c r="AB135" s="3"/>
      <c r="AC135" s="3">
        <f t="shared" si="146"/>
        <v>244.30710548452151</v>
      </c>
      <c r="AD135" s="3">
        <f t="shared" si="147"/>
        <v>730.98832213263461</v>
      </c>
      <c r="AE135" s="3">
        <f t="shared" si="148"/>
        <v>2782.7406328480411</v>
      </c>
      <c r="AF135" s="3">
        <f t="shared" si="149"/>
        <v>0</v>
      </c>
      <c r="AG135" s="8">
        <f t="shared" si="150"/>
        <v>2.3308529466376932E-3</v>
      </c>
      <c r="AH135" s="3">
        <f t="shared" si="151"/>
        <v>0</v>
      </c>
      <c r="AI135" s="3">
        <f t="shared" si="152"/>
        <v>975.29542761715607</v>
      </c>
      <c r="AJ135" s="3"/>
      <c r="AK135" s="3">
        <f t="shared" si="153"/>
        <v>2783</v>
      </c>
      <c r="AM135" s="10">
        <v>0.27095825303466403</v>
      </c>
      <c r="AN135" s="10">
        <v>0.15709745630500976</v>
      </c>
      <c r="AO135" s="10">
        <v>0.18866752930380004</v>
      </c>
      <c r="AP135" s="10">
        <v>0.38327676135652616</v>
      </c>
      <c r="AQ135" s="10">
        <v>0</v>
      </c>
      <c r="AR135" s="10">
        <v>0</v>
      </c>
      <c r="AS135" s="10">
        <v>0</v>
      </c>
      <c r="AT135" s="10">
        <v>0.10015243253643659</v>
      </c>
      <c r="AU135" s="77">
        <v>0.89984756746356331</v>
      </c>
      <c r="AV135" s="77">
        <f t="shared" si="154"/>
        <v>0</v>
      </c>
      <c r="AW135" s="10">
        <v>0.2</v>
      </c>
      <c r="AX135" s="10">
        <f t="shared" si="155"/>
        <v>0.22974714330556473</v>
      </c>
      <c r="AY135" s="10">
        <f t="shared" si="156"/>
        <v>0.16347485683515137</v>
      </c>
      <c r="AZ135" s="10">
        <f t="shared" si="157"/>
        <v>0.16483391590229857</v>
      </c>
      <c r="BA135" s="10">
        <f t="shared" si="158"/>
        <v>0.44194408395698537</v>
      </c>
      <c r="BC135" s="13">
        <f t="shared" si="159"/>
        <v>639.38629981938664</v>
      </c>
      <c r="BD135" s="13">
        <f t="shared" si="160"/>
        <v>454.95052657222624</v>
      </c>
      <c r="BE135" s="13">
        <f t="shared" si="161"/>
        <v>458.7327879560969</v>
      </c>
      <c r="BF135" s="13">
        <f t="shared" si="162"/>
        <v>1229.9303856522902</v>
      </c>
      <c r="BH135" s="13">
        <f t="shared" si="163"/>
        <v>671.50138872535592</v>
      </c>
      <c r="BI135" s="13">
        <f t="shared" si="164"/>
        <v>457.61649955951424</v>
      </c>
      <c r="BJ135" s="13">
        <f t="shared" si="165"/>
        <v>459.1723394497813</v>
      </c>
      <c r="BK135" s="13">
        <f t="shared" si="166"/>
        <v>1191.0455440034818</v>
      </c>
      <c r="BL135" s="13">
        <f t="shared" si="167"/>
        <v>2779.3357717381332</v>
      </c>
      <c r="BM135" s="67">
        <f t="shared" si="168"/>
        <v>1.0013183827226371</v>
      </c>
      <c r="BO135" s="136">
        <f t="shared" si="169"/>
        <v>672.38668455447828</v>
      </c>
      <c r="BP135" s="136">
        <f t="shared" si="170"/>
        <v>458.21981324612716</v>
      </c>
      <c r="BQ135" s="136">
        <f t="shared" si="171"/>
        <v>459.77770432882471</v>
      </c>
      <c r="BR135" s="136">
        <f t="shared" si="172"/>
        <v>1192.6157978705698</v>
      </c>
      <c r="BT135" s="3">
        <f t="shared" si="173"/>
        <v>673</v>
      </c>
      <c r="BU135" s="3">
        <f t="shared" si="174"/>
        <v>459</v>
      </c>
      <c r="BV135" s="3">
        <f t="shared" si="175"/>
        <v>460</v>
      </c>
      <c r="BW135" s="3">
        <f t="shared" si="176"/>
        <v>1191</v>
      </c>
      <c r="BX135" s="3">
        <f t="shared" si="177"/>
        <v>2783</v>
      </c>
    </row>
    <row r="136" spans="1:76" x14ac:dyDescent="0.55000000000000004">
      <c r="A136">
        <v>65</v>
      </c>
      <c r="B136" s="6" t="s">
        <v>174</v>
      </c>
      <c r="C136" s="6">
        <v>55254</v>
      </c>
      <c r="D136">
        <v>47124</v>
      </c>
      <c r="E136">
        <v>61612</v>
      </c>
      <c r="F136">
        <v>14252</v>
      </c>
      <c r="G136">
        <v>15724</v>
      </c>
      <c r="H136">
        <v>17989</v>
      </c>
      <c r="I136" s="62">
        <f t="shared" si="134"/>
        <v>2265</v>
      </c>
      <c r="J136" s="8">
        <f t="shared" si="135"/>
        <v>3.1170911553054545E-3</v>
      </c>
      <c r="K136" s="62">
        <f t="shared" si="136"/>
        <v>3737</v>
      </c>
      <c r="L136" s="8">
        <f t="shared" si="137"/>
        <v>2.8909626665862115E-3</v>
      </c>
      <c r="M136">
        <v>48733</v>
      </c>
      <c r="N136" s="8">
        <f t="shared" si="138"/>
        <v>2.5440861208624928E-3</v>
      </c>
      <c r="O136" s="3">
        <v>24891.049793291299</v>
      </c>
      <c r="P136" s="8">
        <f t="shared" si="139"/>
        <v>0.40399678298531616</v>
      </c>
      <c r="Q136" s="8">
        <f t="shared" si="140"/>
        <v>2.4335043610039693E-3</v>
      </c>
      <c r="R136" s="8">
        <v>2.41E-2</v>
      </c>
      <c r="S136" s="115">
        <f t="shared" si="141"/>
        <v>1484.8491999999999</v>
      </c>
      <c r="T136" s="8">
        <f t="shared" si="142"/>
        <v>5.4466725410836909E-4</v>
      </c>
      <c r="U136" s="2">
        <v>0.58859496412041956</v>
      </c>
      <c r="V136" s="2">
        <v>0.41140503587958044</v>
      </c>
      <c r="W136">
        <v>56</v>
      </c>
      <c r="X136" t="s">
        <v>375</v>
      </c>
      <c r="Y136" s="3">
        <f t="shared" si="143"/>
        <v>1214.3999999999999</v>
      </c>
      <c r="Z136" s="3">
        <f t="shared" si="144"/>
        <v>35.702359645025687</v>
      </c>
      <c r="AA136" s="3">
        <f t="shared" si="145"/>
        <v>1306.1023596450254</v>
      </c>
      <c r="AB136" s="3"/>
      <c r="AC136" s="3">
        <f t="shared" si="146"/>
        <v>227.9043314469788</v>
      </c>
      <c r="AD136" s="3">
        <f t="shared" si="147"/>
        <v>1018.2477104775064</v>
      </c>
      <c r="AE136" s="3">
        <f t="shared" si="148"/>
        <v>2552.2544015695107</v>
      </c>
      <c r="AF136" s="3">
        <f t="shared" si="149"/>
        <v>0</v>
      </c>
      <c r="AG136" s="8">
        <f t="shared" si="150"/>
        <v>2.9781716151123386E-3</v>
      </c>
      <c r="AH136" s="3">
        <f t="shared" si="151"/>
        <v>0</v>
      </c>
      <c r="AI136" s="3">
        <f t="shared" si="152"/>
        <v>1246.1520419244853</v>
      </c>
      <c r="AJ136" s="3"/>
      <c r="AK136" s="3">
        <f t="shared" si="153"/>
        <v>2552</v>
      </c>
      <c r="AM136" s="10">
        <v>0.3362839752027515</v>
      </c>
      <c r="AN136" s="10">
        <v>0.16643611311621595</v>
      </c>
      <c r="AO136" s="10">
        <v>0.16462787312640642</v>
      </c>
      <c r="AP136" s="10">
        <v>0.33265203855462611</v>
      </c>
      <c r="AQ136" s="10">
        <v>1.2117490538868696E-3</v>
      </c>
      <c r="AR136" s="10">
        <v>9.8060828916867295E-4</v>
      </c>
      <c r="AS136" s="10">
        <v>0.33667538145159548</v>
      </c>
      <c r="AT136" s="10">
        <v>0.65261334627628631</v>
      </c>
      <c r="AU136" s="77">
        <v>8.5189149290628031E-3</v>
      </c>
      <c r="AV136" s="77">
        <f t="shared" si="154"/>
        <v>2.1923573430555426E-3</v>
      </c>
      <c r="AW136" s="10">
        <v>0</v>
      </c>
      <c r="AX136" s="10">
        <f t="shared" si="155"/>
        <v>0.20193264807200326</v>
      </c>
      <c r="AY136" s="10">
        <f t="shared" si="156"/>
        <v>0.15805524601423748</v>
      </c>
      <c r="AZ136" s="10">
        <f t="shared" si="157"/>
        <v>0.17965769850881907</v>
      </c>
      <c r="BA136" s="10">
        <f t="shared" si="158"/>
        <v>0.46035440740494016</v>
      </c>
      <c r="BC136" s="13">
        <f t="shared" si="159"/>
        <v>515.33211787975233</v>
      </c>
      <c r="BD136" s="13">
        <f t="shared" si="160"/>
        <v>403.35698782833407</v>
      </c>
      <c r="BE136" s="13">
        <f t="shared" si="161"/>
        <v>458.48644659450628</v>
      </c>
      <c r="BF136" s="13">
        <f t="shared" si="162"/>
        <v>1174.8244476974073</v>
      </c>
      <c r="BH136" s="13">
        <f t="shared" si="163"/>
        <v>541.21621453068894</v>
      </c>
      <c r="BI136" s="13">
        <f t="shared" si="164"/>
        <v>405.72062688571953</v>
      </c>
      <c r="BJ136" s="13">
        <f t="shared" si="165"/>
        <v>458.92576204726168</v>
      </c>
      <c r="BK136" s="13">
        <f t="shared" si="166"/>
        <v>1137.6818068237658</v>
      </c>
      <c r="BL136" s="13">
        <f t="shared" si="167"/>
        <v>2543.5444102874362</v>
      </c>
      <c r="BM136" s="67">
        <f t="shared" si="168"/>
        <v>1.0033243334295108</v>
      </c>
      <c r="BO136" s="136">
        <f t="shared" si="169"/>
        <v>543.01539768524663</v>
      </c>
      <c r="BP136" s="136">
        <f t="shared" si="170"/>
        <v>407.06937752871778</v>
      </c>
      <c r="BQ136" s="136">
        <f t="shared" si="171"/>
        <v>460.4513842996991</v>
      </c>
      <c r="BR136" s="136">
        <f t="shared" si="172"/>
        <v>1141.4638404863363</v>
      </c>
      <c r="BT136" s="3">
        <f t="shared" si="173"/>
        <v>544</v>
      </c>
      <c r="BU136" s="3">
        <f t="shared" si="174"/>
        <v>407</v>
      </c>
      <c r="BV136" s="3">
        <f t="shared" si="175"/>
        <v>461</v>
      </c>
      <c r="BW136" s="3">
        <f t="shared" si="176"/>
        <v>1140</v>
      </c>
      <c r="BX136" s="3">
        <f t="shared" si="177"/>
        <v>2552</v>
      </c>
    </row>
    <row r="137" spans="1:76" x14ac:dyDescent="0.55000000000000004">
      <c r="A137">
        <v>37</v>
      </c>
      <c r="B137" s="6" t="s">
        <v>87</v>
      </c>
      <c r="C137" s="6">
        <v>55156</v>
      </c>
      <c r="D137">
        <v>158624</v>
      </c>
      <c r="E137">
        <v>207047</v>
      </c>
      <c r="F137">
        <v>45820</v>
      </c>
      <c r="G137">
        <v>53046</v>
      </c>
      <c r="H137">
        <v>61798</v>
      </c>
      <c r="I137" s="62">
        <f t="shared" ref="I137:I168" si="178">H137-G137</f>
        <v>8752</v>
      </c>
      <c r="J137" s="8">
        <f t="shared" ref="J137:J168" si="179">I137/$I$6</f>
        <v>1.2044495272067699E-2</v>
      </c>
      <c r="K137" s="62">
        <f t="shared" ref="K137:K168" si="180">(H137-F137)</f>
        <v>15978</v>
      </c>
      <c r="L137" s="8">
        <f t="shared" ref="L137:L168" si="181">K137/$K$6</f>
        <v>1.2360664031767324E-2</v>
      </c>
      <c r="M137">
        <v>157854</v>
      </c>
      <c r="N137" s="8">
        <f t="shared" ref="N137:N168" si="182">M137/$M$6</f>
        <v>8.2407028199090546E-3</v>
      </c>
      <c r="O137" s="3">
        <v>2688.1098540537901</v>
      </c>
      <c r="P137" s="8">
        <f t="shared" ref="P137:P168" si="183">O137/E137</f>
        <v>1.2983090090915542E-2</v>
      </c>
      <c r="Q137" s="8">
        <f t="shared" ref="Q137:Q168" si="184">O137/$O$6</f>
        <v>2.62806394548322E-4</v>
      </c>
      <c r="R137" s="8">
        <v>1.2E-2</v>
      </c>
      <c r="S137" s="115">
        <f t="shared" ref="S137:S168" si="185">R137*E137</f>
        <v>2484.5639999999999</v>
      </c>
      <c r="T137" s="8">
        <f t="shared" ref="T137:T168" si="186">S137/$S$6</f>
        <v>9.1137918351338703E-4</v>
      </c>
      <c r="U137" s="2">
        <v>0.64</v>
      </c>
      <c r="V137" s="2">
        <v>0.36</v>
      </c>
      <c r="W137">
        <v>8</v>
      </c>
      <c r="X137" t="s">
        <v>380</v>
      </c>
      <c r="Y137" s="3">
        <f t="shared" ref="Y137:Y168" si="187">0.825*(G137-F137)</f>
        <v>5961.45</v>
      </c>
      <c r="Z137" s="3">
        <f t="shared" ref="Z137:Z168" si="188">(U137*0.015*Y137)+(V137*0.05*Y137)</f>
        <v>164.53601999999998</v>
      </c>
      <c r="AA137" s="3">
        <f t="shared" ref="AA137:AA168" si="189">W137+Y137+Z137</f>
        <v>6133.9860199999994</v>
      </c>
      <c r="AB137" s="3"/>
      <c r="AC137" s="3">
        <f t="shared" ref="AC137:AC168" si="190">T137*$AC$6</f>
        <v>381.34707373464687</v>
      </c>
      <c r="AD137" s="3">
        <f t="shared" ref="AD137:AD168" si="191">Q137*$AD$6</f>
        <v>109.96569960420162</v>
      </c>
      <c r="AE137" s="3">
        <f t="shared" ref="AE137:AE168" si="192">AD137+AC137+AA137</f>
        <v>6625.2987933388476</v>
      </c>
      <c r="AF137" s="3">
        <f t="shared" ref="AF137:AF168" si="193">IF(AND(AV137&gt;0.5,AE137&gt;(L137*$W$5)),(AE137-L137*$W$5),0)</f>
        <v>0</v>
      </c>
      <c r="AG137" s="8">
        <f t="shared" ref="AG137:AG168" si="194">IF(AV137&lt;0.5,1,0)*(T137+Q137)</f>
        <v>0</v>
      </c>
      <c r="AH137" s="3">
        <f t="shared" ref="AH137:AH168" si="195">(AG137/VLOOKUP(A137,$AU$1:$AV$6,2,FALSE))*VLOOKUP(A137,$AU$1:$AW$6,3,FALSE)</f>
        <v>0</v>
      </c>
      <c r="AI137" s="3">
        <f t="shared" ref="AI137:AI168" si="196">AC137+AD137-AF137+AH137</f>
        <v>491.3127733388485</v>
      </c>
      <c r="AJ137" s="3"/>
      <c r="AK137" s="3">
        <f t="shared" ref="AK137:AK168" si="197">MAX(8,ROUND(AI137+AA137,0))</f>
        <v>6625</v>
      </c>
      <c r="AM137" s="10">
        <v>0.26965001474758932</v>
      </c>
      <c r="AN137" s="10">
        <v>0.16945082699943276</v>
      </c>
      <c r="AO137" s="10">
        <v>0.17658029117035356</v>
      </c>
      <c r="AP137" s="10">
        <v>0.3843188670826243</v>
      </c>
      <c r="AQ137" s="10">
        <v>0.17866939043644903</v>
      </c>
      <c r="AR137" s="10">
        <v>0.67002434210600703</v>
      </c>
      <c r="AS137" s="10">
        <v>9.8487023666903303E-2</v>
      </c>
      <c r="AT137" s="10">
        <v>5.2137448550614793E-2</v>
      </c>
      <c r="AU137" s="77">
        <v>6.8179524002566797E-4</v>
      </c>
      <c r="AV137" s="77">
        <f t="shared" ref="AV137:AV168" si="198">AR137+AQ137</f>
        <v>0.84869373254245606</v>
      </c>
      <c r="AW137" s="10">
        <v>0.2</v>
      </c>
      <c r="AX137" s="10">
        <f t="shared" ref="AX137:AX168" si="199">VLOOKUP($A137,$AL$1:$AP$6,2,FALSE)+(0.5+$AW137)*(VLOOKUP($A137,$AL$1:$AP$6,2,FALSE)-AM137)</f>
        <v>0.25452817227051566</v>
      </c>
      <c r="AY137" s="10">
        <f t="shared" ref="AY137:AY168" si="200">VLOOKUP($A137,$AL$1:$AP$6,3,FALSE)+(0.5+$AW137)*(VLOOKUP($A137,$AL$1:$AP$6,3,FALSE)-AN137)</f>
        <v>0.13992358671679836</v>
      </c>
      <c r="AZ137" s="10">
        <f t="shared" ref="AZ137:AZ168" si="201">VLOOKUP($A137,$AL$1:$AP$6,4,FALSE)+(0.5+$AW137)*(VLOOKUP($A137,$AL$1:$AP$6,4,FALSE)-AO137)</f>
        <v>0.15091973528185079</v>
      </c>
      <c r="BA137" s="10">
        <f t="shared" ref="BA137:BA168" si="202">VLOOKUP($A137,$AL$1:$AP$6,5,FALSE)+(0.5+$AW137)*(VLOOKUP($A137,$AL$1:$AP$6,5,FALSE)-AP137)</f>
        <v>0.45462850573083519</v>
      </c>
      <c r="BC137" s="13">
        <f t="shared" ref="BC137:BC168" si="203">MAX(4,AX137*$AK137)</f>
        <v>1686.2491412921663</v>
      </c>
      <c r="BD137" s="13">
        <f t="shared" ref="BD137:BD168" si="204">MAX(4,AY137*$AK137)</f>
        <v>926.99376199878918</v>
      </c>
      <c r="BE137" s="13">
        <f t="shared" ref="BE137:BE168" si="205">AZ137*$AK137</f>
        <v>999.84324624226144</v>
      </c>
      <c r="BF137" s="13">
        <f t="shared" ref="BF137:BF168" si="206">BA137*$AK137</f>
        <v>3011.9138504667831</v>
      </c>
      <c r="BH137" s="13">
        <f t="shared" ref="BH137:BH168" si="207">BC137*BC$2</f>
        <v>1770.9460469116796</v>
      </c>
      <c r="BI137" s="13">
        <f t="shared" ref="BI137:BI168" si="208">BD137*BD$2</f>
        <v>932.42586985344599</v>
      </c>
      <c r="BJ137" s="13">
        <f t="shared" ref="BJ137:BJ168" si="209">BE137*BE$2</f>
        <v>1000.8012823885203</v>
      </c>
      <c r="BK137" s="13">
        <f t="shared" ref="BK137:BK168" si="210">BF137*BF$2</f>
        <v>2916.6907431255163</v>
      </c>
      <c r="BL137" s="13">
        <f t="shared" ref="BL137:BL168" si="211">SUM(BH137:BK137)</f>
        <v>6620.8639422791621</v>
      </c>
      <c r="BM137" s="67">
        <f t="shared" ref="BM137:BM168" si="212">AK137/BL137</f>
        <v>1.0006247006065818</v>
      </c>
      <c r="BO137" s="136">
        <f t="shared" ref="BO137:BO168" si="213">MAX(4,BH137*$BM137)</f>
        <v>1772.0523579814089</v>
      </c>
      <c r="BP137" s="136">
        <f t="shared" ref="BP137:BP168" si="214">MAX(4,BI137*$BM137)</f>
        <v>933.00835685993604</v>
      </c>
      <c r="BQ137" s="136">
        <f t="shared" ref="BQ137:BQ168" si="215">IF(SUM(BO137:BP137)&gt;=AK137,0,(BJ137*$BM137))</f>
        <v>1001.4264835566963</v>
      </c>
      <c r="BR137" s="136">
        <f t="shared" ref="BR137:BR168" si="216">IF(SUM(BO137:BP137)&gt;=AK137,0,(BK137*$BM137))</f>
        <v>2918.5128016019585</v>
      </c>
      <c r="BT137" s="3">
        <f t="shared" ref="BT137:BT168" si="217">MAX(ROUND(BO137-BO$4/197,0),0)</f>
        <v>1773</v>
      </c>
      <c r="BU137" s="3">
        <f t="shared" ref="BU137:BU168" si="218">MAX(ROUND(BP137-BP$4/197,0),0)</f>
        <v>933</v>
      </c>
      <c r="BV137" s="3">
        <f t="shared" ref="BV137:BV168" si="219">MAX(ROUND(BQ137-BQ$4/197,0),0)</f>
        <v>1002</v>
      </c>
      <c r="BW137" s="3">
        <f t="shared" ref="BW137:BW168" si="220">MAX(ROUND(BR137-BR$4/197,0),0)</f>
        <v>2917</v>
      </c>
      <c r="BX137" s="3">
        <f t="shared" ref="BX137:BX168" si="221">SUM(BT137:BW137)</f>
        <v>6625</v>
      </c>
    </row>
    <row r="138" spans="1:76" x14ac:dyDescent="0.55000000000000004">
      <c r="A138">
        <v>37</v>
      </c>
      <c r="B138" s="6" t="s">
        <v>88</v>
      </c>
      <c r="C138" s="6">
        <v>55380</v>
      </c>
      <c r="D138">
        <v>13668</v>
      </c>
      <c r="E138">
        <v>14038</v>
      </c>
      <c r="F138">
        <v>5089</v>
      </c>
      <c r="G138">
        <v>5169</v>
      </c>
      <c r="H138">
        <v>5284</v>
      </c>
      <c r="I138" s="62">
        <f t="shared" si="178"/>
        <v>115</v>
      </c>
      <c r="J138" s="8">
        <f t="shared" si="179"/>
        <v>1.5826290634001202E-4</v>
      </c>
      <c r="K138" s="62">
        <f t="shared" si="180"/>
        <v>195</v>
      </c>
      <c r="L138" s="8">
        <f t="shared" si="181"/>
        <v>1.5085301578386708E-4</v>
      </c>
      <c r="M138">
        <v>13544</v>
      </c>
      <c r="N138" s="8">
        <f t="shared" si="182"/>
        <v>7.0705892148978313E-4</v>
      </c>
      <c r="O138" s="3">
        <v>0</v>
      </c>
      <c r="P138" s="8">
        <f t="shared" si="183"/>
        <v>0</v>
      </c>
      <c r="Q138" s="8">
        <f t="shared" si="184"/>
        <v>0</v>
      </c>
      <c r="R138" s="8">
        <v>5.2499999999999998E-2</v>
      </c>
      <c r="S138" s="115">
        <f t="shared" si="185"/>
        <v>736.995</v>
      </c>
      <c r="T138" s="8">
        <f t="shared" si="186"/>
        <v>2.7034195993882575E-4</v>
      </c>
      <c r="U138" s="2">
        <v>0.85978557914652087</v>
      </c>
      <c r="V138" s="2">
        <v>0.14021442085347913</v>
      </c>
      <c r="W138">
        <v>7</v>
      </c>
      <c r="X138" t="s">
        <v>379</v>
      </c>
      <c r="Y138" s="3">
        <f t="shared" si="187"/>
        <v>66</v>
      </c>
      <c r="Z138" s="3">
        <f t="shared" si="188"/>
        <v>1.3138953121715367</v>
      </c>
      <c r="AA138" s="3">
        <f t="shared" si="189"/>
        <v>74.313895312171539</v>
      </c>
      <c r="AB138" s="3"/>
      <c r="AC138" s="3">
        <f t="shared" si="190"/>
        <v>113.11879533272884</v>
      </c>
      <c r="AD138" s="3">
        <f t="shared" si="191"/>
        <v>0</v>
      </c>
      <c r="AE138" s="3">
        <f t="shared" si="192"/>
        <v>187.43269064490039</v>
      </c>
      <c r="AF138" s="3">
        <f t="shared" si="193"/>
        <v>0</v>
      </c>
      <c r="AG138" s="8">
        <f t="shared" si="194"/>
        <v>2.7034195993882575E-4</v>
      </c>
      <c r="AH138" s="3">
        <f t="shared" si="195"/>
        <v>10.687217643264066</v>
      </c>
      <c r="AI138" s="3">
        <f t="shared" si="196"/>
        <v>123.8060129759929</v>
      </c>
      <c r="AJ138" s="3"/>
      <c r="AK138" s="3">
        <f t="shared" si="197"/>
        <v>198</v>
      </c>
      <c r="AM138" s="10">
        <v>9.1832646626024805E-2</v>
      </c>
      <c r="AN138" s="10">
        <v>6.1911477822156835E-2</v>
      </c>
      <c r="AO138" s="10">
        <v>5.9450381893350134E-2</v>
      </c>
      <c r="AP138" s="10">
        <v>0.78680549365846819</v>
      </c>
      <c r="AQ138" s="10">
        <v>0</v>
      </c>
      <c r="AR138" s="10">
        <v>0</v>
      </c>
      <c r="AS138" s="10">
        <v>0</v>
      </c>
      <c r="AT138" s="10">
        <v>0</v>
      </c>
      <c r="AU138" s="77">
        <v>1</v>
      </c>
      <c r="AV138" s="77">
        <f t="shared" si="198"/>
        <v>0</v>
      </c>
      <c r="AW138" s="10">
        <v>0.3</v>
      </c>
      <c r="AX138" s="10">
        <f t="shared" si="199"/>
        <v>0.39589254662205708</v>
      </c>
      <c r="AY138" s="10">
        <f t="shared" si="200"/>
        <v>0.22421816957140533</v>
      </c>
      <c r="AZ138" s="10">
        <f t="shared" si="201"/>
        <v>0.24311421823942397</v>
      </c>
      <c r="BA138" s="10">
        <f t="shared" si="202"/>
        <v>0.13677506556711361</v>
      </c>
      <c r="BC138" s="13">
        <f t="shared" si="203"/>
        <v>78.386724231167307</v>
      </c>
      <c r="BD138" s="13">
        <f t="shared" si="204"/>
        <v>44.395197575138255</v>
      </c>
      <c r="BE138" s="13">
        <f t="shared" si="205"/>
        <v>48.136615211405946</v>
      </c>
      <c r="BF138" s="13">
        <f t="shared" si="206"/>
        <v>27.081462982288492</v>
      </c>
      <c r="BH138" s="13">
        <f t="shared" si="207"/>
        <v>82.323931860487406</v>
      </c>
      <c r="BI138" s="13">
        <f t="shared" si="208"/>
        <v>44.655349812772478</v>
      </c>
      <c r="BJ138" s="13">
        <f t="shared" si="209"/>
        <v>48.182739058823437</v>
      </c>
      <c r="BK138" s="13">
        <f t="shared" si="210"/>
        <v>26.225269483885032</v>
      </c>
      <c r="BL138" s="13">
        <f t="shared" si="211"/>
        <v>201.38729021596836</v>
      </c>
      <c r="BM138" s="67">
        <f t="shared" si="212"/>
        <v>0.98318021851162596</v>
      </c>
      <c r="BO138" s="136">
        <f t="shared" si="213"/>
        <v>80.939261315330214</v>
      </c>
      <c r="BP138" s="136">
        <f t="shared" si="214"/>
        <v>43.904256586634737</v>
      </c>
      <c r="BQ138" s="136">
        <f t="shared" si="215"/>
        <v>47.372315916342679</v>
      </c>
      <c r="BR138" s="136">
        <f t="shared" si="216"/>
        <v>25.784166181692363</v>
      </c>
      <c r="BT138" s="3">
        <f t="shared" si="217"/>
        <v>82</v>
      </c>
      <c r="BU138" s="3">
        <f t="shared" si="218"/>
        <v>44</v>
      </c>
      <c r="BV138" s="3">
        <f t="shared" si="219"/>
        <v>47</v>
      </c>
      <c r="BW138" s="3">
        <f t="shared" si="220"/>
        <v>25</v>
      </c>
      <c r="BX138" s="3">
        <f t="shared" si="221"/>
        <v>198</v>
      </c>
    </row>
    <row r="139" spans="1:76" x14ac:dyDescent="0.55000000000000004">
      <c r="A139">
        <v>37</v>
      </c>
      <c r="B139" s="6" t="s">
        <v>89</v>
      </c>
      <c r="C139" s="6">
        <v>55618</v>
      </c>
      <c r="D139">
        <v>55896</v>
      </c>
      <c r="E139">
        <v>57534</v>
      </c>
      <c r="F139">
        <v>14179</v>
      </c>
      <c r="G139">
        <v>14311</v>
      </c>
      <c r="H139">
        <v>14529</v>
      </c>
      <c r="I139" s="62">
        <f t="shared" si="178"/>
        <v>218</v>
      </c>
      <c r="J139" s="8">
        <f t="shared" si="179"/>
        <v>3.0001142245324018E-4</v>
      </c>
      <c r="K139" s="62">
        <f t="shared" si="180"/>
        <v>350</v>
      </c>
      <c r="L139" s="8">
        <f t="shared" si="181"/>
        <v>2.7076182320181271E-4</v>
      </c>
      <c r="M139">
        <v>55497</v>
      </c>
      <c r="N139" s="8">
        <f t="shared" si="182"/>
        <v>2.8971979449142421E-3</v>
      </c>
      <c r="O139" s="3">
        <v>14289.4205770627</v>
      </c>
      <c r="P139" s="8">
        <f t="shared" si="183"/>
        <v>0.24836480302191224</v>
      </c>
      <c r="Q139" s="8">
        <f t="shared" si="184"/>
        <v>1.3970229290961502E-3</v>
      </c>
      <c r="R139" s="8">
        <v>0.20910000000000001</v>
      </c>
      <c r="S139" s="115">
        <f t="shared" si="185"/>
        <v>12030.359400000001</v>
      </c>
      <c r="T139" s="8">
        <f t="shared" si="186"/>
        <v>4.4129348760364407E-3</v>
      </c>
      <c r="U139" s="2">
        <v>0.38942743566496968</v>
      </c>
      <c r="V139" s="2">
        <v>0.61057256433503038</v>
      </c>
      <c r="W139">
        <v>0</v>
      </c>
      <c r="X139" t="s">
        <v>372</v>
      </c>
      <c r="Y139" s="3">
        <f t="shared" si="187"/>
        <v>108.89999999999999</v>
      </c>
      <c r="Z139" s="3">
        <f t="shared" si="188"/>
        <v>3.9606973289629681</v>
      </c>
      <c r="AA139" s="3">
        <f t="shared" si="189"/>
        <v>112.86069732896296</v>
      </c>
      <c r="AB139" s="3"/>
      <c r="AC139" s="3">
        <f t="shared" si="190"/>
        <v>1846.4979582599215</v>
      </c>
      <c r="AD139" s="3">
        <f t="shared" si="191"/>
        <v>584.55428386816618</v>
      </c>
      <c r="AE139" s="3">
        <f t="shared" si="192"/>
        <v>2543.9129394570505</v>
      </c>
      <c r="AF139" s="3">
        <f t="shared" si="193"/>
        <v>2180.5974145156315</v>
      </c>
      <c r="AG139" s="8">
        <f t="shared" si="194"/>
        <v>0</v>
      </c>
      <c r="AH139" s="3">
        <f t="shared" si="195"/>
        <v>0</v>
      </c>
      <c r="AI139" s="3">
        <f t="shared" si="196"/>
        <v>250.45482761245603</v>
      </c>
      <c r="AJ139" s="3"/>
      <c r="AK139" s="3">
        <f t="shared" si="197"/>
        <v>363</v>
      </c>
      <c r="AM139" s="10">
        <v>0.295392384406165</v>
      </c>
      <c r="AN139" s="10">
        <v>0.20183830113675985</v>
      </c>
      <c r="AO139" s="10">
        <v>0.20424865053350996</v>
      </c>
      <c r="AP139" s="10">
        <v>0.29852066392356513</v>
      </c>
      <c r="AQ139" s="10">
        <v>0</v>
      </c>
      <c r="AR139" s="10">
        <v>0.80340138206765799</v>
      </c>
      <c r="AS139" s="10">
        <v>0.19659861793234201</v>
      </c>
      <c r="AT139" s="10">
        <v>0</v>
      </c>
      <c r="AU139" s="77">
        <v>0</v>
      </c>
      <c r="AV139" s="77">
        <f t="shared" si="198"/>
        <v>0.80340138206765799</v>
      </c>
      <c r="AW139" s="10">
        <v>0.2</v>
      </c>
      <c r="AX139" s="10">
        <f t="shared" si="199"/>
        <v>0.23650851350951269</v>
      </c>
      <c r="AY139" s="10">
        <f t="shared" si="200"/>
        <v>0.1172523548206694</v>
      </c>
      <c r="AZ139" s="10">
        <f t="shared" si="201"/>
        <v>0.13155188372764132</v>
      </c>
      <c r="BA139" s="10">
        <f t="shared" si="202"/>
        <v>0.51468724794217657</v>
      </c>
      <c r="BC139" s="13">
        <f t="shared" si="203"/>
        <v>85.852590403953101</v>
      </c>
      <c r="BD139" s="13">
        <f t="shared" si="204"/>
        <v>42.562604799902992</v>
      </c>
      <c r="BE139" s="13">
        <f t="shared" si="205"/>
        <v>47.753333793133798</v>
      </c>
      <c r="BF139" s="13">
        <f t="shared" si="206"/>
        <v>186.83147100301011</v>
      </c>
      <c r="BH139" s="13">
        <f t="shared" si="207"/>
        <v>90.16479348745608</v>
      </c>
      <c r="BI139" s="13">
        <f t="shared" si="208"/>
        <v>42.81201819331104</v>
      </c>
      <c r="BJ139" s="13">
        <f t="shared" si="209"/>
        <v>47.799090385529787</v>
      </c>
      <c r="BK139" s="13">
        <f t="shared" si="210"/>
        <v>180.92470404309552</v>
      </c>
      <c r="BL139" s="13">
        <f t="shared" si="211"/>
        <v>361.70060610939242</v>
      </c>
      <c r="BM139" s="67">
        <f t="shared" si="212"/>
        <v>1.0035924570450252</v>
      </c>
      <c r="BO139" s="136">
        <f t="shared" si="213"/>
        <v>90.488706635033338</v>
      </c>
      <c r="BP139" s="136">
        <f t="shared" si="214"/>
        <v>42.96581852968135</v>
      </c>
      <c r="BQ139" s="136">
        <f t="shared" si="215"/>
        <v>47.970806564531081</v>
      </c>
      <c r="BR139" s="136">
        <f t="shared" si="216"/>
        <v>181.57466827075424</v>
      </c>
      <c r="BT139" s="3">
        <f t="shared" si="217"/>
        <v>91</v>
      </c>
      <c r="BU139" s="3">
        <f t="shared" si="218"/>
        <v>43</v>
      </c>
      <c r="BV139" s="3">
        <f t="shared" si="219"/>
        <v>48</v>
      </c>
      <c r="BW139" s="3">
        <f t="shared" si="220"/>
        <v>180</v>
      </c>
      <c r="BX139" s="3">
        <f t="shared" si="221"/>
        <v>362</v>
      </c>
    </row>
    <row r="140" spans="1:76" x14ac:dyDescent="0.55000000000000004">
      <c r="A140">
        <v>37</v>
      </c>
      <c r="B140" s="6" t="s">
        <v>90</v>
      </c>
      <c r="C140" s="6">
        <v>56000</v>
      </c>
      <c r="D140">
        <v>142147</v>
      </c>
      <c r="E140">
        <v>155525</v>
      </c>
      <c r="F140">
        <v>57819</v>
      </c>
      <c r="G140">
        <v>61013</v>
      </c>
      <c r="H140">
        <v>65083</v>
      </c>
      <c r="I140" s="62">
        <f t="shared" si="178"/>
        <v>4070</v>
      </c>
      <c r="J140" s="8">
        <f t="shared" si="179"/>
        <v>5.6011306852508606E-3</v>
      </c>
      <c r="K140" s="62">
        <f t="shared" si="180"/>
        <v>7264</v>
      </c>
      <c r="L140" s="8">
        <f t="shared" si="181"/>
        <v>5.6194682392513356E-3</v>
      </c>
      <c r="M140">
        <v>146312</v>
      </c>
      <c r="N140" s="8">
        <f t="shared" si="182"/>
        <v>7.6381574808781121E-3</v>
      </c>
      <c r="O140" s="3">
        <v>74184.985536101507</v>
      </c>
      <c r="P140" s="8">
        <f t="shared" si="183"/>
        <v>0.47699717431989397</v>
      </c>
      <c r="Q140" s="8">
        <f t="shared" si="184"/>
        <v>7.2527871392461789E-3</v>
      </c>
      <c r="R140" s="8">
        <v>0.12859999999999999</v>
      </c>
      <c r="S140" s="115">
        <f t="shared" si="185"/>
        <v>20000.514999999999</v>
      </c>
      <c r="T140" s="8">
        <f t="shared" si="186"/>
        <v>7.3365198201967227E-3</v>
      </c>
      <c r="U140" s="2">
        <v>0.4361457229509994</v>
      </c>
      <c r="V140" s="2">
        <v>0.5638542770490006</v>
      </c>
      <c r="W140">
        <v>0</v>
      </c>
      <c r="X140" t="s">
        <v>370</v>
      </c>
      <c r="Y140" s="3">
        <f t="shared" si="187"/>
        <v>2635.0499999999997</v>
      </c>
      <c r="Z140" s="3">
        <f t="shared" si="188"/>
        <v>91.528197445828908</v>
      </c>
      <c r="AA140" s="3">
        <f t="shared" si="189"/>
        <v>2726.5781974458287</v>
      </c>
      <c r="AB140" s="3"/>
      <c r="AC140" s="3">
        <f t="shared" si="190"/>
        <v>3069.8093784003599</v>
      </c>
      <c r="AD140" s="3">
        <f t="shared" si="191"/>
        <v>3034.7732338031669</v>
      </c>
      <c r="AE140" s="3">
        <f t="shared" si="192"/>
        <v>8831.1608096493546</v>
      </c>
      <c r="AF140" s="3">
        <f t="shared" si="193"/>
        <v>0</v>
      </c>
      <c r="AG140" s="8">
        <f t="shared" si="194"/>
        <v>1.4589306959442902E-2</v>
      </c>
      <c r="AH140" s="3">
        <f t="shared" si="195"/>
        <v>576.74768199222763</v>
      </c>
      <c r="AI140" s="3">
        <f t="shared" si="196"/>
        <v>6681.3302941957545</v>
      </c>
      <c r="AJ140" s="3"/>
      <c r="AK140" s="3">
        <f t="shared" si="197"/>
        <v>9408</v>
      </c>
      <c r="AM140" s="10">
        <v>0.22605431541637741</v>
      </c>
      <c r="AN140" s="10">
        <v>0.10461396755216133</v>
      </c>
      <c r="AO140" s="10">
        <v>0.15164475341347849</v>
      </c>
      <c r="AP140" s="10">
        <v>0.51768696361798272</v>
      </c>
      <c r="AQ140" s="10">
        <v>0.10763410945824248</v>
      </c>
      <c r="AR140" s="10">
        <v>0.17219507970247427</v>
      </c>
      <c r="AS140" s="10">
        <v>0.18404102456304935</v>
      </c>
      <c r="AT140" s="10">
        <v>0.46515854356640696</v>
      </c>
      <c r="AU140" s="77">
        <v>7.0971242709826868E-2</v>
      </c>
      <c r="AV140" s="77">
        <f t="shared" si="198"/>
        <v>0.27982918916071675</v>
      </c>
      <c r="AW140" s="10">
        <v>0</v>
      </c>
      <c r="AX140" s="10">
        <f t="shared" si="199"/>
        <v>0.27810506222754205</v>
      </c>
      <c r="AY140" s="10">
        <f t="shared" si="200"/>
        <v>0.17581580941486166</v>
      </c>
      <c r="AZ140" s="10">
        <f t="shared" si="201"/>
        <v>0.16640639308834748</v>
      </c>
      <c r="BA140" s="10">
        <f t="shared" si="202"/>
        <v>0.37967273526924883</v>
      </c>
      <c r="BC140" s="13">
        <f t="shared" si="203"/>
        <v>2616.4124254367157</v>
      </c>
      <c r="BD140" s="13">
        <f t="shared" si="204"/>
        <v>1654.0751349750185</v>
      </c>
      <c r="BE140" s="13">
        <f t="shared" si="205"/>
        <v>1565.5513461751732</v>
      </c>
      <c r="BF140" s="13">
        <f t="shared" si="206"/>
        <v>3571.9610934130928</v>
      </c>
      <c r="BH140" s="13">
        <f t="shared" si="207"/>
        <v>2747.8295635288496</v>
      </c>
      <c r="BI140" s="13">
        <f t="shared" si="208"/>
        <v>1663.7678803862893</v>
      </c>
      <c r="BJ140" s="13">
        <f t="shared" si="209"/>
        <v>1567.0514360983657</v>
      </c>
      <c r="BK140" s="13">
        <f t="shared" si="210"/>
        <v>3459.0318226890349</v>
      </c>
      <c r="BL140" s="13">
        <f t="shared" si="211"/>
        <v>9437.6807027025388</v>
      </c>
      <c r="BM140" s="67">
        <f t="shared" si="212"/>
        <v>0.99685508509584997</v>
      </c>
      <c r="BO140" s="136">
        <f t="shared" si="213"/>
        <v>2739.1878733804438</v>
      </c>
      <c r="BP140" s="136">
        <f t="shared" si="214"/>
        <v>1658.5354719822164</v>
      </c>
      <c r="BQ140" s="136">
        <f t="shared" si="215"/>
        <v>1562.1231926814103</v>
      </c>
      <c r="BR140" s="136">
        <f t="shared" si="216"/>
        <v>3448.1534619559311</v>
      </c>
      <c r="BT140" s="3">
        <f t="shared" si="217"/>
        <v>2740</v>
      </c>
      <c r="BU140" s="3">
        <f t="shared" si="218"/>
        <v>1659</v>
      </c>
      <c r="BV140" s="3">
        <f t="shared" si="219"/>
        <v>1562</v>
      </c>
      <c r="BW140" s="3">
        <f t="shared" si="220"/>
        <v>3447</v>
      </c>
      <c r="BX140" s="3">
        <f t="shared" si="221"/>
        <v>9408</v>
      </c>
    </row>
    <row r="141" spans="1:76" s="6" customFormat="1" x14ac:dyDescent="0.55000000000000004">
      <c r="A141">
        <v>65</v>
      </c>
      <c r="B141" s="6" t="s">
        <v>175</v>
      </c>
      <c r="C141" s="6">
        <v>56700</v>
      </c>
      <c r="D141">
        <v>74872</v>
      </c>
      <c r="E141">
        <v>121038</v>
      </c>
      <c r="F141">
        <v>21431</v>
      </c>
      <c r="G141">
        <v>27458</v>
      </c>
      <c r="H141">
        <v>33798</v>
      </c>
      <c r="I141" s="62">
        <f t="shared" si="178"/>
        <v>6340</v>
      </c>
      <c r="J141" s="8">
        <f t="shared" si="179"/>
        <v>8.7251028364841408E-3</v>
      </c>
      <c r="K141" s="62">
        <f t="shared" si="180"/>
        <v>12367</v>
      </c>
      <c r="L141" s="8">
        <f t="shared" si="181"/>
        <v>9.5671756215337644E-3</v>
      </c>
      <c r="M141">
        <v>76971</v>
      </c>
      <c r="N141" s="8">
        <f t="shared" si="182"/>
        <v>4.0182392384812537E-3</v>
      </c>
      <c r="O141" s="3">
        <v>46976.199789248203</v>
      </c>
      <c r="P141" s="8">
        <f t="shared" si="183"/>
        <v>0.38811116995694084</v>
      </c>
      <c r="Q141" s="8">
        <f t="shared" si="184"/>
        <v>4.5926864475334507E-3</v>
      </c>
      <c r="R141" s="8">
        <v>4.0300000000000002E-2</v>
      </c>
      <c r="S141" s="115">
        <f t="shared" si="185"/>
        <v>4877.8314</v>
      </c>
      <c r="T141" s="8">
        <f t="shared" si="186"/>
        <v>1.7892692636003588E-3</v>
      </c>
      <c r="U141" s="2">
        <v>0.62573875286455194</v>
      </c>
      <c r="V141" s="2">
        <v>0.37426124713544806</v>
      </c>
      <c r="W141">
        <v>4</v>
      </c>
      <c r="X141" t="s">
        <v>373</v>
      </c>
      <c r="Y141" s="3">
        <f t="shared" si="187"/>
        <v>4972.2749999999996</v>
      </c>
      <c r="Z141" s="3">
        <f t="shared" si="188"/>
        <v>139.71666949101433</v>
      </c>
      <c r="AA141" s="3">
        <f t="shared" si="189"/>
        <v>5115.9916694910144</v>
      </c>
      <c r="AB141" s="3"/>
      <c r="AC141" s="3">
        <f t="shared" si="190"/>
        <v>748.68135035401622</v>
      </c>
      <c r="AD141" s="3">
        <f t="shared" si="191"/>
        <v>1921.7111483673978</v>
      </c>
      <c r="AE141" s="3">
        <f t="shared" si="192"/>
        <v>7786.3841682124284</v>
      </c>
      <c r="AF141" s="3">
        <f t="shared" si="193"/>
        <v>0</v>
      </c>
      <c r="AG141" s="8">
        <f t="shared" si="194"/>
        <v>0</v>
      </c>
      <c r="AH141" s="3">
        <f t="shared" si="195"/>
        <v>0</v>
      </c>
      <c r="AI141" s="3">
        <f t="shared" si="196"/>
        <v>2670.3924987214141</v>
      </c>
      <c r="AJ141" s="3"/>
      <c r="AK141" s="3">
        <f t="shared" si="197"/>
        <v>7786</v>
      </c>
      <c r="AM141" s="10">
        <v>0.24538621999758775</v>
      </c>
      <c r="AN141" s="10">
        <v>0.19575148353636473</v>
      </c>
      <c r="AO141" s="10">
        <v>0.19803883890162019</v>
      </c>
      <c r="AP141" s="10">
        <v>0.3608234575644273</v>
      </c>
      <c r="AQ141" s="10">
        <v>0.25696197480616167</v>
      </c>
      <c r="AR141" s="10">
        <v>0.34159398592836493</v>
      </c>
      <c r="AS141" s="10">
        <v>0.38922242864309126</v>
      </c>
      <c r="AT141" s="10">
        <v>1.2221610622382303E-2</v>
      </c>
      <c r="AU141" s="77">
        <v>0</v>
      </c>
      <c r="AV141" s="77">
        <f t="shared" si="198"/>
        <v>0.59855596073452655</v>
      </c>
      <c r="AW141" s="10">
        <v>0</v>
      </c>
      <c r="AX141" s="10">
        <f t="shared" si="199"/>
        <v>0.24738152567458513</v>
      </c>
      <c r="AY141" s="10">
        <f t="shared" si="200"/>
        <v>0.1433975608041631</v>
      </c>
      <c r="AZ141" s="10">
        <f t="shared" si="201"/>
        <v>0.1629522156212122</v>
      </c>
      <c r="BA141" s="10">
        <f t="shared" si="202"/>
        <v>0.44626869790003959</v>
      </c>
      <c r="BB141" s="10"/>
      <c r="BC141" s="13">
        <f t="shared" si="203"/>
        <v>1926.1125589023197</v>
      </c>
      <c r="BD141" s="13">
        <f t="shared" si="204"/>
        <v>1116.4934084212139</v>
      </c>
      <c r="BE141" s="13">
        <f t="shared" si="205"/>
        <v>1268.7459508267582</v>
      </c>
      <c r="BF141" s="13">
        <f t="shared" si="206"/>
        <v>3474.6480818497084</v>
      </c>
      <c r="BG141" s="13"/>
      <c r="BH141" s="13">
        <f t="shared" si="207"/>
        <v>2022.8573219501445</v>
      </c>
      <c r="BI141" s="13">
        <f t="shared" si="208"/>
        <v>1123.0359687513721</v>
      </c>
      <c r="BJ141" s="13">
        <f t="shared" si="209"/>
        <v>1269.9616458728367</v>
      </c>
      <c r="BK141" s="13">
        <f t="shared" si="210"/>
        <v>3364.7954088657771</v>
      </c>
      <c r="BL141" s="13">
        <f t="shared" si="211"/>
        <v>7780.6503454401309</v>
      </c>
      <c r="BM141" s="67">
        <f t="shared" si="212"/>
        <v>1.0006875587929489</v>
      </c>
      <c r="BN141" s="13"/>
      <c r="BO141" s="136">
        <f t="shared" si="213"/>
        <v>2024.2481552887325</v>
      </c>
      <c r="BP141" s="136">
        <f t="shared" si="214"/>
        <v>1123.8081220064851</v>
      </c>
      <c r="BQ141" s="136">
        <f t="shared" si="215"/>
        <v>1270.8348191691643</v>
      </c>
      <c r="BR141" s="136">
        <f t="shared" si="216"/>
        <v>3367.1089035356167</v>
      </c>
      <c r="BS141" s="3"/>
      <c r="BT141" s="3">
        <f t="shared" si="217"/>
        <v>2025</v>
      </c>
      <c r="BU141" s="3">
        <f t="shared" si="218"/>
        <v>1124</v>
      </c>
      <c r="BV141" s="3">
        <f t="shared" si="219"/>
        <v>1271</v>
      </c>
      <c r="BW141" s="3">
        <f t="shared" si="220"/>
        <v>3366</v>
      </c>
      <c r="BX141" s="3">
        <f t="shared" si="221"/>
        <v>7786</v>
      </c>
    </row>
    <row r="142" spans="1:76" x14ac:dyDescent="0.55000000000000004">
      <c r="A142">
        <v>37</v>
      </c>
      <c r="B142" s="6" t="s">
        <v>91</v>
      </c>
      <c r="C142" s="6">
        <v>56924</v>
      </c>
      <c r="D142">
        <v>63522</v>
      </c>
      <c r="E142">
        <v>67387</v>
      </c>
      <c r="F142">
        <v>16778</v>
      </c>
      <c r="G142">
        <v>17526</v>
      </c>
      <c r="H142">
        <v>18475</v>
      </c>
      <c r="I142" s="62">
        <f t="shared" si="178"/>
        <v>949</v>
      </c>
      <c r="J142" s="8">
        <f t="shared" si="179"/>
        <v>1.3060130271014905E-3</v>
      </c>
      <c r="K142" s="62">
        <f t="shared" si="180"/>
        <v>1697</v>
      </c>
      <c r="L142" s="8">
        <f t="shared" si="181"/>
        <v>1.3128080399242177E-3</v>
      </c>
      <c r="M142">
        <v>64033</v>
      </c>
      <c r="N142" s="8">
        <f t="shared" si="182"/>
        <v>3.3428162964969938E-3</v>
      </c>
      <c r="O142" s="3">
        <v>20254.386947574701</v>
      </c>
      <c r="P142" s="8">
        <f t="shared" si="183"/>
        <v>0.30056816518875601</v>
      </c>
      <c r="Q142" s="8">
        <f t="shared" si="184"/>
        <v>1.9801952659975574E-3</v>
      </c>
      <c r="R142" s="8">
        <v>0.2099</v>
      </c>
      <c r="S142" s="115">
        <f t="shared" si="185"/>
        <v>14144.531300000001</v>
      </c>
      <c r="T142" s="8">
        <f t="shared" si="186"/>
        <v>5.1884481089533412E-3</v>
      </c>
      <c r="U142" s="2">
        <v>0.66823280671874086</v>
      </c>
      <c r="V142" s="2">
        <v>0.33176719328125914</v>
      </c>
      <c r="W142">
        <v>23</v>
      </c>
      <c r="X142" t="s">
        <v>372</v>
      </c>
      <c r="Y142" s="3">
        <f t="shared" si="187"/>
        <v>617.1</v>
      </c>
      <c r="Z142" s="3">
        <f t="shared" si="188"/>
        <v>16.422173724085276</v>
      </c>
      <c r="AA142" s="3">
        <f t="shared" si="189"/>
        <v>656.52217372408529</v>
      </c>
      <c r="AB142" s="3"/>
      <c r="AC142" s="3">
        <f t="shared" si="190"/>
        <v>2170.9948387737736</v>
      </c>
      <c r="AD142" s="3">
        <f t="shared" si="191"/>
        <v>828.57024142276475</v>
      </c>
      <c r="AE142" s="3">
        <f t="shared" si="192"/>
        <v>3656.0872539206239</v>
      </c>
      <c r="AF142" s="3">
        <f t="shared" si="193"/>
        <v>0</v>
      </c>
      <c r="AG142" s="8">
        <f t="shared" si="194"/>
        <v>7.168643374950899E-3</v>
      </c>
      <c r="AH142" s="3">
        <f t="shared" si="195"/>
        <v>283.3923819017204</v>
      </c>
      <c r="AI142" s="3">
        <f t="shared" si="196"/>
        <v>3282.9574620982589</v>
      </c>
      <c r="AJ142" s="3"/>
      <c r="AK142" s="3">
        <f t="shared" si="197"/>
        <v>3939</v>
      </c>
      <c r="AM142" s="10">
        <v>0.22654869912491926</v>
      </c>
      <c r="AN142" s="10">
        <v>0.17240296587772361</v>
      </c>
      <c r="AO142" s="10">
        <v>0.19394249133728786</v>
      </c>
      <c r="AP142" s="10">
        <v>0.4071058436600693</v>
      </c>
      <c r="AQ142" s="10">
        <v>0</v>
      </c>
      <c r="AR142" s="10">
        <v>0.13975957204175268</v>
      </c>
      <c r="AS142" s="10">
        <v>0.85418469647017869</v>
      </c>
      <c r="AT142" s="10">
        <v>6.0557314880686263E-3</v>
      </c>
      <c r="AU142" s="77">
        <v>0</v>
      </c>
      <c r="AV142" s="77">
        <f t="shared" si="198"/>
        <v>0.13975957204175268</v>
      </c>
      <c r="AW142" s="10">
        <v>0</v>
      </c>
      <c r="AX142" s="10">
        <f t="shared" si="199"/>
        <v>0.27785787037327114</v>
      </c>
      <c r="AY142" s="10">
        <f t="shared" si="200"/>
        <v>0.14192131025208052</v>
      </c>
      <c r="AZ142" s="10">
        <f t="shared" si="201"/>
        <v>0.1452575241264428</v>
      </c>
      <c r="BA142" s="10">
        <f t="shared" si="202"/>
        <v>0.43496329524820554</v>
      </c>
      <c r="BC142" s="13">
        <f t="shared" si="203"/>
        <v>1094.4821514003149</v>
      </c>
      <c r="BD142" s="13">
        <f t="shared" si="204"/>
        <v>559.02804108294515</v>
      </c>
      <c r="BE142" s="13">
        <f t="shared" si="205"/>
        <v>572.16938753405816</v>
      </c>
      <c r="BF142" s="13">
        <f t="shared" si="206"/>
        <v>1713.3204199826816</v>
      </c>
      <c r="BH142" s="13">
        <f t="shared" si="207"/>
        <v>1149.4557903540222</v>
      </c>
      <c r="BI142" s="13">
        <f t="shared" si="208"/>
        <v>562.303899818383</v>
      </c>
      <c r="BJ142" s="13">
        <f t="shared" si="209"/>
        <v>572.71763242854604</v>
      </c>
      <c r="BK142" s="13">
        <f t="shared" si="210"/>
        <v>1659.1529695303022</v>
      </c>
      <c r="BL142" s="13">
        <f t="shared" si="211"/>
        <v>3943.6302921312536</v>
      </c>
      <c r="BM142" s="67">
        <f t="shared" si="212"/>
        <v>0.99882588077779699</v>
      </c>
      <c r="BO142" s="136">
        <f t="shared" si="213"/>
        <v>1148.106192215495</v>
      </c>
      <c r="BP142" s="136">
        <f t="shared" si="214"/>
        <v>561.64368800088653</v>
      </c>
      <c r="BQ142" s="136">
        <f t="shared" si="215"/>
        <v>572.04519364741714</v>
      </c>
      <c r="BR142" s="136">
        <f t="shared" si="216"/>
        <v>1657.2049261362015</v>
      </c>
      <c r="BT142" s="3">
        <f t="shared" si="217"/>
        <v>1149</v>
      </c>
      <c r="BU142" s="3">
        <f t="shared" si="218"/>
        <v>562</v>
      </c>
      <c r="BV142" s="3">
        <f t="shared" si="219"/>
        <v>572</v>
      </c>
      <c r="BW142" s="3">
        <f t="shared" si="220"/>
        <v>1656</v>
      </c>
      <c r="BX142" s="3">
        <f t="shared" si="221"/>
        <v>3939</v>
      </c>
    </row>
    <row r="143" spans="1:76" x14ac:dyDescent="0.55000000000000004">
      <c r="A143">
        <v>59</v>
      </c>
      <c r="B143" s="6" t="s">
        <v>142</v>
      </c>
      <c r="C143" s="6">
        <v>57526</v>
      </c>
      <c r="D143">
        <v>52288</v>
      </c>
      <c r="E143">
        <v>58935</v>
      </c>
      <c r="F143">
        <v>16849</v>
      </c>
      <c r="G143">
        <v>17864</v>
      </c>
      <c r="H143">
        <v>18750</v>
      </c>
      <c r="I143" s="62">
        <f t="shared" si="178"/>
        <v>886</v>
      </c>
      <c r="J143" s="8">
        <f t="shared" si="179"/>
        <v>1.2193124784108753E-3</v>
      </c>
      <c r="K143" s="62">
        <f t="shared" si="180"/>
        <v>1901</v>
      </c>
      <c r="L143" s="8">
        <f t="shared" si="181"/>
        <v>1.4706235025904171E-3</v>
      </c>
      <c r="M143">
        <v>52333</v>
      </c>
      <c r="N143" s="8">
        <f t="shared" si="182"/>
        <v>2.7320226327764933E-3</v>
      </c>
      <c r="O143" s="3">
        <v>14250.9437043578</v>
      </c>
      <c r="P143" s="8">
        <f t="shared" si="183"/>
        <v>0.24180781716056332</v>
      </c>
      <c r="Q143" s="8">
        <f t="shared" si="184"/>
        <v>1.3932611899046435E-3</v>
      </c>
      <c r="R143" s="8">
        <v>0.19359999999999999</v>
      </c>
      <c r="S143" s="115">
        <f t="shared" si="185"/>
        <v>11409.815999999999</v>
      </c>
      <c r="T143" s="8">
        <f t="shared" si="186"/>
        <v>4.1853092897256739E-3</v>
      </c>
      <c r="U143" s="2">
        <v>0.64895173086299363</v>
      </c>
      <c r="V143" s="2">
        <v>0.35104826913700637</v>
      </c>
      <c r="W143">
        <v>0</v>
      </c>
      <c r="X143" t="s">
        <v>371</v>
      </c>
      <c r="Y143" s="3">
        <f t="shared" si="187"/>
        <v>837.375</v>
      </c>
      <c r="Z143" s="3">
        <f t="shared" si="188"/>
        <v>22.849191552901026</v>
      </c>
      <c r="AA143" s="3">
        <f t="shared" si="189"/>
        <v>860.22419155290106</v>
      </c>
      <c r="AB143" s="3"/>
      <c r="AC143" s="3">
        <f t="shared" si="190"/>
        <v>1751.2529133686046</v>
      </c>
      <c r="AD143" s="3">
        <f t="shared" si="191"/>
        <v>582.98026477843462</v>
      </c>
      <c r="AE143" s="3">
        <f t="shared" si="192"/>
        <v>3194.4573696999405</v>
      </c>
      <c r="AF143" s="3">
        <f t="shared" si="193"/>
        <v>0</v>
      </c>
      <c r="AG143" s="8">
        <f t="shared" si="194"/>
        <v>5.5785704796303178E-3</v>
      </c>
      <c r="AH143" s="3">
        <f t="shared" si="195"/>
        <v>1169.181907022114</v>
      </c>
      <c r="AI143" s="3">
        <f t="shared" si="196"/>
        <v>3503.4150851691534</v>
      </c>
      <c r="AJ143" s="3"/>
      <c r="AK143" s="3">
        <f t="shared" si="197"/>
        <v>4364</v>
      </c>
      <c r="AM143" s="10">
        <v>0.20139678815212092</v>
      </c>
      <c r="AN143" s="10">
        <v>0.16771108768080614</v>
      </c>
      <c r="AO143" s="10">
        <v>0.18128205346985213</v>
      </c>
      <c r="AP143" s="10">
        <v>0.44961007069722086</v>
      </c>
      <c r="AQ143" s="10">
        <v>7.4509295478841248E-2</v>
      </c>
      <c r="AR143" s="10">
        <v>0.22382300242782502</v>
      </c>
      <c r="AS143" s="10">
        <v>0.51466661319598173</v>
      </c>
      <c r="AT143" s="10">
        <v>7.3001640887454727E-2</v>
      </c>
      <c r="AU143" s="77">
        <v>0.11399944800989721</v>
      </c>
      <c r="AV143" s="77">
        <f t="shared" si="198"/>
        <v>0.29833229790666627</v>
      </c>
      <c r="AW143" s="10">
        <v>0</v>
      </c>
      <c r="AX143" s="10">
        <f t="shared" si="199"/>
        <v>0.26816536468512031</v>
      </c>
      <c r="AY143" s="10">
        <f t="shared" si="200"/>
        <v>0.15480077591732783</v>
      </c>
      <c r="AZ143" s="10">
        <f t="shared" si="201"/>
        <v>0.17626278369575721</v>
      </c>
      <c r="BA143" s="10">
        <f t="shared" si="202"/>
        <v>0.4007710757017946</v>
      </c>
      <c r="BC143" s="13">
        <f t="shared" si="203"/>
        <v>1170.273651485865</v>
      </c>
      <c r="BD143" s="13">
        <f t="shared" si="204"/>
        <v>675.55058610321862</v>
      </c>
      <c r="BE143" s="13">
        <f t="shared" si="205"/>
        <v>769.21078804828448</v>
      </c>
      <c r="BF143" s="13">
        <f t="shared" si="206"/>
        <v>1748.9649743626317</v>
      </c>
      <c r="BH143" s="13">
        <f t="shared" si="207"/>
        <v>1229.0541451755146</v>
      </c>
      <c r="BI143" s="13">
        <f t="shared" si="208"/>
        <v>679.50925745077632</v>
      </c>
      <c r="BJ143" s="13">
        <f t="shared" si="209"/>
        <v>769.94783532225688</v>
      </c>
      <c r="BK143" s="13">
        <f t="shared" si="210"/>
        <v>1693.6706041521297</v>
      </c>
      <c r="BL143" s="13">
        <f t="shared" si="211"/>
        <v>4372.1818421006774</v>
      </c>
      <c r="BM143" s="67">
        <f t="shared" si="212"/>
        <v>0.99812865923784488</v>
      </c>
      <c r="BO143" s="136">
        <f t="shared" si="213"/>
        <v>1226.754166054752</v>
      </c>
      <c r="BP143" s="136">
        <f t="shared" si="214"/>
        <v>678.23766407904691</v>
      </c>
      <c r="BQ143" s="136">
        <f t="shared" si="215"/>
        <v>768.50700055328525</v>
      </c>
      <c r="BR143" s="136">
        <f t="shared" si="216"/>
        <v>1690.5011693129159</v>
      </c>
      <c r="BT143" s="3">
        <f t="shared" si="217"/>
        <v>1228</v>
      </c>
      <c r="BU143" s="3">
        <f t="shared" si="218"/>
        <v>679</v>
      </c>
      <c r="BV143" s="3">
        <f t="shared" si="219"/>
        <v>769</v>
      </c>
      <c r="BW143" s="3">
        <f t="shared" si="220"/>
        <v>1689</v>
      </c>
      <c r="BX143" s="3">
        <f t="shared" si="221"/>
        <v>4365</v>
      </c>
    </row>
    <row r="144" spans="1:76" x14ac:dyDescent="0.55000000000000004">
      <c r="A144">
        <v>37</v>
      </c>
      <c r="B144" s="6" t="s">
        <v>92</v>
      </c>
      <c r="C144" s="6">
        <v>58072</v>
      </c>
      <c r="D144">
        <v>154731</v>
      </c>
      <c r="E144">
        <v>187606</v>
      </c>
      <c r="F144">
        <v>40973</v>
      </c>
      <c r="G144">
        <v>46124</v>
      </c>
      <c r="H144">
        <v>52844</v>
      </c>
      <c r="I144" s="62">
        <f t="shared" si="178"/>
        <v>6720</v>
      </c>
      <c r="J144" s="8">
        <f t="shared" si="179"/>
        <v>9.2480585269989635E-3</v>
      </c>
      <c r="K144" s="62">
        <f t="shared" si="180"/>
        <v>11871</v>
      </c>
      <c r="L144" s="8">
        <f t="shared" si="181"/>
        <v>9.1834674377963398E-3</v>
      </c>
      <c r="M144">
        <v>154310</v>
      </c>
      <c r="N144" s="8">
        <f t="shared" si="182"/>
        <v>8.0556897648470498E-3</v>
      </c>
      <c r="O144" s="3">
        <v>76628.236200625601</v>
      </c>
      <c r="P144" s="8">
        <f t="shared" si="183"/>
        <v>0.40845301429925268</v>
      </c>
      <c r="Q144" s="8">
        <f t="shared" si="184"/>
        <v>7.4916545713762505E-3</v>
      </c>
      <c r="R144" s="8">
        <v>0.10349999999999999</v>
      </c>
      <c r="S144" s="115">
        <f t="shared" si="185"/>
        <v>19417.220999999998</v>
      </c>
      <c r="T144" s="8">
        <f t="shared" si="186"/>
        <v>7.1225579301153006E-3</v>
      </c>
      <c r="U144" s="2">
        <v>0.52638349327227352</v>
      </c>
      <c r="V144" s="2">
        <v>0.47361650672772648</v>
      </c>
      <c r="W144">
        <v>35</v>
      </c>
      <c r="X144" t="s">
        <v>370</v>
      </c>
      <c r="Y144" s="3">
        <f t="shared" si="187"/>
        <v>4249.5749999999998</v>
      </c>
      <c r="Z144" s="3">
        <f t="shared" si="188"/>
        <v>134.18703533021173</v>
      </c>
      <c r="AA144" s="3">
        <f t="shared" si="189"/>
        <v>4418.7620353302118</v>
      </c>
      <c r="AB144" s="3"/>
      <c r="AC144" s="3">
        <f t="shared" si="190"/>
        <v>2980.2816141620556</v>
      </c>
      <c r="AD144" s="3">
        <f t="shared" si="191"/>
        <v>3134.7221879828671</v>
      </c>
      <c r="AE144" s="3">
        <f t="shared" si="192"/>
        <v>10533.765837475134</v>
      </c>
      <c r="AF144" s="3">
        <f t="shared" si="193"/>
        <v>0</v>
      </c>
      <c r="AG144" s="8">
        <f t="shared" si="194"/>
        <v>0</v>
      </c>
      <c r="AH144" s="3">
        <f t="shared" si="195"/>
        <v>0</v>
      </c>
      <c r="AI144" s="3">
        <f t="shared" si="196"/>
        <v>6115.0038021449227</v>
      </c>
      <c r="AJ144" s="3"/>
      <c r="AK144" s="3">
        <f t="shared" si="197"/>
        <v>10534</v>
      </c>
      <c r="AM144" s="10">
        <v>0.27182772903856545</v>
      </c>
      <c r="AN144" s="10">
        <v>0.18484059276029743</v>
      </c>
      <c r="AO144" s="10">
        <v>0.18501887022219923</v>
      </c>
      <c r="AP144" s="10">
        <v>0.35831280797893783</v>
      </c>
      <c r="AQ144" s="10">
        <v>0.2010275746294812</v>
      </c>
      <c r="AR144" s="10">
        <v>0.75979727874463876</v>
      </c>
      <c r="AS144" s="10">
        <v>3.0839189487537666E-2</v>
      </c>
      <c r="AT144" s="10">
        <v>8.1449734876299622E-3</v>
      </c>
      <c r="AU144" s="77">
        <v>1.909836507124784E-4</v>
      </c>
      <c r="AV144" s="77">
        <f t="shared" si="198"/>
        <v>0.96082485337411994</v>
      </c>
      <c r="AW144" s="10">
        <v>0.3</v>
      </c>
      <c r="AX144" s="10">
        <f t="shared" si="199"/>
        <v>0.25189648069202453</v>
      </c>
      <c r="AY144" s="10">
        <f t="shared" si="200"/>
        <v>0.12587487762089283</v>
      </c>
      <c r="AZ144" s="10">
        <f t="shared" si="201"/>
        <v>0.1426594275763447</v>
      </c>
      <c r="BA144" s="10">
        <f t="shared" si="202"/>
        <v>0.47956921411073794</v>
      </c>
      <c r="BC144" s="13">
        <f t="shared" si="203"/>
        <v>2653.4775276097862</v>
      </c>
      <c r="BD144" s="13">
        <f t="shared" si="204"/>
        <v>1325.965960858485</v>
      </c>
      <c r="BE144" s="13">
        <f t="shared" si="205"/>
        <v>1502.7744100892151</v>
      </c>
      <c r="BF144" s="13">
        <f t="shared" si="206"/>
        <v>5051.7821014425135</v>
      </c>
      <c r="BH144" s="13">
        <f t="shared" si="207"/>
        <v>2786.7563712966962</v>
      </c>
      <c r="BI144" s="13">
        <f t="shared" si="208"/>
        <v>1333.7360132647239</v>
      </c>
      <c r="BJ144" s="13">
        <f t="shared" si="209"/>
        <v>1504.2143480094335</v>
      </c>
      <c r="BK144" s="13">
        <f t="shared" si="210"/>
        <v>4892.0675766609374</v>
      </c>
      <c r="BL144" s="13">
        <f t="shared" si="211"/>
        <v>10516.774309231791</v>
      </c>
      <c r="BM144" s="67">
        <f t="shared" si="212"/>
        <v>1.0016379253050138</v>
      </c>
      <c r="BO144" s="136">
        <f t="shared" si="213"/>
        <v>2791.3208700761516</v>
      </c>
      <c r="BP144" s="136">
        <f t="shared" si="214"/>
        <v>1335.9205732310584</v>
      </c>
      <c r="BQ144" s="136">
        <f t="shared" si="215"/>
        <v>1506.678138754203</v>
      </c>
      <c r="BR144" s="136">
        <f t="shared" si="216"/>
        <v>4900.0804179385877</v>
      </c>
      <c r="BT144" s="3">
        <f t="shared" si="217"/>
        <v>2792</v>
      </c>
      <c r="BU144" s="3">
        <f t="shared" si="218"/>
        <v>1336</v>
      </c>
      <c r="BV144" s="3">
        <f t="shared" si="219"/>
        <v>1507</v>
      </c>
      <c r="BW144" s="3">
        <f t="shared" si="220"/>
        <v>4899</v>
      </c>
      <c r="BX144" s="3">
        <f t="shared" si="221"/>
        <v>10534</v>
      </c>
    </row>
    <row r="145" spans="1:76" x14ac:dyDescent="0.55000000000000004">
      <c r="A145">
        <v>111</v>
      </c>
      <c r="B145" s="6" t="s">
        <v>212</v>
      </c>
      <c r="C145" s="6">
        <v>58296</v>
      </c>
      <c r="D145">
        <v>21950</v>
      </c>
      <c r="E145">
        <v>22361</v>
      </c>
      <c r="F145">
        <v>7004</v>
      </c>
      <c r="G145">
        <v>7108</v>
      </c>
      <c r="H145">
        <v>7124</v>
      </c>
      <c r="I145" s="62">
        <f t="shared" si="178"/>
        <v>16</v>
      </c>
      <c r="J145" s="8">
        <f t="shared" si="179"/>
        <v>2.2019186969045152E-5</v>
      </c>
      <c r="K145" s="62">
        <f t="shared" si="180"/>
        <v>120</v>
      </c>
      <c r="L145" s="8">
        <f t="shared" si="181"/>
        <v>9.2832625097764358E-5</v>
      </c>
      <c r="M145">
        <v>23526</v>
      </c>
      <c r="N145" s="8">
        <f t="shared" si="182"/>
        <v>1.2281651053579917E-3</v>
      </c>
      <c r="O145" s="3">
        <v>13361.319940323199</v>
      </c>
      <c r="P145" s="8">
        <f t="shared" si="183"/>
        <v>0.59752783597885606</v>
      </c>
      <c r="Q145" s="8">
        <f t="shared" si="184"/>
        <v>1.3062860190135204E-3</v>
      </c>
      <c r="R145" s="8">
        <v>2.4250000000000001E-2</v>
      </c>
      <c r="S145" s="115">
        <f t="shared" si="185"/>
        <v>542.25425000000007</v>
      </c>
      <c r="T145" s="8">
        <f t="shared" si="186"/>
        <v>1.9890783075890344E-4</v>
      </c>
      <c r="U145" s="2">
        <v>0.45986290936785984</v>
      </c>
      <c r="V145" s="2">
        <v>0.5401370906321401</v>
      </c>
      <c r="W145">
        <v>0</v>
      </c>
      <c r="X145" t="s">
        <v>378</v>
      </c>
      <c r="Y145" s="3">
        <f t="shared" si="187"/>
        <v>85.8</v>
      </c>
      <c r="Z145" s="3">
        <f t="shared" si="188"/>
        <v>2.9090316831683167</v>
      </c>
      <c r="AA145" s="3">
        <f t="shared" si="189"/>
        <v>88.70903168316832</v>
      </c>
      <c r="AB145" s="3"/>
      <c r="AC145" s="3">
        <f t="shared" si="190"/>
        <v>83.228715966936534</v>
      </c>
      <c r="AD145" s="3">
        <f t="shared" si="191"/>
        <v>546.58736980464528</v>
      </c>
      <c r="AE145" s="3">
        <f t="shared" si="192"/>
        <v>718.5251174547501</v>
      </c>
      <c r="AF145" s="3">
        <f t="shared" si="193"/>
        <v>593.9597946176923</v>
      </c>
      <c r="AG145" s="8">
        <f t="shared" si="194"/>
        <v>0</v>
      </c>
      <c r="AH145" s="3">
        <f t="shared" si="195"/>
        <v>0</v>
      </c>
      <c r="AI145" s="3">
        <f t="shared" si="196"/>
        <v>35.856291153889515</v>
      </c>
      <c r="AJ145" s="3"/>
      <c r="AK145" s="3">
        <f t="shared" si="197"/>
        <v>125</v>
      </c>
      <c r="AM145" s="10">
        <v>0.28642869763899464</v>
      </c>
      <c r="AN145" s="10">
        <v>0.22138031987814177</v>
      </c>
      <c r="AO145" s="10">
        <v>0.24294065133282544</v>
      </c>
      <c r="AP145" s="10">
        <v>0.24925033115003811</v>
      </c>
      <c r="AQ145" s="10">
        <v>1.2827355327895188E-4</v>
      </c>
      <c r="AR145" s="10">
        <v>0.99971792198331866</v>
      </c>
      <c r="AS145" s="10">
        <v>1.5380446340244495E-4</v>
      </c>
      <c r="AT145" s="10">
        <v>0</v>
      </c>
      <c r="AU145" s="77">
        <v>0</v>
      </c>
      <c r="AV145" s="77">
        <f t="shared" si="198"/>
        <v>0.99984619553659759</v>
      </c>
      <c r="AW145" s="10">
        <v>0.3</v>
      </c>
      <c r="AX145" s="10">
        <f t="shared" si="199"/>
        <v>0.19276516124624707</v>
      </c>
      <c r="AY145" s="10">
        <f t="shared" si="200"/>
        <v>0.12118492445935083</v>
      </c>
      <c r="AZ145" s="10">
        <f t="shared" si="201"/>
        <v>0.14475637149278517</v>
      </c>
      <c r="BA145" s="10">
        <f t="shared" si="202"/>
        <v>0.5412935428016169</v>
      </c>
      <c r="BC145" s="13">
        <f t="shared" si="203"/>
        <v>24.095645155780883</v>
      </c>
      <c r="BD145" s="13">
        <f t="shared" si="204"/>
        <v>15.148115557418855</v>
      </c>
      <c r="BE145" s="13">
        <f t="shared" si="205"/>
        <v>18.094546436598147</v>
      </c>
      <c r="BF145" s="13">
        <f t="shared" si="206"/>
        <v>67.661692850202115</v>
      </c>
      <c r="BH145" s="13">
        <f t="shared" si="207"/>
        <v>25.305920988471048</v>
      </c>
      <c r="BI145" s="13">
        <f t="shared" si="208"/>
        <v>15.236882279349409</v>
      </c>
      <c r="BJ145" s="13">
        <f t="shared" si="209"/>
        <v>18.111884383922963</v>
      </c>
      <c r="BK145" s="13">
        <f t="shared" si="210"/>
        <v>65.522535835412967</v>
      </c>
      <c r="BL145" s="13">
        <f t="shared" si="211"/>
        <v>124.1772234871564</v>
      </c>
      <c r="BM145" s="67">
        <f t="shared" si="212"/>
        <v>1.006625824686189</v>
      </c>
      <c r="BO145" s="136">
        <f t="shared" si="213"/>
        <v>25.473593584463206</v>
      </c>
      <c r="BP145" s="136">
        <f t="shared" si="214"/>
        <v>15.337839190096478</v>
      </c>
      <c r="BQ145" s="136">
        <f t="shared" si="215"/>
        <v>18.231890554587359</v>
      </c>
      <c r="BR145" s="136">
        <f t="shared" si="216"/>
        <v>65.956676670852943</v>
      </c>
      <c r="BT145" s="3">
        <f t="shared" si="217"/>
        <v>26</v>
      </c>
      <c r="BU145" s="3">
        <f t="shared" si="218"/>
        <v>16</v>
      </c>
      <c r="BV145" s="3">
        <f t="shared" si="219"/>
        <v>18</v>
      </c>
      <c r="BW145" s="3">
        <f t="shared" si="220"/>
        <v>65</v>
      </c>
      <c r="BX145" s="3">
        <f t="shared" si="221"/>
        <v>125</v>
      </c>
    </row>
    <row r="146" spans="1:76" x14ac:dyDescent="0.55000000000000004">
      <c r="A146">
        <v>71</v>
      </c>
      <c r="B146" s="6" t="s">
        <v>197</v>
      </c>
      <c r="C146" s="6">
        <v>59451</v>
      </c>
      <c r="D146">
        <v>176503</v>
      </c>
      <c r="E146">
        <v>201255</v>
      </c>
      <c r="F146">
        <v>58096</v>
      </c>
      <c r="G146">
        <v>61426</v>
      </c>
      <c r="H146">
        <v>66421</v>
      </c>
      <c r="I146" s="62">
        <f t="shared" si="178"/>
        <v>4995</v>
      </c>
      <c r="J146" s="8">
        <f t="shared" si="179"/>
        <v>6.8741149318987836E-3</v>
      </c>
      <c r="K146" s="62">
        <f t="shared" si="180"/>
        <v>8325</v>
      </c>
      <c r="L146" s="8">
        <f t="shared" si="181"/>
        <v>6.440263366157402E-3</v>
      </c>
      <c r="M146">
        <v>179412</v>
      </c>
      <c r="N146" s="8">
        <f t="shared" si="182"/>
        <v>9.3661292987540588E-3</v>
      </c>
      <c r="O146" s="3">
        <v>81469.8611464446</v>
      </c>
      <c r="P146" s="8">
        <f t="shared" si="183"/>
        <v>0.40480912845119177</v>
      </c>
      <c r="Q146" s="8">
        <f t="shared" si="184"/>
        <v>7.9650020403597283E-3</v>
      </c>
      <c r="R146" s="8">
        <v>0.1187</v>
      </c>
      <c r="S146" s="115">
        <f t="shared" si="185"/>
        <v>23888.968499999999</v>
      </c>
      <c r="T146" s="8">
        <f t="shared" si="186"/>
        <v>8.7628689003410743E-3</v>
      </c>
      <c r="U146" s="2">
        <v>0.61328083049937354</v>
      </c>
      <c r="V146" s="2">
        <v>0.38671916950062646</v>
      </c>
      <c r="W146">
        <v>24</v>
      </c>
      <c r="X146" t="s">
        <v>368</v>
      </c>
      <c r="Y146" s="3">
        <f t="shared" si="187"/>
        <v>2747.25</v>
      </c>
      <c r="Z146" s="3">
        <f t="shared" si="188"/>
        <v>78.393248344370861</v>
      </c>
      <c r="AA146" s="3">
        <f t="shared" si="189"/>
        <v>2849.6432483443709</v>
      </c>
      <c r="AB146" s="3"/>
      <c r="AC146" s="3">
        <f t="shared" si="190"/>
        <v>3666.6345612405867</v>
      </c>
      <c r="AD146" s="3">
        <f t="shared" si="191"/>
        <v>3332.7842848816376</v>
      </c>
      <c r="AE146" s="3">
        <f t="shared" si="192"/>
        <v>9849.0620944665952</v>
      </c>
      <c r="AF146" s="3">
        <f t="shared" si="193"/>
        <v>0</v>
      </c>
      <c r="AG146" s="8">
        <f t="shared" si="194"/>
        <v>1.6727870940700801E-2</v>
      </c>
      <c r="AH146" s="3">
        <f t="shared" si="195"/>
        <v>651.6416739147669</v>
      </c>
      <c r="AI146" s="3">
        <f t="shared" si="196"/>
        <v>7651.060520036991</v>
      </c>
      <c r="AJ146" s="3"/>
      <c r="AK146" s="3">
        <f t="shared" si="197"/>
        <v>10501</v>
      </c>
      <c r="AM146" s="10">
        <v>0.14676376230535171</v>
      </c>
      <c r="AN146" s="10">
        <v>0.10943088168963667</v>
      </c>
      <c r="AO146" s="10">
        <v>0.14053304241990336</v>
      </c>
      <c r="AP146" s="10">
        <v>0.60327231358510836</v>
      </c>
      <c r="AQ146" s="10">
        <v>0</v>
      </c>
      <c r="AR146" s="10">
        <v>2.8349973341136748E-2</v>
      </c>
      <c r="AS146" s="10">
        <v>0.10096246808844928</v>
      </c>
      <c r="AT146" s="10">
        <v>0.20258557762692808</v>
      </c>
      <c r="AU146" s="77">
        <v>0.66810198094348594</v>
      </c>
      <c r="AV146" s="77">
        <f t="shared" si="198"/>
        <v>2.8349973341136748E-2</v>
      </c>
      <c r="AW146" s="10">
        <v>0</v>
      </c>
      <c r="AX146" s="10">
        <f t="shared" si="199"/>
        <v>0.29510174965415048</v>
      </c>
      <c r="AY146" s="10">
        <f t="shared" si="200"/>
        <v>0.18241858337745057</v>
      </c>
      <c r="AZ146" s="10">
        <f t="shared" si="201"/>
        <v>0.19454929429929163</v>
      </c>
      <c r="BA146" s="10">
        <f t="shared" si="202"/>
        <v>0.3279303726691073</v>
      </c>
      <c r="BC146" s="13">
        <f t="shared" si="203"/>
        <v>3098.8634731182342</v>
      </c>
      <c r="BD146" s="13">
        <f t="shared" si="204"/>
        <v>1915.5775440466084</v>
      </c>
      <c r="BE146" s="13">
        <f t="shared" si="205"/>
        <v>2042.9621394368614</v>
      </c>
      <c r="BF146" s="13">
        <f t="shared" si="206"/>
        <v>3443.5968433982957</v>
      </c>
      <c r="BH146" s="13">
        <f t="shared" si="207"/>
        <v>3254.5131577842417</v>
      </c>
      <c r="BI146" s="13">
        <f t="shared" si="208"/>
        <v>1926.8026722511211</v>
      </c>
      <c r="BJ146" s="13">
        <f t="shared" si="209"/>
        <v>2044.9196778633848</v>
      </c>
      <c r="BK146" s="13">
        <f t="shared" si="210"/>
        <v>3334.725870276623</v>
      </c>
      <c r="BL146" s="13">
        <f t="shared" si="211"/>
        <v>10560.961378175371</v>
      </c>
      <c r="BM146" s="67">
        <f t="shared" si="212"/>
        <v>0.99432235607836961</v>
      </c>
      <c r="BO146" s="136">
        <f t="shared" si="213"/>
        <v>3236.035190936082</v>
      </c>
      <c r="BP146" s="136">
        <f t="shared" si="214"/>
        <v>1915.8629727708333</v>
      </c>
      <c r="BQ146" s="136">
        <f t="shared" si="215"/>
        <v>2033.3093520841414</v>
      </c>
      <c r="BR146" s="136">
        <f t="shared" si="216"/>
        <v>3315.7924842089433</v>
      </c>
      <c r="BT146" s="3">
        <f t="shared" si="217"/>
        <v>3237</v>
      </c>
      <c r="BU146" s="3">
        <f t="shared" si="218"/>
        <v>1916</v>
      </c>
      <c r="BV146" s="3">
        <f t="shared" si="219"/>
        <v>2033</v>
      </c>
      <c r="BW146" s="3">
        <f t="shared" si="220"/>
        <v>3315</v>
      </c>
      <c r="BX146" s="3">
        <f t="shared" si="221"/>
        <v>10501</v>
      </c>
    </row>
    <row r="147" spans="1:76" x14ac:dyDescent="0.55000000000000004">
      <c r="A147">
        <v>65</v>
      </c>
      <c r="B147" s="6" t="s">
        <v>176</v>
      </c>
      <c r="C147" s="6">
        <v>59500</v>
      </c>
      <c r="D147">
        <v>18194</v>
      </c>
      <c r="E147">
        <v>25193</v>
      </c>
      <c r="F147">
        <v>8885</v>
      </c>
      <c r="G147">
        <v>10195</v>
      </c>
      <c r="H147">
        <v>12028</v>
      </c>
      <c r="I147" s="62">
        <f t="shared" si="178"/>
        <v>1833</v>
      </c>
      <c r="J147" s="8">
        <f t="shared" si="179"/>
        <v>2.5225731071412353E-3</v>
      </c>
      <c r="K147" s="62">
        <f t="shared" si="180"/>
        <v>3143</v>
      </c>
      <c r="L147" s="8">
        <f t="shared" si="181"/>
        <v>2.4314411723522782E-3</v>
      </c>
      <c r="M147">
        <v>18489</v>
      </c>
      <c r="N147" s="8">
        <f t="shared" si="182"/>
        <v>9.6521060243831959E-4</v>
      </c>
      <c r="O147" s="3">
        <v>8025.3163698915296</v>
      </c>
      <c r="P147" s="8">
        <f t="shared" si="183"/>
        <v>0.31855342237492673</v>
      </c>
      <c r="Q147" s="8">
        <f t="shared" si="184"/>
        <v>7.8460501050587521E-4</v>
      </c>
      <c r="R147" s="8">
        <v>2.53E-2</v>
      </c>
      <c r="S147" s="115">
        <f t="shared" si="185"/>
        <v>637.38289999999995</v>
      </c>
      <c r="T147" s="8">
        <f t="shared" si="186"/>
        <v>2.3380259352843993E-4</v>
      </c>
      <c r="U147" s="2">
        <v>0.78355669006594342</v>
      </c>
      <c r="V147" s="2">
        <v>0.21644330993405658</v>
      </c>
      <c r="W147">
        <v>211</v>
      </c>
      <c r="X147" t="s">
        <v>375</v>
      </c>
      <c r="Y147" s="3">
        <f t="shared" si="187"/>
        <v>1080.75</v>
      </c>
      <c r="Z147" s="3">
        <f t="shared" si="188"/>
        <v>24.398488752393106</v>
      </c>
      <c r="AA147" s="3">
        <f t="shared" si="189"/>
        <v>1316.1484887523932</v>
      </c>
      <c r="AB147" s="3"/>
      <c r="AC147" s="3">
        <f t="shared" si="190"/>
        <v>97.82968108831291</v>
      </c>
      <c r="AD147" s="3">
        <f t="shared" si="191"/>
        <v>328.30113986201485</v>
      </c>
      <c r="AE147" s="3">
        <f t="shared" si="192"/>
        <v>1742.2793097027209</v>
      </c>
      <c r="AF147" s="3">
        <f t="shared" si="193"/>
        <v>0</v>
      </c>
      <c r="AG147" s="8">
        <f t="shared" si="194"/>
        <v>1.0184076040343152E-3</v>
      </c>
      <c r="AH147" s="3">
        <f t="shared" si="195"/>
        <v>0</v>
      </c>
      <c r="AI147" s="3">
        <f t="shared" si="196"/>
        <v>426.13082095032775</v>
      </c>
      <c r="AJ147" s="3"/>
      <c r="AK147" s="3">
        <f t="shared" si="197"/>
        <v>1742</v>
      </c>
      <c r="AM147" s="10">
        <v>0.27147275047862163</v>
      </c>
      <c r="AN147" s="10">
        <v>0.12079688151457138</v>
      </c>
      <c r="AO147" s="10">
        <v>0.14827529603630424</v>
      </c>
      <c r="AP147" s="10">
        <v>0.45945507197050278</v>
      </c>
      <c r="AQ147" s="10">
        <v>0</v>
      </c>
      <c r="AR147" s="10">
        <v>0</v>
      </c>
      <c r="AS147" s="10">
        <v>0.15802369115528273</v>
      </c>
      <c r="AT147" s="10">
        <v>0.79450756765522024</v>
      </c>
      <c r="AU147" s="77">
        <v>4.746874118949708E-2</v>
      </c>
      <c r="AV147" s="77">
        <f t="shared" si="198"/>
        <v>0</v>
      </c>
      <c r="AW147" s="10">
        <v>0</v>
      </c>
      <c r="AX147" s="10">
        <f t="shared" si="199"/>
        <v>0.23433826043406819</v>
      </c>
      <c r="AY147" s="10">
        <f t="shared" si="200"/>
        <v>0.1808748618150598</v>
      </c>
      <c r="AZ147" s="10">
        <f t="shared" si="201"/>
        <v>0.18783398705387017</v>
      </c>
      <c r="BA147" s="10">
        <f t="shared" si="202"/>
        <v>0.39695289069700185</v>
      </c>
      <c r="BC147" s="13">
        <f t="shared" si="203"/>
        <v>408.21724967614676</v>
      </c>
      <c r="BD147" s="13">
        <f t="shared" si="204"/>
        <v>315.08400928183414</v>
      </c>
      <c r="BE147" s="13">
        <f t="shared" si="205"/>
        <v>327.20680544784182</v>
      </c>
      <c r="BF147" s="13">
        <f t="shared" si="206"/>
        <v>691.49193559417722</v>
      </c>
      <c r="BH147" s="13">
        <f t="shared" si="207"/>
        <v>428.72118175915045</v>
      </c>
      <c r="BI147" s="13">
        <f t="shared" si="208"/>
        <v>316.93037588305714</v>
      </c>
      <c r="BJ147" s="13">
        <f t="shared" si="209"/>
        <v>327.52033054099928</v>
      </c>
      <c r="BK147" s="13">
        <f t="shared" si="210"/>
        <v>669.63008493118434</v>
      </c>
      <c r="BL147" s="13">
        <f t="shared" si="211"/>
        <v>1742.8019731143913</v>
      </c>
      <c r="BM147" s="67">
        <f t="shared" si="212"/>
        <v>0.99953983692538617</v>
      </c>
      <c r="BO147" s="136">
        <f t="shared" si="213"/>
        <v>428.52390010200008</v>
      </c>
      <c r="BP147" s="136">
        <f t="shared" si="214"/>
        <v>316.78453622685225</v>
      </c>
      <c r="BQ147" s="136">
        <f t="shared" si="215"/>
        <v>327.36961777869902</v>
      </c>
      <c r="BR147" s="136">
        <f t="shared" si="216"/>
        <v>669.32194589244853</v>
      </c>
      <c r="BT147" s="3">
        <f t="shared" si="217"/>
        <v>429</v>
      </c>
      <c r="BU147" s="3">
        <f t="shared" si="218"/>
        <v>317</v>
      </c>
      <c r="BV147" s="3">
        <f t="shared" si="219"/>
        <v>327</v>
      </c>
      <c r="BW147" s="3">
        <f t="shared" si="220"/>
        <v>668</v>
      </c>
      <c r="BX147" s="3">
        <f t="shared" si="221"/>
        <v>1741</v>
      </c>
    </row>
    <row r="148" spans="1:76" x14ac:dyDescent="0.55000000000000004">
      <c r="A148">
        <v>37</v>
      </c>
      <c r="B148" s="6" t="s">
        <v>93</v>
      </c>
      <c r="C148" s="6">
        <v>59514</v>
      </c>
      <c r="D148">
        <v>42819</v>
      </c>
      <c r="E148">
        <v>43037</v>
      </c>
      <c r="F148">
        <v>15753</v>
      </c>
      <c r="G148">
        <v>15781</v>
      </c>
      <c r="H148">
        <v>15843</v>
      </c>
      <c r="I148" s="62">
        <f t="shared" si="178"/>
        <v>62</v>
      </c>
      <c r="J148" s="8">
        <f t="shared" si="179"/>
        <v>8.5324349505049967E-5</v>
      </c>
      <c r="K148" s="62">
        <f t="shared" si="180"/>
        <v>90</v>
      </c>
      <c r="L148" s="8">
        <f t="shared" si="181"/>
        <v>6.9624468823323272E-5</v>
      </c>
      <c r="M148">
        <v>42560</v>
      </c>
      <c r="N148" s="8">
        <f t="shared" si="182"/>
        <v>2.2218272075166254E-3</v>
      </c>
      <c r="O148" s="3">
        <v>3297.4976098235902</v>
      </c>
      <c r="P148" s="8">
        <f t="shared" si="183"/>
        <v>7.6620062035541281E-2</v>
      </c>
      <c r="Q148" s="8">
        <f t="shared" si="184"/>
        <v>3.223839444517382E-4</v>
      </c>
      <c r="R148" s="8">
        <v>6.4549999999999996E-2</v>
      </c>
      <c r="S148" s="115">
        <f t="shared" si="185"/>
        <v>2778.0383499999998</v>
      </c>
      <c r="T148" s="8">
        <f t="shared" si="186"/>
        <v>1.0190304307684877E-3</v>
      </c>
      <c r="U148" s="2">
        <v>0.7955006337135615</v>
      </c>
      <c r="V148" s="2">
        <v>0.2044993662864385</v>
      </c>
      <c r="W148">
        <v>0</v>
      </c>
      <c r="X148" t="s">
        <v>379</v>
      </c>
      <c r="Y148" s="3">
        <f t="shared" si="187"/>
        <v>23.099999999999998</v>
      </c>
      <c r="Z148" s="3">
        <f t="shared" si="188"/>
        <v>0.51183773764258556</v>
      </c>
      <c r="AA148" s="3">
        <f t="shared" si="189"/>
        <v>23.611837737642585</v>
      </c>
      <c r="AB148" s="3"/>
      <c r="AC148" s="3">
        <f t="shared" si="190"/>
        <v>426.39142943998496</v>
      </c>
      <c r="AD148" s="3">
        <f t="shared" si="191"/>
        <v>134.89464765013199</v>
      </c>
      <c r="AE148" s="3">
        <f t="shared" si="192"/>
        <v>584.89791482775945</v>
      </c>
      <c r="AF148" s="3">
        <f t="shared" si="193"/>
        <v>0</v>
      </c>
      <c r="AG148" s="8">
        <f t="shared" si="194"/>
        <v>1.341414375220226E-3</v>
      </c>
      <c r="AH148" s="3">
        <f t="shared" si="195"/>
        <v>53.02908723834679</v>
      </c>
      <c r="AI148" s="3">
        <f t="shared" si="196"/>
        <v>614.31516432846365</v>
      </c>
      <c r="AJ148" s="3"/>
      <c r="AK148" s="3">
        <f t="shared" si="197"/>
        <v>638</v>
      </c>
      <c r="AM148" s="10">
        <v>0.11023941698352345</v>
      </c>
      <c r="AN148" s="10">
        <v>6.8552788339670462E-2</v>
      </c>
      <c r="AO148" s="10">
        <v>0.11487451626531475</v>
      </c>
      <c r="AP148" s="10">
        <v>0.70633327841149129</v>
      </c>
      <c r="AQ148" s="10">
        <v>0</v>
      </c>
      <c r="AR148" s="10">
        <v>8.9976189654139506E-9</v>
      </c>
      <c r="AS148" s="10">
        <v>0</v>
      </c>
      <c r="AT148" s="10">
        <v>4.8387269417595228E-4</v>
      </c>
      <c r="AU148" s="77">
        <v>0.99951611830820508</v>
      </c>
      <c r="AV148" s="77">
        <f t="shared" si="198"/>
        <v>8.9976189654139506E-9</v>
      </c>
      <c r="AW148" s="10">
        <v>0.3</v>
      </c>
      <c r="AX148" s="10">
        <f t="shared" si="199"/>
        <v>0.38116713033605815</v>
      </c>
      <c r="AY148" s="10">
        <f t="shared" si="200"/>
        <v>0.21890512115739441</v>
      </c>
      <c r="AZ148" s="10">
        <f t="shared" si="201"/>
        <v>0.19877491074185227</v>
      </c>
      <c r="BA148" s="10">
        <f t="shared" si="202"/>
        <v>0.20115283776469514</v>
      </c>
      <c r="BC148" s="13">
        <f t="shared" si="203"/>
        <v>243.18462915440509</v>
      </c>
      <c r="BD148" s="13">
        <f t="shared" si="204"/>
        <v>139.66146729841765</v>
      </c>
      <c r="BE148" s="13">
        <f t="shared" si="205"/>
        <v>126.81839305330175</v>
      </c>
      <c r="BF148" s="13">
        <f t="shared" si="206"/>
        <v>128.33551049387549</v>
      </c>
      <c r="BH148" s="13">
        <f t="shared" si="207"/>
        <v>255.39930436415705</v>
      </c>
      <c r="BI148" s="13">
        <f t="shared" si="208"/>
        <v>140.47987210825025</v>
      </c>
      <c r="BJ148" s="13">
        <f t="shared" si="209"/>
        <v>126.93990870589245</v>
      </c>
      <c r="BK148" s="13">
        <f t="shared" si="210"/>
        <v>124.27812150528916</v>
      </c>
      <c r="BL148" s="13">
        <f t="shared" si="211"/>
        <v>647.09720668358887</v>
      </c>
      <c r="BM148" s="67">
        <f t="shared" si="212"/>
        <v>0.98594151452111412</v>
      </c>
      <c r="BO148" s="136">
        <f t="shared" si="213"/>
        <v>251.80877695243598</v>
      </c>
      <c r="BP148" s="136">
        <f t="shared" si="214"/>
        <v>138.50493786614066</v>
      </c>
      <c r="BQ148" s="136">
        <f t="shared" si="215"/>
        <v>125.15532584265956</v>
      </c>
      <c r="BR148" s="136">
        <f t="shared" si="216"/>
        <v>122.53095933876384</v>
      </c>
      <c r="BT148" s="3">
        <f t="shared" si="217"/>
        <v>253</v>
      </c>
      <c r="BU148" s="3">
        <f t="shared" si="218"/>
        <v>139</v>
      </c>
      <c r="BV148" s="3">
        <f t="shared" si="219"/>
        <v>125</v>
      </c>
      <c r="BW148" s="3">
        <f t="shared" si="220"/>
        <v>121</v>
      </c>
      <c r="BX148" s="3">
        <f t="shared" si="221"/>
        <v>638</v>
      </c>
    </row>
    <row r="149" spans="1:76" x14ac:dyDescent="0.55000000000000004">
      <c r="A149">
        <v>59</v>
      </c>
      <c r="B149" s="6" t="s">
        <v>143</v>
      </c>
      <c r="C149" s="6">
        <v>59587</v>
      </c>
      <c r="D149">
        <v>48551</v>
      </c>
      <c r="E149">
        <v>49752</v>
      </c>
      <c r="F149">
        <v>16813</v>
      </c>
      <c r="G149">
        <v>16863</v>
      </c>
      <c r="H149">
        <v>16987</v>
      </c>
      <c r="I149" s="62">
        <f t="shared" si="178"/>
        <v>124</v>
      </c>
      <c r="J149" s="8">
        <f t="shared" si="179"/>
        <v>1.7064869901009993E-4</v>
      </c>
      <c r="K149" s="62">
        <f t="shared" si="180"/>
        <v>174</v>
      </c>
      <c r="L149" s="8">
        <f t="shared" si="181"/>
        <v>1.3460730639175831E-4</v>
      </c>
      <c r="M149">
        <v>48960</v>
      </c>
      <c r="N149" s="8">
        <f t="shared" si="182"/>
        <v>2.5559365620304035E-3</v>
      </c>
      <c r="O149" s="3">
        <v>0</v>
      </c>
      <c r="P149" s="8">
        <f t="shared" si="183"/>
        <v>0</v>
      </c>
      <c r="Q149" s="8">
        <f t="shared" si="184"/>
        <v>0</v>
      </c>
      <c r="R149" s="8">
        <v>5.5500000000000001E-2</v>
      </c>
      <c r="S149" s="115">
        <f t="shared" si="185"/>
        <v>2761.2359999999999</v>
      </c>
      <c r="T149" s="8">
        <f t="shared" si="186"/>
        <v>1.0128670507854782E-3</v>
      </c>
      <c r="U149" s="2">
        <v>0.70874906280639027</v>
      </c>
      <c r="V149" s="2">
        <v>0.29125093719360973</v>
      </c>
      <c r="W149">
        <v>1</v>
      </c>
      <c r="X149" t="s">
        <v>371</v>
      </c>
      <c r="Y149" s="3">
        <f t="shared" si="187"/>
        <v>41.25</v>
      </c>
      <c r="Z149" s="3">
        <f t="shared" si="188"/>
        <v>1.0392435405732741</v>
      </c>
      <c r="AA149" s="3">
        <f t="shared" si="189"/>
        <v>43.289243540573274</v>
      </c>
      <c r="AB149" s="3"/>
      <c r="AC149" s="3">
        <f t="shared" si="190"/>
        <v>423.81249526708166</v>
      </c>
      <c r="AD149" s="3">
        <f t="shared" si="191"/>
        <v>0</v>
      </c>
      <c r="AE149" s="3">
        <f t="shared" si="192"/>
        <v>467.10173880765495</v>
      </c>
      <c r="AF149" s="3">
        <f t="shared" si="193"/>
        <v>0</v>
      </c>
      <c r="AG149" s="8">
        <f t="shared" si="194"/>
        <v>1.0128670507854782E-3</v>
      </c>
      <c r="AH149" s="3">
        <f t="shared" si="195"/>
        <v>212.28123482912534</v>
      </c>
      <c r="AI149" s="3">
        <f t="shared" si="196"/>
        <v>636.09373009620697</v>
      </c>
      <c r="AJ149" s="3"/>
      <c r="AK149" s="3">
        <f t="shared" si="197"/>
        <v>679</v>
      </c>
      <c r="AM149" s="10">
        <v>0.15179479208720226</v>
      </c>
      <c r="AN149" s="10">
        <v>0.12545805294422976</v>
      </c>
      <c r="AO149" s="10">
        <v>0.16544719764692309</v>
      </c>
      <c r="AP149" s="10">
        <v>0.55729995732164483</v>
      </c>
      <c r="AQ149" s="10">
        <v>0</v>
      </c>
      <c r="AR149" s="10">
        <v>0</v>
      </c>
      <c r="AS149" s="10">
        <v>0.11500630280801201</v>
      </c>
      <c r="AT149" s="10">
        <v>0.60715197691775014</v>
      </c>
      <c r="AU149" s="77">
        <v>0.27784172027423781</v>
      </c>
      <c r="AV149" s="77">
        <f t="shared" si="198"/>
        <v>0</v>
      </c>
      <c r="AW149" s="10">
        <v>0</v>
      </c>
      <c r="AX149" s="10">
        <f t="shared" si="199"/>
        <v>0.29296636271757964</v>
      </c>
      <c r="AY149" s="10">
        <f t="shared" si="200"/>
        <v>0.17592729328561602</v>
      </c>
      <c r="AZ149" s="10">
        <f t="shared" si="201"/>
        <v>0.18418021160722173</v>
      </c>
      <c r="BA149" s="10">
        <f t="shared" si="202"/>
        <v>0.34692613238958264</v>
      </c>
      <c r="BC149" s="13">
        <f t="shared" si="203"/>
        <v>198.92416028523658</v>
      </c>
      <c r="BD149" s="13">
        <f t="shared" si="204"/>
        <v>119.45463214093327</v>
      </c>
      <c r="BE149" s="13">
        <f t="shared" si="205"/>
        <v>125.05836368130355</v>
      </c>
      <c r="BF149" s="13">
        <f t="shared" si="206"/>
        <v>235.56284389252662</v>
      </c>
      <c r="BH149" s="13">
        <f t="shared" si="207"/>
        <v>208.91572109113793</v>
      </c>
      <c r="BI149" s="13">
        <f t="shared" si="208"/>
        <v>120.1546265444865</v>
      </c>
      <c r="BJ149" s="13">
        <f t="shared" si="209"/>
        <v>125.1781928977822</v>
      </c>
      <c r="BK149" s="13">
        <f t="shared" si="210"/>
        <v>228.11541110286839</v>
      </c>
      <c r="BL149" s="13">
        <f t="shared" si="211"/>
        <v>682.36395163627503</v>
      </c>
      <c r="BM149" s="67">
        <f t="shared" si="212"/>
        <v>0.99507015042601765</v>
      </c>
      <c r="BO149" s="136">
        <f t="shared" si="213"/>
        <v>207.88579801251856</v>
      </c>
      <c r="BP149" s="136">
        <f t="shared" si="214"/>
        <v>119.56228231000416</v>
      </c>
      <c r="BQ149" s="136">
        <f t="shared" si="215"/>
        <v>124.56108323685318</v>
      </c>
      <c r="BR149" s="136">
        <f t="shared" si="216"/>
        <v>226.99083644062412</v>
      </c>
      <c r="BT149" s="3">
        <f t="shared" si="217"/>
        <v>209</v>
      </c>
      <c r="BU149" s="3">
        <f t="shared" si="218"/>
        <v>120</v>
      </c>
      <c r="BV149" s="3">
        <f t="shared" si="219"/>
        <v>125</v>
      </c>
      <c r="BW149" s="3">
        <f t="shared" si="220"/>
        <v>226</v>
      </c>
      <c r="BX149" s="3">
        <f t="shared" si="221"/>
        <v>680</v>
      </c>
    </row>
    <row r="150" spans="1:76" x14ac:dyDescent="0.55000000000000004">
      <c r="A150">
        <v>71</v>
      </c>
      <c r="B150" s="6" t="s">
        <v>198</v>
      </c>
      <c r="C150" s="6">
        <v>59962</v>
      </c>
      <c r="D150">
        <v>69531</v>
      </c>
      <c r="E150">
        <v>80832</v>
      </c>
      <c r="F150">
        <v>25305</v>
      </c>
      <c r="G150">
        <v>27516</v>
      </c>
      <c r="H150">
        <v>30832</v>
      </c>
      <c r="I150" s="62">
        <f t="shared" si="178"/>
        <v>3316</v>
      </c>
      <c r="J150" s="8">
        <f t="shared" si="179"/>
        <v>4.5634764993346079E-3</v>
      </c>
      <c r="K150" s="62">
        <f t="shared" si="180"/>
        <v>5527</v>
      </c>
      <c r="L150" s="8">
        <f t="shared" si="181"/>
        <v>4.275715990961197E-3</v>
      </c>
      <c r="M150">
        <v>71839</v>
      </c>
      <c r="N150" s="8">
        <f t="shared" si="182"/>
        <v>3.7503252998305177E-3</v>
      </c>
      <c r="O150" s="3">
        <v>12494.9006231191</v>
      </c>
      <c r="P150" s="8">
        <f t="shared" si="183"/>
        <v>0.15457863993367849</v>
      </c>
      <c r="Q150" s="8">
        <f t="shared" si="184"/>
        <v>1.2215794596524712E-3</v>
      </c>
      <c r="R150" s="8">
        <v>7.4200000000000002E-2</v>
      </c>
      <c r="S150" s="115">
        <f t="shared" si="185"/>
        <v>5997.7344000000003</v>
      </c>
      <c r="T150" s="8">
        <f t="shared" si="186"/>
        <v>2.2000682133372917E-3</v>
      </c>
      <c r="U150" s="2">
        <v>0.57450185889134886</v>
      </c>
      <c r="V150" s="2">
        <v>0.42549814110865114</v>
      </c>
      <c r="W150">
        <v>63</v>
      </c>
      <c r="X150" t="s">
        <v>368</v>
      </c>
      <c r="Y150" s="3">
        <f t="shared" si="187"/>
        <v>1824.0749999999998</v>
      </c>
      <c r="Z150" s="3">
        <f t="shared" si="188"/>
        <v>54.526043260996694</v>
      </c>
      <c r="AA150" s="3">
        <f t="shared" si="189"/>
        <v>1941.6010432609964</v>
      </c>
      <c r="AB150" s="3"/>
      <c r="AC150" s="3">
        <f t="shared" si="190"/>
        <v>920.57136080118221</v>
      </c>
      <c r="AD150" s="3">
        <f t="shared" si="191"/>
        <v>511.14372667255282</v>
      </c>
      <c r="AE150" s="3">
        <f t="shared" si="192"/>
        <v>3373.3161307347314</v>
      </c>
      <c r="AF150" s="3">
        <f t="shared" si="193"/>
        <v>0</v>
      </c>
      <c r="AG150" s="8">
        <f t="shared" si="194"/>
        <v>3.4216476729897628E-3</v>
      </c>
      <c r="AH150" s="3">
        <f t="shared" si="195"/>
        <v>133.29181131763352</v>
      </c>
      <c r="AI150" s="3">
        <f t="shared" si="196"/>
        <v>1565.0068987913685</v>
      </c>
      <c r="AJ150" s="3"/>
      <c r="AK150" s="3">
        <f t="shared" si="197"/>
        <v>3507</v>
      </c>
      <c r="AM150" s="10">
        <v>0.21262686829023769</v>
      </c>
      <c r="AN150" s="10">
        <v>0.12543191946196586</v>
      </c>
      <c r="AO150" s="10">
        <v>0.15830470000139238</v>
      </c>
      <c r="AP150" s="10">
        <v>0.50363651224640416</v>
      </c>
      <c r="AQ150" s="10">
        <v>0.10289107908488317</v>
      </c>
      <c r="AR150" s="10">
        <v>1.916249740778822E-2</v>
      </c>
      <c r="AS150" s="10">
        <v>5.0162524119175544E-2</v>
      </c>
      <c r="AT150" s="10">
        <v>0.44387221749518652</v>
      </c>
      <c r="AU150" s="77">
        <v>0.38391168189296654</v>
      </c>
      <c r="AV150" s="77">
        <f t="shared" si="198"/>
        <v>0.12205357649267139</v>
      </c>
      <c r="AW150" s="10">
        <v>0</v>
      </c>
      <c r="AX150" s="10">
        <f t="shared" si="199"/>
        <v>0.26217019666170749</v>
      </c>
      <c r="AY150" s="10">
        <f t="shared" si="200"/>
        <v>0.17441806449128597</v>
      </c>
      <c r="AZ150" s="10">
        <f t="shared" si="201"/>
        <v>0.18566346550854712</v>
      </c>
      <c r="BA150" s="10">
        <f t="shared" si="202"/>
        <v>0.37774827333845939</v>
      </c>
      <c r="BC150" s="13">
        <f t="shared" si="203"/>
        <v>919.43087969260819</v>
      </c>
      <c r="BD150" s="13">
        <f t="shared" si="204"/>
        <v>611.68415217093991</v>
      </c>
      <c r="BE150" s="13">
        <f t="shared" si="205"/>
        <v>651.12177353847471</v>
      </c>
      <c r="BF150" s="13">
        <f t="shared" si="206"/>
        <v>1324.7631945979772</v>
      </c>
      <c r="BH150" s="13">
        <f t="shared" si="207"/>
        <v>965.61204505783826</v>
      </c>
      <c r="BI150" s="13">
        <f t="shared" si="208"/>
        <v>615.26857142357051</v>
      </c>
      <c r="BJ150" s="13">
        <f t="shared" si="209"/>
        <v>651.7456695311821</v>
      </c>
      <c r="BK150" s="13">
        <f t="shared" si="210"/>
        <v>1282.880168009613</v>
      </c>
      <c r="BL150" s="13">
        <f t="shared" si="211"/>
        <v>3515.5064540222038</v>
      </c>
      <c r="BM150" s="67">
        <f t="shared" si="212"/>
        <v>0.99758030481995807</v>
      </c>
      <c r="BO150" s="136">
        <f t="shared" si="213"/>
        <v>963.27555824662136</v>
      </c>
      <c r="BP150" s="136">
        <f t="shared" si="214"/>
        <v>613.77980902686556</v>
      </c>
      <c r="BQ150" s="136">
        <f t="shared" si="215"/>
        <v>650.16864367600431</v>
      </c>
      <c r="BR150" s="136">
        <f t="shared" si="216"/>
        <v>1279.7759890505088</v>
      </c>
      <c r="BT150" s="3">
        <f t="shared" si="217"/>
        <v>964</v>
      </c>
      <c r="BU150" s="3">
        <f t="shared" si="218"/>
        <v>614</v>
      </c>
      <c r="BV150" s="3">
        <f t="shared" si="219"/>
        <v>650</v>
      </c>
      <c r="BW150" s="3">
        <f t="shared" si="220"/>
        <v>1279</v>
      </c>
      <c r="BX150" s="3">
        <f t="shared" si="221"/>
        <v>3507</v>
      </c>
    </row>
    <row r="151" spans="1:76" x14ac:dyDescent="0.55000000000000004">
      <c r="A151">
        <v>37</v>
      </c>
      <c r="B151" s="6" t="s">
        <v>94</v>
      </c>
      <c r="C151" s="6">
        <v>60018</v>
      </c>
      <c r="D151">
        <v>68218</v>
      </c>
      <c r="E151">
        <v>72873</v>
      </c>
      <c r="F151">
        <v>29410</v>
      </c>
      <c r="G151">
        <v>30057</v>
      </c>
      <c r="H151">
        <v>31057</v>
      </c>
      <c r="I151" s="62">
        <f t="shared" si="178"/>
        <v>1000</v>
      </c>
      <c r="J151" s="8">
        <f t="shared" si="179"/>
        <v>1.376199185565322E-3</v>
      </c>
      <c r="K151" s="62">
        <f t="shared" si="180"/>
        <v>1647</v>
      </c>
      <c r="L151" s="8">
        <f t="shared" si="181"/>
        <v>1.2741277794668159E-3</v>
      </c>
      <c r="M151">
        <v>68473</v>
      </c>
      <c r="N151" s="8">
        <f t="shared" si="182"/>
        <v>3.5746046611909274E-3</v>
      </c>
      <c r="O151" s="3">
        <v>10652.7748314783</v>
      </c>
      <c r="P151" s="8">
        <f t="shared" si="183"/>
        <v>0.14618274026701658</v>
      </c>
      <c r="Q151" s="8">
        <f t="shared" si="184"/>
        <v>1.0414817464301067E-3</v>
      </c>
      <c r="R151" s="8">
        <v>0.11890000000000001</v>
      </c>
      <c r="S151" s="115">
        <f t="shared" si="185"/>
        <v>8664.5997000000007</v>
      </c>
      <c r="T151" s="8">
        <f t="shared" si="186"/>
        <v>3.1783185299538831E-3</v>
      </c>
      <c r="U151" s="2">
        <v>0.50262401150251612</v>
      </c>
      <c r="V151" s="2">
        <v>0.49737598849748388</v>
      </c>
      <c r="W151">
        <v>0</v>
      </c>
      <c r="X151" t="s">
        <v>379</v>
      </c>
      <c r="Y151" s="3">
        <f t="shared" si="187"/>
        <v>533.77499999999998</v>
      </c>
      <c r="Z151" s="3">
        <f t="shared" si="188"/>
        <v>17.298665389108557</v>
      </c>
      <c r="AA151" s="3">
        <f t="shared" si="189"/>
        <v>551.07366538910856</v>
      </c>
      <c r="AB151" s="3"/>
      <c r="AC151" s="3">
        <f t="shared" si="190"/>
        <v>1329.8992260521766</v>
      </c>
      <c r="AD151" s="3">
        <f t="shared" si="191"/>
        <v>435.78570098352134</v>
      </c>
      <c r="AE151" s="3">
        <f t="shared" si="192"/>
        <v>2316.7585924248065</v>
      </c>
      <c r="AF151" s="3">
        <f t="shared" si="193"/>
        <v>0</v>
      </c>
      <c r="AG151" s="8">
        <f t="shared" si="194"/>
        <v>4.2198002763839896E-3</v>
      </c>
      <c r="AH151" s="3">
        <f t="shared" si="195"/>
        <v>166.81806988092609</v>
      </c>
      <c r="AI151" s="3">
        <f t="shared" si="196"/>
        <v>1932.5029969166239</v>
      </c>
      <c r="AJ151" s="3"/>
      <c r="AK151" s="3">
        <f t="shared" si="197"/>
        <v>2484</v>
      </c>
      <c r="AM151" s="10">
        <v>0.13449185478073328</v>
      </c>
      <c r="AN151" s="10">
        <v>8.5582350826743342E-2</v>
      </c>
      <c r="AO151" s="10">
        <v>0.11444236760124614</v>
      </c>
      <c r="AP151" s="10">
        <v>0.66548342679127725</v>
      </c>
      <c r="AQ151" s="10">
        <v>0</v>
      </c>
      <c r="AR151" s="10">
        <v>0</v>
      </c>
      <c r="AS151" s="10">
        <v>7.2028174035798317E-4</v>
      </c>
      <c r="AT151" s="10">
        <v>6.39432934147613E-4</v>
      </c>
      <c r="AU151" s="77">
        <v>0.99864028532549443</v>
      </c>
      <c r="AV151" s="77">
        <f t="shared" si="198"/>
        <v>0</v>
      </c>
      <c r="AW151" s="10">
        <v>0.3</v>
      </c>
      <c r="AX151" s="10">
        <f t="shared" si="199"/>
        <v>0.36176518009829028</v>
      </c>
      <c r="AY151" s="10">
        <f t="shared" si="200"/>
        <v>0.20528147116773612</v>
      </c>
      <c r="AZ151" s="10">
        <f t="shared" si="201"/>
        <v>0.19912062967310717</v>
      </c>
      <c r="BA151" s="10">
        <f t="shared" si="202"/>
        <v>0.23383271906086639</v>
      </c>
      <c r="BC151" s="13">
        <f t="shared" si="203"/>
        <v>898.6247073641531</v>
      </c>
      <c r="BD151" s="13">
        <f t="shared" si="204"/>
        <v>509.91917438065656</v>
      </c>
      <c r="BE151" s="13">
        <f t="shared" si="205"/>
        <v>494.61564410799821</v>
      </c>
      <c r="BF151" s="13">
        <f t="shared" si="206"/>
        <v>580.84047414719214</v>
      </c>
      <c r="BH151" s="13">
        <f t="shared" si="207"/>
        <v>943.76082050616537</v>
      </c>
      <c r="BI151" s="13">
        <f t="shared" si="208"/>
        <v>512.90725916174586</v>
      </c>
      <c r="BJ151" s="13">
        <f t="shared" si="209"/>
        <v>495.0895780644874</v>
      </c>
      <c r="BK151" s="13">
        <f t="shared" si="210"/>
        <v>562.47692274305803</v>
      </c>
      <c r="BL151" s="13">
        <f t="shared" si="211"/>
        <v>2514.2345804754564</v>
      </c>
      <c r="BM151" s="67">
        <f t="shared" si="212"/>
        <v>0.987974638201922</v>
      </c>
      <c r="BO151" s="136">
        <f t="shared" si="213"/>
        <v>932.41175518872774</v>
      </c>
      <c r="BP151" s="136">
        <f t="shared" si="214"/>
        <v>506.73936380146529</v>
      </c>
      <c r="BQ151" s="136">
        <f t="shared" si="215"/>
        <v>489.13594676580414</v>
      </c>
      <c r="BR151" s="136">
        <f t="shared" si="216"/>
        <v>555.71293424400324</v>
      </c>
      <c r="BT151" s="3">
        <f t="shared" si="217"/>
        <v>933</v>
      </c>
      <c r="BU151" s="3">
        <f t="shared" si="218"/>
        <v>507</v>
      </c>
      <c r="BV151" s="3">
        <f t="shared" si="219"/>
        <v>489</v>
      </c>
      <c r="BW151" s="3">
        <f t="shared" si="220"/>
        <v>554</v>
      </c>
      <c r="BX151" s="3">
        <f t="shared" si="221"/>
        <v>2483</v>
      </c>
    </row>
    <row r="152" spans="1:76" x14ac:dyDescent="0.55000000000000004">
      <c r="A152">
        <v>71</v>
      </c>
      <c r="B152" s="6" t="s">
        <v>199</v>
      </c>
      <c r="C152" s="6">
        <v>60466</v>
      </c>
      <c r="D152">
        <v>99318</v>
      </c>
      <c r="E152">
        <v>139068</v>
      </c>
      <c r="F152">
        <v>29135</v>
      </c>
      <c r="G152">
        <v>31785</v>
      </c>
      <c r="H152">
        <v>37085</v>
      </c>
      <c r="I152" s="62">
        <f t="shared" si="178"/>
        <v>5300</v>
      </c>
      <c r="J152" s="8">
        <f t="shared" si="179"/>
        <v>7.2938556834962068E-3</v>
      </c>
      <c r="K152" s="62">
        <f t="shared" si="180"/>
        <v>7950</v>
      </c>
      <c r="L152" s="8">
        <f t="shared" si="181"/>
        <v>6.1501614127268886E-3</v>
      </c>
      <c r="M152">
        <v>107271</v>
      </c>
      <c r="N152" s="8">
        <f t="shared" si="182"/>
        <v>5.6000382137574222E-3</v>
      </c>
      <c r="O152" s="3">
        <v>112533.555319411</v>
      </c>
      <c r="P152" s="8">
        <f t="shared" si="183"/>
        <v>0.80919805648611465</v>
      </c>
      <c r="Q152" s="8">
        <f t="shared" si="184"/>
        <v>1.100198263646064E-2</v>
      </c>
      <c r="R152" s="8">
        <v>0.1009</v>
      </c>
      <c r="S152" s="115">
        <f t="shared" si="185"/>
        <v>14031.9612</v>
      </c>
      <c r="T152" s="8">
        <f t="shared" si="186"/>
        <v>5.1471555337465761E-3</v>
      </c>
      <c r="U152" s="2">
        <v>0.63510552416099642</v>
      </c>
      <c r="V152" s="2">
        <v>0.36489447583900358</v>
      </c>
      <c r="W152">
        <v>71</v>
      </c>
      <c r="X152" t="s">
        <v>368</v>
      </c>
      <c r="Y152" s="3">
        <f t="shared" si="187"/>
        <v>2186.25</v>
      </c>
      <c r="Z152" s="3">
        <f t="shared" si="188"/>
        <v>60.715019173105752</v>
      </c>
      <c r="AA152" s="3">
        <f t="shared" si="189"/>
        <v>2317.9650191731057</v>
      </c>
      <c r="AB152" s="3"/>
      <c r="AC152" s="3">
        <f t="shared" si="190"/>
        <v>2153.7168462467075</v>
      </c>
      <c r="AD152" s="3">
        <f t="shared" si="191"/>
        <v>4603.5436836725085</v>
      </c>
      <c r="AE152" s="3">
        <f t="shared" si="192"/>
        <v>9075.2255490923217</v>
      </c>
      <c r="AF152" s="3">
        <f t="shared" si="193"/>
        <v>822.77291113723913</v>
      </c>
      <c r="AG152" s="8">
        <f t="shared" si="194"/>
        <v>0</v>
      </c>
      <c r="AH152" s="3">
        <f t="shared" si="195"/>
        <v>0</v>
      </c>
      <c r="AI152" s="3">
        <f t="shared" si="196"/>
        <v>5934.4876187819773</v>
      </c>
      <c r="AJ152" s="3"/>
      <c r="AK152" s="3">
        <f t="shared" si="197"/>
        <v>8252</v>
      </c>
      <c r="AM152" s="10">
        <v>0.22665114365893974</v>
      </c>
      <c r="AN152" s="10">
        <v>0.18443853919194259</v>
      </c>
      <c r="AO152" s="10">
        <v>0.19834621048450127</v>
      </c>
      <c r="AP152" s="10">
        <v>0.39056410666461644</v>
      </c>
      <c r="AQ152" s="10">
        <v>0.13930108752626044</v>
      </c>
      <c r="AR152" s="10">
        <v>0.55160058350503249</v>
      </c>
      <c r="AS152" s="10">
        <v>0.2562789457638634</v>
      </c>
      <c r="AT152" s="10">
        <v>5.2819383204843716E-2</v>
      </c>
      <c r="AU152" s="77">
        <v>0</v>
      </c>
      <c r="AV152" s="77">
        <f t="shared" si="198"/>
        <v>0.69090167103129296</v>
      </c>
      <c r="AW152" s="10">
        <v>0</v>
      </c>
      <c r="AX152" s="10">
        <f t="shared" si="199"/>
        <v>0.25515805897735649</v>
      </c>
      <c r="AY152" s="10">
        <f t="shared" si="200"/>
        <v>0.1449147546262976</v>
      </c>
      <c r="AZ152" s="10">
        <f t="shared" si="201"/>
        <v>0.16564271026699268</v>
      </c>
      <c r="BA152" s="10">
        <f t="shared" si="202"/>
        <v>0.43428447612935323</v>
      </c>
      <c r="BC152" s="13">
        <f t="shared" si="203"/>
        <v>2105.5643026811458</v>
      </c>
      <c r="BD152" s="13">
        <f t="shared" si="204"/>
        <v>1195.8365551762079</v>
      </c>
      <c r="BE152" s="13">
        <f t="shared" si="205"/>
        <v>1366.8836451232235</v>
      </c>
      <c r="BF152" s="13">
        <f t="shared" si="206"/>
        <v>3583.7154970194229</v>
      </c>
      <c r="BH152" s="13">
        <f t="shared" si="207"/>
        <v>2211.3225661862311</v>
      </c>
      <c r="BI152" s="13">
        <f t="shared" si="208"/>
        <v>1202.8440598764034</v>
      </c>
      <c r="BJ152" s="13">
        <f t="shared" si="209"/>
        <v>1368.1933743679624</v>
      </c>
      <c r="BK152" s="13">
        <f t="shared" si="210"/>
        <v>3470.4146051627868</v>
      </c>
      <c r="BL152" s="13">
        <f t="shared" si="211"/>
        <v>8252.774605593384</v>
      </c>
      <c r="BM152" s="67">
        <f t="shared" si="212"/>
        <v>0.99990613997953381</v>
      </c>
      <c r="BO152" s="136">
        <f t="shared" si="213"/>
        <v>2211.1150114049115</v>
      </c>
      <c r="BP152" s="136">
        <f t="shared" si="214"/>
        <v>1202.7311609083258</v>
      </c>
      <c r="BQ152" s="136">
        <f t="shared" si="215"/>
        <v>1368.0649557098425</v>
      </c>
      <c r="BR152" s="136">
        <f t="shared" si="216"/>
        <v>3470.08887197692</v>
      </c>
      <c r="BT152" s="3">
        <f t="shared" si="217"/>
        <v>2212</v>
      </c>
      <c r="BU152" s="3">
        <f t="shared" si="218"/>
        <v>1203</v>
      </c>
      <c r="BV152" s="3">
        <f t="shared" si="219"/>
        <v>1368</v>
      </c>
      <c r="BW152" s="3">
        <f t="shared" si="220"/>
        <v>3469</v>
      </c>
      <c r="BX152" s="3">
        <f t="shared" si="221"/>
        <v>8252</v>
      </c>
    </row>
    <row r="153" spans="1:76" x14ac:dyDescent="0.55000000000000004">
      <c r="A153">
        <v>65</v>
      </c>
      <c r="B153" s="6" t="s">
        <v>177</v>
      </c>
      <c r="C153" s="6">
        <v>62000</v>
      </c>
      <c r="D153">
        <v>325278</v>
      </c>
      <c r="E153">
        <v>395798</v>
      </c>
      <c r="F153">
        <v>98860</v>
      </c>
      <c r="G153">
        <v>105649</v>
      </c>
      <c r="H153">
        <v>115057</v>
      </c>
      <c r="I153" s="62">
        <f t="shared" si="178"/>
        <v>9408</v>
      </c>
      <c r="J153" s="8">
        <f t="shared" si="179"/>
        <v>1.2947281937798549E-2</v>
      </c>
      <c r="K153" s="62">
        <f t="shared" si="180"/>
        <v>16197</v>
      </c>
      <c r="L153" s="8">
        <f t="shared" si="181"/>
        <v>1.2530083572570743E-2</v>
      </c>
      <c r="M153">
        <v>328101</v>
      </c>
      <c r="N153" s="8">
        <f t="shared" si="182"/>
        <v>1.7128377082082053E-2</v>
      </c>
      <c r="O153" s="3">
        <v>160485.084544735</v>
      </c>
      <c r="P153" s="8">
        <f t="shared" si="183"/>
        <v>0.40547219678910706</v>
      </c>
      <c r="Q153" s="8">
        <f t="shared" si="184"/>
        <v>1.5690023376232327E-2</v>
      </c>
      <c r="R153" s="8">
        <v>9.7850000000000006E-2</v>
      </c>
      <c r="S153" s="115">
        <f t="shared" si="185"/>
        <v>38728.834300000002</v>
      </c>
      <c r="T153" s="8">
        <f t="shared" si="186"/>
        <v>1.4206377208540115E-2</v>
      </c>
      <c r="U153" s="2">
        <v>0.5421988700068151</v>
      </c>
      <c r="V153" s="2">
        <v>0.4578011299931849</v>
      </c>
      <c r="W153">
        <v>131</v>
      </c>
      <c r="X153" t="s">
        <v>373</v>
      </c>
      <c r="Y153" s="3">
        <f t="shared" si="187"/>
        <v>5600.9249999999993</v>
      </c>
      <c r="Z153" s="3">
        <f t="shared" si="188"/>
        <v>173.75771779024774</v>
      </c>
      <c r="AA153" s="3">
        <f t="shared" si="189"/>
        <v>5905.6827177902469</v>
      </c>
      <c r="AB153" s="3"/>
      <c r="AC153" s="3">
        <f t="shared" si="190"/>
        <v>5944.3538703205168</v>
      </c>
      <c r="AD153" s="3">
        <f t="shared" si="191"/>
        <v>6565.1537906412086</v>
      </c>
      <c r="AE153" s="3">
        <f t="shared" si="192"/>
        <v>18415.19037875197</v>
      </c>
      <c r="AF153" s="3">
        <f t="shared" si="193"/>
        <v>0</v>
      </c>
      <c r="AG153" s="8">
        <f t="shared" si="194"/>
        <v>2.9896400584772442E-2</v>
      </c>
      <c r="AH153" s="3">
        <f t="shared" si="195"/>
        <v>0</v>
      </c>
      <c r="AI153" s="3">
        <f t="shared" si="196"/>
        <v>12509.507660961724</v>
      </c>
      <c r="AJ153" s="3"/>
      <c r="AK153" s="3">
        <f t="shared" si="197"/>
        <v>18415</v>
      </c>
      <c r="AM153" s="10">
        <v>0.23847332094884252</v>
      </c>
      <c r="AN153" s="10">
        <v>0.1522813377448502</v>
      </c>
      <c r="AO153" s="10">
        <v>0.18383006690556267</v>
      </c>
      <c r="AP153" s="10">
        <v>0.42541527440074461</v>
      </c>
      <c r="AQ153" s="10">
        <v>0.16707719937451579</v>
      </c>
      <c r="AR153" s="10">
        <v>0.17374025728847409</v>
      </c>
      <c r="AS153" s="10">
        <v>0.35967166250833049</v>
      </c>
      <c r="AT153" s="10">
        <v>0.1691392615913862</v>
      </c>
      <c r="AU153" s="77">
        <v>0.1303716192372934</v>
      </c>
      <c r="AV153" s="77">
        <f t="shared" si="198"/>
        <v>0.3408174566629899</v>
      </c>
      <c r="AW153" s="10">
        <v>0</v>
      </c>
      <c r="AX153" s="10">
        <f t="shared" si="199"/>
        <v>0.25083797519895773</v>
      </c>
      <c r="AY153" s="10">
        <f t="shared" si="200"/>
        <v>0.16513263369992037</v>
      </c>
      <c r="AZ153" s="10">
        <f t="shared" si="201"/>
        <v>0.17005660161924097</v>
      </c>
      <c r="BA153" s="10">
        <f t="shared" si="202"/>
        <v>0.41397278948188093</v>
      </c>
      <c r="BC153" s="13">
        <f t="shared" si="203"/>
        <v>4619.1813132888065</v>
      </c>
      <c r="BD153" s="13">
        <f t="shared" si="204"/>
        <v>3040.9174495840339</v>
      </c>
      <c r="BE153" s="13">
        <f t="shared" si="205"/>
        <v>3131.5923188183224</v>
      </c>
      <c r="BF153" s="13">
        <f t="shared" si="206"/>
        <v>7623.3089183088377</v>
      </c>
      <c r="BH153" s="13">
        <f t="shared" si="207"/>
        <v>4851.1935077805665</v>
      </c>
      <c r="BI153" s="13">
        <f t="shared" si="208"/>
        <v>3058.7369778704283</v>
      </c>
      <c r="BJ153" s="13">
        <f t="shared" si="209"/>
        <v>3134.5929678181037</v>
      </c>
      <c r="BK153" s="13">
        <f t="shared" si="210"/>
        <v>7382.2943344052328</v>
      </c>
      <c r="BL153" s="13">
        <f t="shared" si="211"/>
        <v>18426.81778787433</v>
      </c>
      <c r="BM153" s="67">
        <f t="shared" si="212"/>
        <v>0.99935866366019499</v>
      </c>
      <c r="BO153" s="136">
        <f t="shared" si="213"/>
        <v>4848.0822610926007</v>
      </c>
      <c r="BP153" s="136">
        <f t="shared" si="214"/>
        <v>3056.7752986926148</v>
      </c>
      <c r="BQ153" s="136">
        <f t="shared" si="215"/>
        <v>3132.5826394373448</v>
      </c>
      <c r="BR153" s="136">
        <f t="shared" si="216"/>
        <v>7377.5598007774424</v>
      </c>
      <c r="BT153" s="3">
        <f t="shared" si="217"/>
        <v>4849</v>
      </c>
      <c r="BU153" s="3">
        <f t="shared" si="218"/>
        <v>3057</v>
      </c>
      <c r="BV153" s="3">
        <f t="shared" si="219"/>
        <v>3133</v>
      </c>
      <c r="BW153" s="3">
        <f t="shared" si="220"/>
        <v>7376</v>
      </c>
      <c r="BX153" s="3">
        <f t="shared" si="221"/>
        <v>18415</v>
      </c>
    </row>
    <row r="154" spans="1:76" x14ac:dyDescent="0.55000000000000004">
      <c r="A154">
        <v>37</v>
      </c>
      <c r="B154" s="6" t="s">
        <v>95</v>
      </c>
      <c r="C154" s="6">
        <v>62602</v>
      </c>
      <c r="D154">
        <v>1922</v>
      </c>
      <c r="E154">
        <v>2030</v>
      </c>
      <c r="F154">
        <v>682</v>
      </c>
      <c r="G154">
        <v>704</v>
      </c>
      <c r="H154">
        <v>735</v>
      </c>
      <c r="I154" s="62">
        <f t="shared" si="178"/>
        <v>31</v>
      </c>
      <c r="J154" s="8">
        <f t="shared" si="179"/>
        <v>4.2662174752524984E-5</v>
      </c>
      <c r="K154" s="62">
        <f t="shared" si="180"/>
        <v>53</v>
      </c>
      <c r="L154" s="8">
        <f t="shared" si="181"/>
        <v>4.1001076084845925E-5</v>
      </c>
      <c r="M154">
        <v>1892</v>
      </c>
      <c r="N154" s="8">
        <f t="shared" si="182"/>
        <v>9.8771077928135685E-5</v>
      </c>
      <c r="O154" s="3">
        <v>0</v>
      </c>
      <c r="P154" s="8">
        <f t="shared" si="183"/>
        <v>0</v>
      </c>
      <c r="Q154" s="8">
        <f t="shared" si="184"/>
        <v>0</v>
      </c>
      <c r="R154" s="8">
        <v>7.6200000000000004E-2</v>
      </c>
      <c r="S154" s="115">
        <f t="shared" si="185"/>
        <v>154.68600000000001</v>
      </c>
      <c r="T154" s="8">
        <f t="shared" si="186"/>
        <v>5.6741384154705535E-5</v>
      </c>
      <c r="U154" s="2">
        <v>0.96585365853658534</v>
      </c>
      <c r="V154" s="2">
        <v>3.4146341463414664E-2</v>
      </c>
      <c r="W154">
        <v>0</v>
      </c>
      <c r="X154" t="s">
        <v>379</v>
      </c>
      <c r="Y154" s="3">
        <f t="shared" si="187"/>
        <v>18.149999999999999</v>
      </c>
      <c r="Z154" s="3">
        <f t="shared" si="188"/>
        <v>0.29394146341463412</v>
      </c>
      <c r="AA154" s="3">
        <f t="shared" si="189"/>
        <v>18.443941463414632</v>
      </c>
      <c r="AB154" s="3"/>
      <c r="AC154" s="3">
        <f t="shared" si="190"/>
        <v>23.742215313317587</v>
      </c>
      <c r="AD154" s="3">
        <f t="shared" si="191"/>
        <v>0</v>
      </c>
      <c r="AE154" s="3">
        <f t="shared" si="192"/>
        <v>42.186156776732219</v>
      </c>
      <c r="AF154" s="3">
        <f t="shared" si="193"/>
        <v>0</v>
      </c>
      <c r="AG154" s="8">
        <f t="shared" si="194"/>
        <v>5.6741384154705535E-5</v>
      </c>
      <c r="AH154" s="3">
        <f t="shared" si="195"/>
        <v>2.2431128411535299</v>
      </c>
      <c r="AI154" s="3">
        <f t="shared" si="196"/>
        <v>25.985328154471116</v>
      </c>
      <c r="AJ154" s="3"/>
      <c r="AK154" s="3">
        <f t="shared" si="197"/>
        <v>44</v>
      </c>
      <c r="AM154" s="10">
        <v>7.0139349593495937E-2</v>
      </c>
      <c r="AN154" s="10">
        <v>9.3340000000000006E-2</v>
      </c>
      <c r="AO154" s="10">
        <v>6.002710027100272E-2</v>
      </c>
      <c r="AP154" s="10">
        <v>0.77649355013550136</v>
      </c>
      <c r="AQ154" s="10">
        <v>0</v>
      </c>
      <c r="AR154" s="10">
        <v>0</v>
      </c>
      <c r="AS154" s="10">
        <v>0</v>
      </c>
      <c r="AT154" s="10">
        <v>0</v>
      </c>
      <c r="AU154" s="77">
        <v>1</v>
      </c>
      <c r="AV154" s="77">
        <f t="shared" si="198"/>
        <v>0</v>
      </c>
      <c r="AW154" s="10">
        <v>0.3</v>
      </c>
      <c r="AX154" s="10">
        <f t="shared" si="199"/>
        <v>0.41324718424808016</v>
      </c>
      <c r="AY154" s="10">
        <f t="shared" si="200"/>
        <v>0.19907535182913078</v>
      </c>
      <c r="AZ154" s="10">
        <f t="shared" si="201"/>
        <v>0.2426528435373019</v>
      </c>
      <c r="BA154" s="10">
        <f t="shared" si="202"/>
        <v>0.14502462038548708</v>
      </c>
      <c r="BC154" s="13">
        <f t="shared" si="203"/>
        <v>18.182876106915526</v>
      </c>
      <c r="BD154" s="13">
        <f t="shared" si="204"/>
        <v>8.7593154804817548</v>
      </c>
      <c r="BE154" s="13">
        <f t="shared" si="205"/>
        <v>10.676725115641284</v>
      </c>
      <c r="BF154" s="13">
        <f t="shared" si="206"/>
        <v>6.3810832969614317</v>
      </c>
      <c r="BH154" s="13">
        <f t="shared" si="207"/>
        <v>19.096165432796873</v>
      </c>
      <c r="BI154" s="13">
        <f t="shared" si="208"/>
        <v>8.8106443549289217</v>
      </c>
      <c r="BJ154" s="13">
        <f t="shared" si="209"/>
        <v>10.686955407862488</v>
      </c>
      <c r="BK154" s="13">
        <f t="shared" si="210"/>
        <v>6.1793422745062401</v>
      </c>
      <c r="BL154" s="13">
        <f t="shared" si="211"/>
        <v>44.773107470094523</v>
      </c>
      <c r="BM154" s="67">
        <f t="shared" si="212"/>
        <v>0.98273277166185291</v>
      </c>
      <c r="BO154" s="136">
        <f t="shared" si="213"/>
        <v>18.766427583885736</v>
      </c>
      <c r="BP154" s="136">
        <f t="shared" si="214"/>
        <v>8.6585089470461583</v>
      </c>
      <c r="BQ154" s="136">
        <f t="shared" si="215"/>
        <v>10.502421308595331</v>
      </c>
      <c r="BR154" s="136">
        <f t="shared" si="216"/>
        <v>6.0726421604727756</v>
      </c>
      <c r="BT154" s="3">
        <f t="shared" si="217"/>
        <v>20</v>
      </c>
      <c r="BU154" s="3">
        <f t="shared" si="218"/>
        <v>9</v>
      </c>
      <c r="BV154" s="3">
        <f t="shared" si="219"/>
        <v>11</v>
      </c>
      <c r="BW154" s="3">
        <f t="shared" si="220"/>
        <v>5</v>
      </c>
      <c r="BX154" s="3">
        <f t="shared" si="221"/>
        <v>45</v>
      </c>
    </row>
    <row r="155" spans="1:76" x14ac:dyDescent="0.55000000000000004">
      <c r="A155">
        <v>37</v>
      </c>
      <c r="B155" s="6" t="s">
        <v>96</v>
      </c>
      <c r="C155" s="6">
        <v>62644</v>
      </c>
      <c r="D155">
        <v>8060</v>
      </c>
      <c r="E155">
        <v>8476</v>
      </c>
      <c r="F155">
        <v>2949</v>
      </c>
      <c r="G155">
        <v>3040</v>
      </c>
      <c r="H155">
        <v>3159</v>
      </c>
      <c r="I155" s="62">
        <f t="shared" si="178"/>
        <v>119</v>
      </c>
      <c r="J155" s="8">
        <f t="shared" si="179"/>
        <v>1.6376770308227333E-4</v>
      </c>
      <c r="K155" s="62">
        <f t="shared" si="180"/>
        <v>210</v>
      </c>
      <c r="L155" s="8">
        <f t="shared" si="181"/>
        <v>1.6245709392108762E-4</v>
      </c>
      <c r="M155">
        <v>8247</v>
      </c>
      <c r="N155" s="8">
        <f t="shared" si="182"/>
        <v>4.3053122604298891E-4</v>
      </c>
      <c r="O155" s="3">
        <v>0</v>
      </c>
      <c r="P155" s="8">
        <f t="shared" si="183"/>
        <v>0</v>
      </c>
      <c r="Q155" s="8">
        <f t="shared" si="184"/>
        <v>0</v>
      </c>
      <c r="R155" s="8">
        <v>8.0699999999999994E-2</v>
      </c>
      <c r="S155" s="115">
        <f t="shared" si="185"/>
        <v>684.01319999999998</v>
      </c>
      <c r="T155" s="8">
        <f t="shared" si="186"/>
        <v>2.5090735908931273E-4</v>
      </c>
      <c r="U155" s="2">
        <v>0.92961004626569732</v>
      </c>
      <c r="V155" s="2">
        <v>7.0389953734302679E-2</v>
      </c>
      <c r="W155">
        <v>0</v>
      </c>
      <c r="X155" t="s">
        <v>379</v>
      </c>
      <c r="Y155" s="3">
        <f t="shared" si="187"/>
        <v>75.075000000000003</v>
      </c>
      <c r="Z155" s="3">
        <f t="shared" si="188"/>
        <v>1.3110834021810973</v>
      </c>
      <c r="AA155" s="3">
        <f t="shared" si="189"/>
        <v>76.3860834021811</v>
      </c>
      <c r="AB155" s="3"/>
      <c r="AC155" s="3">
        <f t="shared" si="190"/>
        <v>104.98680340529438</v>
      </c>
      <c r="AD155" s="3">
        <f t="shared" si="191"/>
        <v>0</v>
      </c>
      <c r="AE155" s="3">
        <f t="shared" si="192"/>
        <v>181.37288680747548</v>
      </c>
      <c r="AF155" s="3">
        <f t="shared" si="193"/>
        <v>0</v>
      </c>
      <c r="AG155" s="8">
        <f t="shared" si="194"/>
        <v>2.5090735908931273E-4</v>
      </c>
      <c r="AH155" s="3">
        <f t="shared" si="195"/>
        <v>9.9189247406909331</v>
      </c>
      <c r="AI155" s="3">
        <f t="shared" si="196"/>
        <v>114.90572814598531</v>
      </c>
      <c r="AJ155" s="3"/>
      <c r="AK155" s="3">
        <f t="shared" si="197"/>
        <v>191</v>
      </c>
      <c r="AM155" s="10">
        <v>7.495502313284863E-2</v>
      </c>
      <c r="AN155" s="10">
        <v>6.3896860541969608E-2</v>
      </c>
      <c r="AO155" s="10">
        <v>0.1090794227803481</v>
      </c>
      <c r="AP155" s="10">
        <v>0.75206869354483374</v>
      </c>
      <c r="AQ155" s="10">
        <v>0</v>
      </c>
      <c r="AR155" s="10">
        <v>0</v>
      </c>
      <c r="AS155" s="10">
        <v>0</v>
      </c>
      <c r="AT155" s="10">
        <v>5.453330352267646E-4</v>
      </c>
      <c r="AU155" s="77">
        <v>0.99945466696477314</v>
      </c>
      <c r="AV155" s="77">
        <f t="shared" si="198"/>
        <v>0</v>
      </c>
      <c r="AW155" s="10">
        <v>0.3</v>
      </c>
      <c r="AX155" s="10">
        <f t="shared" si="199"/>
        <v>0.40939464541659798</v>
      </c>
      <c r="AY155" s="10">
        <f t="shared" si="200"/>
        <v>0.2226298633955551</v>
      </c>
      <c r="AZ155" s="10">
        <f t="shared" si="201"/>
        <v>0.20341098552982559</v>
      </c>
      <c r="BA155" s="10">
        <f t="shared" si="202"/>
        <v>0.16456450565802117</v>
      </c>
      <c r="BC155" s="13">
        <f t="shared" si="203"/>
        <v>78.194377274570215</v>
      </c>
      <c r="BD155" s="13">
        <f t="shared" si="204"/>
        <v>42.522303908551024</v>
      </c>
      <c r="BE155" s="13">
        <f t="shared" si="205"/>
        <v>38.85149823619669</v>
      </c>
      <c r="BF155" s="13">
        <f t="shared" si="206"/>
        <v>31.431820580682043</v>
      </c>
      <c r="BH155" s="13">
        <f t="shared" si="207"/>
        <v>82.121923702807877</v>
      </c>
      <c r="BI155" s="13">
        <f t="shared" si="208"/>
        <v>42.77148114202204</v>
      </c>
      <c r="BJ155" s="13">
        <f t="shared" si="209"/>
        <v>38.888725211311517</v>
      </c>
      <c r="BK155" s="13">
        <f t="shared" si="210"/>
        <v>30.438088431064994</v>
      </c>
      <c r="BL155" s="13">
        <f t="shared" si="211"/>
        <v>194.22021848720641</v>
      </c>
      <c r="BM155" s="67">
        <f t="shared" si="212"/>
        <v>0.98341975664382986</v>
      </c>
      <c r="BO155" s="136">
        <f t="shared" si="213"/>
        <v>80.760322222938484</v>
      </c>
      <c r="BP155" s="136">
        <f t="shared" si="214"/>
        <v>42.062319575983473</v>
      </c>
      <c r="BQ155" s="136">
        <f t="shared" si="215"/>
        <v>38.243940683496746</v>
      </c>
      <c r="BR155" s="136">
        <f t="shared" si="216"/>
        <v>29.933417517581308</v>
      </c>
      <c r="BT155" s="3">
        <f t="shared" si="217"/>
        <v>82</v>
      </c>
      <c r="BU155" s="3">
        <f t="shared" si="218"/>
        <v>42</v>
      </c>
      <c r="BV155" s="3">
        <f t="shared" si="219"/>
        <v>38</v>
      </c>
      <c r="BW155" s="3">
        <f t="shared" si="220"/>
        <v>29</v>
      </c>
      <c r="BX155" s="3">
        <f t="shared" si="221"/>
        <v>191</v>
      </c>
    </row>
    <row r="156" spans="1:76" x14ac:dyDescent="0.55000000000000004">
      <c r="A156">
        <v>37</v>
      </c>
      <c r="B156" s="6" t="s">
        <v>97</v>
      </c>
      <c r="C156" s="6">
        <v>62896</v>
      </c>
      <c r="D156">
        <v>54987</v>
      </c>
      <c r="E156">
        <v>60257</v>
      </c>
      <c r="F156">
        <v>14462</v>
      </c>
      <c r="G156">
        <v>15342</v>
      </c>
      <c r="H156">
        <v>16508</v>
      </c>
      <c r="I156" s="62">
        <f t="shared" si="178"/>
        <v>1166</v>
      </c>
      <c r="J156" s="8">
        <f t="shared" si="179"/>
        <v>1.6046482503691655E-3</v>
      </c>
      <c r="K156" s="62">
        <f t="shared" si="180"/>
        <v>2046</v>
      </c>
      <c r="L156" s="8">
        <f t="shared" si="181"/>
        <v>1.5827962579168823E-3</v>
      </c>
      <c r="M156">
        <v>55097</v>
      </c>
      <c r="N156" s="8">
        <f t="shared" si="182"/>
        <v>2.876316110257131E-3</v>
      </c>
      <c r="O156" s="3">
        <v>49480.0368998423</v>
      </c>
      <c r="P156" s="8">
        <f t="shared" si="183"/>
        <v>0.82115002240141888</v>
      </c>
      <c r="Q156" s="8">
        <f t="shared" si="184"/>
        <v>4.8374771887225399E-3</v>
      </c>
      <c r="R156" s="8">
        <v>0.16175</v>
      </c>
      <c r="S156" s="115">
        <f t="shared" si="185"/>
        <v>9746.5697500000006</v>
      </c>
      <c r="T156" s="8">
        <f t="shared" si="186"/>
        <v>3.5752030460118062E-3</v>
      </c>
      <c r="U156" s="2">
        <v>0.4951264399154795</v>
      </c>
      <c r="V156" s="2">
        <v>0.50487356008452045</v>
      </c>
      <c r="W156">
        <v>0</v>
      </c>
      <c r="X156" t="s">
        <v>370</v>
      </c>
      <c r="Y156" s="3">
        <f t="shared" si="187"/>
        <v>726</v>
      </c>
      <c r="Z156" s="3">
        <f t="shared" si="188"/>
        <v>23.718837161747665</v>
      </c>
      <c r="AA156" s="3">
        <f t="shared" si="189"/>
        <v>749.71883716174762</v>
      </c>
      <c r="AB156" s="3"/>
      <c r="AC156" s="3">
        <f t="shared" si="190"/>
        <v>1495.9670401378789</v>
      </c>
      <c r="AD156" s="3">
        <f t="shared" si="191"/>
        <v>2024.1385841904623</v>
      </c>
      <c r="AE156" s="3">
        <f t="shared" si="192"/>
        <v>4269.8244614900887</v>
      </c>
      <c r="AF156" s="3">
        <f t="shared" si="193"/>
        <v>0</v>
      </c>
      <c r="AG156" s="8">
        <f t="shared" si="194"/>
        <v>8.4126802347343453E-3</v>
      </c>
      <c r="AH156" s="3">
        <f t="shared" si="195"/>
        <v>332.57191984602252</v>
      </c>
      <c r="AI156" s="3">
        <f t="shared" si="196"/>
        <v>3852.6775441743634</v>
      </c>
      <c r="AJ156" s="3"/>
      <c r="AK156" s="3">
        <f t="shared" si="197"/>
        <v>4602</v>
      </c>
      <c r="AM156" s="10">
        <v>0.30719918205984598</v>
      </c>
      <c r="AN156" s="10">
        <v>0.18198781269170469</v>
      </c>
      <c r="AO156" s="10">
        <v>0.18776479222048029</v>
      </c>
      <c r="AP156" s="10">
        <v>0.32304821302796904</v>
      </c>
      <c r="AQ156" s="10">
        <v>0.12496038860100957</v>
      </c>
      <c r="AR156" s="10">
        <v>5.2676170144937265E-2</v>
      </c>
      <c r="AS156" s="10">
        <v>0.82197111731551908</v>
      </c>
      <c r="AT156" s="10">
        <v>3.9232393853409764E-4</v>
      </c>
      <c r="AU156" s="77">
        <v>0</v>
      </c>
      <c r="AV156" s="77">
        <f t="shared" si="198"/>
        <v>0.17763655874594683</v>
      </c>
      <c r="AW156" s="10">
        <v>0</v>
      </c>
      <c r="AX156" s="10">
        <f t="shared" si="199"/>
        <v>0.23753262890580776</v>
      </c>
      <c r="AY156" s="10">
        <f t="shared" si="200"/>
        <v>0.13712888684508998</v>
      </c>
      <c r="AZ156" s="10">
        <f t="shared" si="201"/>
        <v>0.1483463736848466</v>
      </c>
      <c r="BA156" s="10">
        <f t="shared" si="202"/>
        <v>0.47699211056425561</v>
      </c>
      <c r="BC156" s="13">
        <f t="shared" si="203"/>
        <v>1093.1251582245272</v>
      </c>
      <c r="BD156" s="13">
        <f t="shared" si="204"/>
        <v>631.06713726110411</v>
      </c>
      <c r="BE156" s="13">
        <f t="shared" si="205"/>
        <v>682.69001169766409</v>
      </c>
      <c r="BF156" s="13">
        <f t="shared" si="206"/>
        <v>2195.1176928167042</v>
      </c>
      <c r="BH156" s="13">
        <f t="shared" si="207"/>
        <v>1148.0306381380774</v>
      </c>
      <c r="BI156" s="13">
        <f t="shared" si="208"/>
        <v>634.76513922579943</v>
      </c>
      <c r="BJ156" s="13">
        <f t="shared" si="209"/>
        <v>683.34415594512927</v>
      </c>
      <c r="BK156" s="13">
        <f t="shared" si="210"/>
        <v>2125.7179894827582</v>
      </c>
      <c r="BL156" s="13">
        <f t="shared" si="211"/>
        <v>4591.8579227917644</v>
      </c>
      <c r="BM156" s="67">
        <f t="shared" si="212"/>
        <v>1.0022087088448219</v>
      </c>
      <c r="BO156" s="136">
        <f t="shared" si="213"/>
        <v>1150.5663035626596</v>
      </c>
      <c r="BP156" s="136">
        <f t="shared" si="214"/>
        <v>636.16715060319211</v>
      </c>
      <c r="BQ156" s="136">
        <f t="shared" si="215"/>
        <v>684.85346422642272</v>
      </c>
      <c r="BR156" s="136">
        <f t="shared" si="216"/>
        <v>2130.4130816077259</v>
      </c>
      <c r="BT156" s="3">
        <f t="shared" si="217"/>
        <v>1151</v>
      </c>
      <c r="BU156" s="3">
        <f t="shared" si="218"/>
        <v>636</v>
      </c>
      <c r="BV156" s="3">
        <f t="shared" si="219"/>
        <v>685</v>
      </c>
      <c r="BW156" s="3">
        <f t="shared" si="220"/>
        <v>2129</v>
      </c>
      <c r="BX156" s="3">
        <f t="shared" si="221"/>
        <v>4601</v>
      </c>
    </row>
    <row r="157" spans="1:76" x14ac:dyDescent="0.55000000000000004">
      <c r="A157">
        <v>71</v>
      </c>
      <c r="B157" s="6" t="s">
        <v>200</v>
      </c>
      <c r="C157" s="6">
        <v>65000</v>
      </c>
      <c r="D157">
        <v>216326</v>
      </c>
      <c r="E157">
        <v>230532</v>
      </c>
      <c r="F157">
        <v>60905</v>
      </c>
      <c r="G157">
        <v>64029</v>
      </c>
      <c r="H157">
        <v>68712</v>
      </c>
      <c r="I157" s="62">
        <f t="shared" si="178"/>
        <v>4683</v>
      </c>
      <c r="J157" s="8">
        <f t="shared" si="179"/>
        <v>6.4447407860024029E-3</v>
      </c>
      <c r="K157" s="62">
        <f t="shared" si="180"/>
        <v>7807</v>
      </c>
      <c r="L157" s="8">
        <f t="shared" si="181"/>
        <v>6.0395358678187192E-3</v>
      </c>
      <c r="M157">
        <v>219233</v>
      </c>
      <c r="N157" s="8">
        <f t="shared" si="182"/>
        <v>1.1444968143456117E-2</v>
      </c>
      <c r="O157" s="3">
        <v>128412.53481</v>
      </c>
      <c r="P157" s="8">
        <f t="shared" si="183"/>
        <v>0.55702694120555929</v>
      </c>
      <c r="Q157" s="8">
        <f t="shared" si="184"/>
        <v>1.2554410764624832E-2</v>
      </c>
      <c r="R157" s="8">
        <v>9.0700000000000003E-2</v>
      </c>
      <c r="S157" s="115">
        <f t="shared" si="185"/>
        <v>20909.252400000001</v>
      </c>
      <c r="T157" s="8">
        <f t="shared" si="186"/>
        <v>7.6698597340166446E-3</v>
      </c>
      <c r="U157" s="2">
        <v>0.46750852771939494</v>
      </c>
      <c r="V157" s="2">
        <v>0.53249147228060512</v>
      </c>
      <c r="W157">
        <v>352</v>
      </c>
      <c r="X157" t="s">
        <v>368</v>
      </c>
      <c r="Y157" s="3">
        <f t="shared" si="187"/>
        <v>2577.2999999999997</v>
      </c>
      <c r="Z157" s="3">
        <f t="shared" si="188"/>
        <v>86.693159502808115</v>
      </c>
      <c r="AA157" s="3">
        <f t="shared" si="189"/>
        <v>3015.9931595028079</v>
      </c>
      <c r="AB157" s="3"/>
      <c r="AC157" s="3">
        <f t="shared" si="190"/>
        <v>3209.2883164688628</v>
      </c>
      <c r="AD157" s="3">
        <f t="shared" si="191"/>
        <v>5253.1239402420551</v>
      </c>
      <c r="AE157" s="3">
        <f t="shared" si="192"/>
        <v>11478.405416213727</v>
      </c>
      <c r="AF157" s="3">
        <f t="shared" si="193"/>
        <v>3374.3931213061387</v>
      </c>
      <c r="AG157" s="8">
        <f t="shared" si="194"/>
        <v>0</v>
      </c>
      <c r="AH157" s="3">
        <f t="shared" si="195"/>
        <v>0</v>
      </c>
      <c r="AI157" s="3">
        <f t="shared" si="196"/>
        <v>5088.0191354047802</v>
      </c>
      <c r="AJ157" s="3"/>
      <c r="AK157" s="3">
        <f t="shared" si="197"/>
        <v>8104</v>
      </c>
      <c r="AM157" s="10">
        <v>0.36157844468180411</v>
      </c>
      <c r="AN157" s="10">
        <v>0.19354379561037796</v>
      </c>
      <c r="AO157" s="10">
        <v>0.17621097015011075</v>
      </c>
      <c r="AP157" s="10">
        <v>0.26866678955770718</v>
      </c>
      <c r="AQ157" s="10">
        <v>0.50321316178115449</v>
      </c>
      <c r="AR157" s="10">
        <v>0.35976556623989014</v>
      </c>
      <c r="AS157" s="10">
        <v>0.12768176807985876</v>
      </c>
      <c r="AT157" s="10">
        <v>8.966789580698532E-4</v>
      </c>
      <c r="AU157" s="77">
        <v>8.4428249410265898E-3</v>
      </c>
      <c r="AV157" s="77">
        <f t="shared" si="198"/>
        <v>0.86297872802104458</v>
      </c>
      <c r="AW157" s="10">
        <v>0.2</v>
      </c>
      <c r="AX157" s="10">
        <f t="shared" si="199"/>
        <v>0.16450987030380701</v>
      </c>
      <c r="AY157" s="10">
        <f t="shared" si="200"/>
        <v>0.13327123719130685</v>
      </c>
      <c r="AZ157" s="10">
        <f t="shared" si="201"/>
        <v>0.1767769118053982</v>
      </c>
      <c r="BA157" s="10">
        <f t="shared" si="202"/>
        <v>0.52544198069948789</v>
      </c>
      <c r="BC157" s="13">
        <f t="shared" si="203"/>
        <v>1333.187988942052</v>
      </c>
      <c r="BD157" s="13">
        <f t="shared" si="204"/>
        <v>1080.0301061983507</v>
      </c>
      <c r="BE157" s="13">
        <f t="shared" si="205"/>
        <v>1432.6000932709471</v>
      </c>
      <c r="BF157" s="13">
        <f t="shared" si="206"/>
        <v>4258.1818115886499</v>
      </c>
      <c r="BH157" s="13">
        <f t="shared" si="207"/>
        <v>1400.1513424035493</v>
      </c>
      <c r="BI157" s="13">
        <f t="shared" si="208"/>
        <v>1086.3589945508418</v>
      </c>
      <c r="BJ157" s="13">
        <f t="shared" si="209"/>
        <v>1433.9727911189805</v>
      </c>
      <c r="BK157" s="13">
        <f t="shared" si="210"/>
        <v>4123.5573422796442</v>
      </c>
      <c r="BL157" s="13">
        <f t="shared" si="211"/>
        <v>8044.0404703530157</v>
      </c>
      <c r="BM157" s="67">
        <f t="shared" si="212"/>
        <v>1.0074539070095396</v>
      </c>
      <c r="BO157" s="136">
        <f t="shared" si="213"/>
        <v>1410.5879403091074</v>
      </c>
      <c r="BP157" s="136">
        <f t="shared" si="214"/>
        <v>1094.4566134752008</v>
      </c>
      <c r="BQ157" s="136">
        <f t="shared" si="215"/>
        <v>1444.6614909581913</v>
      </c>
      <c r="BR157" s="136">
        <f t="shared" si="216"/>
        <v>4154.2939552575008</v>
      </c>
      <c r="BT157" s="3">
        <f t="shared" si="217"/>
        <v>1411</v>
      </c>
      <c r="BU157" s="3">
        <f t="shared" si="218"/>
        <v>1095</v>
      </c>
      <c r="BV157" s="3">
        <f t="shared" si="219"/>
        <v>1445</v>
      </c>
      <c r="BW157" s="3">
        <f t="shared" si="220"/>
        <v>4153</v>
      </c>
      <c r="BX157" s="3">
        <f t="shared" si="221"/>
        <v>8104</v>
      </c>
    </row>
    <row r="158" spans="1:76" x14ac:dyDescent="0.55000000000000004">
      <c r="A158">
        <v>111</v>
      </c>
      <c r="B158" s="6" t="s">
        <v>3</v>
      </c>
      <c r="C158" s="6">
        <v>65042</v>
      </c>
      <c r="D158">
        <v>108795</v>
      </c>
      <c r="E158">
        <v>123925</v>
      </c>
      <c r="F158">
        <v>41809</v>
      </c>
      <c r="G158">
        <v>43690</v>
      </c>
      <c r="H158">
        <v>46665</v>
      </c>
      <c r="I158" s="62">
        <f t="shared" si="178"/>
        <v>2975</v>
      </c>
      <c r="J158" s="8">
        <f t="shared" si="179"/>
        <v>4.0941925770568328E-3</v>
      </c>
      <c r="K158" s="62">
        <f t="shared" si="180"/>
        <v>4856</v>
      </c>
      <c r="L158" s="8">
        <f t="shared" si="181"/>
        <v>3.7566268956228644E-3</v>
      </c>
      <c r="M158">
        <v>108170</v>
      </c>
      <c r="N158" s="8">
        <f t="shared" si="182"/>
        <v>5.6469701371492801E-3</v>
      </c>
      <c r="O158" s="3">
        <v>67359.620722899796</v>
      </c>
      <c r="P158" s="8">
        <f t="shared" si="183"/>
        <v>0.54355150875852165</v>
      </c>
      <c r="Q158" s="8">
        <f t="shared" si="184"/>
        <v>6.5854968812496658E-3</v>
      </c>
      <c r="R158" s="8">
        <v>2.7E-2</v>
      </c>
      <c r="S158" s="115">
        <f t="shared" si="185"/>
        <v>3345.9749999999999</v>
      </c>
      <c r="T158" s="8">
        <f t="shared" si="186"/>
        <v>1.2273589907751241E-3</v>
      </c>
      <c r="U158" s="2">
        <v>0.53782401259160884</v>
      </c>
      <c r="V158" s="2">
        <v>0.46217598740839116</v>
      </c>
      <c r="W158">
        <v>82</v>
      </c>
      <c r="X158" t="s">
        <v>378</v>
      </c>
      <c r="Y158" s="3">
        <f t="shared" si="187"/>
        <v>1551.8249999999998</v>
      </c>
      <c r="Z158" s="3">
        <f t="shared" si="188"/>
        <v>48.379943808100926</v>
      </c>
      <c r="AA158" s="3">
        <f t="shared" si="189"/>
        <v>1682.2049438081008</v>
      </c>
      <c r="AB158" s="3"/>
      <c r="AC158" s="3">
        <f t="shared" si="190"/>
        <v>513.56204752193355</v>
      </c>
      <c r="AD158" s="3">
        <f t="shared" si="191"/>
        <v>2755.5599361748145</v>
      </c>
      <c r="AE158" s="3">
        <f t="shared" si="192"/>
        <v>4951.3269275048488</v>
      </c>
      <c r="AF158" s="3">
        <f t="shared" si="193"/>
        <v>0</v>
      </c>
      <c r="AG158" s="8">
        <f t="shared" si="194"/>
        <v>7.8128558720247897E-3</v>
      </c>
      <c r="AH158" s="3">
        <f t="shared" si="195"/>
        <v>348.75158770912657</v>
      </c>
      <c r="AI158" s="3">
        <f t="shared" si="196"/>
        <v>3617.8735714058744</v>
      </c>
      <c r="AJ158" s="3"/>
      <c r="AK158" s="3">
        <f t="shared" si="197"/>
        <v>5300</v>
      </c>
      <c r="AM158" s="10">
        <v>0.27905537848605577</v>
      </c>
      <c r="AN158" s="10">
        <v>0.17428619710458576</v>
      </c>
      <c r="AO158" s="10">
        <v>0.2087135890348073</v>
      </c>
      <c r="AP158" s="10">
        <v>0.33794483537455117</v>
      </c>
      <c r="AQ158" s="10">
        <v>0</v>
      </c>
      <c r="AR158" s="10">
        <v>0.14452638532714207</v>
      </c>
      <c r="AS158" s="10">
        <v>0.49707984561786756</v>
      </c>
      <c r="AT158" s="10">
        <v>0.23566184094225107</v>
      </c>
      <c r="AU158" s="77">
        <v>0.12273192811273925</v>
      </c>
      <c r="AV158" s="77">
        <f t="shared" si="198"/>
        <v>0.14452638532714207</v>
      </c>
      <c r="AW158" s="10">
        <v>0</v>
      </c>
      <c r="AX158" s="10">
        <f t="shared" si="199"/>
        <v>0.21206241022150779</v>
      </c>
      <c r="AY158" s="10">
        <f t="shared" si="200"/>
        <v>0.16143121841592734</v>
      </c>
      <c r="AZ158" s="10">
        <f t="shared" si="201"/>
        <v>0.17823394928180095</v>
      </c>
      <c r="BA158" s="10">
        <f t="shared" si="202"/>
        <v>0.4482724220807639</v>
      </c>
      <c r="BC158" s="13">
        <f t="shared" si="203"/>
        <v>1123.9307741739913</v>
      </c>
      <c r="BD158" s="13">
        <f t="shared" si="204"/>
        <v>855.58545760441484</v>
      </c>
      <c r="BE158" s="13">
        <f t="shared" si="205"/>
        <v>944.63993119354507</v>
      </c>
      <c r="BF158" s="13">
        <f t="shared" si="206"/>
        <v>2375.8438370280487</v>
      </c>
      <c r="BH158" s="13">
        <f t="shared" si="207"/>
        <v>1180.383558268597</v>
      </c>
      <c r="BI158" s="13">
        <f t="shared" si="208"/>
        <v>860.59911861822991</v>
      </c>
      <c r="BJ158" s="13">
        <f t="shared" si="209"/>
        <v>945.54507227709416</v>
      </c>
      <c r="BK158" s="13">
        <f t="shared" si="210"/>
        <v>2300.7303895818854</v>
      </c>
      <c r="BL158" s="13">
        <f t="shared" si="211"/>
        <v>5287.2581387458067</v>
      </c>
      <c r="BM158" s="67">
        <f t="shared" si="212"/>
        <v>1.0024099185097128</v>
      </c>
      <c r="BO158" s="136">
        <f t="shared" si="213"/>
        <v>1183.2281864542292</v>
      </c>
      <c r="BP158" s="136">
        <f t="shared" si="214"/>
        <v>862.67309236363053</v>
      </c>
      <c r="BQ158" s="136">
        <f t="shared" si="215"/>
        <v>947.82375884854252</v>
      </c>
      <c r="BR158" s="136">
        <f t="shared" si="216"/>
        <v>2306.2749623335976</v>
      </c>
      <c r="BT158" s="3">
        <f t="shared" si="217"/>
        <v>1184</v>
      </c>
      <c r="BU158" s="3">
        <f t="shared" si="218"/>
        <v>863</v>
      </c>
      <c r="BV158" s="3">
        <f t="shared" si="219"/>
        <v>948</v>
      </c>
      <c r="BW158" s="3">
        <f t="shared" si="220"/>
        <v>2305</v>
      </c>
      <c r="BX158" s="3">
        <f t="shared" si="221"/>
        <v>5300</v>
      </c>
    </row>
    <row r="159" spans="1:76" x14ac:dyDescent="0.55000000000000004">
      <c r="A159">
        <v>59</v>
      </c>
      <c r="B159" s="6" t="s">
        <v>144</v>
      </c>
      <c r="C159" s="6">
        <v>65084</v>
      </c>
      <c r="D159">
        <v>65853</v>
      </c>
      <c r="E159">
        <v>69624</v>
      </c>
      <c r="F159">
        <v>24445</v>
      </c>
      <c r="G159">
        <v>24977</v>
      </c>
      <c r="H159">
        <v>25368</v>
      </c>
      <c r="I159" s="62">
        <f t="shared" si="178"/>
        <v>391</v>
      </c>
      <c r="J159" s="8">
        <f t="shared" si="179"/>
        <v>5.3809388155604085E-4</v>
      </c>
      <c r="K159" s="62">
        <f t="shared" si="180"/>
        <v>923</v>
      </c>
      <c r="L159" s="8">
        <f t="shared" si="181"/>
        <v>7.1403760804363752E-4</v>
      </c>
      <c r="M159">
        <v>65405</v>
      </c>
      <c r="N159" s="8">
        <f t="shared" si="182"/>
        <v>3.4144409893708851E-3</v>
      </c>
      <c r="O159" s="3">
        <v>2382.8740755980298</v>
      </c>
      <c r="P159" s="8">
        <f t="shared" si="183"/>
        <v>3.4224894800615156E-2</v>
      </c>
      <c r="Q159" s="8">
        <f t="shared" si="184"/>
        <v>2.3296464001506268E-4</v>
      </c>
      <c r="R159" s="8">
        <v>2.3099999999999999E-2</v>
      </c>
      <c r="S159" s="115">
        <f t="shared" si="185"/>
        <v>1608.3144</v>
      </c>
      <c r="T159" s="8">
        <f t="shared" si="186"/>
        <v>5.8995633225983433E-4</v>
      </c>
      <c r="U159" s="2">
        <v>0.65691023814370042</v>
      </c>
      <c r="V159" s="2">
        <v>0.34308976185629958</v>
      </c>
      <c r="W159">
        <v>11</v>
      </c>
      <c r="X159" t="s">
        <v>371</v>
      </c>
      <c r="Y159" s="3">
        <f t="shared" si="187"/>
        <v>438.9</v>
      </c>
      <c r="Z159" s="3">
        <f t="shared" si="188"/>
        <v>11.853873376755546</v>
      </c>
      <c r="AA159" s="3">
        <f t="shared" si="189"/>
        <v>461.75387337675551</v>
      </c>
      <c r="AB159" s="3"/>
      <c r="AC159" s="3">
        <f t="shared" si="190"/>
        <v>246.85457492151315</v>
      </c>
      <c r="AD159" s="3">
        <f t="shared" si="191"/>
        <v>97.479057411546222</v>
      </c>
      <c r="AE159" s="3">
        <f t="shared" si="192"/>
        <v>806.08750570981488</v>
      </c>
      <c r="AF159" s="3">
        <f t="shared" si="193"/>
        <v>0</v>
      </c>
      <c r="AG159" s="8">
        <f t="shared" si="194"/>
        <v>8.2292097227489697E-4</v>
      </c>
      <c r="AH159" s="3">
        <f t="shared" si="195"/>
        <v>172.47148085805233</v>
      </c>
      <c r="AI159" s="3">
        <f t="shared" si="196"/>
        <v>516.80511319111167</v>
      </c>
      <c r="AJ159" s="3"/>
      <c r="AK159" s="3">
        <f t="shared" si="197"/>
        <v>979</v>
      </c>
      <c r="AM159" s="10">
        <v>0.19046476287400771</v>
      </c>
      <c r="AN159" s="10">
        <v>0.14503887400773466</v>
      </c>
      <c r="AO159" s="10">
        <v>0.15074580679829025</v>
      </c>
      <c r="AP159" s="10">
        <v>0.51375055631996736</v>
      </c>
      <c r="AQ159" s="10">
        <v>0</v>
      </c>
      <c r="AR159" s="10">
        <v>0</v>
      </c>
      <c r="AS159" s="10">
        <v>0.86017897308183822</v>
      </c>
      <c r="AT159" s="10">
        <v>0.13982102691816187</v>
      </c>
      <c r="AU159" s="77">
        <v>0</v>
      </c>
      <c r="AV159" s="77">
        <f t="shared" si="198"/>
        <v>0</v>
      </c>
      <c r="AW159" s="10">
        <v>0</v>
      </c>
      <c r="AX159" s="10">
        <f t="shared" si="199"/>
        <v>0.27363137732417692</v>
      </c>
      <c r="AY159" s="10">
        <f t="shared" si="200"/>
        <v>0.16613688275386357</v>
      </c>
      <c r="AZ159" s="10">
        <f t="shared" si="201"/>
        <v>0.19153090703153813</v>
      </c>
      <c r="BA159" s="10">
        <f t="shared" si="202"/>
        <v>0.36870083289042138</v>
      </c>
      <c r="BC159" s="13">
        <f t="shared" si="203"/>
        <v>267.88511840036921</v>
      </c>
      <c r="BD159" s="13">
        <f t="shared" si="204"/>
        <v>162.64800821603242</v>
      </c>
      <c r="BE159" s="13">
        <f t="shared" si="205"/>
        <v>187.50875798387582</v>
      </c>
      <c r="BF159" s="13">
        <f t="shared" si="206"/>
        <v>360.95811539972254</v>
      </c>
      <c r="BH159" s="13">
        <f t="shared" si="207"/>
        <v>281.34044954594458</v>
      </c>
      <c r="BI159" s="13">
        <f t="shared" si="208"/>
        <v>163.60111228123083</v>
      </c>
      <c r="BJ159" s="13">
        <f t="shared" si="209"/>
        <v>187.68842631545061</v>
      </c>
      <c r="BK159" s="13">
        <f t="shared" si="210"/>
        <v>349.54625069347202</v>
      </c>
      <c r="BL159" s="13">
        <f t="shared" si="211"/>
        <v>982.17623883609804</v>
      </c>
      <c r="BM159" s="67">
        <f t="shared" si="212"/>
        <v>0.99676612128199926</v>
      </c>
      <c r="BO159" s="136">
        <f t="shared" si="213"/>
        <v>280.43062865364521</v>
      </c>
      <c r="BP159" s="136">
        <f t="shared" si="214"/>
        <v>163.07204612598329</v>
      </c>
      <c r="BQ159" s="136">
        <f t="shared" si="215"/>
        <v>187.08146470797402</v>
      </c>
      <c r="BR159" s="136">
        <f t="shared" si="216"/>
        <v>348.41586051239744</v>
      </c>
      <c r="BT159" s="3">
        <f t="shared" si="217"/>
        <v>281</v>
      </c>
      <c r="BU159" s="3">
        <f t="shared" si="218"/>
        <v>163</v>
      </c>
      <c r="BV159" s="3">
        <f t="shared" si="219"/>
        <v>187</v>
      </c>
      <c r="BW159" s="3">
        <f t="shared" si="220"/>
        <v>347</v>
      </c>
      <c r="BX159" s="3">
        <f t="shared" si="221"/>
        <v>978</v>
      </c>
    </row>
    <row r="160" spans="1:76" x14ac:dyDescent="0.55000000000000004">
      <c r="A160">
        <v>37</v>
      </c>
      <c r="B160" s="6" t="s">
        <v>98</v>
      </c>
      <c r="C160" s="6">
        <v>66070</v>
      </c>
      <c r="D160">
        <v>34223</v>
      </c>
      <c r="E160">
        <v>35031</v>
      </c>
      <c r="F160">
        <v>12163</v>
      </c>
      <c r="G160">
        <v>12218</v>
      </c>
      <c r="H160">
        <v>12338</v>
      </c>
      <c r="I160" s="62">
        <f t="shared" si="178"/>
        <v>120</v>
      </c>
      <c r="J160" s="8">
        <f t="shared" si="179"/>
        <v>1.6514390226783865E-4</v>
      </c>
      <c r="K160" s="62">
        <f t="shared" si="180"/>
        <v>175</v>
      </c>
      <c r="L160" s="8">
        <f t="shared" si="181"/>
        <v>1.3538091160090636E-4</v>
      </c>
      <c r="M160">
        <v>34584</v>
      </c>
      <c r="N160" s="8">
        <f t="shared" si="182"/>
        <v>1.8054434244538292E-3</v>
      </c>
      <c r="O160" s="3">
        <v>12959.6993555753</v>
      </c>
      <c r="P160" s="8">
        <f t="shared" si="183"/>
        <v>0.3699494549277868</v>
      </c>
      <c r="Q160" s="8">
        <f t="shared" si="184"/>
        <v>1.2670210843253743E-3</v>
      </c>
      <c r="R160" s="8">
        <v>0.1046</v>
      </c>
      <c r="S160" s="115">
        <f t="shared" si="185"/>
        <v>3664.2426</v>
      </c>
      <c r="T160" s="8">
        <f t="shared" si="186"/>
        <v>1.3441048123465408E-3</v>
      </c>
      <c r="U160" s="2">
        <v>0.71844412290407689</v>
      </c>
      <c r="V160" s="2">
        <v>0.28155587709592311</v>
      </c>
      <c r="W160">
        <v>3</v>
      </c>
      <c r="X160" t="s">
        <v>370</v>
      </c>
      <c r="Y160" s="3">
        <f t="shared" si="187"/>
        <v>45.375</v>
      </c>
      <c r="Z160" s="3">
        <f t="shared" si="188"/>
        <v>1.1277709273129628</v>
      </c>
      <c r="AA160" s="3">
        <f t="shared" si="189"/>
        <v>49.502770927312966</v>
      </c>
      <c r="AB160" s="3"/>
      <c r="AC160" s="3">
        <f t="shared" si="190"/>
        <v>562.41183280601115</v>
      </c>
      <c r="AD160" s="3">
        <f t="shared" si="191"/>
        <v>530.15779996744186</v>
      </c>
      <c r="AE160" s="3">
        <f t="shared" si="192"/>
        <v>1142.072403700766</v>
      </c>
      <c r="AF160" s="3">
        <f t="shared" si="193"/>
        <v>0</v>
      </c>
      <c r="AG160" s="8">
        <f t="shared" si="194"/>
        <v>2.6111258966719153E-3</v>
      </c>
      <c r="AH160" s="3">
        <f t="shared" si="195"/>
        <v>103.22360153788344</v>
      </c>
      <c r="AI160" s="3">
        <f t="shared" si="196"/>
        <v>1195.7932343113366</v>
      </c>
      <c r="AJ160" s="3"/>
      <c r="AK160" s="3">
        <f t="shared" si="197"/>
        <v>1245</v>
      </c>
      <c r="AM160" s="10">
        <v>0.19540375351093708</v>
      </c>
      <c r="AN160" s="10">
        <v>0.10525281300536216</v>
      </c>
      <c r="AO160" s="10">
        <v>0.15266760859080211</v>
      </c>
      <c r="AP160" s="10">
        <v>0.54667582489289868</v>
      </c>
      <c r="AQ160" s="10">
        <v>0</v>
      </c>
      <c r="AR160" s="10">
        <v>3.2594913828670564E-7</v>
      </c>
      <c r="AS160" s="10">
        <v>0</v>
      </c>
      <c r="AT160" s="10">
        <v>0.99092125406715437</v>
      </c>
      <c r="AU160" s="77">
        <v>9.0784199837073715E-3</v>
      </c>
      <c r="AV160" s="77">
        <f t="shared" si="198"/>
        <v>3.2594913828670564E-7</v>
      </c>
      <c r="AW160" s="10">
        <v>0</v>
      </c>
      <c r="AX160" s="10">
        <f t="shared" si="199"/>
        <v>0.29343034318026218</v>
      </c>
      <c r="AY160" s="10">
        <f t="shared" si="200"/>
        <v>0.17549638668826123</v>
      </c>
      <c r="AZ160" s="10">
        <f t="shared" si="201"/>
        <v>0.16589496549968569</v>
      </c>
      <c r="BA160" s="10">
        <f t="shared" si="202"/>
        <v>0.3651783046317908</v>
      </c>
      <c r="BC160" s="13">
        <f t="shared" si="203"/>
        <v>365.32077725942639</v>
      </c>
      <c r="BD160" s="13">
        <f t="shared" si="204"/>
        <v>218.49300142688523</v>
      </c>
      <c r="BE160" s="13">
        <f t="shared" si="205"/>
        <v>206.53923204710867</v>
      </c>
      <c r="BF160" s="13">
        <f t="shared" si="206"/>
        <v>454.64698926657957</v>
      </c>
      <c r="BH160" s="13">
        <f t="shared" si="207"/>
        <v>383.67010573924904</v>
      </c>
      <c r="BI160" s="13">
        <f t="shared" si="208"/>
        <v>219.77335259848252</v>
      </c>
      <c r="BJ160" s="13">
        <f t="shared" si="209"/>
        <v>206.73713511908056</v>
      </c>
      <c r="BK160" s="13">
        <f t="shared" si="210"/>
        <v>440.27310567936951</v>
      </c>
      <c r="BL160" s="13">
        <f t="shared" si="211"/>
        <v>1250.4536991361815</v>
      </c>
      <c r="BM160" s="67">
        <f t="shared" si="212"/>
        <v>0.99563862369318512</v>
      </c>
      <c r="BO160" s="136">
        <f t="shared" si="213"/>
        <v>381.99677603044472</v>
      </c>
      <c r="BP160" s="136">
        <f t="shared" si="214"/>
        <v>218.81483830559023</v>
      </c>
      <c r="BQ160" s="136">
        <f t="shared" si="215"/>
        <v>205.83547667623341</v>
      </c>
      <c r="BR160" s="136">
        <f t="shared" si="216"/>
        <v>438.35290898773172</v>
      </c>
      <c r="BT160" s="3">
        <f t="shared" si="217"/>
        <v>383</v>
      </c>
      <c r="BU160" s="3">
        <f t="shared" si="218"/>
        <v>219</v>
      </c>
      <c r="BV160" s="3">
        <f t="shared" si="219"/>
        <v>206</v>
      </c>
      <c r="BW160" s="3">
        <f t="shared" si="220"/>
        <v>437</v>
      </c>
      <c r="BX160" s="3">
        <f t="shared" si="221"/>
        <v>1245</v>
      </c>
    </row>
    <row r="161" spans="1:76" x14ac:dyDescent="0.55000000000000004">
      <c r="A161">
        <v>37</v>
      </c>
      <c r="B161" s="6" t="s">
        <v>99</v>
      </c>
      <c r="C161" s="6">
        <v>66140</v>
      </c>
      <c r="D161">
        <v>24480</v>
      </c>
      <c r="E161">
        <v>27119</v>
      </c>
      <c r="F161">
        <v>6197</v>
      </c>
      <c r="G161">
        <v>6638</v>
      </c>
      <c r="H161">
        <v>7146</v>
      </c>
      <c r="I161" s="62">
        <f t="shared" si="178"/>
        <v>508</v>
      </c>
      <c r="J161" s="8">
        <f t="shared" si="179"/>
        <v>6.9910918626718359E-4</v>
      </c>
      <c r="K161" s="62">
        <f t="shared" si="180"/>
        <v>949</v>
      </c>
      <c r="L161" s="8">
        <f t="shared" si="181"/>
        <v>7.3415134348148647E-4</v>
      </c>
      <c r="M161">
        <v>24918</v>
      </c>
      <c r="N161" s="8">
        <f t="shared" si="182"/>
        <v>1.3008338899647383E-3</v>
      </c>
      <c r="O161" s="3">
        <v>20787.6287447303</v>
      </c>
      <c r="P161" s="8">
        <f t="shared" si="183"/>
        <v>0.76653374920647144</v>
      </c>
      <c r="Q161" s="8">
        <f t="shared" si="184"/>
        <v>2.0323283117961114E-3</v>
      </c>
      <c r="R161" s="8">
        <v>0.1066</v>
      </c>
      <c r="S161" s="115">
        <f t="shared" si="185"/>
        <v>2890.8854000000001</v>
      </c>
      <c r="T161" s="8">
        <f t="shared" si="186"/>
        <v>1.0604245958175244E-3</v>
      </c>
      <c r="U161" s="2">
        <v>0.54136661865898539</v>
      </c>
      <c r="V161" s="2">
        <v>0.45863338134101461</v>
      </c>
      <c r="W161">
        <v>0</v>
      </c>
      <c r="X161" t="s">
        <v>380</v>
      </c>
      <c r="Y161" s="3">
        <f t="shared" si="187"/>
        <v>363.82499999999999</v>
      </c>
      <c r="Z161" s="3">
        <f t="shared" si="188"/>
        <v>11.297555148823811</v>
      </c>
      <c r="AA161" s="3">
        <f t="shared" si="189"/>
        <v>375.12255514882378</v>
      </c>
      <c r="AB161" s="3"/>
      <c r="AC161" s="3">
        <f t="shared" si="190"/>
        <v>443.71193005783482</v>
      </c>
      <c r="AD161" s="3">
        <f t="shared" si="191"/>
        <v>850.3841963822274</v>
      </c>
      <c r="AE161" s="3">
        <f t="shared" si="192"/>
        <v>1669.2186815888858</v>
      </c>
      <c r="AF161" s="3">
        <f t="shared" si="193"/>
        <v>0</v>
      </c>
      <c r="AG161" s="8">
        <f t="shared" si="194"/>
        <v>3.092752907613636E-3</v>
      </c>
      <c r="AH161" s="3">
        <f t="shared" si="195"/>
        <v>122.26338614983803</v>
      </c>
      <c r="AI161" s="3">
        <f t="shared" si="196"/>
        <v>1416.3595125899001</v>
      </c>
      <c r="AJ161" s="3"/>
      <c r="AK161" s="3">
        <f t="shared" si="197"/>
        <v>1791</v>
      </c>
      <c r="AM161" s="10">
        <v>0.29431171387421989</v>
      </c>
      <c r="AN161" s="10">
        <v>0.15406434629540727</v>
      </c>
      <c r="AO161" s="10">
        <v>0.16877219821838163</v>
      </c>
      <c r="AP161" s="10">
        <v>0.38285174161199126</v>
      </c>
      <c r="AQ161" s="10">
        <v>0</v>
      </c>
      <c r="AR161" s="10">
        <v>0.45691750471587045</v>
      </c>
      <c r="AS161" s="10">
        <v>0.54308249528412955</v>
      </c>
      <c r="AT161" s="10">
        <v>0</v>
      </c>
      <c r="AU161" s="77">
        <v>0</v>
      </c>
      <c r="AV161" s="77">
        <f t="shared" si="198"/>
        <v>0.45691750471587045</v>
      </c>
      <c r="AW161" s="10">
        <v>0</v>
      </c>
      <c r="AX161" s="10">
        <f t="shared" si="199"/>
        <v>0.2439763629986208</v>
      </c>
      <c r="AY161" s="10">
        <f t="shared" si="200"/>
        <v>0.1510906200432387</v>
      </c>
      <c r="AZ161" s="10">
        <f t="shared" si="201"/>
        <v>0.15784267068589591</v>
      </c>
      <c r="BA161" s="10">
        <f t="shared" si="202"/>
        <v>0.44709034627224453</v>
      </c>
      <c r="BC161" s="13">
        <f t="shared" si="203"/>
        <v>436.96166613052986</v>
      </c>
      <c r="BD161" s="13">
        <f t="shared" si="204"/>
        <v>270.6033004974405</v>
      </c>
      <c r="BE161" s="13">
        <f t="shared" si="205"/>
        <v>282.69622319843955</v>
      </c>
      <c r="BF161" s="13">
        <f t="shared" si="206"/>
        <v>800.73881017358997</v>
      </c>
      <c r="BH161" s="13">
        <f t="shared" si="207"/>
        <v>458.90937248621265</v>
      </c>
      <c r="BI161" s="13">
        <f t="shared" si="208"/>
        <v>272.18901377231595</v>
      </c>
      <c r="BJ161" s="13">
        <f t="shared" si="209"/>
        <v>282.96709885945228</v>
      </c>
      <c r="BK161" s="13">
        <f t="shared" si="210"/>
        <v>775.42306694220213</v>
      </c>
      <c r="BL161" s="13">
        <f t="shared" si="211"/>
        <v>1789.4885520601829</v>
      </c>
      <c r="BM161" s="67">
        <f t="shared" si="212"/>
        <v>1.000844625654675</v>
      </c>
      <c r="BO161" s="136">
        <f t="shared" si="213"/>
        <v>459.29697911538534</v>
      </c>
      <c r="BP161" s="136">
        <f t="shared" si="214"/>
        <v>272.41891159626874</v>
      </c>
      <c r="BQ161" s="136">
        <f t="shared" si="215"/>
        <v>283.20610013057791</v>
      </c>
      <c r="BR161" s="136">
        <f t="shared" si="216"/>
        <v>776.07800915776829</v>
      </c>
      <c r="BT161" s="3">
        <f t="shared" si="217"/>
        <v>460</v>
      </c>
      <c r="BU161" s="3">
        <f t="shared" si="218"/>
        <v>273</v>
      </c>
      <c r="BV161" s="3">
        <f t="shared" si="219"/>
        <v>283</v>
      </c>
      <c r="BW161" s="3">
        <f t="shared" si="220"/>
        <v>775</v>
      </c>
      <c r="BX161" s="3">
        <f t="shared" si="221"/>
        <v>1791</v>
      </c>
    </row>
    <row r="162" spans="1:76" x14ac:dyDescent="0.55000000000000004">
      <c r="A162">
        <v>37</v>
      </c>
      <c r="B162" s="6" t="s">
        <v>100</v>
      </c>
      <c r="C162" s="6">
        <v>67042</v>
      </c>
      <c r="D162">
        <v>40680</v>
      </c>
      <c r="E162">
        <v>45836</v>
      </c>
      <c r="F162">
        <v>12992</v>
      </c>
      <c r="G162">
        <v>14131</v>
      </c>
      <c r="H162">
        <v>15269</v>
      </c>
      <c r="I162" s="62">
        <f t="shared" si="178"/>
        <v>1138</v>
      </c>
      <c r="J162" s="8">
        <f t="shared" si="179"/>
        <v>1.5661146731733365E-3</v>
      </c>
      <c r="K162" s="62">
        <f t="shared" si="180"/>
        <v>2277</v>
      </c>
      <c r="L162" s="8">
        <f t="shared" si="181"/>
        <v>1.7614990612300787E-3</v>
      </c>
      <c r="M162">
        <v>41178</v>
      </c>
      <c r="N162" s="8">
        <f t="shared" si="182"/>
        <v>2.1496804687763061E-3</v>
      </c>
      <c r="O162" s="3">
        <v>18605.566165097502</v>
      </c>
      <c r="P162" s="8">
        <f t="shared" si="183"/>
        <v>0.40591600848890613</v>
      </c>
      <c r="Q162" s="8">
        <f t="shared" si="184"/>
        <v>1.8189962567957167E-3</v>
      </c>
      <c r="R162" s="8">
        <v>0.14249999999999999</v>
      </c>
      <c r="S162" s="115">
        <f t="shared" si="185"/>
        <v>6531.6299999999992</v>
      </c>
      <c r="T162" s="8">
        <f t="shared" si="186"/>
        <v>2.3959099529782864E-3</v>
      </c>
      <c r="U162" s="2">
        <v>0.45167088814445627</v>
      </c>
      <c r="V162" s="2">
        <v>0.54832911185554378</v>
      </c>
      <c r="W162">
        <v>114</v>
      </c>
      <c r="X162" t="s">
        <v>370</v>
      </c>
      <c r="Y162" s="3">
        <f t="shared" si="187"/>
        <v>939.67499999999995</v>
      </c>
      <c r="Z162" s="3">
        <f t="shared" si="188"/>
        <v>32.128915536400037</v>
      </c>
      <c r="AA162" s="3">
        <f t="shared" si="189"/>
        <v>1085.8039155363999</v>
      </c>
      <c r="AB162" s="3"/>
      <c r="AC162" s="3">
        <f t="shared" si="190"/>
        <v>1002.517136695787</v>
      </c>
      <c r="AD162" s="3">
        <f t="shared" si="191"/>
        <v>761.11997312601966</v>
      </c>
      <c r="AE162" s="3">
        <f t="shared" si="192"/>
        <v>2849.4410253582064</v>
      </c>
      <c r="AF162" s="3">
        <f t="shared" si="193"/>
        <v>0</v>
      </c>
      <c r="AG162" s="8">
        <f t="shared" si="194"/>
        <v>4.2149062097740029E-3</v>
      </c>
      <c r="AH162" s="3">
        <f t="shared" si="195"/>
        <v>166.62459656648613</v>
      </c>
      <c r="AI162" s="3">
        <f t="shared" si="196"/>
        <v>1930.2617063882929</v>
      </c>
      <c r="AJ162" s="3"/>
      <c r="AK162" s="3">
        <f t="shared" si="197"/>
        <v>3016</v>
      </c>
      <c r="AM162" s="10">
        <v>0.24977699158427974</v>
      </c>
      <c r="AN162" s="10">
        <v>0.18307487539831688</v>
      </c>
      <c r="AO162" s="10">
        <v>0.17659271726992942</v>
      </c>
      <c r="AP162" s="10">
        <v>0.39055541574747399</v>
      </c>
      <c r="AQ162" s="10">
        <v>0</v>
      </c>
      <c r="AR162" s="10">
        <v>0</v>
      </c>
      <c r="AS162" s="10">
        <v>0.1158269686620113</v>
      </c>
      <c r="AT162" s="10">
        <v>0.81863184228277275</v>
      </c>
      <c r="AU162" s="77">
        <v>6.5541189055215957E-2</v>
      </c>
      <c r="AV162" s="77">
        <f t="shared" si="198"/>
        <v>0</v>
      </c>
      <c r="AW162" s="10">
        <v>0</v>
      </c>
      <c r="AX162" s="10">
        <f t="shared" si="199"/>
        <v>0.26624372414359088</v>
      </c>
      <c r="AY162" s="10">
        <f t="shared" si="200"/>
        <v>0.13658535549178388</v>
      </c>
      <c r="AZ162" s="10">
        <f t="shared" si="201"/>
        <v>0.15393241116012202</v>
      </c>
      <c r="BA162" s="10">
        <f t="shared" si="202"/>
        <v>0.44323850920450314</v>
      </c>
      <c r="BC162" s="13">
        <f t="shared" si="203"/>
        <v>802.99107201707011</v>
      </c>
      <c r="BD162" s="13">
        <f t="shared" si="204"/>
        <v>411.94143216322021</v>
      </c>
      <c r="BE162" s="13">
        <f t="shared" si="205"/>
        <v>464.26015205892799</v>
      </c>
      <c r="BF162" s="13">
        <f t="shared" si="206"/>
        <v>1336.8073437607816</v>
      </c>
      <c r="BH162" s="13">
        <f t="shared" si="207"/>
        <v>843.3236998444296</v>
      </c>
      <c r="BI162" s="13">
        <f t="shared" si="208"/>
        <v>414.35537536439932</v>
      </c>
      <c r="BJ162" s="13">
        <f t="shared" si="209"/>
        <v>464.70499979742272</v>
      </c>
      <c r="BK162" s="13">
        <f t="shared" si="210"/>
        <v>1294.5435355944894</v>
      </c>
      <c r="BL162" s="13">
        <f t="shared" si="211"/>
        <v>3016.927610600741</v>
      </c>
      <c r="BM162" s="67">
        <f t="shared" si="212"/>
        <v>0.99969253136950265</v>
      </c>
      <c r="BO162" s="136">
        <f t="shared" si="213"/>
        <v>843.06440426137249</v>
      </c>
      <c r="BP162" s="136">
        <f t="shared" si="214"/>
        <v>414.22797408459684</v>
      </c>
      <c r="BQ162" s="136">
        <f t="shared" si="215"/>
        <v>464.56211758754972</v>
      </c>
      <c r="BR162" s="136">
        <f t="shared" si="216"/>
        <v>1294.145504066481</v>
      </c>
      <c r="BT162" s="3">
        <f t="shared" si="217"/>
        <v>844</v>
      </c>
      <c r="BU162" s="3">
        <f t="shared" si="218"/>
        <v>415</v>
      </c>
      <c r="BV162" s="3">
        <f t="shared" si="219"/>
        <v>465</v>
      </c>
      <c r="BW162" s="3">
        <f t="shared" si="220"/>
        <v>1293</v>
      </c>
      <c r="BX162" s="3">
        <f t="shared" si="221"/>
        <v>3017</v>
      </c>
    </row>
    <row r="163" spans="1:76" x14ac:dyDescent="0.55000000000000004">
      <c r="A163">
        <v>65</v>
      </c>
      <c r="B163" s="6" t="s">
        <v>178</v>
      </c>
      <c r="C163" s="6">
        <v>67112</v>
      </c>
      <c r="D163">
        <v>44751</v>
      </c>
      <c r="E163">
        <v>69861</v>
      </c>
      <c r="F163">
        <v>15583</v>
      </c>
      <c r="G163">
        <v>19353</v>
      </c>
      <c r="H163">
        <v>24964</v>
      </c>
      <c r="I163" s="62">
        <f t="shared" si="178"/>
        <v>5611</v>
      </c>
      <c r="J163" s="8">
        <f t="shared" si="179"/>
        <v>7.7218536302070219E-3</v>
      </c>
      <c r="K163" s="62">
        <f t="shared" si="180"/>
        <v>9381</v>
      </c>
      <c r="L163" s="8">
        <f t="shared" si="181"/>
        <v>7.2571904670177285E-3</v>
      </c>
      <c r="M163">
        <v>48878</v>
      </c>
      <c r="N163" s="8">
        <f t="shared" si="182"/>
        <v>2.5516557859256955E-3</v>
      </c>
      <c r="O163" s="3">
        <v>0</v>
      </c>
      <c r="P163" s="8">
        <f t="shared" si="183"/>
        <v>0</v>
      </c>
      <c r="Q163" s="8">
        <f t="shared" si="184"/>
        <v>0</v>
      </c>
      <c r="R163" s="8">
        <v>1.7350000000000001E-2</v>
      </c>
      <c r="S163" s="115">
        <f t="shared" si="185"/>
        <v>1212.08835</v>
      </c>
      <c r="T163" s="8">
        <f t="shared" si="186"/>
        <v>4.4461406136814691E-4</v>
      </c>
      <c r="U163" s="2">
        <v>0.6494593101270818</v>
      </c>
      <c r="V163" s="2">
        <v>0.3505406898729182</v>
      </c>
      <c r="W163">
        <v>4</v>
      </c>
      <c r="X163" t="s">
        <v>373</v>
      </c>
      <c r="Y163" s="3">
        <f t="shared" si="187"/>
        <v>3110.25</v>
      </c>
      <c r="Z163" s="3">
        <f t="shared" si="188"/>
        <v>84.813171323703529</v>
      </c>
      <c r="AA163" s="3">
        <f t="shared" si="189"/>
        <v>3199.0631713237035</v>
      </c>
      <c r="AB163" s="3"/>
      <c r="AC163" s="3">
        <f t="shared" si="190"/>
        <v>186.03921870410926</v>
      </c>
      <c r="AD163" s="3">
        <f t="shared" si="191"/>
        <v>0</v>
      </c>
      <c r="AE163" s="3">
        <f t="shared" si="192"/>
        <v>3385.1023900278128</v>
      </c>
      <c r="AF163" s="3">
        <f t="shared" si="193"/>
        <v>0</v>
      </c>
      <c r="AG163" s="8">
        <f t="shared" si="194"/>
        <v>0</v>
      </c>
      <c r="AH163" s="3">
        <f t="shared" si="195"/>
        <v>0</v>
      </c>
      <c r="AI163" s="3">
        <f t="shared" si="196"/>
        <v>186.03921870410926</v>
      </c>
      <c r="AJ163" s="3"/>
      <c r="AK163" s="3">
        <f t="shared" si="197"/>
        <v>3385</v>
      </c>
      <c r="AM163" s="10">
        <v>0.29281143736680082</v>
      </c>
      <c r="AN163" s="10">
        <v>0.2107062672665562</v>
      </c>
      <c r="AO163" s="10">
        <v>0.19518509958691813</v>
      </c>
      <c r="AP163" s="10">
        <v>0.3012971957797248</v>
      </c>
      <c r="AQ163" s="10">
        <v>0.21191341365481714</v>
      </c>
      <c r="AR163" s="10">
        <v>0.39583494135523001</v>
      </c>
      <c r="AS163" s="10">
        <v>0.37176599119585474</v>
      </c>
      <c r="AT163" s="10">
        <v>2.0485653794098224E-2</v>
      </c>
      <c r="AU163" s="77">
        <v>0</v>
      </c>
      <c r="AV163" s="77">
        <f t="shared" si="198"/>
        <v>0.60774835501004709</v>
      </c>
      <c r="AW163" s="10">
        <v>0</v>
      </c>
      <c r="AX163" s="10">
        <f t="shared" si="199"/>
        <v>0.22366891698997859</v>
      </c>
      <c r="AY163" s="10">
        <f t="shared" si="200"/>
        <v>0.13592016893906739</v>
      </c>
      <c r="AZ163" s="10">
        <f t="shared" si="201"/>
        <v>0.16437908527856321</v>
      </c>
      <c r="BA163" s="10">
        <f t="shared" si="202"/>
        <v>0.47603182879239081</v>
      </c>
      <c r="BC163" s="13">
        <f t="shared" si="203"/>
        <v>757.11928401107753</v>
      </c>
      <c r="BD163" s="13">
        <f t="shared" si="204"/>
        <v>460.08977185874312</v>
      </c>
      <c r="BE163" s="13">
        <f t="shared" si="205"/>
        <v>556.42320366793649</v>
      </c>
      <c r="BF163" s="13">
        <f t="shared" si="206"/>
        <v>1611.3677404622429</v>
      </c>
      <c r="BH163" s="13">
        <f t="shared" si="207"/>
        <v>795.1478641125093</v>
      </c>
      <c r="BI163" s="13">
        <f t="shared" si="208"/>
        <v>462.78586040433618</v>
      </c>
      <c r="BJ163" s="13">
        <f t="shared" si="209"/>
        <v>556.95636078404902</v>
      </c>
      <c r="BK163" s="13">
        <f t="shared" si="210"/>
        <v>1560.423573087565</v>
      </c>
      <c r="BL163" s="13">
        <f t="shared" si="211"/>
        <v>3375.3136583884598</v>
      </c>
      <c r="BM163" s="67">
        <f t="shared" si="212"/>
        <v>1.0028697604406238</v>
      </c>
      <c r="BO163" s="136">
        <f t="shared" si="213"/>
        <v>797.4297479973859</v>
      </c>
      <c r="BP163" s="136">
        <f t="shared" si="214"/>
        <v>464.11394495900458</v>
      </c>
      <c r="BQ163" s="136">
        <f t="shared" si="215"/>
        <v>558.55469211538093</v>
      </c>
      <c r="BR163" s="136">
        <f t="shared" si="216"/>
        <v>1564.9016149282286</v>
      </c>
      <c r="BT163" s="3">
        <f t="shared" si="217"/>
        <v>798</v>
      </c>
      <c r="BU163" s="3">
        <f t="shared" si="218"/>
        <v>464</v>
      </c>
      <c r="BV163" s="3">
        <f t="shared" si="219"/>
        <v>559</v>
      </c>
      <c r="BW163" s="3">
        <f t="shared" si="220"/>
        <v>1564</v>
      </c>
      <c r="BX163" s="3">
        <f t="shared" si="221"/>
        <v>3385</v>
      </c>
    </row>
    <row r="164" spans="1:76" x14ac:dyDescent="0.55000000000000004">
      <c r="A164">
        <v>59</v>
      </c>
      <c r="B164" s="6" t="s">
        <v>145</v>
      </c>
      <c r="C164" s="6">
        <v>68028</v>
      </c>
      <c r="D164">
        <v>36144</v>
      </c>
      <c r="E164">
        <v>41917</v>
      </c>
      <c r="F164">
        <v>12077</v>
      </c>
      <c r="G164">
        <v>12405</v>
      </c>
      <c r="H164">
        <v>13366</v>
      </c>
      <c r="I164" s="62">
        <f t="shared" si="178"/>
        <v>961</v>
      </c>
      <c r="J164" s="8">
        <f t="shared" si="179"/>
        <v>1.3225274173282744E-3</v>
      </c>
      <c r="K164" s="62">
        <f t="shared" si="180"/>
        <v>1289</v>
      </c>
      <c r="L164" s="8">
        <f t="shared" si="181"/>
        <v>9.9717711459181881E-4</v>
      </c>
      <c r="M164">
        <v>36821</v>
      </c>
      <c r="N164" s="8">
        <f t="shared" si="182"/>
        <v>1.922225084773723E-3</v>
      </c>
      <c r="O164" s="3">
        <v>5706.3141699707203</v>
      </c>
      <c r="P164" s="8">
        <f t="shared" si="183"/>
        <v>0.1361336491154119</v>
      </c>
      <c r="Q164" s="8">
        <f t="shared" si="184"/>
        <v>5.5788488365103735E-4</v>
      </c>
      <c r="R164" s="8">
        <v>4.385E-2</v>
      </c>
      <c r="S164" s="115">
        <f t="shared" si="185"/>
        <v>1838.0604499999999</v>
      </c>
      <c r="T164" s="8">
        <f t="shared" si="186"/>
        <v>6.7423098465938045E-4</v>
      </c>
      <c r="U164" s="2">
        <v>0.74176138686728266</v>
      </c>
      <c r="V164" s="2">
        <v>0.25823861313271734</v>
      </c>
      <c r="W164">
        <v>0</v>
      </c>
      <c r="X164" t="s">
        <v>371</v>
      </c>
      <c r="Y164" s="3">
        <f t="shared" si="187"/>
        <v>270.59999999999997</v>
      </c>
      <c r="Z164" s="3">
        <f t="shared" si="188"/>
        <v>6.5047779049799654</v>
      </c>
      <c r="AA164" s="3">
        <f t="shared" si="189"/>
        <v>277.10477790497993</v>
      </c>
      <c r="AB164" s="3"/>
      <c r="AC164" s="3">
        <f t="shared" si="190"/>
        <v>282.1174958483212</v>
      </c>
      <c r="AD164" s="3">
        <f t="shared" si="191"/>
        <v>233.43496506138055</v>
      </c>
      <c r="AE164" s="3">
        <f t="shared" si="192"/>
        <v>792.6572388146817</v>
      </c>
      <c r="AF164" s="3">
        <f t="shared" si="193"/>
        <v>0</v>
      </c>
      <c r="AG164" s="8">
        <f t="shared" si="194"/>
        <v>1.2321158683104177E-3</v>
      </c>
      <c r="AH164" s="3">
        <f t="shared" si="195"/>
        <v>258.23238871741313</v>
      </c>
      <c r="AI164" s="3">
        <f t="shared" si="196"/>
        <v>773.78484962711491</v>
      </c>
      <c r="AJ164" s="3"/>
      <c r="AK164" s="3">
        <f t="shared" si="197"/>
        <v>1051</v>
      </c>
      <c r="AM164" s="10">
        <v>0.25192449096410174</v>
      </c>
      <c r="AN164" s="10">
        <v>0.15206291601929839</v>
      </c>
      <c r="AO164" s="10">
        <v>0.18596132864502415</v>
      </c>
      <c r="AP164" s="10">
        <v>0.41005126437157569</v>
      </c>
      <c r="AQ164" s="10">
        <v>0</v>
      </c>
      <c r="AR164" s="10">
        <v>0.4252809054800516</v>
      </c>
      <c r="AS164" s="10">
        <v>0.4048351671428379</v>
      </c>
      <c r="AT164" s="10">
        <v>0.16988392737711056</v>
      </c>
      <c r="AU164" s="77">
        <v>0</v>
      </c>
      <c r="AV164" s="77">
        <f t="shared" si="198"/>
        <v>0.4252809054800516</v>
      </c>
      <c r="AW164" s="10">
        <v>0</v>
      </c>
      <c r="AX164" s="10">
        <f t="shared" si="199"/>
        <v>0.2429015132791299</v>
      </c>
      <c r="AY164" s="10">
        <f t="shared" si="200"/>
        <v>0.16262486174808172</v>
      </c>
      <c r="AZ164" s="10">
        <f t="shared" si="201"/>
        <v>0.17392314610817119</v>
      </c>
      <c r="BA164" s="10">
        <f t="shared" si="202"/>
        <v>0.42055047886461722</v>
      </c>
      <c r="BC164" s="13">
        <f t="shared" si="203"/>
        <v>255.28949045636551</v>
      </c>
      <c r="BD164" s="13">
        <f t="shared" si="204"/>
        <v>170.91872969723389</v>
      </c>
      <c r="BE164" s="13">
        <f t="shared" si="205"/>
        <v>182.79322655968792</v>
      </c>
      <c r="BF164" s="13">
        <f t="shared" si="206"/>
        <v>441.99855328671271</v>
      </c>
      <c r="BH164" s="13">
        <f t="shared" si="207"/>
        <v>268.11216852294552</v>
      </c>
      <c r="BI164" s="13">
        <f t="shared" si="208"/>
        <v>171.92029951588552</v>
      </c>
      <c r="BJ164" s="13">
        <f t="shared" si="209"/>
        <v>182.96837653343997</v>
      </c>
      <c r="BK164" s="13">
        <f t="shared" si="210"/>
        <v>428.02455609626105</v>
      </c>
      <c r="BL164" s="13">
        <f t="shared" si="211"/>
        <v>1051.025400668532</v>
      </c>
      <c r="BM164" s="67">
        <f t="shared" si="212"/>
        <v>0.99997583248842903</v>
      </c>
      <c r="BO164" s="136">
        <f t="shared" si="213"/>
        <v>268.10568891901045</v>
      </c>
      <c r="BP164" s="136">
        <f t="shared" si="214"/>
        <v>171.91614463005769</v>
      </c>
      <c r="BQ164" s="136">
        <f t="shared" si="215"/>
        <v>182.96395464308299</v>
      </c>
      <c r="BR164" s="136">
        <f t="shared" si="216"/>
        <v>428.01421180784894</v>
      </c>
      <c r="BT164" s="3">
        <f t="shared" si="217"/>
        <v>269</v>
      </c>
      <c r="BU164" s="3">
        <f t="shared" si="218"/>
        <v>172</v>
      </c>
      <c r="BV164" s="3">
        <f t="shared" si="219"/>
        <v>183</v>
      </c>
      <c r="BW164" s="3">
        <f t="shared" si="220"/>
        <v>427</v>
      </c>
      <c r="BX164" s="3">
        <f t="shared" si="221"/>
        <v>1051</v>
      </c>
    </row>
    <row r="165" spans="1:76" x14ac:dyDescent="0.55000000000000004">
      <c r="A165">
        <v>37</v>
      </c>
      <c r="B165" s="6" t="s">
        <v>101</v>
      </c>
      <c r="C165" s="6">
        <v>68224</v>
      </c>
      <c r="D165">
        <v>13467</v>
      </c>
      <c r="E165">
        <v>13559</v>
      </c>
      <c r="F165">
        <v>4367</v>
      </c>
      <c r="G165">
        <v>4384</v>
      </c>
      <c r="H165">
        <v>4408</v>
      </c>
      <c r="I165" s="62">
        <f t="shared" si="178"/>
        <v>24</v>
      </c>
      <c r="J165" s="8">
        <f t="shared" si="179"/>
        <v>3.3028780453567729E-5</v>
      </c>
      <c r="K165" s="62">
        <f t="shared" si="180"/>
        <v>41</v>
      </c>
      <c r="L165" s="8">
        <f t="shared" si="181"/>
        <v>3.1717813575069491E-5</v>
      </c>
      <c r="M165">
        <v>13352</v>
      </c>
      <c r="N165" s="8">
        <f t="shared" si="182"/>
        <v>6.9703564085436983E-4</v>
      </c>
      <c r="O165" s="3">
        <v>1217.48553650383</v>
      </c>
      <c r="P165" s="8">
        <f t="shared" si="183"/>
        <v>8.9791690869815616E-2</v>
      </c>
      <c r="Q165" s="8">
        <f t="shared" si="184"/>
        <v>1.1902898379721443E-4</v>
      </c>
      <c r="R165" s="8">
        <v>0.12189999999999999</v>
      </c>
      <c r="S165" s="115">
        <f t="shared" si="185"/>
        <v>1652.8420999999998</v>
      </c>
      <c r="T165" s="8">
        <f t="shared" si="186"/>
        <v>6.0628982935217286E-4</v>
      </c>
      <c r="U165" s="2">
        <v>0.84296788482834994</v>
      </c>
      <c r="V165" s="2">
        <v>0.15703211517165006</v>
      </c>
      <c r="W165">
        <v>50</v>
      </c>
      <c r="X165" t="s">
        <v>370</v>
      </c>
      <c r="Y165" s="3">
        <f t="shared" si="187"/>
        <v>14.024999999999999</v>
      </c>
      <c r="Z165" s="3">
        <f t="shared" si="188"/>
        <v>0.28745813953488375</v>
      </c>
      <c r="AA165" s="3">
        <f t="shared" si="189"/>
        <v>64.312458139534883</v>
      </c>
      <c r="AB165" s="3"/>
      <c r="AC165" s="3">
        <f t="shared" si="190"/>
        <v>253.68897648860269</v>
      </c>
      <c r="AD165" s="3">
        <f t="shared" si="191"/>
        <v>49.805125552343362</v>
      </c>
      <c r="AE165" s="3">
        <f t="shared" si="192"/>
        <v>367.80656018048097</v>
      </c>
      <c r="AF165" s="3">
        <f t="shared" si="193"/>
        <v>0</v>
      </c>
      <c r="AG165" s="8">
        <f t="shared" si="194"/>
        <v>7.2531881314938731E-4</v>
      </c>
      <c r="AH165" s="3">
        <f t="shared" si="195"/>
        <v>28.673462375709498</v>
      </c>
      <c r="AI165" s="3">
        <f t="shared" si="196"/>
        <v>332.16756441665558</v>
      </c>
      <c r="AJ165" s="3"/>
      <c r="AK165" s="3">
        <f t="shared" si="197"/>
        <v>396</v>
      </c>
      <c r="AM165" s="10">
        <v>0.13613765227021041</v>
      </c>
      <c r="AN165" s="10">
        <v>5.4881971207087474E-2</v>
      </c>
      <c r="AO165" s="10">
        <v>7.3660125507567384E-2</v>
      </c>
      <c r="AP165" s="10">
        <v>0.73532025101513465</v>
      </c>
      <c r="AQ165" s="10">
        <v>0</v>
      </c>
      <c r="AR165" s="10">
        <v>0</v>
      </c>
      <c r="AS165" s="10">
        <v>0</v>
      </c>
      <c r="AT165" s="10">
        <v>1.6466926465072086E-3</v>
      </c>
      <c r="AU165" s="77">
        <v>0.99835330735349281</v>
      </c>
      <c r="AV165" s="77">
        <f t="shared" si="198"/>
        <v>0</v>
      </c>
      <c r="AW165" s="10">
        <v>0.3</v>
      </c>
      <c r="AX165" s="10">
        <f t="shared" si="199"/>
        <v>0.36044854210670857</v>
      </c>
      <c r="AY165" s="10">
        <f t="shared" si="200"/>
        <v>0.2298417748634608</v>
      </c>
      <c r="AZ165" s="10">
        <f t="shared" si="201"/>
        <v>0.23174642334805018</v>
      </c>
      <c r="BA165" s="10">
        <f t="shared" si="202"/>
        <v>0.17796325968178045</v>
      </c>
      <c r="BC165" s="13">
        <f t="shared" si="203"/>
        <v>142.73762267425658</v>
      </c>
      <c r="BD165" s="13">
        <f t="shared" si="204"/>
        <v>91.017342845930472</v>
      </c>
      <c r="BE165" s="13">
        <f t="shared" si="205"/>
        <v>91.771583645827874</v>
      </c>
      <c r="BF165" s="13">
        <f t="shared" si="206"/>
        <v>70.473450833985055</v>
      </c>
      <c r="BH165" s="13">
        <f t="shared" si="207"/>
        <v>149.90704661046752</v>
      </c>
      <c r="BI165" s="13">
        <f t="shared" si="208"/>
        <v>91.55069705310153</v>
      </c>
      <c r="BJ165" s="13">
        <f t="shared" si="209"/>
        <v>91.859517924188566</v>
      </c>
      <c r="BK165" s="13">
        <f t="shared" si="210"/>
        <v>68.245398736002898</v>
      </c>
      <c r="BL165" s="13">
        <f t="shared" si="211"/>
        <v>401.5626603237605</v>
      </c>
      <c r="BM165" s="67">
        <f t="shared" si="212"/>
        <v>0.98614746620296923</v>
      </c>
      <c r="BO165" s="136">
        <f t="shared" si="213"/>
        <v>147.83045418088295</v>
      </c>
      <c r="BP165" s="136">
        <f t="shared" si="214"/>
        <v>90.282487928031713</v>
      </c>
      <c r="BQ165" s="136">
        <f t="shared" si="215"/>
        <v>90.58703084756479</v>
      </c>
      <c r="BR165" s="136">
        <f t="shared" si="216"/>
        <v>67.300027043520572</v>
      </c>
      <c r="BT165" s="3">
        <f t="shared" si="217"/>
        <v>149</v>
      </c>
      <c r="BU165" s="3">
        <f t="shared" si="218"/>
        <v>91</v>
      </c>
      <c r="BV165" s="3">
        <f t="shared" si="219"/>
        <v>91</v>
      </c>
      <c r="BW165" s="3">
        <f t="shared" si="220"/>
        <v>66</v>
      </c>
      <c r="BX165" s="3">
        <f t="shared" si="221"/>
        <v>397</v>
      </c>
    </row>
    <row r="166" spans="1:76" x14ac:dyDescent="0.55000000000000004">
      <c r="A166">
        <v>59</v>
      </c>
      <c r="B166" s="6" t="s">
        <v>146</v>
      </c>
      <c r="C166" s="6">
        <v>69000</v>
      </c>
      <c r="D166">
        <v>340240</v>
      </c>
      <c r="E166">
        <v>360077</v>
      </c>
      <c r="F166">
        <v>77159</v>
      </c>
      <c r="G166">
        <v>79637</v>
      </c>
      <c r="H166">
        <v>80133</v>
      </c>
      <c r="I166" s="62">
        <f t="shared" si="178"/>
        <v>496</v>
      </c>
      <c r="J166" s="8">
        <f t="shared" si="179"/>
        <v>6.8259479604039974E-4</v>
      </c>
      <c r="K166" s="62">
        <f t="shared" si="180"/>
        <v>2974</v>
      </c>
      <c r="L166" s="8">
        <f t="shared" si="181"/>
        <v>2.3007018920062601E-3</v>
      </c>
      <c r="M166">
        <v>337716</v>
      </c>
      <c r="N166" s="8">
        <f t="shared" si="182"/>
        <v>1.7630324182652365E-2</v>
      </c>
      <c r="O166" s="3">
        <v>318180.026408226</v>
      </c>
      <c r="P166" s="8">
        <f t="shared" si="183"/>
        <v>0.88364440496956487</v>
      </c>
      <c r="Q166" s="8">
        <f t="shared" si="184"/>
        <v>3.1107264991991838E-2</v>
      </c>
      <c r="R166" s="8">
        <v>0.20130000000000001</v>
      </c>
      <c r="S166" s="115">
        <f t="shared" si="185"/>
        <v>72483.500100000005</v>
      </c>
      <c r="T166" s="8">
        <f t="shared" si="186"/>
        <v>2.6588147111255945E-2</v>
      </c>
      <c r="U166" s="2">
        <v>0.45368518031060806</v>
      </c>
      <c r="V166" s="2">
        <v>0.54631481968939188</v>
      </c>
      <c r="W166">
        <v>0</v>
      </c>
      <c r="X166" t="s">
        <v>371</v>
      </c>
      <c r="Y166" s="3">
        <f t="shared" si="187"/>
        <v>2044.35</v>
      </c>
      <c r="Z166" s="3">
        <f t="shared" si="188"/>
        <v>69.755304557120283</v>
      </c>
      <c r="AA166" s="3">
        <f t="shared" si="189"/>
        <v>2114.1053045571202</v>
      </c>
      <c r="AB166" s="3"/>
      <c r="AC166" s="3">
        <f t="shared" si="190"/>
        <v>11125.239944384604</v>
      </c>
      <c r="AD166" s="3">
        <f t="shared" si="191"/>
        <v>13016.167903740654</v>
      </c>
      <c r="AE166" s="3">
        <f t="shared" si="192"/>
        <v>26255.513152682379</v>
      </c>
      <c r="AF166" s="3">
        <f t="shared" si="193"/>
        <v>23168.369235037295</v>
      </c>
      <c r="AG166" s="8">
        <f t="shared" si="194"/>
        <v>0</v>
      </c>
      <c r="AH166" s="3">
        <f t="shared" si="195"/>
        <v>0</v>
      </c>
      <c r="AI166" s="3">
        <f t="shared" si="196"/>
        <v>973.03861308796331</v>
      </c>
      <c r="AJ166" s="3"/>
      <c r="AK166" s="3">
        <f t="shared" si="197"/>
        <v>3087</v>
      </c>
      <c r="AM166" s="10">
        <v>0.34204833508818111</v>
      </c>
      <c r="AN166" s="10">
        <v>0.22173931990874801</v>
      </c>
      <c r="AO166" s="10">
        <v>0.19247335032025964</v>
      </c>
      <c r="AP166" s="10">
        <v>0.24373899468281127</v>
      </c>
      <c r="AQ166" s="10">
        <v>0.16118653709609726</v>
      </c>
      <c r="AR166" s="10">
        <v>0.7269614409760834</v>
      </c>
      <c r="AS166" s="10">
        <v>0.11185202192781921</v>
      </c>
      <c r="AT166" s="10">
        <v>0</v>
      </c>
      <c r="AU166" s="77">
        <v>0</v>
      </c>
      <c r="AV166" s="77">
        <f t="shared" si="198"/>
        <v>0.8881479780721806</v>
      </c>
      <c r="AW166" s="10">
        <v>0.2</v>
      </c>
      <c r="AX166" s="10">
        <f t="shared" si="199"/>
        <v>0.17861175870094476</v>
      </c>
      <c r="AY166" s="10">
        <f t="shared" si="200"/>
        <v>0.11525963845597142</v>
      </c>
      <c r="AZ166" s="10">
        <f t="shared" si="201"/>
        <v>0.16775963993059262</v>
      </c>
      <c r="BA166" s="10">
        <f t="shared" si="202"/>
        <v>0.53836896291249114</v>
      </c>
      <c r="BC166" s="13">
        <f t="shared" si="203"/>
        <v>551.3744991098165</v>
      </c>
      <c r="BD166" s="13">
        <f t="shared" si="204"/>
        <v>355.80650391358381</v>
      </c>
      <c r="BE166" s="13">
        <f t="shared" si="205"/>
        <v>517.87400846573939</v>
      </c>
      <c r="BF166" s="13">
        <f t="shared" si="206"/>
        <v>1661.9449885108602</v>
      </c>
      <c r="BH166" s="13">
        <f t="shared" si="207"/>
        <v>579.06893213785929</v>
      </c>
      <c r="BI166" s="13">
        <f t="shared" si="208"/>
        <v>357.89150101267916</v>
      </c>
      <c r="BJ166" s="13">
        <f t="shared" si="209"/>
        <v>518.37022826937641</v>
      </c>
      <c r="BK166" s="13">
        <f t="shared" si="210"/>
        <v>1609.4017970740522</v>
      </c>
      <c r="BL166" s="13">
        <f t="shared" si="211"/>
        <v>3064.732458493967</v>
      </c>
      <c r="BM166" s="67">
        <f t="shared" si="212"/>
        <v>1.0072657374852796</v>
      </c>
      <c r="BO166" s="136">
        <f t="shared" si="213"/>
        <v>583.27629498465421</v>
      </c>
      <c r="BP166" s="136">
        <f t="shared" si="214"/>
        <v>360.49184670724998</v>
      </c>
      <c r="BQ166" s="136">
        <f t="shared" si="215"/>
        <v>522.13657026816611</v>
      </c>
      <c r="BR166" s="136">
        <f t="shared" si="216"/>
        <v>1621.0952880399295</v>
      </c>
      <c r="BT166" s="3">
        <f t="shared" si="217"/>
        <v>584</v>
      </c>
      <c r="BU166" s="3">
        <f t="shared" si="218"/>
        <v>361</v>
      </c>
      <c r="BV166" s="3">
        <f t="shared" si="219"/>
        <v>522</v>
      </c>
      <c r="BW166" s="3">
        <f t="shared" si="220"/>
        <v>1620</v>
      </c>
      <c r="BX166" s="3">
        <f t="shared" si="221"/>
        <v>3087</v>
      </c>
    </row>
    <row r="167" spans="1:76" x14ac:dyDescent="0.55000000000000004">
      <c r="A167">
        <v>37</v>
      </c>
      <c r="B167" s="6" t="s">
        <v>102</v>
      </c>
      <c r="C167" s="6">
        <v>69088</v>
      </c>
      <c r="D167">
        <v>218226</v>
      </c>
      <c r="E167">
        <v>258826</v>
      </c>
      <c r="F167">
        <v>78378</v>
      </c>
      <c r="G167">
        <v>87662</v>
      </c>
      <c r="H167">
        <v>95185</v>
      </c>
      <c r="I167" s="62">
        <f t="shared" si="178"/>
        <v>7523</v>
      </c>
      <c r="J167" s="8">
        <f t="shared" si="179"/>
        <v>1.0353146473007918E-2</v>
      </c>
      <c r="K167" s="62">
        <f t="shared" si="180"/>
        <v>16807</v>
      </c>
      <c r="L167" s="8">
        <f t="shared" si="181"/>
        <v>1.3001982750151046E-2</v>
      </c>
      <c r="M167">
        <v>218103</v>
      </c>
      <c r="N167" s="8">
        <f t="shared" si="182"/>
        <v>1.1385976960549778E-2</v>
      </c>
      <c r="O167" s="3">
        <v>9974.1224674142304</v>
      </c>
      <c r="P167" s="8">
        <f t="shared" si="183"/>
        <v>3.8536014416690093E-2</v>
      </c>
      <c r="Q167" s="8">
        <f t="shared" si="184"/>
        <v>9.7513245617234163E-4</v>
      </c>
      <c r="R167" s="8">
        <v>3.8899999999999997E-2</v>
      </c>
      <c r="S167" s="115">
        <f t="shared" si="185"/>
        <v>10068.331399999999</v>
      </c>
      <c r="T167" s="8">
        <f t="shared" si="186"/>
        <v>3.6932305429339704E-3</v>
      </c>
      <c r="U167" s="2">
        <v>0.6769001973083606</v>
      </c>
      <c r="V167" s="2">
        <v>0.3230998026916394</v>
      </c>
      <c r="W167">
        <v>9</v>
      </c>
      <c r="X167" t="s">
        <v>380</v>
      </c>
      <c r="Y167" s="3">
        <f t="shared" si="187"/>
        <v>7659.2999999999993</v>
      </c>
      <c r="Z167" s="3">
        <f t="shared" si="188"/>
        <v>201.50464115646258</v>
      </c>
      <c r="AA167" s="3">
        <f t="shared" si="189"/>
        <v>7869.8046411564619</v>
      </c>
      <c r="AB167" s="3"/>
      <c r="AC167" s="3">
        <f t="shared" si="190"/>
        <v>1545.3531149854302</v>
      </c>
      <c r="AD167" s="3">
        <f t="shared" si="191"/>
        <v>408.02326341430978</v>
      </c>
      <c r="AE167" s="3">
        <f t="shared" si="192"/>
        <v>9823.181019556203</v>
      </c>
      <c r="AF167" s="3">
        <f t="shared" si="193"/>
        <v>0</v>
      </c>
      <c r="AG167" s="8">
        <f t="shared" si="194"/>
        <v>4.6683629991063121E-3</v>
      </c>
      <c r="AH167" s="3">
        <f t="shared" si="195"/>
        <v>184.55074980036352</v>
      </c>
      <c r="AI167" s="3">
        <f t="shared" si="196"/>
        <v>2137.9271282001037</v>
      </c>
      <c r="AJ167" s="3"/>
      <c r="AK167" s="3">
        <f t="shared" si="197"/>
        <v>10008</v>
      </c>
      <c r="AM167" s="10">
        <v>0.13320175957829022</v>
      </c>
      <c r="AN167" s="10">
        <v>0.11014615690432017</v>
      </c>
      <c r="AO167" s="10">
        <v>0.14913248520187294</v>
      </c>
      <c r="AP167" s="10">
        <v>0.60751959831551672</v>
      </c>
      <c r="AQ167" s="10">
        <v>0</v>
      </c>
      <c r="AR167" s="10">
        <v>0</v>
      </c>
      <c r="AS167" s="10">
        <v>0.10412853122364436</v>
      </c>
      <c r="AT167" s="10">
        <v>0.43990537664987495</v>
      </c>
      <c r="AU167" s="77">
        <v>0.45596609212648065</v>
      </c>
      <c r="AV167" s="77">
        <f t="shared" si="198"/>
        <v>0</v>
      </c>
      <c r="AW167" s="10">
        <v>0</v>
      </c>
      <c r="AX167" s="10">
        <f t="shared" si="199"/>
        <v>0.32453134014658563</v>
      </c>
      <c r="AY167" s="10">
        <f t="shared" si="200"/>
        <v>0.17304971473878222</v>
      </c>
      <c r="AZ167" s="10">
        <f t="shared" si="201"/>
        <v>0.16766252719415026</v>
      </c>
      <c r="BA167" s="10">
        <f t="shared" si="202"/>
        <v>0.33475641792048183</v>
      </c>
      <c r="BC167" s="13">
        <f t="shared" si="203"/>
        <v>3247.9096521870292</v>
      </c>
      <c r="BD167" s="13">
        <f t="shared" si="204"/>
        <v>1731.8815451057326</v>
      </c>
      <c r="BE167" s="13">
        <f t="shared" si="205"/>
        <v>1677.9665721590559</v>
      </c>
      <c r="BF167" s="13">
        <f t="shared" si="206"/>
        <v>3350.2422305481823</v>
      </c>
      <c r="BH167" s="13">
        <f t="shared" si="207"/>
        <v>3411.0456268990411</v>
      </c>
      <c r="BI167" s="13">
        <f t="shared" si="208"/>
        <v>1742.0302297357339</v>
      </c>
      <c r="BJ167" s="13">
        <f t="shared" si="209"/>
        <v>1679.5743768168202</v>
      </c>
      <c r="BK167" s="13">
        <f t="shared" si="210"/>
        <v>3244.3227084843979</v>
      </c>
      <c r="BL167" s="13">
        <f t="shared" si="211"/>
        <v>10076.972941935994</v>
      </c>
      <c r="BM167" s="67">
        <f t="shared" si="212"/>
        <v>0.99315539077722848</v>
      </c>
      <c r="BO167" s="136">
        <f t="shared" si="213"/>
        <v>3387.6983525418732</v>
      </c>
      <c r="BP167" s="136">
        <f t="shared" si="214"/>
        <v>1730.1067135589378</v>
      </c>
      <c r="BQ167" s="136">
        <f t="shared" si="215"/>
        <v>1668.078346546929</v>
      </c>
      <c r="BR167" s="136">
        <f t="shared" si="216"/>
        <v>3222.1165873522586</v>
      </c>
      <c r="BT167" s="3">
        <f t="shared" si="217"/>
        <v>3389</v>
      </c>
      <c r="BU167" s="3">
        <f t="shared" si="218"/>
        <v>1730</v>
      </c>
      <c r="BV167" s="3">
        <f t="shared" si="219"/>
        <v>1668</v>
      </c>
      <c r="BW167" s="3">
        <f t="shared" si="220"/>
        <v>3221</v>
      </c>
      <c r="BX167" s="3">
        <f t="shared" si="221"/>
        <v>10008</v>
      </c>
    </row>
    <row r="168" spans="1:76" x14ac:dyDescent="0.55000000000000004">
      <c r="A168">
        <v>37</v>
      </c>
      <c r="B168" s="6" t="s">
        <v>103</v>
      </c>
      <c r="C168" s="6">
        <v>69154</v>
      </c>
      <c r="D168">
        <v>17745</v>
      </c>
      <c r="E168">
        <v>20627</v>
      </c>
      <c r="F168">
        <v>5546</v>
      </c>
      <c r="G168">
        <v>6147</v>
      </c>
      <c r="H168">
        <v>6461</v>
      </c>
      <c r="I168" s="62">
        <f t="shared" si="178"/>
        <v>314</v>
      </c>
      <c r="J168" s="8">
        <f t="shared" si="179"/>
        <v>4.3212654426751112E-4</v>
      </c>
      <c r="K168" s="62">
        <f t="shared" si="180"/>
        <v>915</v>
      </c>
      <c r="L168" s="8">
        <f t="shared" si="181"/>
        <v>7.0784876637045328E-4</v>
      </c>
      <c r="M168">
        <v>18261</v>
      </c>
      <c r="N168" s="8">
        <f t="shared" si="182"/>
        <v>9.533079566837663E-4</v>
      </c>
      <c r="O168" s="3">
        <v>0</v>
      </c>
      <c r="P168" s="8">
        <f t="shared" si="183"/>
        <v>0</v>
      </c>
      <c r="Q168" s="8">
        <f t="shared" si="184"/>
        <v>0</v>
      </c>
      <c r="R168" s="8">
        <v>0.19819999999999999</v>
      </c>
      <c r="S168" s="115">
        <f t="shared" si="185"/>
        <v>4088.2713999999996</v>
      </c>
      <c r="T168" s="8">
        <f t="shared" si="186"/>
        <v>1.4996455919481775E-3</v>
      </c>
      <c r="U168" s="2">
        <v>0.63942497046081137</v>
      </c>
      <c r="V168" s="2">
        <v>0.36057502953918863</v>
      </c>
      <c r="W168">
        <v>0</v>
      </c>
      <c r="X168" t="s">
        <v>372</v>
      </c>
      <c r="Y168" s="3">
        <f t="shared" si="187"/>
        <v>495.82499999999999</v>
      </c>
      <c r="Z168" s="3">
        <f t="shared" si="188"/>
        <v>13.694748990744388</v>
      </c>
      <c r="AA168" s="3">
        <f t="shared" si="189"/>
        <v>509.5197489907444</v>
      </c>
      <c r="AB168" s="3"/>
      <c r="AC168" s="3">
        <f t="shared" si="190"/>
        <v>627.49453627398941</v>
      </c>
      <c r="AD168" s="3">
        <f t="shared" si="191"/>
        <v>0</v>
      </c>
      <c r="AE168" s="3">
        <f t="shared" si="192"/>
        <v>1137.0142852647339</v>
      </c>
      <c r="AF168" s="3">
        <f t="shared" si="193"/>
        <v>187.20369863216763</v>
      </c>
      <c r="AG168" s="8">
        <f t="shared" si="194"/>
        <v>0</v>
      </c>
      <c r="AH168" s="3">
        <f t="shared" si="195"/>
        <v>0</v>
      </c>
      <c r="AI168" s="3">
        <f t="shared" si="196"/>
        <v>440.29083764182178</v>
      </c>
      <c r="AJ168" s="3"/>
      <c r="AK168" s="3">
        <f t="shared" si="197"/>
        <v>950</v>
      </c>
      <c r="AM168" s="10">
        <v>0.27783881449389525</v>
      </c>
      <c r="AN168" s="10">
        <v>0.12452491138243403</v>
      </c>
      <c r="AO168" s="10">
        <v>0.16544756465800187</v>
      </c>
      <c r="AP168" s="10">
        <v>0.43218870946566884</v>
      </c>
      <c r="AQ168" s="10">
        <v>4.0566846551413265E-4</v>
      </c>
      <c r="AR168" s="10">
        <v>0.54197659792456565</v>
      </c>
      <c r="AS168" s="10">
        <v>0.17199752038887234</v>
      </c>
      <c r="AT168" s="10">
        <v>0.28561144851643822</v>
      </c>
      <c r="AU168" s="77">
        <v>8.7647046097499505E-6</v>
      </c>
      <c r="AV168" s="77">
        <f t="shared" si="198"/>
        <v>0.5423822663900798</v>
      </c>
      <c r="AW168" s="10">
        <v>0</v>
      </c>
      <c r="AX168" s="10">
        <f t="shared" si="199"/>
        <v>0.25221281268878315</v>
      </c>
      <c r="AY168" s="10">
        <f t="shared" si="200"/>
        <v>0.16586033749972531</v>
      </c>
      <c r="AZ168" s="10">
        <f t="shared" si="201"/>
        <v>0.1595049874660858</v>
      </c>
      <c r="BA168" s="10">
        <f t="shared" si="202"/>
        <v>0.42242186234540574</v>
      </c>
      <c r="BC168" s="13">
        <f t="shared" si="203"/>
        <v>239.60217205434398</v>
      </c>
      <c r="BD168" s="13">
        <f t="shared" si="204"/>
        <v>157.56732062473904</v>
      </c>
      <c r="BE168" s="13">
        <f t="shared" si="205"/>
        <v>151.52973809278151</v>
      </c>
      <c r="BF168" s="13">
        <f t="shared" si="206"/>
        <v>401.30076922813544</v>
      </c>
      <c r="BH168" s="13">
        <f t="shared" si="207"/>
        <v>251.63690764339594</v>
      </c>
      <c r="BI168" s="13">
        <f t="shared" si="208"/>
        <v>158.49065227495137</v>
      </c>
      <c r="BJ168" s="13">
        <f t="shared" si="209"/>
        <v>151.67493181876969</v>
      </c>
      <c r="BK168" s="13">
        <f t="shared" si="210"/>
        <v>388.61345208643786</v>
      </c>
      <c r="BL168" s="13">
        <f t="shared" si="211"/>
        <v>950.41594382355481</v>
      </c>
      <c r="BM168" s="67">
        <f t="shared" si="212"/>
        <v>0.99956235601237764</v>
      </c>
      <c r="BO168" s="136">
        <f t="shared" si="213"/>
        <v>251.52678026370194</v>
      </c>
      <c r="BP168" s="136">
        <f t="shared" si="214"/>
        <v>158.42128979388889</v>
      </c>
      <c r="BQ168" s="136">
        <f t="shared" si="215"/>
        <v>151.60855219678618</v>
      </c>
      <c r="BR168" s="136">
        <f t="shared" si="216"/>
        <v>388.44337774562308</v>
      </c>
      <c r="BT168" s="3">
        <f t="shared" si="217"/>
        <v>252</v>
      </c>
      <c r="BU168" s="3">
        <f t="shared" si="218"/>
        <v>159</v>
      </c>
      <c r="BV168" s="3">
        <f t="shared" si="219"/>
        <v>152</v>
      </c>
      <c r="BW168" s="3">
        <f t="shared" si="220"/>
        <v>387</v>
      </c>
      <c r="BX168" s="3">
        <f t="shared" si="221"/>
        <v>950</v>
      </c>
    </row>
    <row r="169" spans="1:76" x14ac:dyDescent="0.55000000000000004">
      <c r="A169">
        <v>37</v>
      </c>
      <c r="B169" s="6" t="s">
        <v>104</v>
      </c>
      <c r="C169" s="6">
        <v>70000</v>
      </c>
      <c r="D169">
        <v>93556</v>
      </c>
      <c r="E169">
        <v>114670</v>
      </c>
      <c r="F169">
        <v>48628</v>
      </c>
      <c r="G169">
        <v>49975</v>
      </c>
      <c r="H169">
        <v>51410</v>
      </c>
      <c r="I169" s="62">
        <f t="shared" ref="I169:I200" si="222">H169-G169</f>
        <v>1435</v>
      </c>
      <c r="J169" s="8">
        <f t="shared" ref="J169:J200" si="223">I169/$I$6</f>
        <v>1.9748458312862371E-3</v>
      </c>
      <c r="K169" s="62">
        <f t="shared" ref="K169:K205" si="224">(H169-F169)</f>
        <v>2782</v>
      </c>
      <c r="L169" s="8">
        <f t="shared" ref="L169:L200" si="225">K169/$K$6</f>
        <v>2.1521696918498372E-3</v>
      </c>
      <c r="M169">
        <v>93593</v>
      </c>
      <c r="N169" s="8">
        <f t="shared" ref="N169:N200" si="226">M169/$M$6</f>
        <v>4.8859838776575074E-3</v>
      </c>
      <c r="O169" s="3">
        <v>105160.31092787199</v>
      </c>
      <c r="P169" s="8">
        <f t="shared" ref="P169:P200" si="227">O169/E169</f>
        <v>0.9170690758513298</v>
      </c>
      <c r="Q169" s="8">
        <f t="shared" ref="Q169:Q205" si="228">O169/$O$6</f>
        <v>1.0281128251829816E-2</v>
      </c>
      <c r="R169" s="8">
        <v>0.15625</v>
      </c>
      <c r="S169" s="115">
        <f t="shared" ref="S169:S200" si="229">R169*E169</f>
        <v>17917.1875</v>
      </c>
      <c r="T169" s="8">
        <f t="shared" ref="T169:T200" si="230">S169/$S$6</f>
        <v>6.5723208235353428E-3</v>
      </c>
      <c r="U169" s="2">
        <v>0.27725527417058543</v>
      </c>
      <c r="V169" s="2">
        <v>0.72274472582941462</v>
      </c>
      <c r="W169">
        <v>0</v>
      </c>
      <c r="X169" t="s">
        <v>374</v>
      </c>
      <c r="Y169" s="3">
        <f t="shared" ref="Y169:Y205" si="231">0.825*(G169-F169)</f>
        <v>1111.2749999999999</v>
      </c>
      <c r="Z169" s="3">
        <f t="shared" ref="Z169:Z200" si="232">(U169*0.015*Y169)+(V169*0.05*Y169)</f>
        <v>44.780010081862898</v>
      </c>
      <c r="AA169" s="3">
        <f t="shared" ref="AA169:AA200" si="233">W169+Y169+Z169</f>
        <v>1156.0550100818627</v>
      </c>
      <c r="AB169" s="3"/>
      <c r="AC169" s="3">
        <f t="shared" ref="AC169:AC205" si="234">T169*$AC$6</f>
        <v>2750.0466974004271</v>
      </c>
      <c r="AD169" s="3">
        <f t="shared" ref="AD169:AD205" si="235">Q169*$AD$6</f>
        <v>4301.917626000195</v>
      </c>
      <c r="AE169" s="3">
        <f t="shared" ref="AE169:AE200" si="236">AD169+AC169+AA169</f>
        <v>8208.0193334824835</v>
      </c>
      <c r="AF169" s="3">
        <f t="shared" ref="AF169:AF200" si="237">IF(AND(AV169&gt;0.5,AE169&gt;(L169*$W$5)),(AE169-L169*$W$5),0)</f>
        <v>0</v>
      </c>
      <c r="AG169" s="8">
        <f t="shared" ref="AG169:AG205" si="238">IF(AV169&lt;0.5,1,0)*(T169+Q169)</f>
        <v>1.6853449075365158E-2</v>
      </c>
      <c r="AH169" s="3">
        <f t="shared" ref="AH169:AH200" si="239">(AG169/VLOOKUP(A169,$AU$1:$AV$6,2,FALSE))*VLOOKUP(A169,$AU$1:$AW$6,3,FALSE)</f>
        <v>666.25424461986063</v>
      </c>
      <c r="AI169" s="3">
        <f t="shared" ref="AI169:AI200" si="240">AC169+AD169-AF169+AH169</f>
        <v>7718.2185680204821</v>
      </c>
      <c r="AJ169" s="3"/>
      <c r="AK169" s="3">
        <f t="shared" ref="AK169:AK205" si="241">MAX(8,ROUND(AI169+AA169,0))</f>
        <v>8874</v>
      </c>
      <c r="AM169" s="10">
        <v>0.21060832218818759</v>
      </c>
      <c r="AN169" s="10">
        <v>0.10714684412614868</v>
      </c>
      <c r="AO169" s="10">
        <v>0.12284024188561481</v>
      </c>
      <c r="AP169" s="10">
        <v>0.55940459180004898</v>
      </c>
      <c r="AQ169" s="10">
        <v>0</v>
      </c>
      <c r="AR169" s="10">
        <v>0</v>
      </c>
      <c r="AS169" s="10">
        <v>0</v>
      </c>
      <c r="AT169" s="10">
        <v>7.6328129033877243E-2</v>
      </c>
      <c r="AU169" s="77">
        <v>0.9236718709661228</v>
      </c>
      <c r="AV169" s="77">
        <f t="shared" ref="AV169:AV205" si="242">AR169+AQ169</f>
        <v>0</v>
      </c>
      <c r="AW169" s="10">
        <v>0.3</v>
      </c>
      <c r="AX169" s="10">
        <f t="shared" ref="AX169:AX205" si="243">VLOOKUP($A169,$AL$1:$AP$6,2,FALSE)+(0.5+$AW169)*(VLOOKUP($A169,$AL$1:$AP$6,2,FALSE)-AM169)</f>
        <v>0.30087200617232684</v>
      </c>
      <c r="AY169" s="10">
        <f t="shared" ref="AY169:AY205" si="244">VLOOKUP($A169,$AL$1:$AP$6,3,FALSE)+(0.5+$AW169)*(VLOOKUP($A169,$AL$1:$AP$6,3,FALSE)-AN169)</f>
        <v>0.18802987652821185</v>
      </c>
      <c r="AZ169" s="10">
        <f t="shared" ref="AZ169:AZ205" si="245">VLOOKUP($A169,$AL$1:$AP$6,4,FALSE)+(0.5+$AW169)*(VLOOKUP($A169,$AL$1:$AP$6,4,FALSE)-AO169)</f>
        <v>0.19240233024561224</v>
      </c>
      <c r="BA169" s="10">
        <f t="shared" ref="BA169:BA205" si="246">VLOOKUP($A169,$AL$1:$AP$6,5,FALSE)+(0.5+$AW169)*(VLOOKUP($A169,$AL$1:$AP$6,5,FALSE)-AP169)</f>
        <v>0.31869578705384899</v>
      </c>
      <c r="BC169" s="13">
        <f t="shared" ref="BC169:BC205" si="247">MAX(4,AX169*$AK169)</f>
        <v>2669.9381827732286</v>
      </c>
      <c r="BD169" s="13">
        <f t="shared" ref="BD169:BD205" si="248">MAX(4,AY169*$AK169)</f>
        <v>1668.577124311352</v>
      </c>
      <c r="BE169" s="13">
        <f t="shared" ref="BE169:BE205" si="249">AZ169*$AK169</f>
        <v>1707.3782785995629</v>
      </c>
      <c r="BF169" s="13">
        <f t="shared" ref="BF169:BF205" si="250">BA169*$AK169</f>
        <v>2828.106414315856</v>
      </c>
      <c r="BH169" s="13">
        <f t="shared" ref="BH169:BH205" si="251">BC169*BC$2</f>
        <v>2804.0438120890672</v>
      </c>
      <c r="BI169" s="13">
        <f t="shared" ref="BI169:BI205" si="252">BD169*BD$2</f>
        <v>1678.3548501975854</v>
      </c>
      <c r="BJ169" s="13">
        <f t="shared" ref="BJ169:BJ205" si="253">BE169*BE$2</f>
        <v>1709.0142651528386</v>
      </c>
      <c r="BK169" s="13">
        <f t="shared" ref="BK169:BK205" si="254">BF169*BF$2</f>
        <v>2738.6944676158573</v>
      </c>
      <c r="BL169" s="13">
        <f t="shared" ref="BL169:BL200" si="255">SUM(BH169:BK169)</f>
        <v>8930.1073950553473</v>
      </c>
      <c r="BM169" s="67">
        <f t="shared" ref="BM169:BM200" si="256">AK169/BL169</f>
        <v>0.99371705259822363</v>
      </c>
      <c r="BO169" s="136">
        <f t="shared" ref="BO169:BO205" si="257">MAX(4,BH169*$BM169)</f>
        <v>2786.4261523054352</v>
      </c>
      <c r="BP169" s="136">
        <f t="shared" ref="BP169:BP205" si="258">MAX(4,BI169*$BM169)</f>
        <v>1667.8098349522777</v>
      </c>
      <c r="BQ169" s="136">
        <f t="shared" ref="BQ169:BQ200" si="259">IF(SUM(BO169:BP169)&gt;=AK169,0,(BJ169*$BM169))</f>
        <v>1698.2766184159977</v>
      </c>
      <c r="BR169" s="136">
        <f t="shared" ref="BR169:BR205" si="260">IF(SUM(BO169:BP169)&gt;=AK169,0,(BK169*$BM169))</f>
        <v>2721.487394326291</v>
      </c>
      <c r="BT169" s="3">
        <f t="shared" ref="BT169:BT205" si="261">MAX(ROUND(BO169-BO$4/197,0),0)</f>
        <v>2787</v>
      </c>
      <c r="BU169" s="3">
        <f t="shared" ref="BU169:BU205" si="262">MAX(ROUND(BP169-BP$4/197,0),0)</f>
        <v>1668</v>
      </c>
      <c r="BV169" s="3">
        <f t="shared" ref="BV169:BV205" si="263">MAX(ROUND(BQ169-BQ$4/197,0),0)</f>
        <v>1698</v>
      </c>
      <c r="BW169" s="3">
        <f t="shared" ref="BW169:BW205" si="264">MAX(ROUND(BR169-BR$4/197,0),0)</f>
        <v>2720</v>
      </c>
      <c r="BX169" s="3">
        <f t="shared" ref="BX169:BX200" si="265">SUM(BT169:BW169)</f>
        <v>8873</v>
      </c>
    </row>
    <row r="170" spans="1:76" x14ac:dyDescent="0.55000000000000004">
      <c r="A170">
        <v>111</v>
      </c>
      <c r="B170" s="6" t="s">
        <v>213</v>
      </c>
      <c r="C170" s="6">
        <v>70042</v>
      </c>
      <c r="D170">
        <v>30652</v>
      </c>
      <c r="E170">
        <v>35396</v>
      </c>
      <c r="F170">
        <v>8931</v>
      </c>
      <c r="G170">
        <v>9536</v>
      </c>
      <c r="H170">
        <v>10343</v>
      </c>
      <c r="I170" s="62">
        <f t="shared" si="222"/>
        <v>807</v>
      </c>
      <c r="J170" s="8">
        <f t="shared" si="223"/>
        <v>1.1105927427512148E-3</v>
      </c>
      <c r="K170" s="62">
        <f t="shared" si="224"/>
        <v>1412</v>
      </c>
      <c r="L170" s="8">
        <f t="shared" si="225"/>
        <v>1.0923305553170273E-3</v>
      </c>
      <c r="M170">
        <v>30779</v>
      </c>
      <c r="N170" s="8">
        <f t="shared" si="226"/>
        <v>1.6068049722780594E-3</v>
      </c>
      <c r="O170" s="3">
        <v>0</v>
      </c>
      <c r="P170" s="8">
        <f t="shared" si="227"/>
        <v>0</v>
      </c>
      <c r="Q170" s="8">
        <f t="shared" si="228"/>
        <v>0</v>
      </c>
      <c r="R170" s="8">
        <v>2.0899999999999998E-2</v>
      </c>
      <c r="S170" s="115">
        <f t="shared" si="229"/>
        <v>739.77639999999997</v>
      </c>
      <c r="T170" s="8">
        <f t="shared" si="230"/>
        <v>2.7136222347843436E-4</v>
      </c>
      <c r="U170" s="2">
        <v>0.55016438045573068</v>
      </c>
      <c r="V170" s="2">
        <v>0.44983561954426932</v>
      </c>
      <c r="W170">
        <v>27</v>
      </c>
      <c r="X170" t="s">
        <v>378</v>
      </c>
      <c r="Y170" s="3">
        <f t="shared" si="231"/>
        <v>499.125</v>
      </c>
      <c r="Z170" s="3">
        <f t="shared" si="232"/>
        <v>15.34522212617617</v>
      </c>
      <c r="AA170" s="3">
        <f t="shared" si="233"/>
        <v>541.47022212617617</v>
      </c>
      <c r="AB170" s="3"/>
      <c r="AC170" s="3">
        <f t="shared" si="234"/>
        <v>113.54570273011748</v>
      </c>
      <c r="AD170" s="3">
        <f t="shared" si="235"/>
        <v>0</v>
      </c>
      <c r="AE170" s="3">
        <f t="shared" si="236"/>
        <v>655.01592485629362</v>
      </c>
      <c r="AF170" s="3">
        <f t="shared" si="237"/>
        <v>0</v>
      </c>
      <c r="AG170" s="8">
        <f t="shared" si="238"/>
        <v>0</v>
      </c>
      <c r="AH170" s="3">
        <f t="shared" si="239"/>
        <v>0</v>
      </c>
      <c r="AI170" s="3">
        <f t="shared" si="240"/>
        <v>113.54570273011748</v>
      </c>
      <c r="AJ170" s="3"/>
      <c r="AK170" s="3">
        <f t="shared" si="241"/>
        <v>655</v>
      </c>
      <c r="AM170" s="10">
        <v>0.38256950459131617</v>
      </c>
      <c r="AN170" s="10">
        <v>0.19539827986244948</v>
      </c>
      <c r="AO170" s="10">
        <v>0.198152568340702</v>
      </c>
      <c r="AP170" s="10">
        <v>0.2238796472055323</v>
      </c>
      <c r="AQ170" s="10">
        <v>0.35731874463814511</v>
      </c>
      <c r="AR170" s="10">
        <v>0.40090031384242131</v>
      </c>
      <c r="AS170" s="10">
        <v>0.24178094151943355</v>
      </c>
      <c r="AT170" s="10">
        <v>0</v>
      </c>
      <c r="AU170" s="77">
        <v>0</v>
      </c>
      <c r="AV170" s="77">
        <f t="shared" si="242"/>
        <v>0.75821905848056637</v>
      </c>
      <c r="AW170" s="10">
        <v>0.1</v>
      </c>
      <c r="AX170" s="10">
        <f t="shared" si="243"/>
        <v>0.14548773667404835</v>
      </c>
      <c r="AY170" s="10">
        <f t="shared" si="244"/>
        <v>0.14790697018196522</v>
      </c>
      <c r="AZ170" s="10">
        <f t="shared" si="245"/>
        <v>0.18253858571473036</v>
      </c>
      <c r="BA170" s="10">
        <f t="shared" si="246"/>
        <v>0.5240667074292561</v>
      </c>
      <c r="BC170" s="13">
        <f t="shared" si="247"/>
        <v>95.294467521501673</v>
      </c>
      <c r="BD170" s="13">
        <f t="shared" si="248"/>
        <v>96.879065469187225</v>
      </c>
      <c r="BE170" s="13">
        <f t="shared" si="249"/>
        <v>119.56277364314839</v>
      </c>
      <c r="BF170" s="13">
        <f t="shared" si="250"/>
        <v>343.26369336616273</v>
      </c>
      <c r="BH170" s="13">
        <f t="shared" si="251"/>
        <v>100.08091711787952</v>
      </c>
      <c r="BI170" s="13">
        <f t="shared" si="252"/>
        <v>97.446768892943027</v>
      </c>
      <c r="BJ170" s="13">
        <f t="shared" si="253"/>
        <v>119.67733706029163</v>
      </c>
      <c r="BK170" s="13">
        <f t="shared" si="254"/>
        <v>332.41124633661042</v>
      </c>
      <c r="BL170" s="13">
        <f t="shared" si="255"/>
        <v>649.61626940772453</v>
      </c>
      <c r="BM170" s="67">
        <f t="shared" si="256"/>
        <v>1.0082875550472035</v>
      </c>
      <c r="BO170" s="136">
        <f t="shared" si="257"/>
        <v>100.91034322766856</v>
      </c>
      <c r="BP170" s="136">
        <f t="shared" si="258"/>
        <v>98.254364354315413</v>
      </c>
      <c r="BQ170" s="136">
        <f t="shared" si="259"/>
        <v>120.66916957908153</v>
      </c>
      <c r="BR170" s="136">
        <f t="shared" si="260"/>
        <v>335.1661228389346</v>
      </c>
      <c r="BT170" s="3">
        <f t="shared" si="261"/>
        <v>102</v>
      </c>
      <c r="BU170" s="3">
        <f t="shared" si="262"/>
        <v>99</v>
      </c>
      <c r="BV170" s="3">
        <f t="shared" si="263"/>
        <v>121</v>
      </c>
      <c r="BW170" s="3">
        <f t="shared" si="264"/>
        <v>334</v>
      </c>
      <c r="BX170" s="3">
        <f t="shared" si="265"/>
        <v>656</v>
      </c>
    </row>
    <row r="171" spans="1:76" x14ac:dyDescent="0.55000000000000004">
      <c r="A171">
        <v>59</v>
      </c>
      <c r="B171" s="6" t="s">
        <v>147</v>
      </c>
      <c r="C171" s="6">
        <v>70686</v>
      </c>
      <c r="D171">
        <v>24957</v>
      </c>
      <c r="E171">
        <v>25385</v>
      </c>
      <c r="F171">
        <v>13099</v>
      </c>
      <c r="G171">
        <v>13172</v>
      </c>
      <c r="H171">
        <v>13274</v>
      </c>
      <c r="I171" s="62">
        <f t="shared" si="222"/>
        <v>102</v>
      </c>
      <c r="J171" s="8">
        <f t="shared" si="223"/>
        <v>1.4037231692766284E-4</v>
      </c>
      <c r="K171" s="62">
        <f t="shared" si="224"/>
        <v>175</v>
      </c>
      <c r="L171" s="8">
        <f t="shared" si="225"/>
        <v>1.3538091160090636E-4</v>
      </c>
      <c r="M171">
        <v>25073</v>
      </c>
      <c r="N171" s="8">
        <f t="shared" si="226"/>
        <v>1.308925600894369E-3</v>
      </c>
      <c r="O171" s="3">
        <v>0</v>
      </c>
      <c r="P171" s="8">
        <f t="shared" si="227"/>
        <v>0</v>
      </c>
      <c r="Q171" s="8">
        <f t="shared" si="228"/>
        <v>0</v>
      </c>
      <c r="R171" s="8">
        <v>0.19295000000000001</v>
      </c>
      <c r="S171" s="115">
        <f t="shared" si="229"/>
        <v>4898.03575</v>
      </c>
      <c r="T171" s="8">
        <f t="shared" si="230"/>
        <v>1.7966805534711042E-3</v>
      </c>
      <c r="U171" s="2">
        <v>0.75409572759396082</v>
      </c>
      <c r="V171" s="2">
        <v>0.24590427240603918</v>
      </c>
      <c r="W171">
        <v>50</v>
      </c>
      <c r="X171" t="s">
        <v>371</v>
      </c>
      <c r="Y171" s="3">
        <f t="shared" si="231"/>
        <v>60.224999999999994</v>
      </c>
      <c r="Z171" s="3">
        <f t="shared" si="232"/>
        <v>1.4217104681978796</v>
      </c>
      <c r="AA171" s="3">
        <f t="shared" si="233"/>
        <v>111.64671046819788</v>
      </c>
      <c r="AB171" s="3"/>
      <c r="AC171" s="3">
        <f t="shared" si="234"/>
        <v>751.78244565653631</v>
      </c>
      <c r="AD171" s="3">
        <f t="shared" si="235"/>
        <v>0</v>
      </c>
      <c r="AE171" s="3">
        <f t="shared" si="236"/>
        <v>863.42915612473416</v>
      </c>
      <c r="AF171" s="3">
        <f t="shared" si="237"/>
        <v>0</v>
      </c>
      <c r="AG171" s="8">
        <f t="shared" si="238"/>
        <v>1.7966805534711042E-3</v>
      </c>
      <c r="AH171" s="3">
        <f t="shared" si="239"/>
        <v>376.55639621068281</v>
      </c>
      <c r="AI171" s="3">
        <f t="shared" si="240"/>
        <v>1128.3388418672191</v>
      </c>
      <c r="AJ171" s="3"/>
      <c r="AK171" s="3">
        <f t="shared" si="241"/>
        <v>1240</v>
      </c>
      <c r="AM171" s="10">
        <v>0.34514530999036297</v>
      </c>
      <c r="AN171" s="10">
        <v>0.15702789484955568</v>
      </c>
      <c r="AO171" s="10">
        <v>0.15090196958989177</v>
      </c>
      <c r="AP171" s="10">
        <v>0.34692482557018955</v>
      </c>
      <c r="AQ171" s="10">
        <v>0</v>
      </c>
      <c r="AR171" s="10">
        <v>0</v>
      </c>
      <c r="AS171" s="10">
        <v>0.22080157817459428</v>
      </c>
      <c r="AT171" s="10">
        <v>0.36337733346163148</v>
      </c>
      <c r="AU171" s="77">
        <v>0.41582108836377413</v>
      </c>
      <c r="AV171" s="77">
        <f t="shared" si="242"/>
        <v>0</v>
      </c>
      <c r="AW171" s="10">
        <v>0</v>
      </c>
      <c r="AX171" s="10">
        <f t="shared" si="243"/>
        <v>0.19629110376599929</v>
      </c>
      <c r="AY171" s="10">
        <f t="shared" si="244"/>
        <v>0.16014237233295309</v>
      </c>
      <c r="AZ171" s="10">
        <f t="shared" si="245"/>
        <v>0.1914528256357374</v>
      </c>
      <c r="BA171" s="10">
        <f t="shared" si="246"/>
        <v>0.45211369826531028</v>
      </c>
      <c r="BC171" s="13">
        <f t="shared" si="247"/>
        <v>243.4009686698391</v>
      </c>
      <c r="BD171" s="13">
        <f t="shared" si="248"/>
        <v>198.57654169286184</v>
      </c>
      <c r="BE171" s="13">
        <f t="shared" si="249"/>
        <v>237.40150378831439</v>
      </c>
      <c r="BF171" s="13">
        <f t="shared" si="250"/>
        <v>560.62098584898479</v>
      </c>
      <c r="BH171" s="13">
        <f t="shared" si="251"/>
        <v>255.62651017868757</v>
      </c>
      <c r="BI171" s="13">
        <f t="shared" si="252"/>
        <v>199.74018403448289</v>
      </c>
      <c r="BJ171" s="13">
        <f t="shared" si="253"/>
        <v>237.62897866766195</v>
      </c>
      <c r="BK171" s="13">
        <f t="shared" si="254"/>
        <v>542.89668330793063</v>
      </c>
      <c r="BL171" s="13">
        <f t="shared" si="255"/>
        <v>1235.8923561887632</v>
      </c>
      <c r="BM171" s="67">
        <f t="shared" si="256"/>
        <v>1.0033236258729716</v>
      </c>
      <c r="BO171" s="136">
        <f t="shared" si="257"/>
        <v>256.4761170617349</v>
      </c>
      <c r="BP171" s="136">
        <f t="shared" si="258"/>
        <v>200.40404567801201</v>
      </c>
      <c r="BQ171" s="136">
        <f t="shared" si="259"/>
        <v>238.41876848932961</v>
      </c>
      <c r="BR171" s="136">
        <f t="shared" si="260"/>
        <v>544.70106877092337</v>
      </c>
      <c r="BT171" s="3">
        <f t="shared" si="261"/>
        <v>257</v>
      </c>
      <c r="BU171" s="3">
        <f t="shared" si="262"/>
        <v>201</v>
      </c>
      <c r="BV171" s="3">
        <f t="shared" si="263"/>
        <v>238</v>
      </c>
      <c r="BW171" s="3">
        <f t="shared" si="264"/>
        <v>543</v>
      </c>
      <c r="BX171" s="3">
        <f t="shared" si="265"/>
        <v>1239</v>
      </c>
    </row>
    <row r="172" spans="1:76" x14ac:dyDescent="0.55000000000000004">
      <c r="A172">
        <v>37</v>
      </c>
      <c r="B172" s="6" t="s">
        <v>105</v>
      </c>
      <c r="C172" s="6">
        <v>71806</v>
      </c>
      <c r="D172">
        <v>11011</v>
      </c>
      <c r="E172">
        <v>11337</v>
      </c>
      <c r="F172">
        <v>4821</v>
      </c>
      <c r="G172">
        <v>4851</v>
      </c>
      <c r="H172">
        <v>5024</v>
      </c>
      <c r="I172" s="62">
        <f t="shared" si="222"/>
        <v>173</v>
      </c>
      <c r="J172" s="8">
        <f t="shared" si="223"/>
        <v>2.380824591028007E-4</v>
      </c>
      <c r="K172" s="62">
        <f t="shared" si="224"/>
        <v>203</v>
      </c>
      <c r="L172" s="8">
        <f t="shared" si="225"/>
        <v>1.5704185745705137E-4</v>
      </c>
      <c r="M172">
        <v>11135</v>
      </c>
      <c r="N172" s="8">
        <f t="shared" si="226"/>
        <v>5.8129807226733128E-4</v>
      </c>
      <c r="O172" s="3">
        <v>0</v>
      </c>
      <c r="P172" s="8">
        <f t="shared" si="227"/>
        <v>0</v>
      </c>
      <c r="Q172" s="8">
        <f t="shared" si="228"/>
        <v>0</v>
      </c>
      <c r="R172" s="8">
        <v>9.3799999999999994E-2</v>
      </c>
      <c r="S172" s="115">
        <f t="shared" si="229"/>
        <v>1063.4105999999999</v>
      </c>
      <c r="T172" s="8">
        <f t="shared" si="230"/>
        <v>3.9007660272284434E-4</v>
      </c>
      <c r="U172" s="2">
        <v>0.60414321098851609</v>
      </c>
      <c r="V172" s="2">
        <v>0.39585678901148391</v>
      </c>
      <c r="W172">
        <v>0</v>
      </c>
      <c r="X172" t="s">
        <v>370</v>
      </c>
      <c r="Y172" s="3">
        <f t="shared" si="231"/>
        <v>24.75</v>
      </c>
      <c r="Z172" s="3">
        <f t="shared" si="232"/>
        <v>0.71416094348119796</v>
      </c>
      <c r="AA172" s="3">
        <f t="shared" si="233"/>
        <v>25.464160943481197</v>
      </c>
      <c r="AB172" s="3"/>
      <c r="AC172" s="3">
        <f t="shared" si="234"/>
        <v>163.21918875440724</v>
      </c>
      <c r="AD172" s="3">
        <f t="shared" si="235"/>
        <v>0</v>
      </c>
      <c r="AE172" s="3">
        <f t="shared" si="236"/>
        <v>188.68334969788845</v>
      </c>
      <c r="AF172" s="3">
        <f t="shared" si="237"/>
        <v>0</v>
      </c>
      <c r="AG172" s="8">
        <f t="shared" si="238"/>
        <v>3.9007660272284434E-4</v>
      </c>
      <c r="AH172" s="3">
        <f t="shared" si="239"/>
        <v>15.420593798267324</v>
      </c>
      <c r="AI172" s="3">
        <f t="shared" si="240"/>
        <v>178.63978255267457</v>
      </c>
      <c r="AJ172" s="3"/>
      <c r="AK172" s="3">
        <f t="shared" si="241"/>
        <v>204</v>
      </c>
      <c r="AM172" s="10">
        <v>0.12394537266381447</v>
      </c>
      <c r="AN172" s="10">
        <v>0.10518554379644224</v>
      </c>
      <c r="AO172" s="10">
        <v>0.14989008481573218</v>
      </c>
      <c r="AP172" s="10">
        <v>0.62097899872401108</v>
      </c>
      <c r="AQ172" s="10">
        <v>0</v>
      </c>
      <c r="AR172" s="10">
        <v>0</v>
      </c>
      <c r="AS172" s="10">
        <v>0</v>
      </c>
      <c r="AT172" s="10">
        <v>1.4827516958161799E-4</v>
      </c>
      <c r="AU172" s="77">
        <v>0.99985172483041829</v>
      </c>
      <c r="AV172" s="77">
        <f t="shared" si="242"/>
        <v>0</v>
      </c>
      <c r="AW172" s="10">
        <v>0.3</v>
      </c>
      <c r="AX172" s="10">
        <f t="shared" si="243"/>
        <v>0.37020236579182531</v>
      </c>
      <c r="AY172" s="10">
        <f t="shared" si="244"/>
        <v>0.18959891679197699</v>
      </c>
      <c r="AZ172" s="10">
        <f t="shared" si="245"/>
        <v>0.17076245590151834</v>
      </c>
      <c r="BA172" s="10">
        <f t="shared" si="246"/>
        <v>0.26943626151467931</v>
      </c>
      <c r="BC172" s="13">
        <f t="shared" si="247"/>
        <v>75.521282621532364</v>
      </c>
      <c r="BD172" s="13">
        <f t="shared" si="248"/>
        <v>38.678179025563303</v>
      </c>
      <c r="BE172" s="13">
        <f t="shared" si="249"/>
        <v>34.835541003909739</v>
      </c>
      <c r="BF172" s="13">
        <f t="shared" si="250"/>
        <v>54.964997348994579</v>
      </c>
      <c r="BH172" s="13">
        <f t="shared" si="251"/>
        <v>79.314564877296164</v>
      </c>
      <c r="BI172" s="13">
        <f t="shared" si="252"/>
        <v>38.904830000684818</v>
      </c>
      <c r="BJ172" s="13">
        <f t="shared" si="253"/>
        <v>34.868919943640201</v>
      </c>
      <c r="BK172" s="13">
        <f t="shared" si="254"/>
        <v>53.227252478979594</v>
      </c>
      <c r="BL172" s="13">
        <f t="shared" si="255"/>
        <v>206.31556730060078</v>
      </c>
      <c r="BM172" s="67">
        <f t="shared" si="256"/>
        <v>0.9887765749773646</v>
      </c>
      <c r="BO172" s="136">
        <f t="shared" si="257"/>
        <v>78.424383805192875</v>
      </c>
      <c r="BP172" s="136">
        <f t="shared" si="258"/>
        <v>38.468184558153759</v>
      </c>
      <c r="BQ172" s="136">
        <f t="shared" si="259"/>
        <v>34.477571235032478</v>
      </c>
      <c r="BR172" s="136">
        <f t="shared" si="260"/>
        <v>52.629860401620881</v>
      </c>
      <c r="BT172" s="3">
        <f t="shared" si="261"/>
        <v>79</v>
      </c>
      <c r="BU172" s="3">
        <f t="shared" si="262"/>
        <v>39</v>
      </c>
      <c r="BV172" s="3">
        <f t="shared" si="263"/>
        <v>35</v>
      </c>
      <c r="BW172" s="3">
        <f t="shared" si="264"/>
        <v>51</v>
      </c>
      <c r="BX172" s="3">
        <f t="shared" si="265"/>
        <v>204</v>
      </c>
    </row>
    <row r="173" spans="1:76" x14ac:dyDescent="0.55000000000000004">
      <c r="A173">
        <v>37</v>
      </c>
      <c r="B173" s="6" t="s">
        <v>106</v>
      </c>
      <c r="C173" s="6">
        <v>71876</v>
      </c>
      <c r="D173">
        <v>11608</v>
      </c>
      <c r="E173">
        <v>12523</v>
      </c>
      <c r="F173">
        <v>4350</v>
      </c>
      <c r="G173">
        <v>4558</v>
      </c>
      <c r="H173">
        <v>4847</v>
      </c>
      <c r="I173" s="62">
        <f t="shared" si="222"/>
        <v>289</v>
      </c>
      <c r="J173" s="8">
        <f t="shared" si="223"/>
        <v>3.9772156462837804E-4</v>
      </c>
      <c r="K173" s="62">
        <f t="shared" si="224"/>
        <v>497</v>
      </c>
      <c r="L173" s="8">
        <f t="shared" si="225"/>
        <v>3.8448178894657403E-4</v>
      </c>
      <c r="M173">
        <v>11795</v>
      </c>
      <c r="N173" s="8">
        <f t="shared" si="226"/>
        <v>6.1575309945156474E-4</v>
      </c>
      <c r="O173" s="3">
        <v>11991.555265548899</v>
      </c>
      <c r="P173" s="8">
        <f t="shared" si="227"/>
        <v>0.95756250623244421</v>
      </c>
      <c r="Q173" s="8">
        <f t="shared" si="228"/>
        <v>1.1723692763572565E-3</v>
      </c>
      <c r="R173" s="8">
        <v>0.18509999999999999</v>
      </c>
      <c r="S173" s="115">
        <f t="shared" si="229"/>
        <v>2318.0072999999998</v>
      </c>
      <c r="T173" s="8">
        <f t="shared" si="230"/>
        <v>8.5028343019220702E-4</v>
      </c>
      <c r="U173" s="2">
        <v>0.46657509157509158</v>
      </c>
      <c r="V173" s="2">
        <v>0.53342490842490842</v>
      </c>
      <c r="W173">
        <v>0</v>
      </c>
      <c r="X173" t="s">
        <v>372</v>
      </c>
      <c r="Y173" s="3">
        <f t="shared" si="231"/>
        <v>171.6</v>
      </c>
      <c r="Z173" s="3">
        <f t="shared" si="232"/>
        <v>5.7777500000000002</v>
      </c>
      <c r="AA173" s="3">
        <f t="shared" si="233"/>
        <v>177.37774999999999</v>
      </c>
      <c r="AB173" s="3"/>
      <c r="AC173" s="3">
        <f t="shared" si="234"/>
        <v>355.78286602822453</v>
      </c>
      <c r="AD173" s="3">
        <f t="shared" si="235"/>
        <v>490.5527808433626</v>
      </c>
      <c r="AE173" s="3">
        <f t="shared" si="236"/>
        <v>1023.7133968715872</v>
      </c>
      <c r="AF173" s="3">
        <f t="shared" si="237"/>
        <v>507.80535145477256</v>
      </c>
      <c r="AG173" s="8">
        <f t="shared" si="238"/>
        <v>0</v>
      </c>
      <c r="AH173" s="3">
        <f t="shared" si="239"/>
        <v>0</v>
      </c>
      <c r="AI173" s="3">
        <f t="shared" si="240"/>
        <v>338.53029541681462</v>
      </c>
      <c r="AJ173" s="3"/>
      <c r="AK173" s="3">
        <f t="shared" si="241"/>
        <v>516</v>
      </c>
      <c r="AM173" s="10">
        <v>0.19142703754578755</v>
      </c>
      <c r="AN173" s="10">
        <v>0.15577983058608058</v>
      </c>
      <c r="AO173" s="10">
        <v>0.13504775641025632</v>
      </c>
      <c r="AP173" s="10">
        <v>0.51774537545787547</v>
      </c>
      <c r="AQ173" s="10">
        <v>1.2633398148056872E-3</v>
      </c>
      <c r="AR173" s="10">
        <v>0.58903183913660617</v>
      </c>
      <c r="AS173" s="10">
        <v>0.40966879924584548</v>
      </c>
      <c r="AT173" s="10">
        <v>3.6021802742644912E-5</v>
      </c>
      <c r="AU173" s="77">
        <v>0</v>
      </c>
      <c r="AV173" s="77">
        <f t="shared" si="242"/>
        <v>0.59029517895141181</v>
      </c>
      <c r="AW173" s="10">
        <v>0</v>
      </c>
      <c r="AX173" s="10">
        <f t="shared" si="243"/>
        <v>0.29541870116283697</v>
      </c>
      <c r="AY173" s="10">
        <f t="shared" si="244"/>
        <v>0.15023287789790202</v>
      </c>
      <c r="AZ173" s="10">
        <f t="shared" si="245"/>
        <v>0.17470489158995856</v>
      </c>
      <c r="BA173" s="10">
        <f t="shared" si="246"/>
        <v>0.37964352934930246</v>
      </c>
      <c r="BC173" s="13">
        <f t="shared" si="247"/>
        <v>152.43604980002388</v>
      </c>
      <c r="BD173" s="13">
        <f t="shared" si="248"/>
        <v>77.520164995317444</v>
      </c>
      <c r="BE173" s="13">
        <f t="shared" si="249"/>
        <v>90.147724060418611</v>
      </c>
      <c r="BF173" s="13">
        <f t="shared" si="250"/>
        <v>195.89606114424006</v>
      </c>
      <c r="BH173" s="13">
        <f t="shared" si="251"/>
        <v>160.09260624045029</v>
      </c>
      <c r="BI173" s="13">
        <f t="shared" si="252"/>
        <v>77.974426840895973</v>
      </c>
      <c r="BJ173" s="13">
        <f t="shared" si="253"/>
        <v>90.234102378697443</v>
      </c>
      <c r="BK173" s="13">
        <f t="shared" si="254"/>
        <v>189.7027128002367</v>
      </c>
      <c r="BL173" s="13">
        <f t="shared" si="255"/>
        <v>518.00384826028039</v>
      </c>
      <c r="BM173" s="67">
        <f t="shared" si="256"/>
        <v>0.99613159580375643</v>
      </c>
      <c r="BO173" s="136">
        <f t="shared" si="257"/>
        <v>159.47330333068217</v>
      </c>
      <c r="BP173" s="136">
        <f t="shared" si="258"/>
        <v>77.672790240904959</v>
      </c>
      <c r="BQ173" s="136">
        <f t="shared" si="259"/>
        <v>89.885040398411419</v>
      </c>
      <c r="BR173" s="136">
        <f t="shared" si="260"/>
        <v>188.96886603000146</v>
      </c>
      <c r="BT173" s="3">
        <f t="shared" si="261"/>
        <v>160</v>
      </c>
      <c r="BU173" s="3">
        <f t="shared" si="262"/>
        <v>78</v>
      </c>
      <c r="BV173" s="3">
        <f t="shared" si="263"/>
        <v>90</v>
      </c>
      <c r="BW173" s="3">
        <f t="shared" si="264"/>
        <v>188</v>
      </c>
      <c r="BX173" s="3">
        <f t="shared" si="265"/>
        <v>516</v>
      </c>
    </row>
    <row r="174" spans="1:76" x14ac:dyDescent="0.55000000000000004">
      <c r="A174">
        <v>111</v>
      </c>
      <c r="B174" s="6" t="s">
        <v>214</v>
      </c>
      <c r="C174" s="6">
        <v>72016</v>
      </c>
      <c r="D174">
        <v>127062</v>
      </c>
      <c r="E174">
        <v>136974</v>
      </c>
      <c r="F174">
        <v>42089</v>
      </c>
      <c r="G174">
        <v>43669</v>
      </c>
      <c r="H174">
        <v>46080</v>
      </c>
      <c r="I174" s="62">
        <f t="shared" si="222"/>
        <v>2411</v>
      </c>
      <c r="J174" s="8">
        <f t="shared" si="223"/>
        <v>3.3180162363979915E-3</v>
      </c>
      <c r="K174" s="62">
        <f t="shared" si="224"/>
        <v>3991</v>
      </c>
      <c r="L174" s="8">
        <f t="shared" si="225"/>
        <v>3.087458389709813E-3</v>
      </c>
      <c r="M174">
        <v>127716</v>
      </c>
      <c r="N174" s="8">
        <f t="shared" si="226"/>
        <v>6.6673609876690158E-3</v>
      </c>
      <c r="O174" s="3">
        <v>3638.1504052566302</v>
      </c>
      <c r="P174" s="8">
        <f t="shared" si="227"/>
        <v>2.6560883125678086E-2</v>
      </c>
      <c r="Q174" s="8">
        <f t="shared" si="228"/>
        <v>3.5568828758546673E-4</v>
      </c>
      <c r="R174" s="8">
        <v>5.5300000000000002E-2</v>
      </c>
      <c r="S174" s="115">
        <f t="shared" si="229"/>
        <v>7574.6622000000007</v>
      </c>
      <c r="T174" s="8">
        <f t="shared" si="230"/>
        <v>2.7785114214106447E-3</v>
      </c>
      <c r="U174" s="2">
        <v>0.71769185008923264</v>
      </c>
      <c r="V174" s="2">
        <v>0.28230814991076736</v>
      </c>
      <c r="W174">
        <v>0</v>
      </c>
      <c r="X174" t="s">
        <v>378</v>
      </c>
      <c r="Y174" s="3">
        <f t="shared" si="231"/>
        <v>1303.5</v>
      </c>
      <c r="Z174" s="3">
        <f t="shared" si="232"/>
        <v>32.432103569303983</v>
      </c>
      <c r="AA174" s="3">
        <f t="shared" si="233"/>
        <v>1335.932103569304</v>
      </c>
      <c r="AB174" s="3"/>
      <c r="AC174" s="3">
        <f t="shared" si="234"/>
        <v>1162.6085158194528</v>
      </c>
      <c r="AD174" s="3">
        <f t="shared" si="235"/>
        <v>148.83013578333816</v>
      </c>
      <c r="AE174" s="3">
        <f t="shared" si="236"/>
        <v>2647.370755172095</v>
      </c>
      <c r="AF174" s="3">
        <f t="shared" si="237"/>
        <v>0</v>
      </c>
      <c r="AG174" s="8">
        <f t="shared" si="238"/>
        <v>3.1341997089961112E-3</v>
      </c>
      <c r="AH174" s="3">
        <f t="shared" si="239"/>
        <v>139.90493906635939</v>
      </c>
      <c r="AI174" s="3">
        <f t="shared" si="240"/>
        <v>1451.3435906691504</v>
      </c>
      <c r="AJ174" s="3"/>
      <c r="AK174" s="3">
        <f t="shared" si="241"/>
        <v>2787</v>
      </c>
      <c r="AM174" s="10">
        <v>0.19230789767995243</v>
      </c>
      <c r="AN174" s="10">
        <v>0.14548604560777317</v>
      </c>
      <c r="AO174" s="10">
        <v>0.19360162715843734</v>
      </c>
      <c r="AP174" s="10">
        <v>0.46860442955383708</v>
      </c>
      <c r="AQ174" s="10">
        <v>0</v>
      </c>
      <c r="AR174" s="10">
        <v>1.5199458943817459E-2</v>
      </c>
      <c r="AS174" s="10">
        <v>0.60425211741439477</v>
      </c>
      <c r="AT174" s="10">
        <v>0.3081551087102597</v>
      </c>
      <c r="AU174" s="77">
        <v>7.2393314931528063E-2</v>
      </c>
      <c r="AV174" s="77">
        <f t="shared" si="242"/>
        <v>1.5199458943817459E-2</v>
      </c>
      <c r="AW174" s="10">
        <v>0</v>
      </c>
      <c r="AX174" s="10">
        <f t="shared" si="243"/>
        <v>0.25543615062455943</v>
      </c>
      <c r="AY174" s="10">
        <f t="shared" si="244"/>
        <v>0.17583129416433363</v>
      </c>
      <c r="AZ174" s="10">
        <f t="shared" si="245"/>
        <v>0.18578993021998591</v>
      </c>
      <c r="BA174" s="10">
        <f t="shared" si="246"/>
        <v>0.38294262499112097</v>
      </c>
      <c r="BC174" s="13">
        <f t="shared" si="247"/>
        <v>711.90055179064711</v>
      </c>
      <c r="BD174" s="13">
        <f t="shared" si="248"/>
        <v>490.04181683599785</v>
      </c>
      <c r="BE174" s="13">
        <f t="shared" si="249"/>
        <v>517.79653552310072</v>
      </c>
      <c r="BF174" s="13">
        <f t="shared" si="250"/>
        <v>1067.2610958502542</v>
      </c>
      <c r="BH174" s="13">
        <f t="shared" si="251"/>
        <v>747.65788584585516</v>
      </c>
      <c r="BI174" s="13">
        <f t="shared" si="252"/>
        <v>492.91342192275204</v>
      </c>
      <c r="BJ174" s="13">
        <f t="shared" si="253"/>
        <v>518.29268109322197</v>
      </c>
      <c r="BK174" s="13">
        <f t="shared" si="254"/>
        <v>1033.5191221628074</v>
      </c>
      <c r="BL174" s="13">
        <f t="shared" si="255"/>
        <v>2792.3831110246365</v>
      </c>
      <c r="BM174" s="67">
        <f t="shared" si="256"/>
        <v>0.99807221616425645</v>
      </c>
      <c r="BO174" s="136">
        <f t="shared" si="257"/>
        <v>746.21656305885529</v>
      </c>
      <c r="BP174" s="136">
        <f t="shared" si="258"/>
        <v>491.96319139554834</v>
      </c>
      <c r="BQ174" s="136">
        <f t="shared" si="259"/>
        <v>517.29352484042624</v>
      </c>
      <c r="BR174" s="136">
        <f t="shared" si="260"/>
        <v>1031.5267207051702</v>
      </c>
      <c r="BT174" s="3">
        <f t="shared" si="261"/>
        <v>747</v>
      </c>
      <c r="BU174" s="3">
        <f t="shared" si="262"/>
        <v>492</v>
      </c>
      <c r="BV174" s="3">
        <f t="shared" si="263"/>
        <v>517</v>
      </c>
      <c r="BW174" s="3">
        <f t="shared" si="264"/>
        <v>1030</v>
      </c>
      <c r="BX174" s="3">
        <f t="shared" si="265"/>
        <v>2786</v>
      </c>
    </row>
    <row r="175" spans="1:76" x14ac:dyDescent="0.55000000000000004">
      <c r="A175">
        <v>37</v>
      </c>
      <c r="B175" s="6" t="s">
        <v>107</v>
      </c>
      <c r="C175" s="6">
        <v>72996</v>
      </c>
      <c r="D175">
        <v>20830</v>
      </c>
      <c r="E175">
        <v>22613</v>
      </c>
      <c r="F175">
        <v>4743</v>
      </c>
      <c r="G175">
        <v>4999</v>
      </c>
      <c r="H175">
        <v>5298</v>
      </c>
      <c r="I175" s="62">
        <f t="shared" si="222"/>
        <v>299</v>
      </c>
      <c r="J175" s="8">
        <f t="shared" si="223"/>
        <v>4.1148355648403125E-4</v>
      </c>
      <c r="K175" s="62">
        <f t="shared" si="224"/>
        <v>555</v>
      </c>
      <c r="L175" s="8">
        <f t="shared" si="225"/>
        <v>4.2935089107716014E-4</v>
      </c>
      <c r="M175">
        <v>21293</v>
      </c>
      <c r="N175" s="8">
        <f t="shared" si="226"/>
        <v>1.1115922633846687E-3</v>
      </c>
      <c r="O175" s="3">
        <v>15538.232993875001</v>
      </c>
      <c r="P175" s="8">
        <f t="shared" si="227"/>
        <v>0.68713717745876268</v>
      </c>
      <c r="Q175" s="8">
        <f t="shared" si="228"/>
        <v>1.5191146242084922E-3</v>
      </c>
      <c r="R175" s="8">
        <v>0.16020000000000001</v>
      </c>
      <c r="S175" s="115">
        <f t="shared" si="229"/>
        <v>3622.6026000000002</v>
      </c>
      <c r="T175" s="8">
        <f t="shared" si="230"/>
        <v>1.3288305713925958E-3</v>
      </c>
      <c r="U175" s="2">
        <v>0.47285067873303166</v>
      </c>
      <c r="V175" s="2">
        <v>0.52714932126696834</v>
      </c>
      <c r="W175">
        <v>38</v>
      </c>
      <c r="X175" t="s">
        <v>370</v>
      </c>
      <c r="Y175" s="3">
        <f t="shared" si="231"/>
        <v>211.2</v>
      </c>
      <c r="Z175" s="3">
        <f t="shared" si="232"/>
        <v>7.0646877828054304</v>
      </c>
      <c r="AA175" s="3">
        <f t="shared" si="233"/>
        <v>256.26468778280542</v>
      </c>
      <c r="AB175" s="3"/>
      <c r="AC175" s="3">
        <f t="shared" si="234"/>
        <v>556.02065425302942</v>
      </c>
      <c r="AD175" s="3">
        <f t="shared" si="235"/>
        <v>635.64093528685135</v>
      </c>
      <c r="AE175" s="3">
        <f t="shared" si="236"/>
        <v>1447.9262773226862</v>
      </c>
      <c r="AF175" s="3">
        <f t="shared" si="237"/>
        <v>871.81165920129365</v>
      </c>
      <c r="AG175" s="8">
        <f t="shared" si="238"/>
        <v>0</v>
      </c>
      <c r="AH175" s="3">
        <f t="shared" si="239"/>
        <v>0</v>
      </c>
      <c r="AI175" s="3">
        <f t="shared" si="240"/>
        <v>319.84993033858723</v>
      </c>
      <c r="AJ175" s="3"/>
      <c r="AK175" s="3">
        <f t="shared" si="241"/>
        <v>576</v>
      </c>
      <c r="AM175" s="10">
        <v>0.3195833521870286</v>
      </c>
      <c r="AN175" s="10">
        <v>0.20630348793363504</v>
      </c>
      <c r="AO175" s="10">
        <v>0.21268058069381598</v>
      </c>
      <c r="AP175" s="10">
        <v>0.26143257918552032</v>
      </c>
      <c r="AQ175" s="10">
        <v>0.36635504789674173</v>
      </c>
      <c r="AR175" s="10">
        <v>0.63364484191490966</v>
      </c>
      <c r="AS175" s="10">
        <v>1.101883484118572E-7</v>
      </c>
      <c r="AT175" s="10">
        <v>0</v>
      </c>
      <c r="AU175" s="77">
        <v>0</v>
      </c>
      <c r="AV175" s="77">
        <f t="shared" si="242"/>
        <v>0.99999988981165133</v>
      </c>
      <c r="AW175" s="10">
        <v>0.3</v>
      </c>
      <c r="AX175" s="10">
        <f t="shared" si="243"/>
        <v>0.21369198217325402</v>
      </c>
      <c r="AY175" s="10">
        <f t="shared" si="244"/>
        <v>0.10870456148222275</v>
      </c>
      <c r="AZ175" s="10">
        <f t="shared" si="245"/>
        <v>0.12053005919905128</v>
      </c>
      <c r="BA175" s="10">
        <f t="shared" si="246"/>
        <v>0.55707339714547199</v>
      </c>
      <c r="BC175" s="13">
        <f t="shared" si="247"/>
        <v>123.08658173179433</v>
      </c>
      <c r="BD175" s="13">
        <f t="shared" si="248"/>
        <v>62.613827413760305</v>
      </c>
      <c r="BE175" s="13">
        <f t="shared" si="249"/>
        <v>69.425314098653544</v>
      </c>
      <c r="BF175" s="13">
        <f t="shared" si="250"/>
        <v>320.87427675579187</v>
      </c>
      <c r="BH175" s="13">
        <f t="shared" si="251"/>
        <v>129.26897337291183</v>
      </c>
      <c r="BI175" s="13">
        <f t="shared" si="252"/>
        <v>62.980739336631324</v>
      </c>
      <c r="BJ175" s="13">
        <f t="shared" si="253"/>
        <v>69.491836486659722</v>
      </c>
      <c r="BK175" s="13">
        <f t="shared" si="254"/>
        <v>310.72968191824936</v>
      </c>
      <c r="BL175" s="13">
        <f t="shared" si="255"/>
        <v>572.47123111445217</v>
      </c>
      <c r="BM175" s="67">
        <f t="shared" si="256"/>
        <v>1.0061640982004951</v>
      </c>
      <c r="BO175" s="136">
        <f t="shared" si="257"/>
        <v>130.06580001905965</v>
      </c>
      <c r="BP175" s="136">
        <f t="shared" si="258"/>
        <v>63.368958798642105</v>
      </c>
      <c r="BQ175" s="136">
        <f t="shared" si="259"/>
        <v>69.920190990896245</v>
      </c>
      <c r="BR175" s="136">
        <f t="shared" si="260"/>
        <v>312.64505019140205</v>
      </c>
      <c r="BT175" s="3">
        <f t="shared" si="261"/>
        <v>131</v>
      </c>
      <c r="BU175" s="3">
        <f t="shared" si="262"/>
        <v>64</v>
      </c>
      <c r="BV175" s="3">
        <f t="shared" si="263"/>
        <v>70</v>
      </c>
      <c r="BW175" s="3">
        <f t="shared" si="264"/>
        <v>311</v>
      </c>
      <c r="BX175" s="3">
        <f t="shared" si="265"/>
        <v>576</v>
      </c>
    </row>
    <row r="176" spans="1:76" x14ac:dyDescent="0.55000000000000004">
      <c r="A176">
        <v>37</v>
      </c>
      <c r="B176" s="6" t="s">
        <v>108</v>
      </c>
      <c r="C176" s="6">
        <v>73080</v>
      </c>
      <c r="D176">
        <v>97958</v>
      </c>
      <c r="E176">
        <v>112751</v>
      </c>
      <c r="F176">
        <v>23992</v>
      </c>
      <c r="G176">
        <v>24621</v>
      </c>
      <c r="H176">
        <v>25597</v>
      </c>
      <c r="I176" s="62">
        <f t="shared" si="222"/>
        <v>976</v>
      </c>
      <c r="J176" s="8">
        <f t="shared" si="223"/>
        <v>1.3431704051117543E-3</v>
      </c>
      <c r="K176" s="62">
        <f t="shared" si="224"/>
        <v>1605</v>
      </c>
      <c r="L176" s="8">
        <f t="shared" si="225"/>
        <v>1.2416363606825983E-3</v>
      </c>
      <c r="M176">
        <v>96777</v>
      </c>
      <c r="N176" s="8">
        <f t="shared" si="226"/>
        <v>5.0522032815281115E-3</v>
      </c>
      <c r="O176" s="3">
        <v>95518.656166886707</v>
      </c>
      <c r="P176" s="8">
        <f t="shared" si="227"/>
        <v>0.8471646031244664</v>
      </c>
      <c r="Q176" s="8">
        <f t="shared" si="228"/>
        <v>9.3384999134109112E-3</v>
      </c>
      <c r="R176" s="8">
        <v>0.182</v>
      </c>
      <c r="S176" s="115">
        <f t="shared" si="229"/>
        <v>20520.682000000001</v>
      </c>
      <c r="T176" s="8">
        <f t="shared" si="230"/>
        <v>7.5273256822113903E-3</v>
      </c>
      <c r="U176" s="2">
        <v>0.43528462877276392</v>
      </c>
      <c r="V176" s="2">
        <v>0.56471537122723614</v>
      </c>
      <c r="W176">
        <v>2</v>
      </c>
      <c r="X176" t="s">
        <v>372</v>
      </c>
      <c r="Y176" s="3">
        <f t="shared" si="231"/>
        <v>518.92499999999995</v>
      </c>
      <c r="Z176" s="3">
        <f t="shared" si="232"/>
        <v>18.040447340493273</v>
      </c>
      <c r="AA176" s="3">
        <f t="shared" si="233"/>
        <v>538.96544734049326</v>
      </c>
      <c r="AB176" s="3"/>
      <c r="AC176" s="3">
        <f t="shared" si="234"/>
        <v>3149.647999302591</v>
      </c>
      <c r="AD176" s="3">
        <f t="shared" si="235"/>
        <v>3907.4950135704903</v>
      </c>
      <c r="AE176" s="3">
        <f t="shared" si="236"/>
        <v>7596.1084602135743</v>
      </c>
      <c r="AF176" s="3">
        <f t="shared" si="237"/>
        <v>0</v>
      </c>
      <c r="AG176" s="8">
        <f t="shared" si="238"/>
        <v>1.6865825595622302E-2</v>
      </c>
      <c r="AH176" s="3">
        <f t="shared" si="239"/>
        <v>666.7435159326983</v>
      </c>
      <c r="AI176" s="3">
        <f t="shared" si="240"/>
        <v>7723.8865288057787</v>
      </c>
      <c r="AJ176" s="3"/>
      <c r="AK176" s="3">
        <f t="shared" si="241"/>
        <v>8263</v>
      </c>
      <c r="AM176" s="10">
        <v>0.29267665662011288</v>
      </c>
      <c r="AN176" s="10">
        <v>0.2183473107781127</v>
      </c>
      <c r="AO176" s="10">
        <v>0.2020195723847123</v>
      </c>
      <c r="AP176" s="10">
        <v>0.28695646021706195</v>
      </c>
      <c r="AQ176" s="10">
        <v>2.2532980054264365E-2</v>
      </c>
      <c r="AR176" s="10">
        <v>0.45625446772810602</v>
      </c>
      <c r="AS176" s="10">
        <v>0.5212007928832787</v>
      </c>
      <c r="AT176" s="10">
        <v>1.1759334351074E-5</v>
      </c>
      <c r="AU176" s="77">
        <v>0</v>
      </c>
      <c r="AV176" s="77">
        <f t="shared" si="242"/>
        <v>0.47878744778237037</v>
      </c>
      <c r="AW176" s="10">
        <v>0</v>
      </c>
      <c r="AX176" s="10">
        <f t="shared" si="243"/>
        <v>0.2447938916256743</v>
      </c>
      <c r="AY176" s="10">
        <f t="shared" si="244"/>
        <v>0.11894913780188597</v>
      </c>
      <c r="AZ176" s="10">
        <f t="shared" si="245"/>
        <v>0.14121898360273058</v>
      </c>
      <c r="BA176" s="10">
        <f t="shared" si="246"/>
        <v>0.49503798696970919</v>
      </c>
      <c r="BC176" s="13">
        <f t="shared" si="247"/>
        <v>2022.7319265029469</v>
      </c>
      <c r="BD176" s="13">
        <f t="shared" si="248"/>
        <v>982.87672565698381</v>
      </c>
      <c r="BE176" s="13">
        <f t="shared" si="249"/>
        <v>1166.8924615093629</v>
      </c>
      <c r="BF176" s="13">
        <f t="shared" si="250"/>
        <v>4090.4988863307071</v>
      </c>
      <c r="BH176" s="13">
        <f t="shared" si="251"/>
        <v>2124.3296862155566</v>
      </c>
      <c r="BI176" s="13">
        <f t="shared" si="252"/>
        <v>988.63630312176474</v>
      </c>
      <c r="BJ176" s="13">
        <f t="shared" si="253"/>
        <v>1168.0105619327287</v>
      </c>
      <c r="BK176" s="13">
        <f t="shared" si="254"/>
        <v>3961.175793483269</v>
      </c>
      <c r="BL176" s="13">
        <f t="shared" si="255"/>
        <v>8242.15234475332</v>
      </c>
      <c r="BM176" s="67">
        <f t="shared" si="256"/>
        <v>1.0025293945531049</v>
      </c>
      <c r="BO176" s="136">
        <f t="shared" si="257"/>
        <v>2129.7029541528691</v>
      </c>
      <c r="BP176" s="136">
        <f t="shared" si="258"/>
        <v>991.13695440188269</v>
      </c>
      <c r="BQ176" s="136">
        <f t="shared" si="259"/>
        <v>1170.9649214860503</v>
      </c>
      <c r="BR176" s="136">
        <f t="shared" si="260"/>
        <v>3971.1951699591964</v>
      </c>
      <c r="BT176" s="3">
        <f t="shared" si="261"/>
        <v>2131</v>
      </c>
      <c r="BU176" s="3">
        <f t="shared" si="262"/>
        <v>991</v>
      </c>
      <c r="BV176" s="3">
        <f t="shared" si="263"/>
        <v>1171</v>
      </c>
      <c r="BW176" s="3">
        <f t="shared" si="264"/>
        <v>3970</v>
      </c>
      <c r="BX176" s="3">
        <f t="shared" si="265"/>
        <v>8263</v>
      </c>
    </row>
    <row r="177" spans="1:76" x14ac:dyDescent="0.55000000000000004">
      <c r="A177">
        <v>37</v>
      </c>
      <c r="B177" s="6" t="s">
        <v>109</v>
      </c>
      <c r="C177" s="6">
        <v>73220</v>
      </c>
      <c r="D177">
        <v>25992</v>
      </c>
      <c r="E177">
        <v>27240</v>
      </c>
      <c r="F177">
        <v>10517</v>
      </c>
      <c r="G177">
        <v>10831</v>
      </c>
      <c r="H177">
        <v>11245</v>
      </c>
      <c r="I177" s="62">
        <f t="shared" si="222"/>
        <v>414</v>
      </c>
      <c r="J177" s="8">
        <f t="shared" si="223"/>
        <v>5.6974646282404329E-4</v>
      </c>
      <c r="K177" s="62">
        <f t="shared" si="224"/>
        <v>728</v>
      </c>
      <c r="L177" s="8">
        <f t="shared" si="225"/>
        <v>5.6318459225977041E-4</v>
      </c>
      <c r="M177">
        <v>26245</v>
      </c>
      <c r="N177" s="8">
        <f t="shared" si="226"/>
        <v>1.3701093764397047E-3</v>
      </c>
      <c r="O177" s="3">
        <v>24098.386042292801</v>
      </c>
      <c r="P177" s="8">
        <f t="shared" si="227"/>
        <v>0.88466909112675485</v>
      </c>
      <c r="Q177" s="8">
        <f t="shared" si="228"/>
        <v>2.3560086060686147E-3</v>
      </c>
      <c r="R177" s="8">
        <v>0.15290000000000001</v>
      </c>
      <c r="S177" s="115">
        <f t="shared" si="229"/>
        <v>4164.9960000000001</v>
      </c>
      <c r="T177" s="8">
        <f t="shared" si="230"/>
        <v>1.5277894446738033E-3</v>
      </c>
      <c r="U177" s="2">
        <v>0.45482045277127242</v>
      </c>
      <c r="V177" s="2">
        <v>0.54517954722872752</v>
      </c>
      <c r="W177">
        <v>15</v>
      </c>
      <c r="X177" t="s">
        <v>370</v>
      </c>
      <c r="Y177" s="3">
        <f t="shared" si="231"/>
        <v>259.05</v>
      </c>
      <c r="Z177" s="3">
        <f t="shared" si="232"/>
        <v>8.8287566598360652</v>
      </c>
      <c r="AA177" s="3">
        <f t="shared" si="233"/>
        <v>282.87875665983609</v>
      </c>
      <c r="AB177" s="3"/>
      <c r="AC177" s="3">
        <f t="shared" si="234"/>
        <v>639.27072786875669</v>
      </c>
      <c r="AD177" s="3">
        <f t="shared" si="235"/>
        <v>985.82127381310045</v>
      </c>
      <c r="AE177" s="3">
        <f t="shared" si="236"/>
        <v>1907.9707583416935</v>
      </c>
      <c r="AF177" s="3">
        <f t="shared" si="237"/>
        <v>0</v>
      </c>
      <c r="AG177" s="8">
        <f t="shared" si="238"/>
        <v>3.883798050742418E-3</v>
      </c>
      <c r="AH177" s="3">
        <f t="shared" si="239"/>
        <v>153.53515621534061</v>
      </c>
      <c r="AI177" s="3">
        <f t="shared" si="240"/>
        <v>1778.6271578971978</v>
      </c>
      <c r="AJ177" s="3"/>
      <c r="AK177" s="3">
        <f t="shared" si="241"/>
        <v>2062</v>
      </c>
      <c r="AM177" s="10">
        <v>0.14696720335675253</v>
      </c>
      <c r="AN177" s="10">
        <v>0.10077540007806401</v>
      </c>
      <c r="AO177" s="10">
        <v>0.15974949908925323</v>
      </c>
      <c r="AP177" s="10">
        <v>0.59250789747593025</v>
      </c>
      <c r="AQ177" s="10">
        <v>0</v>
      </c>
      <c r="AR177" s="10">
        <v>0</v>
      </c>
      <c r="AS177" s="10">
        <v>1.2836130685669613E-4</v>
      </c>
      <c r="AT177" s="10">
        <v>1.1493813234895785E-4</v>
      </c>
      <c r="AU177" s="77">
        <v>0.99975670056079435</v>
      </c>
      <c r="AV177" s="77">
        <f t="shared" si="242"/>
        <v>0</v>
      </c>
      <c r="AW177" s="10">
        <v>0.3</v>
      </c>
      <c r="AX177" s="10">
        <f t="shared" si="243"/>
        <v>0.35178490123747486</v>
      </c>
      <c r="AY177" s="10">
        <f t="shared" si="244"/>
        <v>0.19312703176667959</v>
      </c>
      <c r="AZ177" s="10">
        <f t="shared" si="245"/>
        <v>0.16287492448270149</v>
      </c>
      <c r="BA177" s="10">
        <f t="shared" si="246"/>
        <v>0.29221314251314401</v>
      </c>
      <c r="BC177" s="13">
        <f t="shared" si="247"/>
        <v>725.38046635167314</v>
      </c>
      <c r="BD177" s="13">
        <f t="shared" si="248"/>
        <v>398.22793950289332</v>
      </c>
      <c r="BE177" s="13">
        <f t="shared" si="249"/>
        <v>335.84809428333045</v>
      </c>
      <c r="BF177" s="13">
        <f t="shared" si="250"/>
        <v>602.54349986210298</v>
      </c>
      <c r="BH177" s="13">
        <f t="shared" si="251"/>
        <v>761.81486942555512</v>
      </c>
      <c r="BI177" s="13">
        <f t="shared" si="252"/>
        <v>400.56152275533412</v>
      </c>
      <c r="BJ177" s="13">
        <f t="shared" si="253"/>
        <v>336.16989934145818</v>
      </c>
      <c r="BK177" s="13">
        <f t="shared" si="254"/>
        <v>583.49379684478083</v>
      </c>
      <c r="BL177" s="13">
        <f t="shared" si="255"/>
        <v>2082.0400883671282</v>
      </c>
      <c r="BM177" s="67">
        <f t="shared" si="256"/>
        <v>0.99037478265711731</v>
      </c>
      <c r="BO177" s="136">
        <f t="shared" si="257"/>
        <v>754.48223573229438</v>
      </c>
      <c r="BP177" s="136">
        <f t="shared" si="258"/>
        <v>396.70603103961798</v>
      </c>
      <c r="BQ177" s="136">
        <f t="shared" si="259"/>
        <v>332.93419099616165</v>
      </c>
      <c r="BR177" s="136">
        <f t="shared" si="260"/>
        <v>577.87754223192599</v>
      </c>
      <c r="BT177" s="3">
        <f t="shared" si="261"/>
        <v>755</v>
      </c>
      <c r="BU177" s="3">
        <f t="shared" si="262"/>
        <v>397</v>
      </c>
      <c r="BV177" s="3">
        <f t="shared" si="263"/>
        <v>333</v>
      </c>
      <c r="BW177" s="3">
        <f t="shared" si="264"/>
        <v>577</v>
      </c>
      <c r="BX177" s="3">
        <f t="shared" si="265"/>
        <v>2062</v>
      </c>
    </row>
    <row r="178" spans="1:76" x14ac:dyDescent="0.55000000000000004">
      <c r="A178">
        <v>59</v>
      </c>
      <c r="B178" s="6" t="s">
        <v>148</v>
      </c>
      <c r="C178" s="6">
        <v>73962</v>
      </c>
      <c r="D178">
        <v>39323</v>
      </c>
      <c r="E178">
        <v>44187</v>
      </c>
      <c r="F178">
        <v>11095</v>
      </c>
      <c r="G178">
        <v>11877</v>
      </c>
      <c r="H178">
        <v>12278</v>
      </c>
      <c r="I178" s="62">
        <f t="shared" si="222"/>
        <v>401</v>
      </c>
      <c r="J178" s="8">
        <f t="shared" si="223"/>
        <v>5.5185587341169406E-4</v>
      </c>
      <c r="K178" s="62">
        <f t="shared" si="224"/>
        <v>1183</v>
      </c>
      <c r="L178" s="8">
        <f t="shared" si="225"/>
        <v>9.1517496242212695E-4</v>
      </c>
      <c r="M178">
        <v>39307</v>
      </c>
      <c r="N178" s="8">
        <f t="shared" si="226"/>
        <v>2.0520056871676687E-3</v>
      </c>
      <c r="O178" s="3">
        <v>40673.142713376699</v>
      </c>
      <c r="P178" s="8">
        <f t="shared" si="227"/>
        <v>0.92047757741817049</v>
      </c>
      <c r="Q178" s="8">
        <f t="shared" si="228"/>
        <v>3.9764602534126904E-3</v>
      </c>
      <c r="R178" s="8">
        <v>0.21190000000000001</v>
      </c>
      <c r="S178" s="115">
        <f t="shared" si="229"/>
        <v>9363.2253000000001</v>
      </c>
      <c r="T178" s="8">
        <f t="shared" si="230"/>
        <v>3.4345859591324228E-3</v>
      </c>
      <c r="U178" s="2">
        <v>0.47693574958813839</v>
      </c>
      <c r="V178" s="2">
        <v>0.52306425041186166</v>
      </c>
      <c r="W178">
        <v>0</v>
      </c>
      <c r="X178" t="s">
        <v>371</v>
      </c>
      <c r="Y178" s="3">
        <f t="shared" si="231"/>
        <v>645.15</v>
      </c>
      <c r="Z178" s="3">
        <f t="shared" si="232"/>
        <v>21.488171540362437</v>
      </c>
      <c r="AA178" s="3">
        <f t="shared" si="233"/>
        <v>666.63817154036246</v>
      </c>
      <c r="AB178" s="3"/>
      <c r="AC178" s="3">
        <f t="shared" si="234"/>
        <v>1437.1288358332536</v>
      </c>
      <c r="AD178" s="3">
        <f t="shared" si="235"/>
        <v>1663.8645131384962</v>
      </c>
      <c r="AE178" s="3">
        <f t="shared" si="236"/>
        <v>3767.6315205121118</v>
      </c>
      <c r="AF178" s="3">
        <f t="shared" si="237"/>
        <v>2539.6250462101166</v>
      </c>
      <c r="AG178" s="8">
        <f t="shared" si="238"/>
        <v>0</v>
      </c>
      <c r="AH178" s="3">
        <f t="shared" si="239"/>
        <v>0</v>
      </c>
      <c r="AI178" s="3">
        <f t="shared" si="240"/>
        <v>561.368302761633</v>
      </c>
      <c r="AJ178" s="3"/>
      <c r="AK178" s="3">
        <f t="shared" si="241"/>
        <v>1228</v>
      </c>
      <c r="AM178" s="10">
        <v>0.39646506498261025</v>
      </c>
      <c r="AN178" s="10">
        <v>0.21375582585880776</v>
      </c>
      <c r="AO178" s="10">
        <v>0.16837439746171209</v>
      </c>
      <c r="AP178" s="10">
        <v>0.2214047116968699</v>
      </c>
      <c r="AQ178" s="10">
        <v>0.13971470952062404</v>
      </c>
      <c r="AR178" s="10">
        <v>0.85490974354570781</v>
      </c>
      <c r="AS178" s="10">
        <v>5.3755469336681924E-3</v>
      </c>
      <c r="AT178" s="10">
        <v>0</v>
      </c>
      <c r="AU178" s="77">
        <v>0</v>
      </c>
      <c r="AV178" s="77">
        <f t="shared" si="242"/>
        <v>0.99462445306633185</v>
      </c>
      <c r="AW178" s="10">
        <v>0.3</v>
      </c>
      <c r="AX178" s="10">
        <f t="shared" si="243"/>
        <v>0.12546445852732871</v>
      </c>
      <c r="AY178" s="10">
        <f t="shared" si="244"/>
        <v>0.11538292302223088</v>
      </c>
      <c r="AZ178" s="10">
        <f t="shared" si="245"/>
        <v>0.18558505454745025</v>
      </c>
      <c r="BA178" s="10">
        <f t="shared" si="246"/>
        <v>0.57356756390299013</v>
      </c>
      <c r="BC178" s="13">
        <f t="shared" si="247"/>
        <v>154.07035507155965</v>
      </c>
      <c r="BD178" s="13">
        <f t="shared" si="248"/>
        <v>141.69022947129952</v>
      </c>
      <c r="BE178" s="13">
        <f t="shared" si="249"/>
        <v>227.8984469842689</v>
      </c>
      <c r="BF178" s="13">
        <f t="shared" si="250"/>
        <v>704.34096847287185</v>
      </c>
      <c r="BH178" s="13">
        <f t="shared" si="251"/>
        <v>161.80899938141599</v>
      </c>
      <c r="BI178" s="13">
        <f t="shared" si="252"/>
        <v>142.52052266203211</v>
      </c>
      <c r="BJ178" s="13">
        <f t="shared" si="253"/>
        <v>228.11681616434566</v>
      </c>
      <c r="BK178" s="13">
        <f t="shared" si="254"/>
        <v>682.07288944552863</v>
      </c>
      <c r="BL178" s="13">
        <f t="shared" si="255"/>
        <v>1214.5192276533226</v>
      </c>
      <c r="BM178" s="67">
        <f t="shared" si="256"/>
        <v>1.0110996779958148</v>
      </c>
      <c r="BO178" s="136">
        <f t="shared" si="257"/>
        <v>163.6050271713747</v>
      </c>
      <c r="BP178" s="136">
        <f t="shared" si="258"/>
        <v>144.10245457137589</v>
      </c>
      <c r="BQ178" s="136">
        <f t="shared" si="259"/>
        <v>230.64883936920037</v>
      </c>
      <c r="BR178" s="136">
        <f t="shared" si="260"/>
        <v>689.64367888804895</v>
      </c>
      <c r="BT178" s="3">
        <f t="shared" si="261"/>
        <v>164</v>
      </c>
      <c r="BU178" s="3">
        <f t="shared" si="262"/>
        <v>144</v>
      </c>
      <c r="BV178" s="3">
        <f t="shared" si="263"/>
        <v>231</v>
      </c>
      <c r="BW178" s="3">
        <f t="shared" si="264"/>
        <v>688</v>
      </c>
      <c r="BX178" s="3">
        <f t="shared" si="265"/>
        <v>1227</v>
      </c>
    </row>
    <row r="179" spans="1:76" x14ac:dyDescent="0.55000000000000004">
      <c r="A179">
        <v>65</v>
      </c>
      <c r="B179" s="6" t="s">
        <v>179</v>
      </c>
      <c r="C179" s="6">
        <v>78120</v>
      </c>
      <c r="D179">
        <v>110330</v>
      </c>
      <c r="E179">
        <v>138448</v>
      </c>
      <c r="F179">
        <v>35370</v>
      </c>
      <c r="G179">
        <v>39727</v>
      </c>
      <c r="H179">
        <v>46355</v>
      </c>
      <c r="I179" s="62">
        <f t="shared" si="222"/>
        <v>6628</v>
      </c>
      <c r="J179" s="8">
        <f t="shared" si="223"/>
        <v>9.1214482019269533E-3</v>
      </c>
      <c r="K179" s="62">
        <f t="shared" si="224"/>
        <v>10985</v>
      </c>
      <c r="L179" s="8">
        <f t="shared" si="225"/>
        <v>8.4980532224911785E-3</v>
      </c>
      <c r="M179">
        <v>113826</v>
      </c>
      <c r="N179" s="8">
        <f t="shared" si="226"/>
        <v>5.9422392792008311E-3</v>
      </c>
      <c r="O179" s="3">
        <v>0</v>
      </c>
      <c r="P179" s="8">
        <f t="shared" si="227"/>
        <v>0</v>
      </c>
      <c r="Q179" s="8">
        <f t="shared" si="228"/>
        <v>0</v>
      </c>
      <c r="R179" s="8">
        <v>2.2800000000000001E-2</v>
      </c>
      <c r="S179" s="115">
        <f t="shared" si="229"/>
        <v>3156.6143999999999</v>
      </c>
      <c r="T179" s="8">
        <f t="shared" si="230"/>
        <v>1.1578983896323863E-3</v>
      </c>
      <c r="U179" s="2">
        <v>0.64201640708595886</v>
      </c>
      <c r="V179" s="2">
        <v>0.35798359291404114</v>
      </c>
      <c r="W179">
        <v>5</v>
      </c>
      <c r="X179" t="s">
        <v>373</v>
      </c>
      <c r="Y179" s="3">
        <f t="shared" si="231"/>
        <v>3594.5249999999996</v>
      </c>
      <c r="Z179" s="3">
        <f t="shared" si="232"/>
        <v>98.955209101177019</v>
      </c>
      <c r="AA179" s="3">
        <f t="shared" si="233"/>
        <v>3698.4802091011766</v>
      </c>
      <c r="AB179" s="3"/>
      <c r="AC179" s="3">
        <f t="shared" si="234"/>
        <v>484.49774863865383</v>
      </c>
      <c r="AD179" s="3">
        <f t="shared" si="235"/>
        <v>0</v>
      </c>
      <c r="AE179" s="3">
        <f t="shared" si="236"/>
        <v>4182.9779577398303</v>
      </c>
      <c r="AF179" s="3">
        <f t="shared" si="237"/>
        <v>0</v>
      </c>
      <c r="AG179" s="8">
        <f t="shared" si="238"/>
        <v>1.1578983896323863E-3</v>
      </c>
      <c r="AH179" s="3">
        <f t="shared" si="239"/>
        <v>0</v>
      </c>
      <c r="AI179" s="3">
        <f t="shared" si="240"/>
        <v>484.49774863865383</v>
      </c>
      <c r="AJ179" s="3"/>
      <c r="AK179" s="3">
        <f t="shared" si="241"/>
        <v>4183</v>
      </c>
      <c r="AM179" s="10">
        <v>0.14036724527404587</v>
      </c>
      <c r="AN179" s="10">
        <v>0.11033305195577223</v>
      </c>
      <c r="AO179" s="10">
        <v>0.15438376451472269</v>
      </c>
      <c r="AP179" s="10">
        <v>0.59491593825545919</v>
      </c>
      <c r="AQ179" s="10">
        <v>0</v>
      </c>
      <c r="AR179" s="10">
        <v>0</v>
      </c>
      <c r="AS179" s="10">
        <v>0</v>
      </c>
      <c r="AT179" s="10">
        <v>0.21718242240028565</v>
      </c>
      <c r="AU179" s="77">
        <v>0.78281757759971426</v>
      </c>
      <c r="AV179" s="77">
        <f t="shared" si="242"/>
        <v>0</v>
      </c>
      <c r="AW179" s="10">
        <v>0.1</v>
      </c>
      <c r="AX179" s="10">
        <f t="shared" si="243"/>
        <v>0.31052593088717673</v>
      </c>
      <c r="AY179" s="10">
        <f t="shared" si="244"/>
        <v>0.1911583582370385</v>
      </c>
      <c r="AZ179" s="10">
        <f t="shared" si="245"/>
        <v>0.18680615203465684</v>
      </c>
      <c r="BA179" s="10">
        <f t="shared" si="246"/>
        <v>0.31150955884112796</v>
      </c>
      <c r="BC179" s="13">
        <f t="shared" si="247"/>
        <v>1298.9299689010602</v>
      </c>
      <c r="BD179" s="13">
        <f t="shared" si="248"/>
        <v>799.61541250553205</v>
      </c>
      <c r="BE179" s="13">
        <f t="shared" si="249"/>
        <v>781.41013396096957</v>
      </c>
      <c r="BF179" s="13">
        <f t="shared" si="250"/>
        <v>1303.0444846324383</v>
      </c>
      <c r="BH179" s="13">
        <f t="shared" si="251"/>
        <v>1364.1726108620612</v>
      </c>
      <c r="BI179" s="13">
        <f t="shared" si="252"/>
        <v>804.3010936190816</v>
      </c>
      <c r="BJ179" s="13">
        <f t="shared" si="253"/>
        <v>782.1588704816204</v>
      </c>
      <c r="BK179" s="13">
        <f t="shared" si="254"/>
        <v>1261.8481055224015</v>
      </c>
      <c r="BL179" s="13">
        <f t="shared" si="255"/>
        <v>4212.4806804851651</v>
      </c>
      <c r="BM179" s="67">
        <f t="shared" si="256"/>
        <v>0.99300158677955774</v>
      </c>
      <c r="BO179" s="136">
        <f t="shared" si="257"/>
        <v>1354.6255672272389</v>
      </c>
      <c r="BP179" s="136">
        <f t="shared" si="258"/>
        <v>798.67226221228168</v>
      </c>
      <c r="BQ179" s="136">
        <f t="shared" si="259"/>
        <v>776.68499950195564</v>
      </c>
      <c r="BR179" s="136">
        <f t="shared" si="260"/>
        <v>1253.0171710585234</v>
      </c>
      <c r="BT179" s="3">
        <f t="shared" si="261"/>
        <v>1355</v>
      </c>
      <c r="BU179" s="3">
        <f t="shared" si="262"/>
        <v>799</v>
      </c>
      <c r="BV179" s="3">
        <f t="shared" si="263"/>
        <v>777</v>
      </c>
      <c r="BW179" s="3">
        <f t="shared" si="264"/>
        <v>1252</v>
      </c>
      <c r="BX179" s="3">
        <f t="shared" si="265"/>
        <v>4183</v>
      </c>
    </row>
    <row r="180" spans="1:76" x14ac:dyDescent="0.55000000000000004">
      <c r="A180">
        <v>37</v>
      </c>
      <c r="B180" s="6" t="s">
        <v>110</v>
      </c>
      <c r="C180" s="6">
        <v>78148</v>
      </c>
      <c r="D180">
        <v>35646</v>
      </c>
      <c r="E180">
        <v>42334</v>
      </c>
      <c r="F180">
        <v>11903</v>
      </c>
      <c r="G180">
        <v>13248</v>
      </c>
      <c r="H180">
        <v>15068</v>
      </c>
      <c r="I180" s="62">
        <f t="shared" si="222"/>
        <v>1820</v>
      </c>
      <c r="J180" s="8">
        <f t="shared" si="223"/>
        <v>2.5046825177288861E-3</v>
      </c>
      <c r="K180" s="62">
        <f t="shared" si="224"/>
        <v>3165</v>
      </c>
      <c r="L180" s="8">
        <f t="shared" si="225"/>
        <v>2.4484604869535347E-3</v>
      </c>
      <c r="M180">
        <v>36583</v>
      </c>
      <c r="N180" s="8">
        <f t="shared" si="226"/>
        <v>1.909800393152742E-3</v>
      </c>
      <c r="O180" s="3">
        <v>5311.0998374739902</v>
      </c>
      <c r="P180" s="8">
        <f t="shared" si="227"/>
        <v>0.12545707557693556</v>
      </c>
      <c r="Q180" s="8">
        <f t="shared" si="228"/>
        <v>5.1924626416134103E-4</v>
      </c>
      <c r="R180" s="8">
        <v>0.11310000000000001</v>
      </c>
      <c r="S180" s="115">
        <f t="shared" si="229"/>
        <v>4787.9754000000003</v>
      </c>
      <c r="T180" s="8">
        <f t="shared" si="230"/>
        <v>1.7563085960893676E-3</v>
      </c>
      <c r="U180" s="2">
        <v>0.64115738236884801</v>
      </c>
      <c r="V180" s="2">
        <v>0.35884261763115199</v>
      </c>
      <c r="W180">
        <v>0</v>
      </c>
      <c r="X180" t="s">
        <v>370</v>
      </c>
      <c r="Y180" s="3">
        <f t="shared" si="231"/>
        <v>1109.625</v>
      </c>
      <c r="Z180" s="3">
        <f t="shared" si="232"/>
        <v>30.580700885613847</v>
      </c>
      <c r="AA180" s="3">
        <f t="shared" si="233"/>
        <v>1140.2057008856139</v>
      </c>
      <c r="AB180" s="3"/>
      <c r="AC180" s="3">
        <f t="shared" si="234"/>
        <v>734.88966591461349</v>
      </c>
      <c r="AD180" s="3">
        <f t="shared" si="235"/>
        <v>217.26746338689696</v>
      </c>
      <c r="AE180" s="3">
        <f t="shared" si="236"/>
        <v>2092.362830187124</v>
      </c>
      <c r="AF180" s="3">
        <f t="shared" si="237"/>
        <v>0</v>
      </c>
      <c r="AG180" s="8">
        <f t="shared" si="238"/>
        <v>2.2755548602507087E-3</v>
      </c>
      <c r="AH180" s="3">
        <f t="shared" si="239"/>
        <v>89.957733739112385</v>
      </c>
      <c r="AI180" s="3">
        <f t="shared" si="240"/>
        <v>1042.1148630406228</v>
      </c>
      <c r="AJ180" s="3"/>
      <c r="AK180" s="3">
        <f t="shared" si="241"/>
        <v>2182</v>
      </c>
      <c r="AM180" s="10">
        <v>0.23340777897962864</v>
      </c>
      <c r="AN180" s="10">
        <v>0.13718111591851445</v>
      </c>
      <c r="AO180" s="10">
        <v>0.14611082266690706</v>
      </c>
      <c r="AP180" s="10">
        <v>0.48330028243494982</v>
      </c>
      <c r="AQ180" s="10">
        <v>0</v>
      </c>
      <c r="AR180" s="10">
        <v>9.77445376022755E-4</v>
      </c>
      <c r="AS180" s="10">
        <v>9.9205628384066477E-2</v>
      </c>
      <c r="AT180" s="10">
        <v>0.3773723944244024</v>
      </c>
      <c r="AU180" s="77">
        <v>0.52244453181550832</v>
      </c>
      <c r="AV180" s="77">
        <f t="shared" si="242"/>
        <v>9.77445376022755E-4</v>
      </c>
      <c r="AW180" s="10">
        <v>0</v>
      </c>
      <c r="AX180" s="10">
        <f t="shared" si="243"/>
        <v>0.27442833044591641</v>
      </c>
      <c r="AY180" s="10">
        <f t="shared" si="244"/>
        <v>0.15953223523168508</v>
      </c>
      <c r="AZ180" s="10">
        <f t="shared" si="245"/>
        <v>0.1691733584616332</v>
      </c>
      <c r="BA180" s="10">
        <f t="shared" si="246"/>
        <v>0.39686607586076528</v>
      </c>
      <c r="BC180" s="13">
        <f t="shared" si="247"/>
        <v>598.80261703298959</v>
      </c>
      <c r="BD180" s="13">
        <f t="shared" si="248"/>
        <v>348.09933727553687</v>
      </c>
      <c r="BE180" s="13">
        <f t="shared" si="249"/>
        <v>369.13626816328366</v>
      </c>
      <c r="BF180" s="13">
        <f t="shared" si="250"/>
        <v>865.96177752818983</v>
      </c>
      <c r="BH180" s="13">
        <f t="shared" si="251"/>
        <v>628.87926911104284</v>
      </c>
      <c r="BI180" s="13">
        <f t="shared" si="252"/>
        <v>350.13917100660547</v>
      </c>
      <c r="BJ180" s="13">
        <f t="shared" si="253"/>
        <v>369.48996949509211</v>
      </c>
      <c r="BK180" s="13">
        <f t="shared" si="254"/>
        <v>838.58397876338745</v>
      </c>
      <c r="BL180" s="13">
        <f t="shared" si="255"/>
        <v>2187.0923883761279</v>
      </c>
      <c r="BM180" s="67">
        <f t="shared" si="256"/>
        <v>0.99767161716478336</v>
      </c>
      <c r="BO180" s="136">
        <f t="shared" si="257"/>
        <v>627.41499741542111</v>
      </c>
      <c r="BP180" s="136">
        <f t="shared" si="258"/>
        <v>349.32391297089669</v>
      </c>
      <c r="BQ180" s="136">
        <f t="shared" si="259"/>
        <v>368.629655392335</v>
      </c>
      <c r="BR180" s="136">
        <f t="shared" si="260"/>
        <v>836.63143422134715</v>
      </c>
      <c r="BT180" s="3">
        <f t="shared" si="261"/>
        <v>628</v>
      </c>
      <c r="BU180" s="3">
        <f t="shared" si="262"/>
        <v>350</v>
      </c>
      <c r="BV180" s="3">
        <f t="shared" si="263"/>
        <v>369</v>
      </c>
      <c r="BW180" s="3">
        <f t="shared" si="264"/>
        <v>835</v>
      </c>
      <c r="BX180" s="3">
        <f t="shared" si="265"/>
        <v>2182</v>
      </c>
    </row>
    <row r="181" spans="1:76" x14ac:dyDescent="0.55000000000000004">
      <c r="A181">
        <v>111</v>
      </c>
      <c r="B181" s="6" t="s">
        <v>215</v>
      </c>
      <c r="C181" s="6">
        <v>78582</v>
      </c>
      <c r="D181">
        <v>129484</v>
      </c>
      <c r="E181">
        <v>144713</v>
      </c>
      <c r="F181">
        <v>46561</v>
      </c>
      <c r="G181">
        <v>48391</v>
      </c>
      <c r="H181">
        <v>51316</v>
      </c>
      <c r="I181" s="62">
        <f t="shared" si="222"/>
        <v>2925</v>
      </c>
      <c r="J181" s="8">
        <f t="shared" si="223"/>
        <v>4.0253826177785671E-3</v>
      </c>
      <c r="K181" s="62">
        <f t="shared" si="224"/>
        <v>4755</v>
      </c>
      <c r="L181" s="8">
        <f t="shared" si="225"/>
        <v>3.6784927694989127E-3</v>
      </c>
      <c r="M181">
        <v>129557</v>
      </c>
      <c r="N181" s="8">
        <f t="shared" si="226"/>
        <v>6.7634696316783696E-3</v>
      </c>
      <c r="O181" s="3">
        <v>0</v>
      </c>
      <c r="P181" s="8">
        <f t="shared" si="227"/>
        <v>0</v>
      </c>
      <c r="Q181" s="8">
        <f t="shared" si="228"/>
        <v>0</v>
      </c>
      <c r="R181" s="8">
        <v>4.3400000000000001E-2</v>
      </c>
      <c r="S181" s="115">
        <f t="shared" si="229"/>
        <v>6280.5442000000003</v>
      </c>
      <c r="T181" s="8">
        <f t="shared" si="230"/>
        <v>2.3038075272022534E-3</v>
      </c>
      <c r="U181" s="2">
        <v>0.70112276747008839</v>
      </c>
      <c r="V181" s="2">
        <v>0.29887723252991161</v>
      </c>
      <c r="W181">
        <v>0</v>
      </c>
      <c r="X181" t="s">
        <v>378</v>
      </c>
      <c r="Y181" s="3">
        <f t="shared" si="231"/>
        <v>1509.75</v>
      </c>
      <c r="Z181" s="3">
        <f t="shared" si="232"/>
        <v>38.439296563421195</v>
      </c>
      <c r="AA181" s="3">
        <f t="shared" si="233"/>
        <v>1548.1892965634213</v>
      </c>
      <c r="AB181" s="3"/>
      <c r="AC181" s="3">
        <f t="shared" si="234"/>
        <v>963.97885187546353</v>
      </c>
      <c r="AD181" s="3">
        <f t="shared" si="235"/>
        <v>0</v>
      </c>
      <c r="AE181" s="3">
        <f t="shared" si="236"/>
        <v>2512.1681484388846</v>
      </c>
      <c r="AF181" s="3">
        <f t="shared" si="237"/>
        <v>0</v>
      </c>
      <c r="AG181" s="8">
        <f t="shared" si="238"/>
        <v>2.3038075272022534E-3</v>
      </c>
      <c r="AH181" s="3">
        <f t="shared" si="239"/>
        <v>102.83775178356105</v>
      </c>
      <c r="AI181" s="3">
        <f t="shared" si="240"/>
        <v>1066.8166036590246</v>
      </c>
      <c r="AJ181" s="3"/>
      <c r="AK181" s="3">
        <f t="shared" si="241"/>
        <v>2615</v>
      </c>
      <c r="AM181" s="10">
        <v>0.17885543610195942</v>
      </c>
      <c r="AN181" s="10">
        <v>0.12829477313450088</v>
      </c>
      <c r="AO181" s="10">
        <v>0.16325839107566029</v>
      </c>
      <c r="AP181" s="10">
        <v>0.52959139968787938</v>
      </c>
      <c r="AQ181" s="10">
        <v>0</v>
      </c>
      <c r="AR181" s="10">
        <v>0</v>
      </c>
      <c r="AS181" s="10">
        <v>9.9816910545956761E-2</v>
      </c>
      <c r="AT181" s="10">
        <v>0.18547040539918333</v>
      </c>
      <c r="AU181" s="77">
        <v>0.71471268405485988</v>
      </c>
      <c r="AV181" s="77">
        <f t="shared" si="242"/>
        <v>0</v>
      </c>
      <c r="AW181" s="10">
        <v>0.1</v>
      </c>
      <c r="AX181" s="10">
        <f t="shared" si="243"/>
        <v>0.26771617776766238</v>
      </c>
      <c r="AY181" s="10">
        <f t="shared" si="244"/>
        <v>0.18816907421873436</v>
      </c>
      <c r="AZ181" s="10">
        <f t="shared" si="245"/>
        <v>0.20347509207375539</v>
      </c>
      <c r="BA181" s="10">
        <f t="shared" si="246"/>
        <v>0.3406396559398478</v>
      </c>
      <c r="BC181" s="13">
        <f t="shared" si="247"/>
        <v>700.07780486243712</v>
      </c>
      <c r="BD181" s="13">
        <f t="shared" si="248"/>
        <v>492.06212908199035</v>
      </c>
      <c r="BE181" s="13">
        <f t="shared" si="249"/>
        <v>532.08736577287038</v>
      </c>
      <c r="BF181" s="13">
        <f t="shared" si="250"/>
        <v>890.77270028270198</v>
      </c>
      <c r="BH181" s="13">
        <f t="shared" si="251"/>
        <v>735.24130609886333</v>
      </c>
      <c r="BI181" s="13">
        <f t="shared" si="252"/>
        <v>494.945573033762</v>
      </c>
      <c r="BJ181" s="13">
        <f t="shared" si="253"/>
        <v>532.59720462140388</v>
      </c>
      <c r="BK181" s="13">
        <f t="shared" si="254"/>
        <v>862.61049224260682</v>
      </c>
      <c r="BL181" s="13">
        <f t="shared" si="255"/>
        <v>2625.3945759966364</v>
      </c>
      <c r="BM181" s="67">
        <f t="shared" si="256"/>
        <v>0.99604075665742908</v>
      </c>
      <c r="BO181" s="136">
        <f t="shared" si="257"/>
        <v>732.33030685250822</v>
      </c>
      <c r="BP181" s="136">
        <f t="shared" si="258"/>
        <v>492.98596306879313</v>
      </c>
      <c r="BQ181" s="136">
        <f t="shared" si="259"/>
        <v>530.48852268473468</v>
      </c>
      <c r="BR181" s="136">
        <f t="shared" si="260"/>
        <v>859.19520739396341</v>
      </c>
      <c r="BT181" s="3">
        <f t="shared" si="261"/>
        <v>733</v>
      </c>
      <c r="BU181" s="3">
        <f t="shared" si="262"/>
        <v>493</v>
      </c>
      <c r="BV181" s="3">
        <f t="shared" si="263"/>
        <v>531</v>
      </c>
      <c r="BW181" s="3">
        <f t="shared" si="264"/>
        <v>858</v>
      </c>
      <c r="BX181" s="3">
        <f t="shared" si="265"/>
        <v>2615</v>
      </c>
    </row>
    <row r="182" spans="1:76" x14ac:dyDescent="0.55000000000000004">
      <c r="A182">
        <v>37</v>
      </c>
      <c r="B182" s="6" t="s">
        <v>111</v>
      </c>
      <c r="C182" s="6">
        <v>80000</v>
      </c>
      <c r="D182">
        <v>147108</v>
      </c>
      <c r="E182">
        <v>153081</v>
      </c>
      <c r="F182">
        <v>55862</v>
      </c>
      <c r="G182">
        <v>56408</v>
      </c>
      <c r="H182">
        <v>57282</v>
      </c>
      <c r="I182" s="62">
        <f t="shared" si="222"/>
        <v>874</v>
      </c>
      <c r="J182" s="8">
        <f t="shared" si="223"/>
        <v>1.2027980881840915E-3</v>
      </c>
      <c r="K182" s="62">
        <f t="shared" si="224"/>
        <v>1420</v>
      </c>
      <c r="L182" s="8">
        <f t="shared" si="225"/>
        <v>1.0985193969902116E-3</v>
      </c>
      <c r="M182">
        <v>148054</v>
      </c>
      <c r="N182" s="8">
        <f t="shared" si="226"/>
        <v>7.7290978708098312E-3</v>
      </c>
      <c r="O182" s="3">
        <v>33891.469051477798</v>
      </c>
      <c r="P182" s="8">
        <f t="shared" si="227"/>
        <v>0.22139566015036352</v>
      </c>
      <c r="Q182" s="8">
        <f t="shared" si="228"/>
        <v>3.31344151502325E-3</v>
      </c>
      <c r="R182" s="8">
        <v>0.11</v>
      </c>
      <c r="S182" s="115">
        <f t="shared" si="229"/>
        <v>16838.91</v>
      </c>
      <c r="T182" s="8">
        <f t="shared" si="230"/>
        <v>6.176790795912445E-3</v>
      </c>
      <c r="U182" s="2">
        <v>0.54893996794404776</v>
      </c>
      <c r="V182" s="2">
        <v>0.45106003205595224</v>
      </c>
      <c r="W182">
        <v>118</v>
      </c>
      <c r="X182" t="s">
        <v>379</v>
      </c>
      <c r="Y182" s="3">
        <f t="shared" si="231"/>
        <v>450.45</v>
      </c>
      <c r="Z182" s="3">
        <f t="shared" si="232"/>
        <v>13.86804970038613</v>
      </c>
      <c r="AA182" s="3">
        <f t="shared" si="233"/>
        <v>582.31804970038615</v>
      </c>
      <c r="AB182" s="3"/>
      <c r="AC182" s="3">
        <f t="shared" si="234"/>
        <v>2584.5456399517511</v>
      </c>
      <c r="AD182" s="3">
        <f t="shared" si="235"/>
        <v>1386.4385412819242</v>
      </c>
      <c r="AE182" s="3">
        <f t="shared" si="236"/>
        <v>4553.3022309340613</v>
      </c>
      <c r="AF182" s="3">
        <f t="shared" si="237"/>
        <v>0</v>
      </c>
      <c r="AG182" s="8">
        <f t="shared" si="238"/>
        <v>9.4902323109356951E-3</v>
      </c>
      <c r="AH182" s="3">
        <f t="shared" si="239"/>
        <v>375.16994481750976</v>
      </c>
      <c r="AI182" s="3">
        <f t="shared" si="240"/>
        <v>4346.1541260511849</v>
      </c>
      <c r="AJ182" s="3"/>
      <c r="AK182" s="3">
        <f t="shared" si="241"/>
        <v>4928</v>
      </c>
      <c r="AM182" s="10">
        <v>0.17161158749817862</v>
      </c>
      <c r="AN182" s="10">
        <v>0.1199147348098499</v>
      </c>
      <c r="AO182" s="10">
        <v>0.14133712783525187</v>
      </c>
      <c r="AP182" s="10">
        <v>0.56713654985671957</v>
      </c>
      <c r="AQ182" s="10">
        <v>6.6388083632129585E-5</v>
      </c>
      <c r="AR182" s="10">
        <v>0</v>
      </c>
      <c r="AS182" s="10">
        <v>4.8776818969218178E-2</v>
      </c>
      <c r="AT182" s="10">
        <v>0.18922648116597882</v>
      </c>
      <c r="AU182" s="77">
        <v>0.76193031178117099</v>
      </c>
      <c r="AV182" s="77">
        <f t="shared" si="242"/>
        <v>6.6388083632129585E-5</v>
      </c>
      <c r="AW182" s="10">
        <v>0.1</v>
      </c>
      <c r="AX182" s="10">
        <f t="shared" si="243"/>
        <v>0.31424074876587227</v>
      </c>
      <c r="AY182" s="10">
        <f t="shared" si="244"/>
        <v>0.17138213851776188</v>
      </c>
      <c r="AZ182" s="10">
        <f t="shared" si="245"/>
        <v>0.17357507774694139</v>
      </c>
      <c r="BA182" s="10">
        <f t="shared" si="246"/>
        <v>0.34080203496942441</v>
      </c>
      <c r="BC182" s="13">
        <f t="shared" si="247"/>
        <v>1548.5784099182185</v>
      </c>
      <c r="BD182" s="13">
        <f t="shared" si="248"/>
        <v>844.57117861553058</v>
      </c>
      <c r="BE182" s="13">
        <f t="shared" si="249"/>
        <v>855.37798313692713</v>
      </c>
      <c r="BF182" s="13">
        <f t="shared" si="250"/>
        <v>1679.4724283293235</v>
      </c>
      <c r="BH182" s="13">
        <f t="shared" si="251"/>
        <v>1626.3603913689262</v>
      </c>
      <c r="BI182" s="13">
        <f t="shared" si="252"/>
        <v>849.52029685261778</v>
      </c>
      <c r="BJ182" s="13">
        <f t="shared" si="253"/>
        <v>856.19759464066942</v>
      </c>
      <c r="BK182" s="13">
        <f t="shared" si="254"/>
        <v>1626.3750984389897</v>
      </c>
      <c r="BL182" s="13">
        <f t="shared" si="255"/>
        <v>4958.4533813012031</v>
      </c>
      <c r="BM182" s="67">
        <f t="shared" si="256"/>
        <v>0.99385829028542538</v>
      </c>
      <c r="BO182" s="136">
        <f t="shared" si="257"/>
        <v>1616.3717579538563</v>
      </c>
      <c r="BP182" s="136">
        <f t="shared" si="258"/>
        <v>844.30278979270975</v>
      </c>
      <c r="BQ182" s="136">
        <f t="shared" si="259"/>
        <v>850.93907755606938</v>
      </c>
      <c r="BR182" s="136">
        <f t="shared" si="260"/>
        <v>1616.3863746973648</v>
      </c>
      <c r="BT182" s="3">
        <f t="shared" si="261"/>
        <v>1617</v>
      </c>
      <c r="BU182" s="3">
        <f t="shared" si="262"/>
        <v>845</v>
      </c>
      <c r="BV182" s="3">
        <f t="shared" si="263"/>
        <v>851</v>
      </c>
      <c r="BW182" s="3">
        <f t="shared" si="264"/>
        <v>1615</v>
      </c>
      <c r="BX182" s="3">
        <f t="shared" si="265"/>
        <v>4928</v>
      </c>
    </row>
    <row r="183" spans="1:76" x14ac:dyDescent="0.55000000000000004">
      <c r="A183">
        <v>59</v>
      </c>
      <c r="B183" s="6" t="s">
        <v>149</v>
      </c>
      <c r="C183" s="6">
        <v>80854</v>
      </c>
      <c r="D183">
        <v>82058</v>
      </c>
      <c r="E183">
        <v>92564</v>
      </c>
      <c r="F183">
        <v>27163</v>
      </c>
      <c r="G183">
        <v>27221</v>
      </c>
      <c r="H183">
        <v>30635</v>
      </c>
      <c r="I183" s="62">
        <f t="shared" si="222"/>
        <v>3414</v>
      </c>
      <c r="J183" s="8">
        <f t="shared" si="223"/>
        <v>4.698344019520009E-3</v>
      </c>
      <c r="K183" s="62">
        <f t="shared" si="224"/>
        <v>3472</v>
      </c>
      <c r="L183" s="8">
        <f t="shared" si="225"/>
        <v>2.6859572861619822E-3</v>
      </c>
      <c r="M183">
        <v>81369</v>
      </c>
      <c r="N183" s="8">
        <f t="shared" si="226"/>
        <v>4.247835010536191E-3</v>
      </c>
      <c r="O183" s="3">
        <v>41826.159517106003</v>
      </c>
      <c r="P183" s="8">
        <f t="shared" si="227"/>
        <v>0.45186205778818983</v>
      </c>
      <c r="Q183" s="8">
        <f t="shared" si="228"/>
        <v>4.0891863715751464E-3</v>
      </c>
      <c r="R183" s="8">
        <v>0.19455</v>
      </c>
      <c r="S183" s="115">
        <f t="shared" si="229"/>
        <v>18008.3262</v>
      </c>
      <c r="T183" s="8">
        <f t="shared" si="230"/>
        <v>6.6057520066292261E-3</v>
      </c>
      <c r="U183" s="2">
        <v>0.48080962383043729</v>
      </c>
      <c r="V183" s="2">
        <v>0.51919037616956265</v>
      </c>
      <c r="W183">
        <v>0</v>
      </c>
      <c r="X183" t="s">
        <v>371</v>
      </c>
      <c r="Y183" s="3">
        <f t="shared" si="231"/>
        <v>47.849999999999994</v>
      </c>
      <c r="Z183" s="3">
        <f t="shared" si="232"/>
        <v>1.5872640824899746</v>
      </c>
      <c r="AA183" s="3">
        <f t="shared" si="233"/>
        <v>49.437264082489968</v>
      </c>
      <c r="AB183" s="3"/>
      <c r="AC183" s="3">
        <f t="shared" si="234"/>
        <v>2764.0352589947265</v>
      </c>
      <c r="AD183" s="3">
        <f t="shared" si="235"/>
        <v>1711.032339738397</v>
      </c>
      <c r="AE183" s="3">
        <f t="shared" si="236"/>
        <v>4524.5048628156137</v>
      </c>
      <c r="AF183" s="3">
        <f t="shared" si="237"/>
        <v>0</v>
      </c>
      <c r="AG183" s="8">
        <f t="shared" si="238"/>
        <v>1.0694938378204372E-2</v>
      </c>
      <c r="AH183" s="3">
        <f t="shared" si="239"/>
        <v>2241.4933170014592</v>
      </c>
      <c r="AI183" s="3">
        <f t="shared" si="240"/>
        <v>6716.5609157345825</v>
      </c>
      <c r="AJ183" s="3"/>
      <c r="AK183" s="3">
        <f t="shared" si="241"/>
        <v>6766</v>
      </c>
      <c r="AM183" s="10">
        <v>0.25416365094519766</v>
      </c>
      <c r="AN183" s="10">
        <v>0.17102284921392655</v>
      </c>
      <c r="AO183" s="10">
        <v>0.20052208536694036</v>
      </c>
      <c r="AP183" s="10">
        <v>0.37429141447393544</v>
      </c>
      <c r="AQ183" s="10">
        <v>4.4643172424381775E-2</v>
      </c>
      <c r="AR183" s="10">
        <v>0.30696479629596307</v>
      </c>
      <c r="AS183" s="10">
        <v>0.33787725725651779</v>
      </c>
      <c r="AT183" s="10">
        <v>0.14945266672135638</v>
      </c>
      <c r="AU183" s="77">
        <v>0.161062107301781</v>
      </c>
      <c r="AV183" s="77">
        <f t="shared" si="242"/>
        <v>0.35160796872034483</v>
      </c>
      <c r="AW183" s="10">
        <v>0</v>
      </c>
      <c r="AX183" s="10">
        <f t="shared" si="243"/>
        <v>0.24178193328858194</v>
      </c>
      <c r="AY183" s="10">
        <f t="shared" si="244"/>
        <v>0.15314489515076762</v>
      </c>
      <c r="AZ183" s="10">
        <f t="shared" si="245"/>
        <v>0.16664276774721309</v>
      </c>
      <c r="BA183" s="10">
        <f t="shared" si="246"/>
        <v>0.43843040381343734</v>
      </c>
      <c r="BC183" s="13">
        <f t="shared" si="247"/>
        <v>1635.8965606305453</v>
      </c>
      <c r="BD183" s="13">
        <f t="shared" si="248"/>
        <v>1036.1783605900937</v>
      </c>
      <c r="BE183" s="13">
        <f t="shared" si="249"/>
        <v>1127.5049665776437</v>
      </c>
      <c r="BF183" s="13">
        <f t="shared" si="250"/>
        <v>2966.4201122017171</v>
      </c>
      <c r="BH183" s="13">
        <f t="shared" si="251"/>
        <v>1718.0643573138022</v>
      </c>
      <c r="BI183" s="13">
        <f t="shared" si="252"/>
        <v>1042.2502812891612</v>
      </c>
      <c r="BJ183" s="13">
        <f t="shared" si="253"/>
        <v>1128.5853264411799</v>
      </c>
      <c r="BK183" s="13">
        <f t="shared" si="254"/>
        <v>2872.6353113118448</v>
      </c>
      <c r="BL183" s="13">
        <f t="shared" si="255"/>
        <v>6761.5352763559877</v>
      </c>
      <c r="BM183" s="67">
        <f t="shared" si="256"/>
        <v>1.0006603121127866</v>
      </c>
      <c r="BO183" s="136">
        <f t="shared" si="257"/>
        <v>1719.1988160194835</v>
      </c>
      <c r="BP183" s="136">
        <f t="shared" si="258"/>
        <v>1042.9384917744517</v>
      </c>
      <c r="BQ183" s="136">
        <f t="shared" si="259"/>
        <v>1129.3305450025423</v>
      </c>
      <c r="BR183" s="136">
        <f t="shared" si="260"/>
        <v>2874.5321472035225</v>
      </c>
      <c r="BT183" s="3">
        <f t="shared" si="261"/>
        <v>1720</v>
      </c>
      <c r="BU183" s="3">
        <f t="shared" si="262"/>
        <v>1043</v>
      </c>
      <c r="BV183" s="3">
        <f t="shared" si="263"/>
        <v>1129</v>
      </c>
      <c r="BW183" s="3">
        <f t="shared" si="264"/>
        <v>2873</v>
      </c>
      <c r="BX183" s="3">
        <f t="shared" si="265"/>
        <v>6765</v>
      </c>
    </row>
    <row r="184" spans="1:76" x14ac:dyDescent="0.55000000000000004">
      <c r="A184">
        <v>71</v>
      </c>
      <c r="B184" s="6" t="s">
        <v>201</v>
      </c>
      <c r="C184" s="6">
        <v>80994</v>
      </c>
      <c r="D184">
        <v>26487</v>
      </c>
      <c r="E184">
        <v>33266</v>
      </c>
      <c r="F184">
        <v>8835</v>
      </c>
      <c r="G184">
        <v>10023</v>
      </c>
      <c r="H184">
        <v>11806</v>
      </c>
      <c r="I184" s="62">
        <f t="shared" si="222"/>
        <v>1783</v>
      </c>
      <c r="J184" s="8">
        <f t="shared" si="223"/>
        <v>2.4537631478629691E-3</v>
      </c>
      <c r="K184" s="62">
        <f t="shared" si="224"/>
        <v>2971</v>
      </c>
      <c r="L184" s="8">
        <f t="shared" si="225"/>
        <v>2.298381076378816E-3</v>
      </c>
      <c r="M184">
        <v>28958</v>
      </c>
      <c r="N184" s="8">
        <f t="shared" si="226"/>
        <v>1.511740420001561E-3</v>
      </c>
      <c r="O184" s="3">
        <v>0</v>
      </c>
      <c r="P184" s="8">
        <f t="shared" si="227"/>
        <v>0</v>
      </c>
      <c r="Q184" s="8">
        <f t="shared" si="228"/>
        <v>0</v>
      </c>
      <c r="R184" s="8">
        <v>1.9E-3</v>
      </c>
      <c r="S184" s="115">
        <f t="shared" si="229"/>
        <v>63.205399999999997</v>
      </c>
      <c r="T184" s="8">
        <f t="shared" si="230"/>
        <v>2.3184786483921138E-5</v>
      </c>
      <c r="U184" s="2">
        <v>0.28889426566658599</v>
      </c>
      <c r="V184" s="2">
        <v>0.71110573433341395</v>
      </c>
      <c r="W184">
        <v>15</v>
      </c>
      <c r="X184" t="s">
        <v>368</v>
      </c>
      <c r="Y184" s="3">
        <f t="shared" si="231"/>
        <v>980.09999999999991</v>
      </c>
      <c r="Z184" s="3">
        <f t="shared" si="232"/>
        <v>39.094915557706265</v>
      </c>
      <c r="AA184" s="3">
        <f t="shared" si="233"/>
        <v>1034.1949155577063</v>
      </c>
      <c r="AB184" s="3"/>
      <c r="AC184" s="3">
        <f t="shared" si="234"/>
        <v>9.7011766789778218</v>
      </c>
      <c r="AD184" s="3">
        <f t="shared" si="235"/>
        <v>0</v>
      </c>
      <c r="AE184" s="3">
        <f t="shared" si="236"/>
        <v>1043.8960922366841</v>
      </c>
      <c r="AF184" s="3">
        <f t="shared" si="237"/>
        <v>0</v>
      </c>
      <c r="AG184" s="8">
        <f t="shared" si="238"/>
        <v>0</v>
      </c>
      <c r="AH184" s="3">
        <f t="shared" si="239"/>
        <v>0</v>
      </c>
      <c r="AI184" s="3">
        <f t="shared" si="240"/>
        <v>9.7011766789778218</v>
      </c>
      <c r="AJ184" s="3"/>
      <c r="AK184" s="3">
        <f t="shared" si="241"/>
        <v>1044</v>
      </c>
      <c r="AM184" s="10">
        <v>0.32078957173965644</v>
      </c>
      <c r="AN184" s="10">
        <v>0.23466490684732647</v>
      </c>
      <c r="AO184" s="10">
        <v>0.17887631421888861</v>
      </c>
      <c r="AP184" s="10">
        <v>0.26566920719412856</v>
      </c>
      <c r="AQ184" s="10">
        <v>0</v>
      </c>
      <c r="AR184" s="10">
        <v>0.55035480738197029</v>
      </c>
      <c r="AS184" s="10">
        <v>0.3420201644381205</v>
      </c>
      <c r="AT184" s="10">
        <v>2.0614098640023611E-2</v>
      </c>
      <c r="AU184" s="77">
        <v>8.7010929539885623E-2</v>
      </c>
      <c r="AV184" s="77">
        <f t="shared" si="242"/>
        <v>0.55035480738197029</v>
      </c>
      <c r="AW184" s="10">
        <v>0</v>
      </c>
      <c r="AX184" s="10">
        <f t="shared" si="243"/>
        <v>0.20808884493699814</v>
      </c>
      <c r="AY184" s="10">
        <f t="shared" si="244"/>
        <v>0.11980157079860566</v>
      </c>
      <c r="AZ184" s="10">
        <f t="shared" si="245"/>
        <v>0.17537765839979899</v>
      </c>
      <c r="BA184" s="10">
        <f t="shared" si="246"/>
        <v>0.49673192586459713</v>
      </c>
      <c r="BC184" s="13">
        <f t="shared" si="247"/>
        <v>217.24475411422605</v>
      </c>
      <c r="BD184" s="13">
        <f t="shared" si="248"/>
        <v>125.07283991374432</v>
      </c>
      <c r="BE184" s="13">
        <f t="shared" si="249"/>
        <v>183.09427536939015</v>
      </c>
      <c r="BF184" s="13">
        <f t="shared" si="250"/>
        <v>518.58813060263935</v>
      </c>
      <c r="BH184" s="13">
        <f t="shared" si="251"/>
        <v>228.15652153042598</v>
      </c>
      <c r="BI184" s="13">
        <f t="shared" si="252"/>
        <v>125.80575655671583</v>
      </c>
      <c r="BJ184" s="13">
        <f t="shared" si="253"/>
        <v>183.26971380400099</v>
      </c>
      <c r="BK184" s="13">
        <f t="shared" si="254"/>
        <v>502.19271702909748</v>
      </c>
      <c r="BL184" s="13">
        <f t="shared" si="255"/>
        <v>1039.4247089202404</v>
      </c>
      <c r="BM184" s="67">
        <f t="shared" si="256"/>
        <v>1.0044017532395515</v>
      </c>
      <c r="BO184" s="136">
        <f t="shared" si="257"/>
        <v>229.16081023819734</v>
      </c>
      <c r="BP184" s="136">
        <f t="shared" si="258"/>
        <v>126.35952245319359</v>
      </c>
      <c r="BQ184" s="136">
        <f t="shared" si="259"/>
        <v>184.07642186044941</v>
      </c>
      <c r="BR184" s="136">
        <f t="shared" si="260"/>
        <v>504.40324544815945</v>
      </c>
      <c r="BT184" s="3">
        <f t="shared" si="261"/>
        <v>230</v>
      </c>
      <c r="BU184" s="3">
        <f t="shared" si="262"/>
        <v>127</v>
      </c>
      <c r="BV184" s="3">
        <f t="shared" si="263"/>
        <v>184</v>
      </c>
      <c r="BW184" s="3">
        <f t="shared" si="264"/>
        <v>503</v>
      </c>
      <c r="BX184" s="3">
        <f t="shared" si="265"/>
        <v>1044</v>
      </c>
    </row>
    <row r="185" spans="1:76" x14ac:dyDescent="0.55000000000000004">
      <c r="A185">
        <v>25</v>
      </c>
      <c r="B185" s="6" t="s">
        <v>29</v>
      </c>
      <c r="C185" s="6">
        <v>99925</v>
      </c>
      <c r="D185">
        <v>39707</v>
      </c>
      <c r="E185">
        <v>66213</v>
      </c>
      <c r="F185">
        <v>15525</v>
      </c>
      <c r="G185">
        <v>19191</v>
      </c>
      <c r="H185">
        <v>20856</v>
      </c>
      <c r="I185" s="62">
        <f t="shared" si="222"/>
        <v>1665</v>
      </c>
      <c r="J185" s="8">
        <f t="shared" si="223"/>
        <v>2.2913716439662609E-3</v>
      </c>
      <c r="K185" s="62">
        <f t="shared" si="224"/>
        <v>5331</v>
      </c>
      <c r="L185" s="8">
        <f t="shared" si="225"/>
        <v>4.124089369968182E-3</v>
      </c>
      <c r="M185">
        <v>38033</v>
      </c>
      <c r="N185" s="8">
        <f t="shared" si="226"/>
        <v>1.9854970437847698E-3</v>
      </c>
      <c r="O185" s="3">
        <v>19686.599930584602</v>
      </c>
      <c r="P185" s="8">
        <f t="shared" si="227"/>
        <v>0.29732227705412234</v>
      </c>
      <c r="Q185" s="8">
        <f t="shared" si="228"/>
        <v>1.9246848639276838E-3</v>
      </c>
      <c r="R185" s="8">
        <v>1.205E-2</v>
      </c>
      <c r="S185" s="115">
        <f t="shared" si="229"/>
        <v>797.86665000000005</v>
      </c>
      <c r="T185" s="8">
        <f t="shared" si="230"/>
        <v>2.9267068830972413E-4</v>
      </c>
      <c r="U185" s="2">
        <v>0.65415208399618197</v>
      </c>
      <c r="V185" s="2">
        <v>0.34584791600381803</v>
      </c>
      <c r="W185">
        <v>258</v>
      </c>
      <c r="X185" t="s">
        <v>382</v>
      </c>
      <c r="Y185" s="3">
        <f t="shared" si="231"/>
        <v>3024.45</v>
      </c>
      <c r="Z185" s="3">
        <f t="shared" si="232"/>
        <v>81.976740534521156</v>
      </c>
      <c r="AA185" s="3">
        <f t="shared" si="233"/>
        <v>3364.4267405345208</v>
      </c>
      <c r="AB185" s="3"/>
      <c r="AC185" s="3">
        <f t="shared" si="234"/>
        <v>122.4617728534929</v>
      </c>
      <c r="AD185" s="3">
        <f t="shared" si="235"/>
        <v>805.34310416297558</v>
      </c>
      <c r="AE185" s="3">
        <f t="shared" si="236"/>
        <v>4292.2316175509895</v>
      </c>
      <c r="AF185" s="3">
        <f t="shared" si="237"/>
        <v>0</v>
      </c>
      <c r="AG185" s="8">
        <f t="shared" si="238"/>
        <v>2.217355552237408E-3</v>
      </c>
      <c r="AH185" s="3">
        <f t="shared" si="239"/>
        <v>0</v>
      </c>
      <c r="AI185" s="3">
        <f t="shared" si="240"/>
        <v>927.80487701646848</v>
      </c>
      <c r="AJ185" s="3"/>
      <c r="AK185" s="3">
        <f t="shared" si="241"/>
        <v>4292</v>
      </c>
      <c r="AM185" s="10">
        <v>0.29212546399406092</v>
      </c>
      <c r="AN185" s="10">
        <v>0.16823373422420165</v>
      </c>
      <c r="AO185" s="10">
        <v>0.144633498780359</v>
      </c>
      <c r="AP185" s="10">
        <v>0.39500730300137787</v>
      </c>
      <c r="AQ185" s="10">
        <v>3.5301451583630326E-5</v>
      </c>
      <c r="AR185" s="10">
        <v>0.32747026520357531</v>
      </c>
      <c r="AS185" s="10">
        <v>0.21936283512562321</v>
      </c>
      <c r="AT185" s="10">
        <v>0.20215968799246767</v>
      </c>
      <c r="AU185" s="77">
        <v>0.25097191022675003</v>
      </c>
      <c r="AV185" s="77">
        <f t="shared" si="242"/>
        <v>0.32750556665515895</v>
      </c>
      <c r="AW185" s="10">
        <v>0</v>
      </c>
      <c r="AX185" s="10">
        <f t="shared" si="243"/>
        <v>0.26604815541198301</v>
      </c>
      <c r="AY185" s="10">
        <f t="shared" si="244"/>
        <v>0.13770219968141231</v>
      </c>
      <c r="AZ185" s="10">
        <f t="shared" si="245"/>
        <v>0.13470110498712973</v>
      </c>
      <c r="BA185" s="10">
        <f t="shared" si="246"/>
        <v>0.46154853991947525</v>
      </c>
      <c r="BC185" s="13">
        <f t="shared" si="247"/>
        <v>1141.8786830282311</v>
      </c>
      <c r="BD185" s="13">
        <f t="shared" si="248"/>
        <v>591.01784103262162</v>
      </c>
      <c r="BE185" s="13">
        <f t="shared" si="249"/>
        <v>578.13714260476081</v>
      </c>
      <c r="BF185" s="13">
        <f t="shared" si="250"/>
        <v>1980.9663333343879</v>
      </c>
      <c r="BH185" s="13">
        <f t="shared" si="251"/>
        <v>1199.232954515815</v>
      </c>
      <c r="BI185" s="13">
        <f t="shared" si="252"/>
        <v>594.48115738719252</v>
      </c>
      <c r="BJ185" s="13">
        <f t="shared" si="253"/>
        <v>578.69110572067109</v>
      </c>
      <c r="BK185" s="13">
        <f t="shared" si="254"/>
        <v>1918.3371283957069</v>
      </c>
      <c r="BL185" s="13">
        <f t="shared" si="255"/>
        <v>4290.7423460193859</v>
      </c>
      <c r="BM185" s="67">
        <f t="shared" si="256"/>
        <v>1.0002931087162064</v>
      </c>
      <c r="BO185" s="136">
        <f t="shared" si="257"/>
        <v>1199.5844601475455</v>
      </c>
      <c r="BP185" s="136">
        <f t="shared" si="258"/>
        <v>594.6554049960431</v>
      </c>
      <c r="BQ185" s="136">
        <f t="shared" si="259"/>
        <v>578.86072512774888</v>
      </c>
      <c r="BR185" s="136">
        <f t="shared" si="260"/>
        <v>1918.899409728662</v>
      </c>
      <c r="BT185" s="3">
        <f t="shared" si="261"/>
        <v>1200</v>
      </c>
      <c r="BU185" s="3">
        <f t="shared" si="262"/>
        <v>595</v>
      </c>
      <c r="BV185" s="3">
        <f t="shared" si="263"/>
        <v>579</v>
      </c>
      <c r="BW185" s="3">
        <f t="shared" si="264"/>
        <v>1918</v>
      </c>
      <c r="BX185" s="3">
        <f t="shared" si="265"/>
        <v>4292</v>
      </c>
    </row>
    <row r="186" spans="1:76" x14ac:dyDescent="0.55000000000000004">
      <c r="A186">
        <v>37</v>
      </c>
      <c r="B186" s="6" t="s">
        <v>118</v>
      </c>
      <c r="C186" s="6">
        <v>99937</v>
      </c>
      <c r="D186">
        <v>1044484</v>
      </c>
      <c r="E186">
        <v>1258026</v>
      </c>
      <c r="F186">
        <v>335592</v>
      </c>
      <c r="G186">
        <v>383057</v>
      </c>
      <c r="H186">
        <v>419348</v>
      </c>
      <c r="I186" s="62">
        <f t="shared" si="222"/>
        <v>36291</v>
      </c>
      <c r="J186" s="8">
        <f t="shared" si="223"/>
        <v>4.9943644643351097E-2</v>
      </c>
      <c r="K186" s="62">
        <f t="shared" si="224"/>
        <v>83756</v>
      </c>
      <c r="L186" s="8">
        <f t="shared" si="225"/>
        <v>6.4794077897402935E-2</v>
      </c>
      <c r="M186">
        <v>1046858</v>
      </c>
      <c r="N186" s="8">
        <f t="shared" si="226"/>
        <v>5.4650789163685133E-2</v>
      </c>
      <c r="O186" s="3">
        <v>510450.42363907403</v>
      </c>
      <c r="P186" s="8">
        <f t="shared" si="227"/>
        <v>0.40575506677848788</v>
      </c>
      <c r="Q186" s="8">
        <f t="shared" si="228"/>
        <v>4.9904818893448472E-2</v>
      </c>
      <c r="R186" s="8">
        <v>0.1169</v>
      </c>
      <c r="S186" s="115">
        <f t="shared" si="229"/>
        <v>147063.23939999999</v>
      </c>
      <c r="T186" s="8">
        <f t="shared" si="230"/>
        <v>5.3945229444363585E-2</v>
      </c>
      <c r="U186" s="2">
        <v>0.60725467710095404</v>
      </c>
      <c r="V186" s="2">
        <v>0.39274532289904596</v>
      </c>
      <c r="W186">
        <v>1998</v>
      </c>
      <c r="X186" t="s">
        <v>382</v>
      </c>
      <c r="Y186" s="3">
        <f t="shared" si="231"/>
        <v>39158.625</v>
      </c>
      <c r="Z186" s="3">
        <f t="shared" si="232"/>
        <v>1125.6572136967679</v>
      </c>
      <c r="AA186" s="3">
        <f t="shared" si="233"/>
        <v>42282.282213696766</v>
      </c>
      <c r="AB186" s="3"/>
      <c r="AC186" s="3">
        <f t="shared" si="234"/>
        <v>22572.224341626068</v>
      </c>
      <c r="AD186" s="3">
        <f t="shared" si="235"/>
        <v>20881.601197987591</v>
      </c>
      <c r="AE186" s="3">
        <f t="shared" si="236"/>
        <v>85736.107753310425</v>
      </c>
      <c r="AF186" s="3">
        <f t="shared" si="237"/>
        <v>0</v>
      </c>
      <c r="AG186" s="8">
        <f t="shared" si="238"/>
        <v>0.10385004833781206</v>
      </c>
      <c r="AH186" s="3">
        <f t="shared" si="239"/>
        <v>4105.4228840422602</v>
      </c>
      <c r="AI186" s="3">
        <f t="shared" si="240"/>
        <v>47559.248423655918</v>
      </c>
      <c r="AJ186" s="3"/>
      <c r="AK186" s="3">
        <f t="shared" si="241"/>
        <v>89842</v>
      </c>
      <c r="AM186" s="10">
        <v>0.23926672036266844</v>
      </c>
      <c r="AN186" s="10">
        <v>0.15348976838975814</v>
      </c>
      <c r="AO186" s="10">
        <v>0.169289835986183</v>
      </c>
      <c r="AP186" s="10">
        <v>0.43795367526139845</v>
      </c>
      <c r="AQ186" s="10">
        <v>0.10218057347030415</v>
      </c>
      <c r="AR186" s="10">
        <v>0.28852436837022355</v>
      </c>
      <c r="AS186" s="10">
        <v>0.21687871964318062</v>
      </c>
      <c r="AT186" s="10">
        <v>0.23512804105128016</v>
      </c>
      <c r="AU186" s="77">
        <v>0.15728829746501144</v>
      </c>
      <c r="AV186" s="77">
        <f t="shared" si="242"/>
        <v>0.39070494184052773</v>
      </c>
      <c r="AW186" s="10">
        <v>0</v>
      </c>
      <c r="AX186" s="10">
        <f t="shared" si="243"/>
        <v>0.27149885975439653</v>
      </c>
      <c r="AY186" s="10">
        <f t="shared" si="244"/>
        <v>0.15137790899606324</v>
      </c>
      <c r="AZ186" s="10">
        <f t="shared" si="245"/>
        <v>0.15758385180199525</v>
      </c>
      <c r="BA186" s="10">
        <f t="shared" si="246"/>
        <v>0.41953937944754094</v>
      </c>
      <c r="BC186" s="13">
        <f t="shared" si="247"/>
        <v>24392.000558054493</v>
      </c>
      <c r="BD186" s="13">
        <f t="shared" si="248"/>
        <v>13600.094100024313</v>
      </c>
      <c r="BE186" s="13">
        <f t="shared" si="249"/>
        <v>14157.648413594858</v>
      </c>
      <c r="BF186" s="13">
        <f t="shared" si="250"/>
        <v>37692.256928325973</v>
      </c>
      <c r="BH186" s="13">
        <f t="shared" si="251"/>
        <v>25617.161727034269</v>
      </c>
      <c r="BI186" s="13">
        <f t="shared" si="252"/>
        <v>13679.789542446191</v>
      </c>
      <c r="BJ186" s="13">
        <f t="shared" si="253"/>
        <v>14171.214078990133</v>
      </c>
      <c r="BK186" s="13">
        <f t="shared" si="254"/>
        <v>36500.598067676845</v>
      </c>
      <c r="BL186" s="13">
        <f t="shared" si="255"/>
        <v>89968.763416147442</v>
      </c>
      <c r="BM186" s="67">
        <f t="shared" si="256"/>
        <v>0.99859102858220805</v>
      </c>
      <c r="BO186" s="136">
        <f t="shared" si="257"/>
        <v>25581.067878355923</v>
      </c>
      <c r="BP186" s="136">
        <f t="shared" si="258"/>
        <v>13660.515109979475</v>
      </c>
      <c r="BQ186" s="136">
        <f t="shared" si="259"/>
        <v>14151.247243397425</v>
      </c>
      <c r="BR186" s="136">
        <f t="shared" si="260"/>
        <v>36449.169768267173</v>
      </c>
      <c r="BT186" s="3">
        <f t="shared" si="261"/>
        <v>25582</v>
      </c>
      <c r="BU186" s="3">
        <f t="shared" si="262"/>
        <v>13661</v>
      </c>
      <c r="BV186" s="3">
        <f t="shared" si="263"/>
        <v>14151</v>
      </c>
      <c r="BW186" s="3">
        <f t="shared" si="264"/>
        <v>36448</v>
      </c>
      <c r="BX186" s="3">
        <f t="shared" si="265"/>
        <v>89842</v>
      </c>
    </row>
    <row r="187" spans="1:76" x14ac:dyDescent="0.55000000000000004">
      <c r="A187">
        <v>59</v>
      </c>
      <c r="B187" s="6" t="s">
        <v>153</v>
      </c>
      <c r="C187" s="6">
        <v>99959</v>
      </c>
      <c r="D187">
        <v>125939</v>
      </c>
      <c r="E187">
        <v>181008</v>
      </c>
      <c r="F187">
        <v>42659</v>
      </c>
      <c r="G187">
        <v>49018</v>
      </c>
      <c r="H187">
        <v>56581</v>
      </c>
      <c r="I187" s="62">
        <f t="shared" si="222"/>
        <v>7563</v>
      </c>
      <c r="J187" s="8">
        <f t="shared" si="223"/>
        <v>1.040819444043053E-2</v>
      </c>
      <c r="K187" s="62">
        <f t="shared" si="224"/>
        <v>13922</v>
      </c>
      <c r="L187" s="8">
        <f t="shared" si="225"/>
        <v>1.0770131721758962E-2</v>
      </c>
      <c r="M187">
        <v>129128</v>
      </c>
      <c r="N187" s="8">
        <f t="shared" si="226"/>
        <v>6.7410738640086183E-3</v>
      </c>
      <c r="O187" s="3">
        <v>19755.3244856903</v>
      </c>
      <c r="P187" s="8">
        <f t="shared" si="227"/>
        <v>0.10914061525286341</v>
      </c>
      <c r="Q187" s="8">
        <f t="shared" si="228"/>
        <v>1.9314038053121027E-3</v>
      </c>
      <c r="R187" s="8">
        <v>9.0200000000000002E-2</v>
      </c>
      <c r="S187" s="115">
        <f t="shared" si="229"/>
        <v>16326.9216</v>
      </c>
      <c r="T187" s="8">
        <f t="shared" si="230"/>
        <v>5.988984979696672E-3</v>
      </c>
      <c r="U187" s="2">
        <v>0.77954916209402347</v>
      </c>
      <c r="V187" s="2">
        <v>0.22045083790597653</v>
      </c>
      <c r="W187">
        <v>42</v>
      </c>
      <c r="X187" t="s">
        <v>382</v>
      </c>
      <c r="Y187" s="3">
        <f t="shared" si="231"/>
        <v>5246.1749999999993</v>
      </c>
      <c r="Z187" s="3">
        <f t="shared" si="232"/>
        <v>119.17095360929852</v>
      </c>
      <c r="AA187" s="3">
        <f t="shared" si="233"/>
        <v>5407.3459536092978</v>
      </c>
      <c r="AB187" s="3"/>
      <c r="AC187" s="3">
        <f t="shared" si="234"/>
        <v>2505.9623238745303</v>
      </c>
      <c r="AD187" s="3">
        <f t="shared" si="235"/>
        <v>808.15450108962602</v>
      </c>
      <c r="AE187" s="3">
        <f t="shared" si="236"/>
        <v>8721.4627785734538</v>
      </c>
      <c r="AF187" s="3">
        <f t="shared" si="237"/>
        <v>0</v>
      </c>
      <c r="AG187" s="8">
        <f t="shared" si="238"/>
        <v>7.9203887850087754E-3</v>
      </c>
      <c r="AH187" s="3">
        <f t="shared" si="239"/>
        <v>1659.9907266255052</v>
      </c>
      <c r="AI187" s="3">
        <f t="shared" si="240"/>
        <v>4974.1075515896619</v>
      </c>
      <c r="AJ187" s="3"/>
      <c r="AK187" s="3">
        <f t="shared" si="241"/>
        <v>10381</v>
      </c>
      <c r="AM187" s="10">
        <v>0.1606256092738122</v>
      </c>
      <c r="AN187" s="10">
        <v>0.11882675515349392</v>
      </c>
      <c r="AO187" s="10">
        <v>0.14006781571011873</v>
      </c>
      <c r="AP187" s="10">
        <v>0.58047981986258024</v>
      </c>
      <c r="AQ187" s="10">
        <v>0</v>
      </c>
      <c r="AR187" s="10">
        <v>8.6861309409364082E-2</v>
      </c>
      <c r="AS187" s="10">
        <v>9.5275434627924746E-2</v>
      </c>
      <c r="AT187" s="10">
        <v>0.33523648584683569</v>
      </c>
      <c r="AU187" s="77">
        <v>0.48262677011587551</v>
      </c>
      <c r="AV187" s="77">
        <f t="shared" si="242"/>
        <v>8.6861309409364082E-2</v>
      </c>
      <c r="AW187" s="10">
        <v>0</v>
      </c>
      <c r="AX187" s="10">
        <f t="shared" si="243"/>
        <v>0.28855095412427467</v>
      </c>
      <c r="AY187" s="10">
        <f t="shared" si="244"/>
        <v>0.17924294218098397</v>
      </c>
      <c r="AZ187" s="10">
        <f t="shared" si="245"/>
        <v>0.19686990257562392</v>
      </c>
      <c r="BA187" s="10">
        <f t="shared" si="246"/>
        <v>0.33533620111911494</v>
      </c>
      <c r="BC187" s="13">
        <f t="shared" si="247"/>
        <v>2995.4474547640953</v>
      </c>
      <c r="BD187" s="13">
        <f t="shared" si="248"/>
        <v>1860.7209827807947</v>
      </c>
      <c r="BE187" s="13">
        <f t="shared" si="249"/>
        <v>2043.706458637552</v>
      </c>
      <c r="BF187" s="13">
        <f t="shared" si="250"/>
        <v>3481.1251038175324</v>
      </c>
      <c r="BH187" s="13">
        <f t="shared" si="251"/>
        <v>3145.9027606567656</v>
      </c>
      <c r="BI187" s="13">
        <f t="shared" si="252"/>
        <v>1871.6246560095058</v>
      </c>
      <c r="BJ187" s="13">
        <f t="shared" si="253"/>
        <v>2045.6647102605702</v>
      </c>
      <c r="BK187" s="13">
        <f t="shared" si="254"/>
        <v>3371.067656663849</v>
      </c>
      <c r="BL187" s="13">
        <f t="shared" si="255"/>
        <v>10434.259783590691</v>
      </c>
      <c r="BM187" s="67">
        <f t="shared" si="256"/>
        <v>0.99489568165875564</v>
      </c>
      <c r="BO187" s="136">
        <f t="shared" si="257"/>
        <v>3129.8450714957739</v>
      </c>
      <c r="BP187" s="136">
        <f t="shared" si="258"/>
        <v>1862.0712879499113</v>
      </c>
      <c r="BQ187" s="136">
        <f t="shared" si="259"/>
        <v>2035.2229863599509</v>
      </c>
      <c r="BR187" s="136">
        <f t="shared" si="260"/>
        <v>3353.8606541943641</v>
      </c>
      <c r="BT187" s="3">
        <f t="shared" si="261"/>
        <v>3131</v>
      </c>
      <c r="BU187" s="3">
        <f t="shared" si="262"/>
        <v>1862</v>
      </c>
      <c r="BV187" s="3">
        <f t="shared" si="263"/>
        <v>2035</v>
      </c>
      <c r="BW187" s="3">
        <f t="shared" si="264"/>
        <v>3353</v>
      </c>
      <c r="BX187" s="3">
        <f t="shared" si="265"/>
        <v>10381</v>
      </c>
    </row>
    <row r="188" spans="1:76" x14ac:dyDescent="0.55000000000000004">
      <c r="A188">
        <v>65</v>
      </c>
      <c r="B188" s="6" t="s">
        <v>282</v>
      </c>
      <c r="C188" s="6">
        <v>99965</v>
      </c>
      <c r="D188">
        <v>370508</v>
      </c>
      <c r="E188">
        <v>525626</v>
      </c>
      <c r="F188">
        <v>121523</v>
      </c>
      <c r="G188">
        <v>166633</v>
      </c>
      <c r="H188">
        <v>177089</v>
      </c>
      <c r="I188" s="62">
        <f t="shared" si="222"/>
        <v>10456</v>
      </c>
      <c r="J188" s="8">
        <f t="shared" si="223"/>
        <v>1.4389538684271007E-2</v>
      </c>
      <c r="K188" s="62">
        <f t="shared" si="224"/>
        <v>55566</v>
      </c>
      <c r="L188" s="8">
        <f t="shared" si="225"/>
        <v>4.2986147051519784E-2</v>
      </c>
      <c r="M188">
        <v>394200</v>
      </c>
      <c r="N188" s="8">
        <f t="shared" si="226"/>
        <v>2.0579048054583028E-2</v>
      </c>
      <c r="O188" s="3">
        <v>19146.515808210999</v>
      </c>
      <c r="P188" s="8">
        <f t="shared" si="227"/>
        <v>3.6426120108615248E-2</v>
      </c>
      <c r="Q188" s="8">
        <f t="shared" si="228"/>
        <v>1.8718828697161182E-3</v>
      </c>
      <c r="R188" s="8">
        <v>2.1499999999999998E-2</v>
      </c>
      <c r="S188" s="115">
        <f t="shared" si="229"/>
        <v>11300.958999999999</v>
      </c>
      <c r="T188" s="8">
        <f t="shared" si="230"/>
        <v>4.1453787410339451E-3</v>
      </c>
      <c r="U188" s="2">
        <v>0.73141768591215794</v>
      </c>
      <c r="V188" s="2">
        <v>0.26858231408784206</v>
      </c>
      <c r="W188">
        <v>126</v>
      </c>
      <c r="X188" t="s">
        <v>382</v>
      </c>
      <c r="Y188" s="3">
        <f t="shared" si="231"/>
        <v>37215.75</v>
      </c>
      <c r="Z188" s="3">
        <f t="shared" si="232"/>
        <v>908.07847894301131</v>
      </c>
      <c r="AA188" s="3">
        <f t="shared" si="233"/>
        <v>38249.828478943011</v>
      </c>
      <c r="AB188" s="3"/>
      <c r="AC188" s="3">
        <f t="shared" si="234"/>
        <v>1734.5448316264831</v>
      </c>
      <c r="AD188" s="3">
        <f t="shared" si="235"/>
        <v>783.24924208647951</v>
      </c>
      <c r="AE188" s="3">
        <f t="shared" si="236"/>
        <v>40767.622552655972</v>
      </c>
      <c r="AF188" s="3">
        <f t="shared" si="237"/>
        <v>0</v>
      </c>
      <c r="AG188" s="8">
        <f t="shared" si="238"/>
        <v>6.0172616107500628E-3</v>
      </c>
      <c r="AH188" s="3">
        <f t="shared" si="239"/>
        <v>0</v>
      </c>
      <c r="AI188" s="3">
        <f t="shared" si="240"/>
        <v>2517.7940737129625</v>
      </c>
      <c r="AJ188" s="3"/>
      <c r="AK188" s="3">
        <f t="shared" si="241"/>
        <v>40768</v>
      </c>
      <c r="AM188" s="10">
        <v>0.25431812921718394</v>
      </c>
      <c r="AN188" s="10">
        <v>0.15825814310384667</v>
      </c>
      <c r="AO188" s="10">
        <v>0.162606796750283</v>
      </c>
      <c r="AP188" s="10">
        <v>0.42481693092868716</v>
      </c>
      <c r="AQ188" s="10">
        <v>9.5309122237531962E-2</v>
      </c>
      <c r="AR188" s="10">
        <v>0.17346534319028895</v>
      </c>
      <c r="AS188" s="10">
        <v>0.19750156465713431</v>
      </c>
      <c r="AT188" s="10">
        <v>0.12952811061867725</v>
      </c>
      <c r="AU188" s="77">
        <v>0.40419585929636748</v>
      </c>
      <c r="AV188" s="77">
        <f t="shared" si="242"/>
        <v>0.26877446542782091</v>
      </c>
      <c r="AW188" s="10">
        <v>0</v>
      </c>
      <c r="AX188" s="10">
        <f t="shared" si="243"/>
        <v>0.24291557106478703</v>
      </c>
      <c r="AY188" s="10">
        <f t="shared" si="244"/>
        <v>0.16214423102042214</v>
      </c>
      <c r="AZ188" s="10">
        <f t="shared" si="245"/>
        <v>0.18066823669688079</v>
      </c>
      <c r="BA188" s="10">
        <f t="shared" si="246"/>
        <v>0.41427196121790966</v>
      </c>
      <c r="BC188" s="13">
        <f t="shared" si="247"/>
        <v>9903.182001169238</v>
      </c>
      <c r="BD188" s="13">
        <f t="shared" si="248"/>
        <v>6610.2960102405696</v>
      </c>
      <c r="BE188" s="13">
        <f t="shared" si="249"/>
        <v>7365.4826736584355</v>
      </c>
      <c r="BF188" s="13">
        <f t="shared" si="250"/>
        <v>16889.039314931742</v>
      </c>
      <c r="BH188" s="13">
        <f t="shared" si="251"/>
        <v>10400.598931293305</v>
      </c>
      <c r="BI188" s="13">
        <f t="shared" si="252"/>
        <v>6649.0318058314806</v>
      </c>
      <c r="BJ188" s="13">
        <f t="shared" si="253"/>
        <v>7372.5401785848617</v>
      </c>
      <c r="BK188" s="13">
        <f t="shared" si="254"/>
        <v>16355.084200867848</v>
      </c>
      <c r="BL188" s="13">
        <f t="shared" si="255"/>
        <v>40777.255116577493</v>
      </c>
      <c r="BM188" s="67">
        <f t="shared" si="256"/>
        <v>0.99977303237917725</v>
      </c>
      <c r="BO188" s="136">
        <f t="shared" si="257"/>
        <v>10398.238332098737</v>
      </c>
      <c r="BP188" s="136">
        <f t="shared" si="258"/>
        <v>6647.5226909017365</v>
      </c>
      <c r="BQ188" s="136">
        <f t="shared" si="259"/>
        <v>7370.8668506811082</v>
      </c>
      <c r="BR188" s="136">
        <f t="shared" si="260"/>
        <v>16351.372126318422</v>
      </c>
      <c r="BT188" s="3">
        <f t="shared" si="261"/>
        <v>10399</v>
      </c>
      <c r="BU188" s="3">
        <f t="shared" si="262"/>
        <v>6648</v>
      </c>
      <c r="BV188" s="3">
        <f t="shared" si="263"/>
        <v>7371</v>
      </c>
      <c r="BW188" s="3">
        <f t="shared" si="264"/>
        <v>16350</v>
      </c>
      <c r="BX188" s="3">
        <f t="shared" si="265"/>
        <v>40768</v>
      </c>
    </row>
    <row r="189" spans="1:76" x14ac:dyDescent="0.55000000000000004">
      <c r="A189">
        <v>71</v>
      </c>
      <c r="B189" s="6" t="s">
        <v>206</v>
      </c>
      <c r="C189" s="6">
        <v>99971</v>
      </c>
      <c r="D189">
        <v>308079</v>
      </c>
      <c r="E189">
        <v>353053</v>
      </c>
      <c r="F189">
        <v>98373</v>
      </c>
      <c r="G189">
        <v>104540</v>
      </c>
      <c r="H189">
        <v>113790</v>
      </c>
      <c r="I189" s="62">
        <f t="shared" si="222"/>
        <v>9250</v>
      </c>
      <c r="J189" s="8">
        <f t="shared" si="223"/>
        <v>1.2729842466479228E-2</v>
      </c>
      <c r="K189" s="62">
        <f t="shared" si="224"/>
        <v>15417</v>
      </c>
      <c r="L189" s="8">
        <f t="shared" si="225"/>
        <v>1.1926671509435277E-2</v>
      </c>
      <c r="M189">
        <v>312654</v>
      </c>
      <c r="N189" s="8">
        <f t="shared" si="226"/>
        <v>1.6321972832211065E-2</v>
      </c>
      <c r="O189" s="3">
        <v>54990.031781848797</v>
      </c>
      <c r="P189" s="8">
        <f t="shared" si="227"/>
        <v>0.15575574143782603</v>
      </c>
      <c r="Q189" s="8">
        <f t="shared" si="228"/>
        <v>5.376168673646823E-3</v>
      </c>
      <c r="R189" s="8">
        <v>4.8999999999999998E-3</v>
      </c>
      <c r="S189" s="115">
        <f t="shared" si="229"/>
        <v>1729.9596999999999</v>
      </c>
      <c r="T189" s="8">
        <f t="shared" si="230"/>
        <v>6.3457784098017362E-4</v>
      </c>
      <c r="U189" s="2">
        <v>0.65218452008443206</v>
      </c>
      <c r="V189" s="2">
        <v>0.34781547991556794</v>
      </c>
      <c r="W189">
        <v>837</v>
      </c>
      <c r="X189" t="s">
        <v>382</v>
      </c>
      <c r="Y189" s="3">
        <f t="shared" si="231"/>
        <v>5087.7749999999996</v>
      </c>
      <c r="Z189" s="3">
        <f t="shared" si="232"/>
        <v>138.25286661645998</v>
      </c>
      <c r="AA189" s="3">
        <f t="shared" si="233"/>
        <v>6063.0278666164595</v>
      </c>
      <c r="AB189" s="3"/>
      <c r="AC189" s="3">
        <f t="shared" si="234"/>
        <v>265.52548828441036</v>
      </c>
      <c r="AD189" s="3">
        <f t="shared" si="235"/>
        <v>2249.5424831798114</v>
      </c>
      <c r="AE189" s="3">
        <f t="shared" si="236"/>
        <v>8578.0958380806806</v>
      </c>
      <c r="AF189" s="3">
        <f t="shared" si="237"/>
        <v>0</v>
      </c>
      <c r="AG189" s="8">
        <f t="shared" si="238"/>
        <v>6.0107465146269964E-3</v>
      </c>
      <c r="AH189" s="3">
        <f t="shared" si="239"/>
        <v>234.1513115538655</v>
      </c>
      <c r="AI189" s="3">
        <f t="shared" si="240"/>
        <v>2749.2192830180875</v>
      </c>
      <c r="AJ189" s="3"/>
      <c r="AK189" s="3">
        <f t="shared" si="241"/>
        <v>8812</v>
      </c>
      <c r="AM189" s="10">
        <v>0.26793857674724469</v>
      </c>
      <c r="AN189" s="10">
        <v>0.16854195572621158</v>
      </c>
      <c r="AO189" s="10">
        <v>0.18532575523899333</v>
      </c>
      <c r="AP189" s="10">
        <v>0.37819371228755011</v>
      </c>
      <c r="AQ189" s="10">
        <v>8.9930237557542536E-2</v>
      </c>
      <c r="AR189" s="10">
        <v>0.33641562983265055</v>
      </c>
      <c r="AS189" s="10">
        <v>0.23611247536480284</v>
      </c>
      <c r="AT189" s="10">
        <v>0.18324023629086386</v>
      </c>
      <c r="AU189" s="77">
        <v>0.15430142095414018</v>
      </c>
      <c r="AV189" s="77">
        <f t="shared" si="242"/>
        <v>0.42634586739019309</v>
      </c>
      <c r="AW189" s="10">
        <v>0</v>
      </c>
      <c r="AX189" s="10">
        <f t="shared" si="243"/>
        <v>0.23451434243320401</v>
      </c>
      <c r="AY189" s="10">
        <f t="shared" si="244"/>
        <v>0.15286304635916309</v>
      </c>
      <c r="AZ189" s="10">
        <f t="shared" si="245"/>
        <v>0.17215293788974662</v>
      </c>
      <c r="BA189" s="10">
        <f t="shared" si="246"/>
        <v>0.44046967331788639</v>
      </c>
      <c r="BC189" s="13">
        <f t="shared" si="247"/>
        <v>2066.540385521394</v>
      </c>
      <c r="BD189" s="13">
        <f t="shared" si="248"/>
        <v>1347.0291645169452</v>
      </c>
      <c r="BE189" s="13">
        <f t="shared" si="249"/>
        <v>1517.0116886844471</v>
      </c>
      <c r="BF189" s="13">
        <f t="shared" si="250"/>
        <v>3881.4187612772148</v>
      </c>
      <c r="BH189" s="13">
        <f t="shared" si="251"/>
        <v>2170.338556091428</v>
      </c>
      <c r="BI189" s="13">
        <f t="shared" si="252"/>
        <v>1354.9226455790474</v>
      </c>
      <c r="BJ189" s="13">
        <f t="shared" si="253"/>
        <v>1518.4652685706135</v>
      </c>
      <c r="BK189" s="13">
        <f t="shared" si="254"/>
        <v>3758.7058373055593</v>
      </c>
      <c r="BL189" s="13">
        <f t="shared" si="255"/>
        <v>8802.4323075466473</v>
      </c>
      <c r="BM189" s="67">
        <f t="shared" si="256"/>
        <v>1.0010869373508444</v>
      </c>
      <c r="BO189" s="136">
        <f t="shared" si="257"/>
        <v>2172.6975781320216</v>
      </c>
      <c r="BP189" s="136">
        <f t="shared" si="258"/>
        <v>1356.3953616100323</v>
      </c>
      <c r="BQ189" s="136">
        <f t="shared" si="259"/>
        <v>1520.1157451869828</v>
      </c>
      <c r="BR189" s="136">
        <f t="shared" si="260"/>
        <v>3762.7913150709637</v>
      </c>
      <c r="BT189" s="3">
        <f t="shared" si="261"/>
        <v>2174</v>
      </c>
      <c r="BU189" s="3">
        <f t="shared" si="262"/>
        <v>1357</v>
      </c>
      <c r="BV189" s="3">
        <f t="shared" si="263"/>
        <v>1520</v>
      </c>
      <c r="BW189" s="3">
        <f t="shared" si="264"/>
        <v>3762</v>
      </c>
      <c r="BX189" s="3">
        <f t="shared" si="265"/>
        <v>8813</v>
      </c>
    </row>
    <row r="190" spans="1:76" x14ac:dyDescent="0.55000000000000004">
      <c r="A190">
        <v>111</v>
      </c>
      <c r="B190" s="6" t="s">
        <v>216</v>
      </c>
      <c r="C190" s="6">
        <v>99111</v>
      </c>
      <c r="D190">
        <v>98244</v>
      </c>
      <c r="E190">
        <v>101254</v>
      </c>
      <c r="F190">
        <v>32446</v>
      </c>
      <c r="G190">
        <v>33122</v>
      </c>
      <c r="H190">
        <v>33597</v>
      </c>
      <c r="I190" s="62">
        <f t="shared" si="222"/>
        <v>475</v>
      </c>
      <c r="J190" s="8">
        <f t="shared" si="223"/>
        <v>6.5369461314352794E-4</v>
      </c>
      <c r="K190" s="62">
        <f t="shared" si="224"/>
        <v>1151</v>
      </c>
      <c r="L190" s="8">
        <f t="shared" si="225"/>
        <v>8.904195957293898E-4</v>
      </c>
      <c r="M190">
        <v>96377</v>
      </c>
      <c r="N190" s="8">
        <f t="shared" si="226"/>
        <v>5.0313214468710003E-3</v>
      </c>
      <c r="O190" s="3">
        <v>540.94968600264497</v>
      </c>
      <c r="P190" s="8">
        <f t="shared" si="227"/>
        <v>5.3425018863713526E-3</v>
      </c>
      <c r="Q190" s="8">
        <f t="shared" si="228"/>
        <v>5.2886617113512216E-5</v>
      </c>
      <c r="R190" s="8">
        <v>2.69E-2</v>
      </c>
      <c r="S190" s="115">
        <f t="shared" si="229"/>
        <v>2723.7325999999998</v>
      </c>
      <c r="T190" s="8">
        <f t="shared" si="230"/>
        <v>9.9911018315358138E-4</v>
      </c>
      <c r="U190" s="2">
        <v>0.68276362718176942</v>
      </c>
      <c r="V190" s="2">
        <v>0.31723637281823058</v>
      </c>
      <c r="W190">
        <v>199</v>
      </c>
      <c r="X190" t="s">
        <v>382</v>
      </c>
      <c r="Y190" s="3">
        <f t="shared" si="231"/>
        <v>557.69999999999993</v>
      </c>
      <c r="Z190" s="3">
        <f t="shared" si="232"/>
        <v>14.55779537922545</v>
      </c>
      <c r="AA190" s="3">
        <f t="shared" si="233"/>
        <v>771.2577953792254</v>
      </c>
      <c r="AB190" s="3"/>
      <c r="AC190" s="3">
        <f t="shared" si="234"/>
        <v>418.05622903884205</v>
      </c>
      <c r="AD190" s="3">
        <f t="shared" si="235"/>
        <v>22.129270714977149</v>
      </c>
      <c r="AE190" s="3">
        <f t="shared" si="236"/>
        <v>1211.4432951330446</v>
      </c>
      <c r="AF190" s="3">
        <f t="shared" si="237"/>
        <v>0</v>
      </c>
      <c r="AG190" s="8">
        <f t="shared" si="238"/>
        <v>1.0519968002670936E-3</v>
      </c>
      <c r="AH190" s="3">
        <f t="shared" si="239"/>
        <v>46.95921188969627</v>
      </c>
      <c r="AI190" s="3">
        <f t="shared" si="240"/>
        <v>487.14471164351551</v>
      </c>
      <c r="AJ190" s="3"/>
      <c r="AK190" s="3">
        <f t="shared" si="241"/>
        <v>1258</v>
      </c>
      <c r="AM190" s="10">
        <v>0.22289587475933414</v>
      </c>
      <c r="AN190" s="10">
        <v>0.1421159549285099</v>
      </c>
      <c r="AO190" s="10">
        <v>0.169261036896759</v>
      </c>
      <c r="AP190" s="10">
        <v>0.46572713341539385</v>
      </c>
      <c r="AQ190" s="10">
        <v>2.3653085238124295E-2</v>
      </c>
      <c r="AR190" s="10">
        <v>0.23913323218424176</v>
      </c>
      <c r="AS190" s="10">
        <v>0.24152059170597739</v>
      </c>
      <c r="AT190" s="10">
        <v>0.27134400499632444</v>
      </c>
      <c r="AU190" s="77">
        <v>0.22434908587533223</v>
      </c>
      <c r="AV190" s="77">
        <f t="shared" si="242"/>
        <v>0.26278631742236608</v>
      </c>
      <c r="AW190" s="10">
        <v>0</v>
      </c>
      <c r="AX190" s="10">
        <f t="shared" si="243"/>
        <v>0.2401421620848686</v>
      </c>
      <c r="AY190" s="10">
        <f t="shared" si="244"/>
        <v>0.17751633950396528</v>
      </c>
      <c r="AZ190" s="10">
        <f t="shared" si="245"/>
        <v>0.19796022535082508</v>
      </c>
      <c r="BA190" s="10">
        <f t="shared" si="246"/>
        <v>0.38438127306034253</v>
      </c>
      <c r="BC190" s="13">
        <f t="shared" si="247"/>
        <v>302.09883990276472</v>
      </c>
      <c r="BD190" s="13">
        <f t="shared" si="248"/>
        <v>223.31555509598832</v>
      </c>
      <c r="BE190" s="13">
        <f t="shared" si="249"/>
        <v>249.03396349133794</v>
      </c>
      <c r="BF190" s="13">
        <f t="shared" si="250"/>
        <v>483.55164150991089</v>
      </c>
      <c r="BH190" s="13">
        <f t="shared" si="251"/>
        <v>317.27265752226657</v>
      </c>
      <c r="BI190" s="13">
        <f t="shared" si="252"/>
        <v>224.62416603883688</v>
      </c>
      <c r="BJ190" s="13">
        <f t="shared" si="253"/>
        <v>249.27258443473832</v>
      </c>
      <c r="BK190" s="13">
        <f t="shared" si="254"/>
        <v>468.2639234175067</v>
      </c>
      <c r="BL190" s="13">
        <f t="shared" si="255"/>
        <v>1259.4333314133485</v>
      </c>
      <c r="BM190" s="67">
        <f t="shared" si="256"/>
        <v>0.99886192355117365</v>
      </c>
      <c r="BO190" s="136">
        <f t="shared" si="257"/>
        <v>316.91157698288396</v>
      </c>
      <c r="BP190" s="136">
        <f t="shared" si="258"/>
        <v>224.36852656563082</v>
      </c>
      <c r="BQ190" s="136">
        <f t="shared" si="259"/>
        <v>248.98889317705508</v>
      </c>
      <c r="BR190" s="136">
        <f t="shared" si="260"/>
        <v>467.73100327443024</v>
      </c>
      <c r="BT190" s="3">
        <f t="shared" si="261"/>
        <v>318</v>
      </c>
      <c r="BU190" s="3">
        <f t="shared" si="262"/>
        <v>225</v>
      </c>
      <c r="BV190" s="3">
        <f t="shared" si="263"/>
        <v>249</v>
      </c>
      <c r="BW190" s="3">
        <f t="shared" si="264"/>
        <v>467</v>
      </c>
      <c r="BX190" s="3">
        <f t="shared" si="265"/>
        <v>1259</v>
      </c>
    </row>
    <row r="191" spans="1:76" x14ac:dyDescent="0.55000000000000004">
      <c r="A191">
        <v>71</v>
      </c>
      <c r="B191" s="6" t="s">
        <v>202</v>
      </c>
      <c r="C191" s="6">
        <v>81344</v>
      </c>
      <c r="D191">
        <v>76403</v>
      </c>
      <c r="E191">
        <v>92963</v>
      </c>
      <c r="F191">
        <v>27016</v>
      </c>
      <c r="G191">
        <v>29336</v>
      </c>
      <c r="H191">
        <v>32817</v>
      </c>
      <c r="I191" s="62">
        <f t="shared" si="222"/>
        <v>3481</v>
      </c>
      <c r="J191" s="8">
        <f t="shared" si="223"/>
        <v>4.7905493649528855E-3</v>
      </c>
      <c r="K191" s="62">
        <f t="shared" si="224"/>
        <v>5801</v>
      </c>
      <c r="L191" s="8">
        <f t="shared" si="225"/>
        <v>4.4876838182677584E-3</v>
      </c>
      <c r="M191">
        <v>78481</v>
      </c>
      <c r="N191" s="8">
        <f t="shared" si="226"/>
        <v>4.0970681643118486E-3</v>
      </c>
      <c r="O191" s="3">
        <v>47414.414230161601</v>
      </c>
      <c r="P191" s="8">
        <f t="shared" si="227"/>
        <v>0.51003532835818122</v>
      </c>
      <c r="Q191" s="8">
        <f t="shared" si="228"/>
        <v>4.6355290259652007E-3</v>
      </c>
      <c r="R191" s="8">
        <v>0.10100000000000001</v>
      </c>
      <c r="S191" s="115">
        <f t="shared" si="229"/>
        <v>9389.2630000000008</v>
      </c>
      <c r="T191" s="8">
        <f t="shared" si="230"/>
        <v>3.4441370182987665E-3</v>
      </c>
      <c r="U191" s="2">
        <v>0.55601858681221417</v>
      </c>
      <c r="V191" s="2">
        <v>0.44398141318778583</v>
      </c>
      <c r="W191">
        <v>5</v>
      </c>
      <c r="X191" t="s">
        <v>368</v>
      </c>
      <c r="Y191" s="3">
        <f t="shared" si="231"/>
        <v>1914</v>
      </c>
      <c r="Z191" s="3">
        <f t="shared" si="232"/>
        <v>58.452314869449779</v>
      </c>
      <c r="AA191" s="3">
        <f t="shared" si="233"/>
        <v>1977.4523148694498</v>
      </c>
      <c r="AB191" s="3"/>
      <c r="AC191" s="3">
        <f t="shared" si="234"/>
        <v>1441.1252717076286</v>
      </c>
      <c r="AD191" s="3">
        <f t="shared" si="235"/>
        <v>1939.6377065023028</v>
      </c>
      <c r="AE191" s="3">
        <f t="shared" si="236"/>
        <v>5358.2152930793809</v>
      </c>
      <c r="AF191" s="3">
        <f t="shared" si="237"/>
        <v>0</v>
      </c>
      <c r="AG191" s="8">
        <f t="shared" si="238"/>
        <v>8.0796660442639667E-3</v>
      </c>
      <c r="AH191" s="3">
        <f t="shared" si="239"/>
        <v>314.74699466660871</v>
      </c>
      <c r="AI191" s="3">
        <f t="shared" si="240"/>
        <v>3695.5099728765399</v>
      </c>
      <c r="AJ191" s="3"/>
      <c r="AK191" s="3">
        <f t="shared" si="241"/>
        <v>5673</v>
      </c>
      <c r="AM191" s="10">
        <v>0.2056029134090574</v>
      </c>
      <c r="AN191" s="10">
        <v>0.1383648901017849</v>
      </c>
      <c r="AO191" s="10">
        <v>0.17280201160446476</v>
      </c>
      <c r="AP191" s="10">
        <v>0.48323018488469294</v>
      </c>
      <c r="AQ191" s="10">
        <v>8.7383085922110165E-2</v>
      </c>
      <c r="AR191" s="10">
        <v>5.3447791854689536E-2</v>
      </c>
      <c r="AS191" s="10">
        <v>0.13028383195223739</v>
      </c>
      <c r="AT191" s="10">
        <v>0.34814526158411574</v>
      </c>
      <c r="AU191" s="77">
        <v>0.38074002868684725</v>
      </c>
      <c r="AV191" s="77">
        <f t="shared" si="242"/>
        <v>0.1408308777767997</v>
      </c>
      <c r="AW191" s="10">
        <v>0</v>
      </c>
      <c r="AX191" s="10">
        <f t="shared" si="243"/>
        <v>0.26568217410229766</v>
      </c>
      <c r="AY191" s="10">
        <f t="shared" si="244"/>
        <v>0.16795157917137643</v>
      </c>
      <c r="AZ191" s="10">
        <f t="shared" si="245"/>
        <v>0.1784148097070109</v>
      </c>
      <c r="BA191" s="10">
        <f t="shared" si="246"/>
        <v>0.387951437019315</v>
      </c>
      <c r="BC191" s="13">
        <f t="shared" si="247"/>
        <v>1507.2149736823346</v>
      </c>
      <c r="BD191" s="13">
        <f t="shared" si="248"/>
        <v>952.78930863921846</v>
      </c>
      <c r="BE191" s="13">
        <f t="shared" si="249"/>
        <v>1012.1472154678728</v>
      </c>
      <c r="BF191" s="13">
        <f t="shared" si="250"/>
        <v>2200.8485022105742</v>
      </c>
      <c r="BH191" s="13">
        <f t="shared" si="251"/>
        <v>1582.9193528563794</v>
      </c>
      <c r="BI191" s="13">
        <f t="shared" si="252"/>
        <v>958.37257629371959</v>
      </c>
      <c r="BJ191" s="13">
        <f t="shared" si="253"/>
        <v>1013.11704110944</v>
      </c>
      <c r="BK191" s="13">
        <f t="shared" si="254"/>
        <v>2131.2676165768817</v>
      </c>
      <c r="BL191" s="13">
        <f t="shared" si="255"/>
        <v>5685.67658683642</v>
      </c>
      <c r="BM191" s="67">
        <f t="shared" si="256"/>
        <v>0.99777043476834948</v>
      </c>
      <c r="BO191" s="136">
        <f t="shared" si="257"/>
        <v>1579.3901309027442</v>
      </c>
      <c r="BP191" s="136">
        <f t="shared" si="258"/>
        <v>956.23582211864777</v>
      </c>
      <c r="BQ191" s="136">
        <f t="shared" si="259"/>
        <v>1010.8582305789898</v>
      </c>
      <c r="BR191" s="136">
        <f t="shared" si="260"/>
        <v>2126.5158163996193</v>
      </c>
      <c r="BT191" s="3">
        <f t="shared" si="261"/>
        <v>1580</v>
      </c>
      <c r="BU191" s="3">
        <f t="shared" si="262"/>
        <v>957</v>
      </c>
      <c r="BV191" s="3">
        <f t="shared" si="263"/>
        <v>1011</v>
      </c>
      <c r="BW191" s="3">
        <f t="shared" si="264"/>
        <v>2125</v>
      </c>
      <c r="BX191" s="3">
        <f t="shared" si="265"/>
        <v>5673</v>
      </c>
    </row>
    <row r="192" spans="1:76" x14ac:dyDescent="0.55000000000000004">
      <c r="A192">
        <v>37</v>
      </c>
      <c r="B192" s="6" t="s">
        <v>112</v>
      </c>
      <c r="C192" s="6">
        <v>82422</v>
      </c>
      <c r="D192">
        <v>209</v>
      </c>
      <c r="E192">
        <v>211</v>
      </c>
      <c r="F192">
        <v>76</v>
      </c>
      <c r="G192">
        <v>76</v>
      </c>
      <c r="H192">
        <v>76</v>
      </c>
      <c r="I192" s="62">
        <f t="shared" si="222"/>
        <v>0</v>
      </c>
      <c r="J192" s="8">
        <f t="shared" si="223"/>
        <v>0</v>
      </c>
      <c r="K192" s="62">
        <f t="shared" si="224"/>
        <v>0</v>
      </c>
      <c r="L192" s="8">
        <f t="shared" si="225"/>
        <v>0</v>
      </c>
      <c r="M192">
        <v>301</v>
      </c>
      <c r="N192" s="8">
        <f t="shared" si="226"/>
        <v>1.5713580579476131E-5</v>
      </c>
      <c r="O192" s="3">
        <v>148.34354396259599</v>
      </c>
      <c r="P192" s="8">
        <f t="shared" si="227"/>
        <v>0.70304997138671088</v>
      </c>
      <c r="Q192" s="8">
        <f t="shared" si="228"/>
        <v>1.4502990599338144E-5</v>
      </c>
      <c r="R192" s="8">
        <v>0.19409999999999999</v>
      </c>
      <c r="S192" s="115">
        <f t="shared" si="229"/>
        <v>40.955100000000002</v>
      </c>
      <c r="T192" s="8">
        <f t="shared" si="230"/>
        <v>1.5023008301943166E-5</v>
      </c>
      <c r="U192" s="2">
        <v>0.23333333333333334</v>
      </c>
      <c r="V192" s="2">
        <v>0.76666666666666661</v>
      </c>
      <c r="W192">
        <v>0</v>
      </c>
      <c r="X192" t="s">
        <v>372</v>
      </c>
      <c r="Y192" s="3">
        <f t="shared" si="231"/>
        <v>0</v>
      </c>
      <c r="Z192" s="3">
        <f t="shared" si="232"/>
        <v>0</v>
      </c>
      <c r="AA192" s="3">
        <f t="shared" si="233"/>
        <v>0</v>
      </c>
      <c r="AB192" s="3"/>
      <c r="AC192" s="3">
        <f t="shared" si="234"/>
        <v>6.2860556377335577</v>
      </c>
      <c r="AD192" s="3">
        <f t="shared" si="235"/>
        <v>6.0684653824743142</v>
      </c>
      <c r="AE192" s="3">
        <f t="shared" si="236"/>
        <v>12.354521020207873</v>
      </c>
      <c r="AF192" s="3">
        <f t="shared" si="237"/>
        <v>12.354521020207873</v>
      </c>
      <c r="AG192" s="8">
        <f t="shared" si="238"/>
        <v>0</v>
      </c>
      <c r="AH192" s="3">
        <f t="shared" si="239"/>
        <v>0</v>
      </c>
      <c r="AI192" s="3">
        <f t="shared" si="240"/>
        <v>0</v>
      </c>
      <c r="AJ192" s="3"/>
      <c r="AK192" s="3">
        <f t="shared" si="241"/>
        <v>8</v>
      </c>
      <c r="AM192" s="10">
        <v>4.6893333333333335E-2</v>
      </c>
      <c r="AN192" s="10">
        <v>0.41185999999999995</v>
      </c>
      <c r="AO192" s="10">
        <v>0.12541555555555564</v>
      </c>
      <c r="AP192" s="10">
        <v>0.4158311111111111</v>
      </c>
      <c r="AQ192" s="10">
        <v>8.0550498894591191E-3</v>
      </c>
      <c r="AR192" s="10">
        <v>0.84535048314828187</v>
      </c>
      <c r="AS192" s="10">
        <v>0</v>
      </c>
      <c r="AT192" s="10">
        <v>0.14659446696225895</v>
      </c>
      <c r="AU192" s="77">
        <v>0</v>
      </c>
      <c r="AV192" s="77">
        <f t="shared" si="242"/>
        <v>0.85340553303774103</v>
      </c>
      <c r="AW192" s="10">
        <v>0.2</v>
      </c>
      <c r="AX192" s="10">
        <f t="shared" si="243"/>
        <v>0.41045784926049483</v>
      </c>
      <c r="AY192" s="10">
        <f t="shared" si="244"/>
        <v>-2.9762834383598669E-2</v>
      </c>
      <c r="AZ192" s="10">
        <f t="shared" si="245"/>
        <v>0.18673505021220935</v>
      </c>
      <c r="BA192" s="10">
        <f t="shared" si="246"/>
        <v>0.4325699349108944</v>
      </c>
      <c r="BC192" s="13">
        <f t="shared" si="247"/>
        <v>4</v>
      </c>
      <c r="BD192" s="13">
        <f t="shared" si="248"/>
        <v>4</v>
      </c>
      <c r="BE192" s="13">
        <f t="shared" si="249"/>
        <v>1.4938804016976748</v>
      </c>
      <c r="BF192" s="13">
        <f t="shared" si="250"/>
        <v>3.4605594792871552</v>
      </c>
      <c r="BH192" s="13">
        <f t="shared" si="251"/>
        <v>4.2009119614545458</v>
      </c>
      <c r="BI192" s="13">
        <f t="shared" si="252"/>
        <v>4.0234396738245319</v>
      </c>
      <c r="BJ192" s="13">
        <f t="shared" si="253"/>
        <v>1.4953118175004949</v>
      </c>
      <c r="BK192" s="13">
        <f t="shared" si="254"/>
        <v>3.3511522242602796</v>
      </c>
      <c r="BL192" s="13">
        <f t="shared" si="255"/>
        <v>13.070815677039853</v>
      </c>
      <c r="BM192" s="67">
        <f t="shared" si="256"/>
        <v>0.61205055580829359</v>
      </c>
      <c r="BO192" s="136">
        <f t="shared" si="257"/>
        <v>4</v>
      </c>
      <c r="BP192" s="136">
        <f t="shared" si="258"/>
        <v>4</v>
      </c>
      <c r="BQ192" s="136">
        <f t="shared" si="259"/>
        <v>0</v>
      </c>
      <c r="BR192" s="136">
        <f t="shared" si="260"/>
        <v>0</v>
      </c>
      <c r="BT192" s="3">
        <f t="shared" si="261"/>
        <v>5</v>
      </c>
      <c r="BU192" s="3">
        <f t="shared" si="262"/>
        <v>4</v>
      </c>
      <c r="BV192" s="3">
        <f t="shared" si="263"/>
        <v>0</v>
      </c>
      <c r="BW192" s="3">
        <f t="shared" si="264"/>
        <v>0</v>
      </c>
      <c r="BX192" s="3">
        <f t="shared" si="265"/>
        <v>9</v>
      </c>
    </row>
    <row r="193" spans="1:76" x14ac:dyDescent="0.55000000000000004">
      <c r="A193">
        <v>71</v>
      </c>
      <c r="B193" s="6" t="s">
        <v>203</v>
      </c>
      <c r="C193" s="6">
        <v>82590</v>
      </c>
      <c r="D193">
        <v>123309</v>
      </c>
      <c r="E193">
        <v>194522</v>
      </c>
      <c r="F193">
        <v>38465</v>
      </c>
      <c r="G193">
        <v>47392</v>
      </c>
      <c r="H193">
        <v>61813</v>
      </c>
      <c r="I193" s="62">
        <f t="shared" si="222"/>
        <v>14421</v>
      </c>
      <c r="J193" s="8">
        <f t="shared" si="223"/>
        <v>1.9846168455037509E-2</v>
      </c>
      <c r="K193" s="62">
        <f t="shared" si="224"/>
        <v>23348</v>
      </c>
      <c r="L193" s="8">
        <f t="shared" si="225"/>
        <v>1.8062134423188353E-2</v>
      </c>
      <c r="M193">
        <v>126543</v>
      </c>
      <c r="N193" s="8">
        <f t="shared" si="226"/>
        <v>6.606125007537037E-3</v>
      </c>
      <c r="O193" s="3">
        <v>0</v>
      </c>
      <c r="P193" s="8">
        <f t="shared" si="227"/>
        <v>0</v>
      </c>
      <c r="Q193" s="8">
        <f t="shared" si="228"/>
        <v>0</v>
      </c>
      <c r="R193" s="8">
        <v>1.5299999999999999E-2</v>
      </c>
      <c r="S193" s="115">
        <f t="shared" si="229"/>
        <v>2976.1866</v>
      </c>
      <c r="T193" s="8">
        <f t="shared" si="230"/>
        <v>1.0917144873271462E-3</v>
      </c>
      <c r="U193" s="2">
        <v>0.53538263507922401</v>
      </c>
      <c r="V193" s="2">
        <v>0.46461736492077599</v>
      </c>
      <c r="W193">
        <v>94</v>
      </c>
      <c r="X193" t="s">
        <v>368</v>
      </c>
      <c r="Y193" s="3">
        <f t="shared" si="231"/>
        <v>7364.7749999999996</v>
      </c>
      <c r="Z193" s="3">
        <f t="shared" si="232"/>
        <v>230.23470738070429</v>
      </c>
      <c r="AA193" s="3">
        <f t="shared" si="233"/>
        <v>7689.0097073807037</v>
      </c>
      <c r="AB193" s="3"/>
      <c r="AC193" s="3">
        <f t="shared" si="234"/>
        <v>456.80451411123568</v>
      </c>
      <c r="AD193" s="3">
        <f t="shared" si="235"/>
        <v>0</v>
      </c>
      <c r="AE193" s="3">
        <f t="shared" si="236"/>
        <v>8145.814221491939</v>
      </c>
      <c r="AF193" s="3">
        <f t="shared" si="237"/>
        <v>0</v>
      </c>
      <c r="AG193" s="8">
        <f t="shared" si="238"/>
        <v>0</v>
      </c>
      <c r="AH193" s="3">
        <f t="shared" si="239"/>
        <v>0</v>
      </c>
      <c r="AI193" s="3">
        <f t="shared" si="240"/>
        <v>456.80451411123568</v>
      </c>
      <c r="AJ193" s="3"/>
      <c r="AK193" s="3">
        <f t="shared" si="241"/>
        <v>8146</v>
      </c>
      <c r="AM193" s="10">
        <v>0.30098175855833764</v>
      </c>
      <c r="AN193" s="10">
        <v>0.18350458549143406</v>
      </c>
      <c r="AO193" s="10">
        <v>0.16812962742754398</v>
      </c>
      <c r="AP193" s="10">
        <v>0.3473840285226843</v>
      </c>
      <c r="AQ193" s="10">
        <v>0.33040959413074972</v>
      </c>
      <c r="AR193" s="10">
        <v>0.64444424644456244</v>
      </c>
      <c r="AS193" s="10">
        <v>2.281115684885748E-2</v>
      </c>
      <c r="AT193" s="10">
        <v>2.335002575830344E-3</v>
      </c>
      <c r="AU193" s="77">
        <v>0</v>
      </c>
      <c r="AV193" s="77">
        <f t="shared" si="242"/>
        <v>0.97485384057531221</v>
      </c>
      <c r="AW193" s="10">
        <v>0.3</v>
      </c>
      <c r="AX193" s="10">
        <f t="shared" si="243"/>
        <v>0.20139495012152153</v>
      </c>
      <c r="AY193" s="10">
        <f t="shared" si="244"/>
        <v>0.13775716067357544</v>
      </c>
      <c r="AZ193" s="10">
        <f t="shared" si="245"/>
        <v>0.18327527666905677</v>
      </c>
      <c r="BA193" s="10">
        <f t="shared" si="246"/>
        <v>0.47757261253584632</v>
      </c>
      <c r="BC193" s="13">
        <f t="shared" si="247"/>
        <v>1640.5632636899145</v>
      </c>
      <c r="BD193" s="13">
        <f t="shared" si="248"/>
        <v>1122.1698308469454</v>
      </c>
      <c r="BE193" s="13">
        <f t="shared" si="249"/>
        <v>1492.9604037461365</v>
      </c>
      <c r="BF193" s="13">
        <f t="shared" si="250"/>
        <v>3890.3065017170043</v>
      </c>
      <c r="BH193" s="13">
        <f t="shared" si="251"/>
        <v>1722.9654594894675</v>
      </c>
      <c r="BI193" s="13">
        <f t="shared" si="252"/>
        <v>1128.7456545496411</v>
      </c>
      <c r="BJ193" s="13">
        <f t="shared" si="253"/>
        <v>1494.3909380194816</v>
      </c>
      <c r="BK193" s="13">
        <f t="shared" si="254"/>
        <v>3767.3125875497667</v>
      </c>
      <c r="BL193" s="13">
        <f t="shared" si="255"/>
        <v>8113.4146396083579</v>
      </c>
      <c r="BM193" s="67">
        <f t="shared" si="256"/>
        <v>1.0040162326023085</v>
      </c>
      <c r="BO193" s="136">
        <f t="shared" si="257"/>
        <v>1729.8852895405207</v>
      </c>
      <c r="BP193" s="136">
        <f t="shared" si="258"/>
        <v>1133.2789596471575</v>
      </c>
      <c r="BQ193" s="136">
        <f t="shared" si="259"/>
        <v>1500.39275962535</v>
      </c>
      <c r="BR193" s="136">
        <f t="shared" si="260"/>
        <v>3782.4429911869715</v>
      </c>
      <c r="BT193" s="3">
        <f t="shared" si="261"/>
        <v>1731</v>
      </c>
      <c r="BU193" s="3">
        <f t="shared" si="262"/>
        <v>1134</v>
      </c>
      <c r="BV193" s="3">
        <f t="shared" si="263"/>
        <v>1500</v>
      </c>
      <c r="BW193" s="3">
        <f t="shared" si="264"/>
        <v>3781</v>
      </c>
      <c r="BX193" s="3">
        <f t="shared" si="265"/>
        <v>8146</v>
      </c>
    </row>
    <row r="194" spans="1:76" x14ac:dyDescent="0.55000000000000004">
      <c r="A194">
        <v>59</v>
      </c>
      <c r="B194" s="6" t="s">
        <v>150</v>
      </c>
      <c r="C194" s="6">
        <v>82744</v>
      </c>
      <c r="D194">
        <v>5936</v>
      </c>
      <c r="E194">
        <v>6084</v>
      </c>
      <c r="F194">
        <v>1985</v>
      </c>
      <c r="G194">
        <v>1997</v>
      </c>
      <c r="H194">
        <v>2023</v>
      </c>
      <c r="I194" s="62">
        <f t="shared" si="222"/>
        <v>26</v>
      </c>
      <c r="J194" s="8">
        <f t="shared" si="223"/>
        <v>3.5781178824698371E-5</v>
      </c>
      <c r="K194" s="62">
        <f t="shared" si="224"/>
        <v>38</v>
      </c>
      <c r="L194" s="8">
        <f t="shared" si="225"/>
        <v>2.9396997947625379E-5</v>
      </c>
      <c r="M194">
        <v>5933</v>
      </c>
      <c r="N194" s="8">
        <f t="shared" si="226"/>
        <v>3.09729812551601E-4</v>
      </c>
      <c r="O194" s="3">
        <v>0</v>
      </c>
      <c r="P194" s="8">
        <f t="shared" si="227"/>
        <v>0</v>
      </c>
      <c r="Q194" s="8">
        <f t="shared" si="228"/>
        <v>0</v>
      </c>
      <c r="R194" s="8">
        <v>0.20319999999999999</v>
      </c>
      <c r="S194" s="115">
        <f t="shared" si="229"/>
        <v>1236.2688000000001</v>
      </c>
      <c r="T194" s="8">
        <f t="shared" si="230"/>
        <v>4.5348385050539042E-4</v>
      </c>
      <c r="U194" s="2">
        <v>0.94644644644644649</v>
      </c>
      <c r="V194" s="2">
        <v>5.3553553553553512E-2</v>
      </c>
      <c r="W194">
        <v>0</v>
      </c>
      <c r="X194" t="s">
        <v>371</v>
      </c>
      <c r="Y194" s="3">
        <f t="shared" si="231"/>
        <v>9.8999999999999986</v>
      </c>
      <c r="Z194" s="3">
        <f t="shared" si="232"/>
        <v>0.16705630630630627</v>
      </c>
      <c r="AA194" s="3">
        <f t="shared" si="233"/>
        <v>10.067056306306306</v>
      </c>
      <c r="AB194" s="3"/>
      <c r="AC194" s="3">
        <f t="shared" si="234"/>
        <v>189.75059174545049</v>
      </c>
      <c r="AD194" s="3">
        <f t="shared" si="235"/>
        <v>0</v>
      </c>
      <c r="AE194" s="3">
        <f t="shared" si="236"/>
        <v>199.81764805175681</v>
      </c>
      <c r="AF194" s="3">
        <f t="shared" si="237"/>
        <v>0</v>
      </c>
      <c r="AG194" s="8">
        <f t="shared" si="238"/>
        <v>4.5348385050539042E-4</v>
      </c>
      <c r="AH194" s="3">
        <f t="shared" si="239"/>
        <v>95.043186255981368</v>
      </c>
      <c r="AI194" s="3">
        <f t="shared" si="240"/>
        <v>284.79377800143186</v>
      </c>
      <c r="AJ194" s="3"/>
      <c r="AK194" s="3">
        <f t="shared" si="241"/>
        <v>295</v>
      </c>
      <c r="AM194" s="10">
        <v>0.14028883883883886</v>
      </c>
      <c r="AN194" s="10">
        <v>7.344667000333667E-2</v>
      </c>
      <c r="AO194" s="10">
        <v>0.1206676903570237</v>
      </c>
      <c r="AP194" s="10">
        <v>0.66559680080080075</v>
      </c>
      <c r="AQ194" s="10">
        <v>0</v>
      </c>
      <c r="AR194" s="10">
        <v>1.9821337237094221E-2</v>
      </c>
      <c r="AS194" s="10">
        <v>4.1119623579497491E-3</v>
      </c>
      <c r="AT194" s="10">
        <v>0.48204450180730313</v>
      </c>
      <c r="AU194" s="77">
        <v>0.49402219859765301</v>
      </c>
      <c r="AV194" s="77">
        <f t="shared" si="242"/>
        <v>1.9821337237094221E-2</v>
      </c>
      <c r="AW194" s="10">
        <v>0</v>
      </c>
      <c r="AX194" s="10">
        <f t="shared" si="243"/>
        <v>0.29871933934176131</v>
      </c>
      <c r="AY194" s="10">
        <f t="shared" si="244"/>
        <v>0.20193298475606258</v>
      </c>
      <c r="AZ194" s="10">
        <f t="shared" si="245"/>
        <v>0.20656996525217142</v>
      </c>
      <c r="BA194" s="10">
        <f t="shared" si="246"/>
        <v>0.29277771065000469</v>
      </c>
      <c r="BC194" s="13">
        <f t="shared" si="247"/>
        <v>88.122205105819589</v>
      </c>
      <c r="BD194" s="13">
        <f t="shared" si="248"/>
        <v>59.570230503038459</v>
      </c>
      <c r="BE194" s="13">
        <f t="shared" si="249"/>
        <v>60.938139749390565</v>
      </c>
      <c r="BF194" s="13">
        <f t="shared" si="250"/>
        <v>86.36942464175138</v>
      </c>
      <c r="BH194" s="13">
        <f t="shared" si="251"/>
        <v>92.548406374697095</v>
      </c>
      <c r="BI194" s="13">
        <f t="shared" si="252"/>
        <v>59.919307196199313</v>
      </c>
      <c r="BJ194" s="13">
        <f t="shared" si="253"/>
        <v>60.996529842822817</v>
      </c>
      <c r="BK194" s="13">
        <f t="shared" si="254"/>
        <v>83.638813674113536</v>
      </c>
      <c r="BL194" s="13">
        <f t="shared" si="255"/>
        <v>297.10305708783278</v>
      </c>
      <c r="BM194" s="67">
        <f t="shared" si="256"/>
        <v>0.99292145591349112</v>
      </c>
      <c r="BO194" s="136">
        <f t="shared" si="257"/>
        <v>91.893298400037665</v>
      </c>
      <c r="BP194" s="136">
        <f t="shared" si="258"/>
        <v>59.495165738577946</v>
      </c>
      <c r="BQ194" s="136">
        <f t="shared" si="259"/>
        <v>60.564763217206341</v>
      </c>
      <c r="BR194" s="136">
        <f t="shared" si="260"/>
        <v>83.04677264417802</v>
      </c>
      <c r="BT194" s="3">
        <f t="shared" si="261"/>
        <v>93</v>
      </c>
      <c r="BU194" s="3">
        <f t="shared" si="262"/>
        <v>60</v>
      </c>
      <c r="BV194" s="3">
        <f t="shared" si="263"/>
        <v>61</v>
      </c>
      <c r="BW194" s="3">
        <f t="shared" si="264"/>
        <v>82</v>
      </c>
      <c r="BX194" s="3">
        <f t="shared" si="265"/>
        <v>296</v>
      </c>
    </row>
    <row r="195" spans="1:76" x14ac:dyDescent="0.55000000000000004">
      <c r="A195">
        <v>37</v>
      </c>
      <c r="B195" s="6" t="s">
        <v>113</v>
      </c>
      <c r="C195" s="6">
        <v>83332</v>
      </c>
      <c r="D195">
        <v>30118</v>
      </c>
      <c r="E195">
        <v>31318</v>
      </c>
      <c r="F195">
        <v>8796</v>
      </c>
      <c r="G195">
        <v>8946</v>
      </c>
      <c r="H195">
        <v>9232</v>
      </c>
      <c r="I195" s="62">
        <f t="shared" si="222"/>
        <v>286</v>
      </c>
      <c r="J195" s="8">
        <f t="shared" si="223"/>
        <v>3.9359296707168207E-4</v>
      </c>
      <c r="K195" s="62">
        <f t="shared" si="224"/>
        <v>436</v>
      </c>
      <c r="L195" s="8">
        <f t="shared" si="225"/>
        <v>3.3729187118854381E-4</v>
      </c>
      <c r="M195">
        <v>30551</v>
      </c>
      <c r="N195" s="8">
        <f t="shared" si="226"/>
        <v>1.594902326523506E-3</v>
      </c>
      <c r="O195" s="3">
        <v>10423.5701458968</v>
      </c>
      <c r="P195" s="8">
        <f t="shared" si="227"/>
        <v>0.33283000657439171</v>
      </c>
      <c r="Q195" s="8">
        <f t="shared" si="228"/>
        <v>1.0190732660101504E-3</v>
      </c>
      <c r="R195" s="8">
        <v>0.13089999999999999</v>
      </c>
      <c r="S195" s="115">
        <f t="shared" si="229"/>
        <v>4099.5261999999993</v>
      </c>
      <c r="T195" s="8">
        <f t="shared" si="230"/>
        <v>1.5037740388042884E-3</v>
      </c>
      <c r="U195" s="2">
        <v>0.83933487501376502</v>
      </c>
      <c r="V195" s="2">
        <v>0.16066512498623498</v>
      </c>
      <c r="W195">
        <v>9</v>
      </c>
      <c r="X195" t="s">
        <v>370</v>
      </c>
      <c r="Y195" s="3">
        <f t="shared" si="231"/>
        <v>123.75</v>
      </c>
      <c r="Z195" s="3">
        <f t="shared" si="232"/>
        <v>2.5521308225966299</v>
      </c>
      <c r="AA195" s="3">
        <f t="shared" si="233"/>
        <v>135.30213082259664</v>
      </c>
      <c r="AB195" s="3"/>
      <c r="AC195" s="3">
        <f t="shared" si="234"/>
        <v>629.22199632149409</v>
      </c>
      <c r="AD195" s="3">
        <f t="shared" si="235"/>
        <v>426.4093529282062</v>
      </c>
      <c r="AE195" s="3">
        <f t="shared" si="236"/>
        <v>1190.9334800722968</v>
      </c>
      <c r="AF195" s="3">
        <f t="shared" si="237"/>
        <v>0</v>
      </c>
      <c r="AG195" s="8">
        <f t="shared" si="238"/>
        <v>2.5228473048144388E-3</v>
      </c>
      <c r="AH195" s="3">
        <f t="shared" si="239"/>
        <v>99.73375288606772</v>
      </c>
      <c r="AI195" s="3">
        <f t="shared" si="240"/>
        <v>1155.365102135768</v>
      </c>
      <c r="AJ195" s="3"/>
      <c r="AK195" s="3">
        <f t="shared" si="241"/>
        <v>1291</v>
      </c>
      <c r="AM195" s="10">
        <v>0.15079363506221782</v>
      </c>
      <c r="AN195" s="10">
        <v>0.10860112322431449</v>
      </c>
      <c r="AO195" s="10">
        <v>0.12505956025401022</v>
      </c>
      <c r="AP195" s="10">
        <v>0.61554568145945754</v>
      </c>
      <c r="AQ195" s="10">
        <v>0</v>
      </c>
      <c r="AR195" s="10">
        <v>2.517546278754567E-3</v>
      </c>
      <c r="AS195" s="10">
        <v>6.6836961335511787E-5</v>
      </c>
      <c r="AT195" s="10">
        <v>0.38160548914661485</v>
      </c>
      <c r="AU195" s="77">
        <v>0.61581012761329512</v>
      </c>
      <c r="AV195" s="77">
        <f t="shared" si="242"/>
        <v>2.517546278754567E-3</v>
      </c>
      <c r="AW195" s="10">
        <v>0</v>
      </c>
      <c r="AX195" s="10">
        <f t="shared" si="243"/>
        <v>0.31573540240462183</v>
      </c>
      <c r="AY195" s="10">
        <f t="shared" si="244"/>
        <v>0.17382223157878507</v>
      </c>
      <c r="AZ195" s="10">
        <f t="shared" si="245"/>
        <v>0.17969898966808162</v>
      </c>
      <c r="BA195" s="10">
        <f t="shared" si="246"/>
        <v>0.33074337634851136</v>
      </c>
      <c r="BC195" s="13">
        <f t="shared" si="247"/>
        <v>407.6144045043668</v>
      </c>
      <c r="BD195" s="13">
        <f t="shared" si="248"/>
        <v>224.40450096821152</v>
      </c>
      <c r="BE195" s="13">
        <f t="shared" si="249"/>
        <v>231.99139566149339</v>
      </c>
      <c r="BF195" s="13">
        <f t="shared" si="250"/>
        <v>426.98969886592818</v>
      </c>
      <c r="BH195" s="13">
        <f t="shared" si="251"/>
        <v>428.08805688589155</v>
      </c>
      <c r="BI195" s="13">
        <f t="shared" si="252"/>
        <v>225.71949304507444</v>
      </c>
      <c r="BJ195" s="13">
        <f t="shared" si="253"/>
        <v>232.21368664910577</v>
      </c>
      <c r="BK195" s="13">
        <f t="shared" si="254"/>
        <v>413.49021383835208</v>
      </c>
      <c r="BL195" s="13">
        <f t="shared" si="255"/>
        <v>1299.5114504184237</v>
      </c>
      <c r="BM195" s="67">
        <f t="shared" si="256"/>
        <v>0.99345026901018596</v>
      </c>
      <c r="BO195" s="136">
        <f t="shared" si="257"/>
        <v>425.28419527333676</v>
      </c>
      <c r="BP195" s="136">
        <f t="shared" si="258"/>
        <v>224.24109108647201</v>
      </c>
      <c r="BQ195" s="136">
        <f t="shared" si="259"/>
        <v>230.69274946940115</v>
      </c>
      <c r="BR195" s="136">
        <f t="shared" si="260"/>
        <v>410.78196417079016</v>
      </c>
      <c r="BT195" s="3">
        <f t="shared" si="261"/>
        <v>426</v>
      </c>
      <c r="BU195" s="3">
        <f t="shared" si="262"/>
        <v>225</v>
      </c>
      <c r="BV195" s="3">
        <f t="shared" si="263"/>
        <v>231</v>
      </c>
      <c r="BW195" s="3">
        <f t="shared" si="264"/>
        <v>410</v>
      </c>
      <c r="BX195" s="3">
        <f t="shared" si="265"/>
        <v>1292</v>
      </c>
    </row>
    <row r="196" spans="1:76" x14ac:dyDescent="0.55000000000000004">
      <c r="A196">
        <v>37</v>
      </c>
      <c r="B196" s="6" t="s">
        <v>114</v>
      </c>
      <c r="C196" s="6">
        <v>84200</v>
      </c>
      <c r="D196">
        <v>107816</v>
      </c>
      <c r="E196">
        <v>118859</v>
      </c>
      <c r="F196">
        <v>32013</v>
      </c>
      <c r="G196">
        <v>33203</v>
      </c>
      <c r="H196">
        <v>34848</v>
      </c>
      <c r="I196" s="62">
        <f t="shared" si="222"/>
        <v>1645</v>
      </c>
      <c r="J196" s="8">
        <f t="shared" si="223"/>
        <v>2.2638476602549547E-3</v>
      </c>
      <c r="K196" s="62">
        <f t="shared" si="224"/>
        <v>2835</v>
      </c>
      <c r="L196" s="8">
        <f t="shared" si="225"/>
        <v>2.1931707679346828E-3</v>
      </c>
      <c r="M196">
        <v>108116</v>
      </c>
      <c r="N196" s="8">
        <f t="shared" si="226"/>
        <v>5.6441510894705699E-3</v>
      </c>
      <c r="O196" s="3">
        <v>40683.7965764482</v>
      </c>
      <c r="P196" s="8">
        <f t="shared" si="227"/>
        <v>0.34228620951251648</v>
      </c>
      <c r="Q196" s="8">
        <f t="shared" si="228"/>
        <v>3.9775018415522563E-3</v>
      </c>
      <c r="R196" s="8">
        <v>0.12139999999999999</v>
      </c>
      <c r="S196" s="115">
        <f t="shared" si="229"/>
        <v>14429.482599999999</v>
      </c>
      <c r="T196" s="8">
        <f t="shared" si="230"/>
        <v>5.2929729604504552E-3</v>
      </c>
      <c r="U196" s="2">
        <v>0.64246227887617069</v>
      </c>
      <c r="V196" s="2">
        <v>0.35753772112382931</v>
      </c>
      <c r="W196">
        <v>80</v>
      </c>
      <c r="X196" t="s">
        <v>370</v>
      </c>
      <c r="Y196" s="3">
        <f t="shared" si="231"/>
        <v>981.75</v>
      </c>
      <c r="Z196" s="3">
        <f t="shared" si="232"/>
        <v>27.011693019966181</v>
      </c>
      <c r="AA196" s="3">
        <f t="shared" si="233"/>
        <v>1088.7616930199663</v>
      </c>
      <c r="AB196" s="3"/>
      <c r="AC196" s="3">
        <f t="shared" si="234"/>
        <v>2214.7310212234438</v>
      </c>
      <c r="AD196" s="3">
        <f t="shared" si="235"/>
        <v>1664.3003433574056</v>
      </c>
      <c r="AE196" s="3">
        <f t="shared" si="236"/>
        <v>4967.7930576008157</v>
      </c>
      <c r="AF196" s="3">
        <f t="shared" si="237"/>
        <v>0</v>
      </c>
      <c r="AG196" s="8">
        <f t="shared" si="238"/>
        <v>9.2704748020027115E-3</v>
      </c>
      <c r="AH196" s="3">
        <f t="shared" si="239"/>
        <v>366.48244278401182</v>
      </c>
      <c r="AI196" s="3">
        <f t="shared" si="240"/>
        <v>4245.5138073648613</v>
      </c>
      <c r="AJ196" s="3"/>
      <c r="AK196" s="3">
        <f t="shared" si="241"/>
        <v>5334</v>
      </c>
      <c r="AM196" s="10">
        <v>0.19156883129552549</v>
      </c>
      <c r="AN196" s="10">
        <v>0.13910429565556712</v>
      </c>
      <c r="AO196" s="10">
        <v>0.15982136446409992</v>
      </c>
      <c r="AP196" s="10">
        <v>0.50950550858480748</v>
      </c>
      <c r="AQ196" s="10">
        <v>0</v>
      </c>
      <c r="AR196" s="10">
        <v>5.7292265760636223E-2</v>
      </c>
      <c r="AS196" s="10">
        <v>0.45161212700447767</v>
      </c>
      <c r="AT196" s="10">
        <v>0.443629773970944</v>
      </c>
      <c r="AU196" s="77">
        <v>4.7465833263942131E-2</v>
      </c>
      <c r="AV196" s="77">
        <f t="shared" si="242"/>
        <v>5.7292265760636223E-2</v>
      </c>
      <c r="AW196" s="10">
        <v>0</v>
      </c>
      <c r="AX196" s="10">
        <f t="shared" si="243"/>
        <v>0.29534780428796803</v>
      </c>
      <c r="AY196" s="10">
        <f t="shared" si="244"/>
        <v>0.15857064536315876</v>
      </c>
      <c r="AZ196" s="10">
        <f t="shared" si="245"/>
        <v>0.16231808756303678</v>
      </c>
      <c r="BA196" s="10">
        <f t="shared" si="246"/>
        <v>0.3837634627858364</v>
      </c>
      <c r="BC196" s="13">
        <f t="shared" si="247"/>
        <v>1575.3851880720215</v>
      </c>
      <c r="BD196" s="13">
        <f t="shared" si="248"/>
        <v>845.8158223670888</v>
      </c>
      <c r="BE196" s="13">
        <f t="shared" si="249"/>
        <v>865.80467906123818</v>
      </c>
      <c r="BF196" s="13">
        <f t="shared" si="250"/>
        <v>2046.9943104996514</v>
      </c>
      <c r="BH196" s="13">
        <f t="shared" si="251"/>
        <v>1654.5136201175185</v>
      </c>
      <c r="BI196" s="13">
        <f t="shared" si="252"/>
        <v>850.77223411506702</v>
      </c>
      <c r="BJ196" s="13">
        <f t="shared" si="253"/>
        <v>866.63428128264457</v>
      </c>
      <c r="BK196" s="13">
        <f t="shared" si="254"/>
        <v>1982.2775992545864</v>
      </c>
      <c r="BL196" s="13">
        <f t="shared" si="255"/>
        <v>5354.1977347698166</v>
      </c>
      <c r="BM196" s="67">
        <f t="shared" si="256"/>
        <v>0.99622768232135805</v>
      </c>
      <c r="BO196" s="136">
        <f t="shared" si="257"/>
        <v>1648.2722691387953</v>
      </c>
      <c r="BP196" s="136">
        <f t="shared" si="258"/>
        <v>847.56285097581701</v>
      </c>
      <c r="BQ196" s="136">
        <f t="shared" si="259"/>
        <v>863.36506146244494</v>
      </c>
      <c r="BR196" s="136">
        <f t="shared" si="260"/>
        <v>1974.7998184229425</v>
      </c>
      <c r="BT196" s="3">
        <f t="shared" si="261"/>
        <v>1649</v>
      </c>
      <c r="BU196" s="3">
        <f t="shared" si="262"/>
        <v>848</v>
      </c>
      <c r="BV196" s="3">
        <f t="shared" si="263"/>
        <v>863</v>
      </c>
      <c r="BW196" s="3">
        <f t="shared" si="264"/>
        <v>1974</v>
      </c>
      <c r="BX196" s="3">
        <f t="shared" si="265"/>
        <v>5334</v>
      </c>
    </row>
    <row r="197" spans="1:76" x14ac:dyDescent="0.55000000000000004">
      <c r="A197">
        <v>37</v>
      </c>
      <c r="B197" s="6" t="s">
        <v>115</v>
      </c>
      <c r="C197" s="6">
        <v>84410</v>
      </c>
      <c r="D197">
        <v>36735</v>
      </c>
      <c r="E197">
        <v>42552</v>
      </c>
      <c r="F197">
        <v>27580</v>
      </c>
      <c r="G197">
        <v>28330</v>
      </c>
      <c r="H197">
        <v>30125</v>
      </c>
      <c r="I197" s="62">
        <f t="shared" si="222"/>
        <v>1795</v>
      </c>
      <c r="J197" s="8">
        <f t="shared" si="223"/>
        <v>2.4702775380897528E-3</v>
      </c>
      <c r="K197" s="62">
        <f t="shared" si="224"/>
        <v>2545</v>
      </c>
      <c r="L197" s="8">
        <f t="shared" si="225"/>
        <v>1.9688252572817523E-3</v>
      </c>
      <c r="M197">
        <v>36660</v>
      </c>
      <c r="N197" s="8">
        <f t="shared" si="226"/>
        <v>1.9138201463242358E-3</v>
      </c>
      <c r="O197" s="3">
        <v>42474.000077115503</v>
      </c>
      <c r="P197" s="8">
        <f t="shared" si="227"/>
        <v>0.99816695048682791</v>
      </c>
      <c r="Q197" s="8">
        <f t="shared" si="228"/>
        <v>4.1525233075867113E-3</v>
      </c>
      <c r="R197" s="8">
        <v>0.19259999999999999</v>
      </c>
      <c r="S197" s="115">
        <f t="shared" si="229"/>
        <v>8195.5151999999998</v>
      </c>
      <c r="T197" s="8">
        <f t="shared" si="230"/>
        <v>3.0062505741238919E-3</v>
      </c>
      <c r="U197" s="2">
        <v>0.21338819573489071</v>
      </c>
      <c r="V197" s="2">
        <v>0.78661180426510935</v>
      </c>
      <c r="W197">
        <v>0</v>
      </c>
      <c r="X197" t="s">
        <v>374</v>
      </c>
      <c r="Y197" s="3">
        <f t="shared" si="231"/>
        <v>618.75</v>
      </c>
      <c r="Z197" s="3">
        <f t="shared" si="232"/>
        <v>26.316311886116274</v>
      </c>
      <c r="AA197" s="3">
        <f t="shared" si="233"/>
        <v>645.0663118861163</v>
      </c>
      <c r="AB197" s="3"/>
      <c r="AC197" s="3">
        <f t="shared" si="234"/>
        <v>1257.9010801363215</v>
      </c>
      <c r="AD197" s="3">
        <f t="shared" si="235"/>
        <v>1737.5343222767924</v>
      </c>
      <c r="AE197" s="3">
        <f t="shared" si="236"/>
        <v>3640.5017142992301</v>
      </c>
      <c r="AF197" s="3">
        <f t="shared" si="237"/>
        <v>0</v>
      </c>
      <c r="AG197" s="8">
        <f t="shared" si="238"/>
        <v>7.1587738817106032E-3</v>
      </c>
      <c r="AH197" s="3">
        <f t="shared" si="239"/>
        <v>283.00221893067578</v>
      </c>
      <c r="AI197" s="3">
        <f t="shared" si="240"/>
        <v>3278.4376213437899</v>
      </c>
      <c r="AJ197" s="3"/>
      <c r="AK197" s="3">
        <f t="shared" si="241"/>
        <v>3924</v>
      </c>
      <c r="AM197" s="10">
        <v>0.26393288204583665</v>
      </c>
      <c r="AN197" s="10">
        <v>0.12419943367843554</v>
      </c>
      <c r="AO197" s="10">
        <v>0.14631604577765975</v>
      </c>
      <c r="AP197" s="10">
        <v>0.46555163849806808</v>
      </c>
      <c r="AQ197" s="10">
        <v>0</v>
      </c>
      <c r="AR197" s="10">
        <v>0</v>
      </c>
      <c r="AS197" s="10">
        <v>7.1755491191206596E-7</v>
      </c>
      <c r="AT197" s="10">
        <v>1.1680991162956753E-4</v>
      </c>
      <c r="AU197" s="77">
        <v>0.99988247253345841</v>
      </c>
      <c r="AV197" s="77">
        <f t="shared" si="242"/>
        <v>0</v>
      </c>
      <c r="AW197" s="10">
        <v>0.3</v>
      </c>
      <c r="AX197" s="10">
        <f t="shared" si="243"/>
        <v>0.25821235828620759</v>
      </c>
      <c r="AY197" s="10">
        <f t="shared" si="244"/>
        <v>0.17438780488638236</v>
      </c>
      <c r="AZ197" s="10">
        <f t="shared" si="245"/>
        <v>0.17362168713197629</v>
      </c>
      <c r="BA197" s="10">
        <f t="shared" si="246"/>
        <v>0.39377814969543373</v>
      </c>
      <c r="BC197" s="13">
        <f t="shared" si="247"/>
        <v>1013.2252939150786</v>
      </c>
      <c r="BD197" s="13">
        <f t="shared" si="248"/>
        <v>684.29774637416438</v>
      </c>
      <c r="BE197" s="13">
        <f t="shared" si="249"/>
        <v>681.29150030587493</v>
      </c>
      <c r="BF197" s="13">
        <f t="shared" si="250"/>
        <v>1545.1854594048821</v>
      </c>
      <c r="BH197" s="13">
        <f t="shared" si="251"/>
        <v>1064.1175642140379</v>
      </c>
      <c r="BI197" s="13">
        <f t="shared" si="252"/>
        <v>688.30767536763256</v>
      </c>
      <c r="BJ197" s="13">
        <f t="shared" si="253"/>
        <v>681.94430451882033</v>
      </c>
      <c r="BK197" s="13">
        <f t="shared" si="254"/>
        <v>1496.3336767284711</v>
      </c>
      <c r="BL197" s="13">
        <f t="shared" si="255"/>
        <v>3930.703220828962</v>
      </c>
      <c r="BM197" s="67">
        <f t="shared" si="256"/>
        <v>0.99829465099439674</v>
      </c>
      <c r="BO197" s="136">
        <f t="shared" si="257"/>
        <v>1062.3028723840605</v>
      </c>
      <c r="BP197" s="136">
        <f t="shared" si="258"/>
        <v>687.13387055789531</v>
      </c>
      <c r="BQ197" s="136">
        <f t="shared" si="259"/>
        <v>680.78135147723231</v>
      </c>
      <c r="BR197" s="136">
        <f t="shared" si="260"/>
        <v>1493.7819055808116</v>
      </c>
      <c r="BT197" s="3">
        <f t="shared" si="261"/>
        <v>1063</v>
      </c>
      <c r="BU197" s="3">
        <f t="shared" si="262"/>
        <v>687</v>
      </c>
      <c r="BV197" s="3">
        <f t="shared" si="263"/>
        <v>681</v>
      </c>
      <c r="BW197" s="3">
        <f t="shared" si="264"/>
        <v>1493</v>
      </c>
      <c r="BX197" s="3">
        <f t="shared" si="265"/>
        <v>3924</v>
      </c>
    </row>
    <row r="198" spans="1:76" x14ac:dyDescent="0.55000000000000004">
      <c r="A198">
        <v>37</v>
      </c>
      <c r="B198" s="6" t="s">
        <v>116</v>
      </c>
      <c r="C198" s="6">
        <v>84438</v>
      </c>
      <c r="D198">
        <v>8370</v>
      </c>
      <c r="E198">
        <v>8773</v>
      </c>
      <c r="F198">
        <v>3283</v>
      </c>
      <c r="G198">
        <v>3374</v>
      </c>
      <c r="H198">
        <v>3504</v>
      </c>
      <c r="I198" s="62">
        <f t="shared" si="222"/>
        <v>130</v>
      </c>
      <c r="J198" s="8">
        <f t="shared" si="223"/>
        <v>1.7890589412349186E-4</v>
      </c>
      <c r="K198" s="62">
        <f t="shared" si="224"/>
        <v>221</v>
      </c>
      <c r="L198" s="8">
        <f t="shared" si="225"/>
        <v>1.7096675122171603E-4</v>
      </c>
      <c r="M198">
        <v>8378</v>
      </c>
      <c r="N198" s="8">
        <f t="shared" si="226"/>
        <v>4.3737002689319283E-4</v>
      </c>
      <c r="O198" s="3">
        <v>0</v>
      </c>
      <c r="P198" s="8">
        <f t="shared" si="227"/>
        <v>0</v>
      </c>
      <c r="Q198" s="8">
        <f t="shared" si="228"/>
        <v>0</v>
      </c>
      <c r="R198" s="8">
        <v>4.4549999999999999E-2</v>
      </c>
      <c r="S198" s="115">
        <f t="shared" si="229"/>
        <v>390.83715000000001</v>
      </c>
      <c r="T198" s="8">
        <f t="shared" si="230"/>
        <v>1.4336553320972985E-4</v>
      </c>
      <c r="U198" s="2">
        <v>0.88403211418376448</v>
      </c>
      <c r="V198" s="2">
        <v>0.11596788581623552</v>
      </c>
      <c r="W198">
        <v>0</v>
      </c>
      <c r="X198" t="s">
        <v>369</v>
      </c>
      <c r="Y198" s="3">
        <f t="shared" si="231"/>
        <v>75.075000000000003</v>
      </c>
      <c r="Z198" s="3">
        <f t="shared" si="232"/>
        <v>1.4308451159678857</v>
      </c>
      <c r="AA198" s="3">
        <f t="shared" si="233"/>
        <v>76.505845115967887</v>
      </c>
      <c r="AB198" s="3"/>
      <c r="AC198" s="3">
        <f t="shared" si="234"/>
        <v>59.988232727870674</v>
      </c>
      <c r="AD198" s="3">
        <f t="shared" si="235"/>
        <v>0</v>
      </c>
      <c r="AE198" s="3">
        <f t="shared" si="236"/>
        <v>136.49407784383857</v>
      </c>
      <c r="AF198" s="3">
        <f t="shared" si="237"/>
        <v>0</v>
      </c>
      <c r="AG198" s="8">
        <f t="shared" si="238"/>
        <v>1.4336553320972985E-4</v>
      </c>
      <c r="AH198" s="3">
        <f t="shared" si="239"/>
        <v>5.6675576973019428</v>
      </c>
      <c r="AI198" s="3">
        <f t="shared" si="240"/>
        <v>65.655790425172611</v>
      </c>
      <c r="AJ198" s="3"/>
      <c r="AK198" s="3">
        <f t="shared" si="241"/>
        <v>142</v>
      </c>
      <c r="AM198" s="10">
        <v>9.9462414510853414E-2</v>
      </c>
      <c r="AN198" s="10">
        <v>8.4616800475765669E-2</v>
      </c>
      <c r="AO198" s="10">
        <v>8.1645812270789986E-2</v>
      </c>
      <c r="AP198" s="10">
        <v>0.7342749727425909</v>
      </c>
      <c r="AQ198" s="10">
        <v>0</v>
      </c>
      <c r="AR198" s="10">
        <v>0</v>
      </c>
      <c r="AS198" s="10">
        <v>0</v>
      </c>
      <c r="AT198" s="10">
        <v>0</v>
      </c>
      <c r="AU198" s="77">
        <v>1</v>
      </c>
      <c r="AV198" s="77">
        <f t="shared" si="242"/>
        <v>0</v>
      </c>
      <c r="AW198" s="10">
        <v>0.3</v>
      </c>
      <c r="AX198" s="10">
        <f t="shared" si="243"/>
        <v>0.3897887323141942</v>
      </c>
      <c r="AY198" s="10">
        <f t="shared" si="244"/>
        <v>0.20605391144851826</v>
      </c>
      <c r="AZ198" s="10">
        <f t="shared" si="245"/>
        <v>0.22535787393747209</v>
      </c>
      <c r="BA198" s="10">
        <f t="shared" si="246"/>
        <v>0.17879948229981546</v>
      </c>
      <c r="BC198" s="13">
        <f t="shared" si="247"/>
        <v>55.349999988615579</v>
      </c>
      <c r="BD198" s="13">
        <f t="shared" si="248"/>
        <v>29.259655425689594</v>
      </c>
      <c r="BE198" s="13">
        <f t="shared" si="249"/>
        <v>32.000818099121034</v>
      </c>
      <c r="BF198" s="13">
        <f t="shared" si="250"/>
        <v>25.389526486573796</v>
      </c>
      <c r="BH198" s="13">
        <f t="shared" si="251"/>
        <v>58.130119254671037</v>
      </c>
      <c r="BI198" s="13">
        <f t="shared" si="252"/>
        <v>29.431114620538683</v>
      </c>
      <c r="BJ198" s="13">
        <f t="shared" si="253"/>
        <v>32.031480846070657</v>
      </c>
      <c r="BK198" s="13">
        <f t="shared" si="254"/>
        <v>24.586824375555494</v>
      </c>
      <c r="BL198" s="13">
        <f t="shared" si="255"/>
        <v>144.17953909683587</v>
      </c>
      <c r="BM198" s="67">
        <f t="shared" si="256"/>
        <v>0.9848831594934423</v>
      </c>
      <c r="BO198" s="136">
        <f t="shared" si="257"/>
        <v>57.251375513270993</v>
      </c>
      <c r="BP198" s="136">
        <f t="shared" si="258"/>
        <v>28.986209154889782</v>
      </c>
      <c r="BQ198" s="136">
        <f t="shared" si="259"/>
        <v>31.547266058931751</v>
      </c>
      <c r="BR198" s="136">
        <f t="shared" si="260"/>
        <v>24.215149272907478</v>
      </c>
      <c r="BT198" s="3">
        <f t="shared" si="261"/>
        <v>58</v>
      </c>
      <c r="BU198" s="3">
        <f t="shared" si="262"/>
        <v>29</v>
      </c>
      <c r="BV198" s="3">
        <f t="shared" si="263"/>
        <v>32</v>
      </c>
      <c r="BW198" s="3">
        <f t="shared" si="264"/>
        <v>23</v>
      </c>
      <c r="BX198" s="3">
        <f t="shared" si="265"/>
        <v>142</v>
      </c>
    </row>
    <row r="199" spans="1:76" s="6" customFormat="1" x14ac:dyDescent="0.55000000000000004">
      <c r="A199">
        <v>59</v>
      </c>
      <c r="B199" s="6" t="s">
        <v>151</v>
      </c>
      <c r="C199" s="6">
        <v>84550</v>
      </c>
      <c r="D199">
        <v>93249</v>
      </c>
      <c r="E199">
        <v>98269</v>
      </c>
      <c r="F199">
        <v>26683</v>
      </c>
      <c r="G199">
        <v>27448</v>
      </c>
      <c r="H199">
        <v>27795</v>
      </c>
      <c r="I199" s="62">
        <f t="shared" si="222"/>
        <v>347</v>
      </c>
      <c r="J199" s="8">
        <f t="shared" si="223"/>
        <v>4.7754111739116672E-4</v>
      </c>
      <c r="K199" s="62">
        <f t="shared" si="224"/>
        <v>1112</v>
      </c>
      <c r="L199" s="8">
        <f t="shared" si="225"/>
        <v>8.6024899257261642E-4</v>
      </c>
      <c r="M199">
        <v>92610</v>
      </c>
      <c r="N199" s="8">
        <f t="shared" si="226"/>
        <v>4.8346667689876562E-3</v>
      </c>
      <c r="O199" s="3">
        <v>67352.833190570804</v>
      </c>
      <c r="P199" s="8">
        <f t="shared" si="227"/>
        <v>0.68539247565937178</v>
      </c>
      <c r="Q199" s="8">
        <f t="shared" si="228"/>
        <v>6.5848332897314203E-3</v>
      </c>
      <c r="R199" s="8">
        <v>0.21609999999999999</v>
      </c>
      <c r="S199" s="115">
        <f t="shared" si="229"/>
        <v>21235.930899999999</v>
      </c>
      <c r="T199" s="8">
        <f t="shared" si="230"/>
        <v>7.7896908128704699E-3</v>
      </c>
      <c r="U199" s="2">
        <v>0.5286957778018565</v>
      </c>
      <c r="V199" s="2">
        <v>0.4713042221981435</v>
      </c>
      <c r="W199">
        <v>58</v>
      </c>
      <c r="X199" t="s">
        <v>371</v>
      </c>
      <c r="Y199" s="3">
        <f t="shared" si="231"/>
        <v>631.125</v>
      </c>
      <c r="Z199" s="3">
        <f t="shared" si="232"/>
        <v>19.877690703218118</v>
      </c>
      <c r="AA199" s="3">
        <f t="shared" si="233"/>
        <v>709.00269070321815</v>
      </c>
      <c r="AB199" s="3"/>
      <c r="AC199" s="3">
        <f t="shared" si="234"/>
        <v>3259.4290614957658</v>
      </c>
      <c r="AD199" s="3">
        <f t="shared" si="235"/>
        <v>2755.2822705355111</v>
      </c>
      <c r="AE199" s="3">
        <f t="shared" si="236"/>
        <v>6723.7140227344944</v>
      </c>
      <c r="AF199" s="3">
        <f t="shared" si="237"/>
        <v>0</v>
      </c>
      <c r="AG199" s="8">
        <f t="shared" si="238"/>
        <v>1.437452410260189E-2</v>
      </c>
      <c r="AH199" s="3">
        <f t="shared" si="239"/>
        <v>3012.6774527959633</v>
      </c>
      <c r="AI199" s="3">
        <f t="shared" si="240"/>
        <v>9027.3887848272389</v>
      </c>
      <c r="AJ199" s="3"/>
      <c r="AK199" s="3">
        <f t="shared" si="241"/>
        <v>9736</v>
      </c>
      <c r="AM199" s="10">
        <v>0.3729043702820819</v>
      </c>
      <c r="AN199" s="10">
        <v>0.17872690793513199</v>
      </c>
      <c r="AO199" s="10">
        <v>0.17028062123018023</v>
      </c>
      <c r="AP199" s="10">
        <v>0.27808810055260591</v>
      </c>
      <c r="AQ199" s="10">
        <v>5.5183066827558101E-2</v>
      </c>
      <c r="AR199" s="10">
        <v>0.32318638289570545</v>
      </c>
      <c r="AS199" s="10">
        <v>0.62077077618583443</v>
      </c>
      <c r="AT199" s="10">
        <v>8.5977409090182806E-4</v>
      </c>
      <c r="AU199" s="77">
        <v>0</v>
      </c>
      <c r="AV199" s="77">
        <f t="shared" si="242"/>
        <v>0.37836944972326353</v>
      </c>
      <c r="AW199" s="10">
        <v>0</v>
      </c>
      <c r="AX199" s="10">
        <f t="shared" si="243"/>
        <v>0.18241157362013982</v>
      </c>
      <c r="AY199" s="10">
        <f t="shared" si="244"/>
        <v>0.14929286579016493</v>
      </c>
      <c r="AZ199" s="10">
        <f t="shared" si="245"/>
        <v>0.18176349981559314</v>
      </c>
      <c r="BA199" s="10">
        <f t="shared" si="246"/>
        <v>0.4865320607741021</v>
      </c>
      <c r="BB199" s="10"/>
      <c r="BC199" s="13">
        <f t="shared" si="247"/>
        <v>1775.9590807656814</v>
      </c>
      <c r="BD199" s="13">
        <f t="shared" si="248"/>
        <v>1453.5153413330459</v>
      </c>
      <c r="BE199" s="13">
        <f t="shared" si="249"/>
        <v>1769.6494342046149</v>
      </c>
      <c r="BF199" s="13">
        <f t="shared" si="250"/>
        <v>4736.8761436966579</v>
      </c>
      <c r="BG199" s="13"/>
      <c r="BH199" s="13">
        <f t="shared" si="251"/>
        <v>1865.1619363605928</v>
      </c>
      <c r="BI199" s="13">
        <f t="shared" si="252"/>
        <v>1462.0328227079958</v>
      </c>
      <c r="BJ199" s="13">
        <f t="shared" si="253"/>
        <v>1771.3450881289141</v>
      </c>
      <c r="BK199" s="13">
        <f t="shared" si="254"/>
        <v>4587.1175224719482</v>
      </c>
      <c r="BL199" s="13">
        <f t="shared" si="255"/>
        <v>9685.6573696694504</v>
      </c>
      <c r="BM199" s="67">
        <f t="shared" si="256"/>
        <v>1.0051976472436654</v>
      </c>
      <c r="BN199" s="13"/>
      <c r="BO199" s="136">
        <f t="shared" si="257"/>
        <v>1874.8563901581072</v>
      </c>
      <c r="BP199" s="136">
        <f t="shared" si="258"/>
        <v>1469.6319535790924</v>
      </c>
      <c r="BQ199" s="136">
        <f t="shared" si="259"/>
        <v>1780.5519150438076</v>
      </c>
      <c r="BR199" s="136">
        <f t="shared" si="260"/>
        <v>4610.9597412189942</v>
      </c>
      <c r="BS199" s="3"/>
      <c r="BT199" s="3">
        <f t="shared" si="261"/>
        <v>1876</v>
      </c>
      <c r="BU199" s="3">
        <f t="shared" si="262"/>
        <v>1470</v>
      </c>
      <c r="BV199" s="3">
        <f t="shared" si="263"/>
        <v>1781</v>
      </c>
      <c r="BW199" s="3">
        <f t="shared" si="264"/>
        <v>4610</v>
      </c>
      <c r="BX199" s="3">
        <f t="shared" si="265"/>
        <v>9737</v>
      </c>
    </row>
    <row r="200" spans="1:76" x14ac:dyDescent="0.55000000000000004">
      <c r="A200">
        <v>25</v>
      </c>
      <c r="B200" s="6" t="s">
        <v>28</v>
      </c>
      <c r="C200" s="6">
        <v>84606</v>
      </c>
      <c r="D200">
        <v>2295</v>
      </c>
      <c r="E200">
        <v>2351</v>
      </c>
      <c r="F200">
        <v>612</v>
      </c>
      <c r="G200">
        <v>621</v>
      </c>
      <c r="H200">
        <v>634</v>
      </c>
      <c r="I200" s="62">
        <f t="shared" si="222"/>
        <v>13</v>
      </c>
      <c r="J200" s="8">
        <f t="shared" si="223"/>
        <v>1.7890589412349186E-5</v>
      </c>
      <c r="K200" s="62">
        <f t="shared" si="224"/>
        <v>22</v>
      </c>
      <c r="L200" s="8">
        <f t="shared" si="225"/>
        <v>1.70193146012568E-5</v>
      </c>
      <c r="M200">
        <v>2461</v>
      </c>
      <c r="N200" s="8">
        <f t="shared" si="226"/>
        <v>1.2847548772787628E-4</v>
      </c>
      <c r="O200" s="3">
        <v>0</v>
      </c>
      <c r="P200" s="8">
        <f t="shared" si="227"/>
        <v>0</v>
      </c>
      <c r="Q200" s="8">
        <f t="shared" si="228"/>
        <v>0</v>
      </c>
      <c r="R200" s="8">
        <v>8.6999999999999994E-3</v>
      </c>
      <c r="S200" s="115">
        <f t="shared" si="229"/>
        <v>20.453699999999998</v>
      </c>
      <c r="T200" s="8">
        <f t="shared" si="230"/>
        <v>7.5027555763617934E-6</v>
      </c>
      <c r="U200" s="2">
        <v>0.43882544861337686</v>
      </c>
      <c r="V200" s="2">
        <v>0.56117455138662309</v>
      </c>
      <c r="W200">
        <v>22</v>
      </c>
      <c r="X200" t="s">
        <v>376</v>
      </c>
      <c r="Y200" s="3">
        <f t="shared" si="231"/>
        <v>7.4249999999999998</v>
      </c>
      <c r="Z200" s="3">
        <f t="shared" si="232"/>
        <v>0.25721023654159869</v>
      </c>
      <c r="AA200" s="3">
        <f t="shared" si="233"/>
        <v>29.6822102365416</v>
      </c>
      <c r="AB200" s="3"/>
      <c r="AC200" s="3">
        <f t="shared" si="234"/>
        <v>3.1393671654448614</v>
      </c>
      <c r="AD200" s="3">
        <f t="shared" si="235"/>
        <v>0</v>
      </c>
      <c r="AE200" s="3">
        <f t="shared" si="236"/>
        <v>32.82157740198646</v>
      </c>
      <c r="AF200" s="3">
        <f t="shared" si="237"/>
        <v>0</v>
      </c>
      <c r="AG200" s="8">
        <f t="shared" si="238"/>
        <v>7.5027555763617934E-6</v>
      </c>
      <c r="AH200" s="3">
        <f t="shared" si="239"/>
        <v>0</v>
      </c>
      <c r="AI200" s="3">
        <f t="shared" si="240"/>
        <v>3.1393671654448614</v>
      </c>
      <c r="AJ200" s="3"/>
      <c r="AK200" s="3">
        <f t="shared" si="241"/>
        <v>33</v>
      </c>
      <c r="AM200" s="10">
        <v>0.39575595432300159</v>
      </c>
      <c r="AN200" s="10">
        <v>0.13051575856443728</v>
      </c>
      <c r="AO200" s="10">
        <v>0.1873665252854812</v>
      </c>
      <c r="AP200" s="10">
        <v>0.28636176182707995</v>
      </c>
      <c r="AQ200" s="10">
        <v>0</v>
      </c>
      <c r="AR200" s="10">
        <v>0</v>
      </c>
      <c r="AS200" s="10">
        <v>1</v>
      </c>
      <c r="AT200" s="10">
        <v>0</v>
      </c>
      <c r="AU200" s="77">
        <v>0</v>
      </c>
      <c r="AV200" s="77">
        <f t="shared" si="242"/>
        <v>0</v>
      </c>
      <c r="AW200" s="10">
        <v>0</v>
      </c>
      <c r="AX200" s="10">
        <f t="shared" si="243"/>
        <v>0.2142329102475127</v>
      </c>
      <c r="AY200" s="10">
        <f t="shared" si="244"/>
        <v>0.1565611875112945</v>
      </c>
      <c r="AZ200" s="10">
        <f t="shared" si="245"/>
        <v>0.11333459173456861</v>
      </c>
      <c r="BA200" s="10">
        <f t="shared" si="246"/>
        <v>0.51587131050662416</v>
      </c>
      <c r="BC200" s="13">
        <f t="shared" si="247"/>
        <v>7.0696860381679194</v>
      </c>
      <c r="BD200" s="13">
        <f t="shared" si="248"/>
        <v>5.1665191878727184</v>
      </c>
      <c r="BE200" s="13">
        <f t="shared" si="249"/>
        <v>3.7400415272407641</v>
      </c>
      <c r="BF200" s="13">
        <f t="shared" si="250"/>
        <v>17.023753246718599</v>
      </c>
      <c r="BH200" s="13">
        <f t="shared" si="251"/>
        <v>7.424782160366953</v>
      </c>
      <c r="BI200" s="13">
        <f t="shared" si="252"/>
        <v>5.1967945690156991</v>
      </c>
      <c r="BJ200" s="13">
        <f t="shared" si="253"/>
        <v>3.7436251839640282</v>
      </c>
      <c r="BK200" s="13">
        <f t="shared" si="254"/>
        <v>16.485539086804199</v>
      </c>
      <c r="BL200" s="13">
        <f t="shared" si="255"/>
        <v>32.850741000150876</v>
      </c>
      <c r="BM200" s="67">
        <f t="shared" si="256"/>
        <v>1.004543550474202</v>
      </c>
      <c r="BO200" s="136">
        <f t="shared" si="257"/>
        <v>7.4585170328725345</v>
      </c>
      <c r="BP200" s="136">
        <f t="shared" si="258"/>
        <v>5.2204064674440804</v>
      </c>
      <c r="BQ200" s="136">
        <f t="shared" si="259"/>
        <v>3.7606345339438625</v>
      </c>
      <c r="BR200" s="136">
        <f t="shared" si="260"/>
        <v>16.560441965739521</v>
      </c>
      <c r="BT200" s="3">
        <f t="shared" si="261"/>
        <v>8</v>
      </c>
      <c r="BU200" s="3">
        <f t="shared" si="262"/>
        <v>6</v>
      </c>
      <c r="BV200" s="3">
        <f t="shared" si="263"/>
        <v>4</v>
      </c>
      <c r="BW200" s="3">
        <f t="shared" si="264"/>
        <v>15</v>
      </c>
      <c r="BX200" s="3">
        <f t="shared" si="265"/>
        <v>33</v>
      </c>
    </row>
    <row r="201" spans="1:76" x14ac:dyDescent="0.55000000000000004">
      <c r="A201">
        <v>37</v>
      </c>
      <c r="B201" s="6" t="s">
        <v>117</v>
      </c>
      <c r="C201" s="6">
        <v>85292</v>
      </c>
      <c r="D201">
        <v>87117</v>
      </c>
      <c r="E201">
        <v>98904</v>
      </c>
      <c r="F201">
        <v>30472</v>
      </c>
      <c r="G201">
        <v>31661</v>
      </c>
      <c r="H201">
        <v>33474</v>
      </c>
      <c r="I201" s="62">
        <f t="shared" ref="I201:I205" si="266">H201-G201</f>
        <v>1813</v>
      </c>
      <c r="J201" s="8">
        <f t="shared" ref="J201:J205" si="267">I201/$I$6</f>
        <v>2.4950491234299287E-3</v>
      </c>
      <c r="K201" s="62">
        <f t="shared" si="224"/>
        <v>3002</v>
      </c>
      <c r="L201" s="8">
        <f t="shared" ref="L201:L205" si="268">K201/$K$6</f>
        <v>2.322362837862405E-3</v>
      </c>
      <c r="M201">
        <v>87526</v>
      </c>
      <c r="N201" s="8">
        <f t="shared" ref="N201:N205" si="269">M201/$M$6</f>
        <v>4.5692586504957741E-3</v>
      </c>
      <c r="O201" s="3">
        <v>0</v>
      </c>
      <c r="P201" s="8">
        <f t="shared" ref="P201:P205" si="270">O201/E201</f>
        <v>0</v>
      </c>
      <c r="Q201" s="8">
        <f t="shared" si="228"/>
        <v>0</v>
      </c>
      <c r="R201" s="8">
        <v>0.14549999999999999</v>
      </c>
      <c r="S201" s="115">
        <f t="shared" ref="S201:S205" si="271">R201*E201</f>
        <v>14390.531999999999</v>
      </c>
      <c r="T201" s="8">
        <f t="shared" ref="T201:T205" si="272">S201/$S$6</f>
        <v>5.2786852359139342E-3</v>
      </c>
      <c r="U201" s="2">
        <v>0.58062079631694419</v>
      </c>
      <c r="V201" s="2">
        <v>0.41937920368305581</v>
      </c>
      <c r="W201">
        <v>4</v>
      </c>
      <c r="X201" t="s">
        <v>372</v>
      </c>
      <c r="Y201" s="3">
        <f t="shared" si="231"/>
        <v>980.92499999999995</v>
      </c>
      <c r="Z201" s="3">
        <f t="shared" ref="Z201:Z205" si="273">(U201*0.015*Y201)+(V201*0.05*Y201)</f>
        <v>29.112159088048053</v>
      </c>
      <c r="AA201" s="3">
        <f t="shared" ref="AA201:AA205" si="274">W201+Y201+Z201</f>
        <v>1014.037159088048</v>
      </c>
      <c r="AB201" s="3"/>
      <c r="AC201" s="3">
        <f t="shared" si="234"/>
        <v>2208.7526293083197</v>
      </c>
      <c r="AD201" s="3">
        <f t="shared" si="235"/>
        <v>0</v>
      </c>
      <c r="AE201" s="3">
        <f t="shared" ref="AE201:AE205" si="275">AD201+AC201+AA201</f>
        <v>3222.7897883963678</v>
      </c>
      <c r="AF201" s="3">
        <f t="shared" ref="AF201:AF205" si="276">IF(AND(AV201&gt;0.5,AE201&gt;(L201*$W$5)),(AE201-L201*$W$5),0)</f>
        <v>0</v>
      </c>
      <c r="AG201" s="8">
        <f t="shared" si="238"/>
        <v>5.2786852359139342E-3</v>
      </c>
      <c r="AH201" s="3">
        <f t="shared" ref="AH201:AH205" si="277">(AG201/VLOOKUP(A201,$AU$1:$AV$6,2,FALSE))*VLOOKUP(A201,$AU$1:$AW$6,3,FALSE)</f>
        <v>208.67814230266981</v>
      </c>
      <c r="AI201" s="3">
        <f t="shared" ref="AI201:AI205" si="278">AC201+AD201-AF201+AH201</f>
        <v>2417.4307716109897</v>
      </c>
      <c r="AJ201" s="3"/>
      <c r="AK201" s="3">
        <f t="shared" si="241"/>
        <v>3431</v>
      </c>
      <c r="AM201" s="10">
        <v>0.21366450383052188</v>
      </c>
      <c r="AN201" s="10">
        <v>0.14510974355285405</v>
      </c>
      <c r="AO201" s="10">
        <v>0.16061638911868023</v>
      </c>
      <c r="AP201" s="10">
        <v>0.48060936349794386</v>
      </c>
      <c r="AQ201" s="10">
        <v>0</v>
      </c>
      <c r="AR201" s="10">
        <v>0.14008924705652681</v>
      </c>
      <c r="AS201" s="10">
        <v>0.22139788820574799</v>
      </c>
      <c r="AT201" s="10">
        <v>0.43069347226663096</v>
      </c>
      <c r="AU201" s="77">
        <v>0.20781939247109413</v>
      </c>
      <c r="AV201" s="77">
        <f t="shared" si="242"/>
        <v>0.14008924705652681</v>
      </c>
      <c r="AW201" s="10">
        <v>0</v>
      </c>
      <c r="AX201" s="10">
        <f t="shared" si="243"/>
        <v>0.28429996802046981</v>
      </c>
      <c r="AY201" s="10">
        <f t="shared" si="244"/>
        <v>0.15556792141451531</v>
      </c>
      <c r="AZ201" s="10">
        <f t="shared" si="245"/>
        <v>0.1619205752357466</v>
      </c>
      <c r="BA201" s="10">
        <f t="shared" si="246"/>
        <v>0.39821153532926823</v>
      </c>
      <c r="BC201" s="13">
        <f t="shared" si="247"/>
        <v>975.4331902782319</v>
      </c>
      <c r="BD201" s="13">
        <f t="shared" si="248"/>
        <v>533.75353837320199</v>
      </c>
      <c r="BE201" s="13">
        <f t="shared" si="249"/>
        <v>555.54949363384662</v>
      </c>
      <c r="BF201" s="13">
        <f t="shared" si="250"/>
        <v>1366.2637777147193</v>
      </c>
      <c r="BH201" s="13">
        <f t="shared" si="251"/>
        <v>1024.4272391598981</v>
      </c>
      <c r="BI201" s="13">
        <f t="shared" si="252"/>
        <v>536.88129058374136</v>
      </c>
      <c r="BJ201" s="13">
        <f t="shared" si="253"/>
        <v>556.08181357293449</v>
      </c>
      <c r="BK201" s="13">
        <f t="shared" si="254"/>
        <v>1323.0686901986369</v>
      </c>
      <c r="BL201" s="13">
        <f t="shared" ref="BL201:BL205" si="279">SUM(BH201:BK201)</f>
        <v>3440.4590335152111</v>
      </c>
      <c r="BM201" s="67">
        <f t="shared" ref="BM201:BM205" si="280">AK201/BL201</f>
        <v>0.99725064782836648</v>
      </c>
      <c r="BO201" s="136">
        <f t="shared" si="257"/>
        <v>1021.6107279052334</v>
      </c>
      <c r="BP201" s="136">
        <f t="shared" si="258"/>
        <v>535.40521484156557</v>
      </c>
      <c r="BQ201" s="136">
        <f t="shared" ref="BQ201:BQ205" si="281">IF(SUM(BO201:BP201)&gt;=AK201,0,(BJ201*$BM201))</f>
        <v>554.55294883118188</v>
      </c>
      <c r="BR201" s="136">
        <f t="shared" si="260"/>
        <v>1319.431108422019</v>
      </c>
      <c r="BT201" s="3">
        <f t="shared" si="261"/>
        <v>1022</v>
      </c>
      <c r="BU201" s="3">
        <f t="shared" si="262"/>
        <v>536</v>
      </c>
      <c r="BV201" s="3">
        <f t="shared" si="263"/>
        <v>555</v>
      </c>
      <c r="BW201" s="3">
        <f t="shared" si="264"/>
        <v>1318</v>
      </c>
      <c r="BX201" s="3">
        <f t="shared" ref="BX201:BX205" si="282">SUM(BT201:BW201)</f>
        <v>3431</v>
      </c>
    </row>
    <row r="202" spans="1:76" x14ac:dyDescent="0.55000000000000004">
      <c r="A202">
        <v>65</v>
      </c>
      <c r="B202" s="6" t="s">
        <v>180</v>
      </c>
      <c r="C202" s="6">
        <v>85446</v>
      </c>
      <c r="D202">
        <v>35408</v>
      </c>
      <c r="E202">
        <v>55235</v>
      </c>
      <c r="F202">
        <v>12580</v>
      </c>
      <c r="G202">
        <v>15542</v>
      </c>
      <c r="H202">
        <v>19637</v>
      </c>
      <c r="I202" s="62">
        <f t="shared" si="266"/>
        <v>4095</v>
      </c>
      <c r="J202" s="8">
        <f t="shared" si="267"/>
        <v>5.6355356648899934E-3</v>
      </c>
      <c r="K202" s="62">
        <f t="shared" si="224"/>
        <v>7057</v>
      </c>
      <c r="L202" s="8">
        <f t="shared" si="268"/>
        <v>5.4593319609576923E-3</v>
      </c>
      <c r="M202">
        <v>36066</v>
      </c>
      <c r="N202" s="8">
        <f t="shared" si="269"/>
        <v>1.8828106218584258E-3</v>
      </c>
      <c r="O202" s="3">
        <v>0</v>
      </c>
      <c r="P202" s="8">
        <f t="shared" si="270"/>
        <v>0</v>
      </c>
      <c r="Q202" s="8">
        <f t="shared" si="228"/>
        <v>0</v>
      </c>
      <c r="R202" s="8">
        <v>2.3900000000000001E-2</v>
      </c>
      <c r="S202" s="115">
        <f t="shared" si="271"/>
        <v>1320.1165000000001</v>
      </c>
      <c r="T202" s="8">
        <f t="shared" si="272"/>
        <v>4.8424057416615162E-4</v>
      </c>
      <c r="U202" s="2">
        <v>0.69461499748364364</v>
      </c>
      <c r="V202" s="2">
        <v>0.30538500251635636</v>
      </c>
      <c r="W202">
        <v>0</v>
      </c>
      <c r="X202" t="s">
        <v>373</v>
      </c>
      <c r="Y202" s="3">
        <f t="shared" si="231"/>
        <v>2443.65</v>
      </c>
      <c r="Z202" s="3">
        <f t="shared" si="273"/>
        <v>62.7736421489683</v>
      </c>
      <c r="AA202" s="3">
        <f t="shared" si="274"/>
        <v>2506.4236421489686</v>
      </c>
      <c r="AB202" s="3"/>
      <c r="AC202" s="3">
        <f t="shared" si="234"/>
        <v>202.62008314691192</v>
      </c>
      <c r="AD202" s="3">
        <f t="shared" si="235"/>
        <v>0</v>
      </c>
      <c r="AE202" s="3">
        <f t="shared" si="275"/>
        <v>2709.0437252958804</v>
      </c>
      <c r="AF202" s="3">
        <f t="shared" si="276"/>
        <v>0</v>
      </c>
      <c r="AG202" s="8">
        <f t="shared" si="238"/>
        <v>4.8424057416615162E-4</v>
      </c>
      <c r="AH202" s="3">
        <f t="shared" si="277"/>
        <v>0</v>
      </c>
      <c r="AI202" s="3">
        <f t="shared" si="278"/>
        <v>202.62008314691192</v>
      </c>
      <c r="AJ202" s="3"/>
      <c r="AK202" s="3">
        <f t="shared" si="241"/>
        <v>2709</v>
      </c>
      <c r="AM202" s="10">
        <v>0.17986558631102165</v>
      </c>
      <c r="AN202" s="10">
        <v>0.15236293105183701</v>
      </c>
      <c r="AO202" s="10">
        <v>0.20341975507465179</v>
      </c>
      <c r="AP202" s="10">
        <v>0.4643517275624896</v>
      </c>
      <c r="AQ202" s="10">
        <v>0</v>
      </c>
      <c r="AR202" s="10">
        <v>8.4988470773118352E-4</v>
      </c>
      <c r="AS202" s="10">
        <v>0.20493151283741665</v>
      </c>
      <c r="AT202" s="10">
        <v>0.50774589612953946</v>
      </c>
      <c r="AU202" s="77">
        <v>0.28647270632531274</v>
      </c>
      <c r="AV202" s="77">
        <f t="shared" si="242"/>
        <v>8.4988470773118352E-4</v>
      </c>
      <c r="AW202" s="10">
        <v>0</v>
      </c>
      <c r="AX202" s="10">
        <f t="shared" si="243"/>
        <v>0.28014184251786817</v>
      </c>
      <c r="AY202" s="10">
        <f t="shared" si="244"/>
        <v>0.16509183704642696</v>
      </c>
      <c r="AZ202" s="10">
        <f t="shared" si="245"/>
        <v>0.1602617575346964</v>
      </c>
      <c r="BA202" s="10">
        <f t="shared" si="246"/>
        <v>0.39450456290100844</v>
      </c>
      <c r="BC202" s="13">
        <f t="shared" si="247"/>
        <v>758.90425138090484</v>
      </c>
      <c r="BD202" s="13">
        <f t="shared" si="248"/>
        <v>447.23378655877065</v>
      </c>
      <c r="BE202" s="13">
        <f t="shared" si="249"/>
        <v>434.14910116149258</v>
      </c>
      <c r="BF202" s="13">
        <f t="shared" si="250"/>
        <v>1068.7128608988319</v>
      </c>
      <c r="BH202" s="13">
        <f t="shared" si="251"/>
        <v>797.02248680618766</v>
      </c>
      <c r="BI202" s="13">
        <f t="shared" si="252"/>
        <v>449.8545400788326</v>
      </c>
      <c r="BJ202" s="13">
        <f t="shared" si="253"/>
        <v>434.56509690216666</v>
      </c>
      <c r="BK202" s="13">
        <f t="shared" si="254"/>
        <v>1034.9249889600014</v>
      </c>
      <c r="BL202" s="13">
        <f t="shared" si="279"/>
        <v>2716.3671127471885</v>
      </c>
      <c r="BM202" s="67">
        <f t="shared" si="280"/>
        <v>0.99728788030431659</v>
      </c>
      <c r="BO202" s="136">
        <f t="shared" si="257"/>
        <v>794.86086642181806</v>
      </c>
      <c r="BP202" s="136">
        <f t="shared" si="258"/>
        <v>448.63448072049221</v>
      </c>
      <c r="BQ202" s="136">
        <f t="shared" si="281"/>
        <v>433.38650434380173</v>
      </c>
      <c r="BR202" s="136">
        <f t="shared" si="260"/>
        <v>1032.1181485138882</v>
      </c>
      <c r="BT202" s="3">
        <f t="shared" si="261"/>
        <v>796</v>
      </c>
      <c r="BU202" s="3">
        <f t="shared" si="262"/>
        <v>449</v>
      </c>
      <c r="BV202" s="3">
        <f t="shared" si="263"/>
        <v>433</v>
      </c>
      <c r="BW202" s="3">
        <f t="shared" si="264"/>
        <v>1031</v>
      </c>
      <c r="BX202" s="3">
        <f t="shared" si="282"/>
        <v>2709</v>
      </c>
    </row>
    <row r="203" spans="1:76" x14ac:dyDescent="0.55000000000000004">
      <c r="A203">
        <v>59</v>
      </c>
      <c r="B203" s="6" t="s">
        <v>152</v>
      </c>
      <c r="C203" s="6">
        <v>86832</v>
      </c>
      <c r="D203">
        <v>67761</v>
      </c>
      <c r="E203">
        <v>70552</v>
      </c>
      <c r="F203">
        <v>23130</v>
      </c>
      <c r="G203">
        <v>23170</v>
      </c>
      <c r="H203">
        <v>23329</v>
      </c>
      <c r="I203" s="62">
        <f t="shared" si="266"/>
        <v>159</v>
      </c>
      <c r="J203" s="8">
        <f t="shared" si="267"/>
        <v>2.188156705048862E-4</v>
      </c>
      <c r="K203" s="62">
        <f t="shared" si="224"/>
        <v>199</v>
      </c>
      <c r="L203" s="8">
        <f t="shared" si="268"/>
        <v>1.5394743662045922E-4</v>
      </c>
      <c r="M203">
        <v>68706</v>
      </c>
      <c r="N203" s="8">
        <f t="shared" si="269"/>
        <v>3.5867683298786948E-3</v>
      </c>
      <c r="O203" s="3">
        <v>0</v>
      </c>
      <c r="P203" s="8">
        <f t="shared" si="270"/>
        <v>0</v>
      </c>
      <c r="Q203" s="8">
        <f t="shared" si="228"/>
        <v>0</v>
      </c>
      <c r="R203" s="8">
        <v>0.1462</v>
      </c>
      <c r="S203" s="115">
        <f t="shared" si="271"/>
        <v>10314.7024</v>
      </c>
      <c r="T203" s="8">
        <f t="shared" si="272"/>
        <v>3.7836035020613573E-3</v>
      </c>
      <c r="U203" s="2">
        <v>0.8264154378299654</v>
      </c>
      <c r="V203" s="2">
        <v>0.1735845621700346</v>
      </c>
      <c r="W203">
        <v>0</v>
      </c>
      <c r="X203" t="s">
        <v>371</v>
      </c>
      <c r="Y203" s="3">
        <f t="shared" si="231"/>
        <v>33</v>
      </c>
      <c r="Z203" s="3">
        <f t="shared" si="273"/>
        <v>0.69549016930638996</v>
      </c>
      <c r="AA203" s="3">
        <f t="shared" si="274"/>
        <v>33.695490169306389</v>
      </c>
      <c r="AB203" s="3"/>
      <c r="AC203" s="3">
        <f t="shared" si="234"/>
        <v>1583.1677415770894</v>
      </c>
      <c r="AD203" s="3">
        <f t="shared" si="235"/>
        <v>0</v>
      </c>
      <c r="AE203" s="3">
        <f t="shared" si="275"/>
        <v>1616.8632317463957</v>
      </c>
      <c r="AF203" s="3">
        <f t="shared" si="276"/>
        <v>0</v>
      </c>
      <c r="AG203" s="8">
        <f t="shared" si="238"/>
        <v>3.7836035020613573E-3</v>
      </c>
      <c r="AH203" s="3">
        <f t="shared" si="277"/>
        <v>792.98464976081095</v>
      </c>
      <c r="AI203" s="3">
        <f t="shared" si="278"/>
        <v>2376.1523913379006</v>
      </c>
      <c r="AJ203" s="3"/>
      <c r="AK203" s="3">
        <f t="shared" si="241"/>
        <v>2410</v>
      </c>
      <c r="AM203" s="10">
        <v>0.13157428545421446</v>
      </c>
      <c r="AN203" s="10">
        <v>0.10423898598215911</v>
      </c>
      <c r="AO203" s="10">
        <v>0.15296324594939015</v>
      </c>
      <c r="AP203" s="10">
        <v>0.61122348261423631</v>
      </c>
      <c r="AQ203" s="10">
        <v>0</v>
      </c>
      <c r="AR203" s="10">
        <v>0</v>
      </c>
      <c r="AS203" s="10">
        <v>0.26159665921912045</v>
      </c>
      <c r="AT203" s="10">
        <v>0.60067093136197258</v>
      </c>
      <c r="AU203" s="77">
        <v>0.13773240941890694</v>
      </c>
      <c r="AV203" s="77">
        <f t="shared" si="242"/>
        <v>0</v>
      </c>
      <c r="AW203" s="10">
        <v>0</v>
      </c>
      <c r="AX203" s="10">
        <f t="shared" si="243"/>
        <v>0.30307661603407354</v>
      </c>
      <c r="AY203" s="10">
        <f t="shared" si="244"/>
        <v>0.18653682676665134</v>
      </c>
      <c r="AZ203" s="10">
        <f t="shared" si="245"/>
        <v>0.19042218745598821</v>
      </c>
      <c r="BA203" s="10">
        <f t="shared" si="246"/>
        <v>0.3199643697432869</v>
      </c>
      <c r="BC203" s="13">
        <f t="shared" si="247"/>
        <v>730.4146446421172</v>
      </c>
      <c r="BD203" s="13">
        <f t="shared" si="248"/>
        <v>449.55375250762972</v>
      </c>
      <c r="BE203" s="13">
        <f t="shared" si="249"/>
        <v>458.91747176893159</v>
      </c>
      <c r="BF203" s="13">
        <f t="shared" si="250"/>
        <v>771.11413108132149</v>
      </c>
      <c r="BH203" s="13">
        <f t="shared" si="251"/>
        <v>767.10190437466042</v>
      </c>
      <c r="BI203" s="13">
        <f t="shared" si="252"/>
        <v>452.18810083897301</v>
      </c>
      <c r="BJ203" s="13">
        <f t="shared" si="253"/>
        <v>459.35720022412374</v>
      </c>
      <c r="BK203" s="13">
        <f t="shared" si="254"/>
        <v>746.73498635082251</v>
      </c>
      <c r="BL203" s="13">
        <f t="shared" si="279"/>
        <v>2425.3821917885798</v>
      </c>
      <c r="BM203" s="67">
        <f t="shared" si="280"/>
        <v>0.99365782768560851</v>
      </c>
      <c r="BO203" s="136">
        <f t="shared" si="257"/>
        <v>762.23681191441847</v>
      </c>
      <c r="BP203" s="136">
        <f t="shared" si="258"/>
        <v>449.32024598493479</v>
      </c>
      <c r="BQ203" s="136">
        <f t="shared" si="281"/>
        <v>456.4438777064459</v>
      </c>
      <c r="BR203" s="136">
        <f t="shared" si="260"/>
        <v>741.99906439420079</v>
      </c>
      <c r="BT203" s="3">
        <f t="shared" si="261"/>
        <v>763</v>
      </c>
      <c r="BU203" s="3">
        <f t="shared" si="262"/>
        <v>450</v>
      </c>
      <c r="BV203" s="3">
        <f t="shared" si="263"/>
        <v>457</v>
      </c>
      <c r="BW203" s="3">
        <f t="shared" si="264"/>
        <v>741</v>
      </c>
      <c r="BX203" s="3">
        <f t="shared" si="282"/>
        <v>2411</v>
      </c>
    </row>
    <row r="204" spans="1:76" x14ac:dyDescent="0.55000000000000004">
      <c r="A204">
        <v>71</v>
      </c>
      <c r="B204" s="6" t="s">
        <v>204</v>
      </c>
      <c r="C204" s="6">
        <v>87042</v>
      </c>
      <c r="D204">
        <v>53779</v>
      </c>
      <c r="E204">
        <v>75209</v>
      </c>
      <c r="F204">
        <v>19638</v>
      </c>
      <c r="G204">
        <v>22439</v>
      </c>
      <c r="H204">
        <v>26068</v>
      </c>
      <c r="I204" s="62">
        <f t="shared" si="266"/>
        <v>3629</v>
      </c>
      <c r="J204" s="8">
        <f t="shared" si="267"/>
        <v>4.9942268444165532E-3</v>
      </c>
      <c r="K204" s="62">
        <f t="shared" si="224"/>
        <v>6430</v>
      </c>
      <c r="L204" s="8">
        <f t="shared" si="268"/>
        <v>4.9742814948218732E-3</v>
      </c>
      <c r="M204">
        <v>54844</v>
      </c>
      <c r="N204" s="8">
        <f t="shared" si="269"/>
        <v>2.8631083498365083E-3</v>
      </c>
      <c r="O204" s="3">
        <v>0</v>
      </c>
      <c r="P204" s="8">
        <f t="shared" si="270"/>
        <v>0</v>
      </c>
      <c r="Q204" s="8">
        <f t="shared" si="228"/>
        <v>0</v>
      </c>
      <c r="R204" s="8">
        <v>3.6049999999999999E-2</v>
      </c>
      <c r="S204" s="115">
        <f t="shared" si="271"/>
        <v>2711.2844500000001</v>
      </c>
      <c r="T204" s="8">
        <f t="shared" si="272"/>
        <v>9.9454399577291754E-4</v>
      </c>
      <c r="U204" s="2">
        <v>0.72352810732897221</v>
      </c>
      <c r="V204" s="2">
        <v>0.27647189267102779</v>
      </c>
      <c r="W204">
        <v>36</v>
      </c>
      <c r="X204" t="s">
        <v>368</v>
      </c>
      <c r="Y204" s="3">
        <f t="shared" si="231"/>
        <v>2310.8249999999998</v>
      </c>
      <c r="Z204" s="3">
        <f t="shared" si="273"/>
        <v>57.023110648353473</v>
      </c>
      <c r="AA204" s="3">
        <f t="shared" si="274"/>
        <v>2403.8481106483532</v>
      </c>
      <c r="AB204" s="3"/>
      <c r="AC204" s="3">
        <f t="shared" si="234"/>
        <v>416.14560585670233</v>
      </c>
      <c r="AD204" s="3">
        <f t="shared" si="235"/>
        <v>0</v>
      </c>
      <c r="AE204" s="3">
        <f t="shared" si="275"/>
        <v>2819.9937165050555</v>
      </c>
      <c r="AF204" s="3">
        <f t="shared" si="276"/>
        <v>0</v>
      </c>
      <c r="AG204" s="8">
        <f t="shared" si="238"/>
        <v>9.9454399577291754E-4</v>
      </c>
      <c r="AH204" s="3">
        <f t="shared" si="277"/>
        <v>38.742904968885043</v>
      </c>
      <c r="AI204" s="3">
        <f t="shared" si="278"/>
        <v>454.88851082558739</v>
      </c>
      <c r="AJ204" s="3"/>
      <c r="AK204" s="3">
        <f t="shared" si="241"/>
        <v>2859</v>
      </c>
      <c r="AM204" s="10">
        <v>0.26748676128173854</v>
      </c>
      <c r="AN204" s="10">
        <v>0.13224369442288508</v>
      </c>
      <c r="AO204" s="10">
        <v>0.17371186458217833</v>
      </c>
      <c r="AP204" s="10">
        <v>0.42655767971319808</v>
      </c>
      <c r="AQ204" s="10">
        <v>0</v>
      </c>
      <c r="AR204" s="10">
        <v>0</v>
      </c>
      <c r="AS204" s="10">
        <v>0.20877717002237031</v>
      </c>
      <c r="AT204" s="10">
        <v>0.68689074569577568</v>
      </c>
      <c r="AU204" s="77">
        <v>0.10433208428185398</v>
      </c>
      <c r="AV204" s="77">
        <f t="shared" si="242"/>
        <v>0</v>
      </c>
      <c r="AW204" s="10">
        <v>0</v>
      </c>
      <c r="AX204" s="10">
        <f t="shared" si="243"/>
        <v>0.23474025016595709</v>
      </c>
      <c r="AY204" s="10">
        <f t="shared" si="244"/>
        <v>0.17101217701082636</v>
      </c>
      <c r="AZ204" s="10">
        <f t="shared" si="245"/>
        <v>0.17795988321815415</v>
      </c>
      <c r="BA204" s="10">
        <f t="shared" si="246"/>
        <v>0.41628768960506241</v>
      </c>
      <c r="BC204" s="13">
        <f t="shared" si="247"/>
        <v>671.12237522447128</v>
      </c>
      <c r="BD204" s="13">
        <f t="shared" si="248"/>
        <v>488.92381407395254</v>
      </c>
      <c r="BE204" s="13">
        <f t="shared" si="249"/>
        <v>508.78730612070268</v>
      </c>
      <c r="BF204" s="13">
        <f t="shared" si="250"/>
        <v>1190.1665045808734</v>
      </c>
      <c r="BH204" s="13">
        <f t="shared" si="251"/>
        <v>704.83150342006684</v>
      </c>
      <c r="BI204" s="13">
        <f t="shared" si="252"/>
        <v>491.78886775568742</v>
      </c>
      <c r="BJ204" s="13">
        <f t="shared" si="253"/>
        <v>509.27481917022646</v>
      </c>
      <c r="BK204" s="13">
        <f t="shared" si="254"/>
        <v>1152.5388171879817</v>
      </c>
      <c r="BL204" s="13">
        <f t="shared" si="279"/>
        <v>2858.4340075339624</v>
      </c>
      <c r="BM204" s="67">
        <f t="shared" si="280"/>
        <v>1.0001980078828288</v>
      </c>
      <c r="BO204" s="136">
        <f t="shared" si="257"/>
        <v>704.97106561381008</v>
      </c>
      <c r="BP204" s="136">
        <f t="shared" si="258"/>
        <v>491.88624582819045</v>
      </c>
      <c r="BQ204" s="136">
        <f t="shared" si="281"/>
        <v>509.37565959894835</v>
      </c>
      <c r="BR204" s="136">
        <f t="shared" si="260"/>
        <v>1152.767028959051</v>
      </c>
      <c r="BT204" s="3">
        <f t="shared" si="261"/>
        <v>706</v>
      </c>
      <c r="BU204" s="3">
        <f t="shared" si="262"/>
        <v>492</v>
      </c>
      <c r="BV204" s="3">
        <f t="shared" si="263"/>
        <v>509</v>
      </c>
      <c r="BW204" s="3">
        <f t="shared" si="264"/>
        <v>1152</v>
      </c>
      <c r="BX204" s="3">
        <f t="shared" si="282"/>
        <v>2859</v>
      </c>
    </row>
    <row r="205" spans="1:76" x14ac:dyDescent="0.55000000000000004">
      <c r="A205">
        <v>71</v>
      </c>
      <c r="B205" s="6" t="s">
        <v>205</v>
      </c>
      <c r="C205" s="6">
        <v>87056</v>
      </c>
      <c r="D205">
        <v>21445</v>
      </c>
      <c r="E205">
        <v>25810</v>
      </c>
      <c r="F205">
        <v>8703</v>
      </c>
      <c r="G205">
        <v>9566</v>
      </c>
      <c r="H205">
        <v>10861</v>
      </c>
      <c r="I205" s="62">
        <f t="shared" si="266"/>
        <v>1295</v>
      </c>
      <c r="J205" s="8">
        <f t="shared" si="267"/>
        <v>1.782177945307092E-3</v>
      </c>
      <c r="K205" s="62">
        <f t="shared" si="224"/>
        <v>2158</v>
      </c>
      <c r="L205" s="8">
        <f t="shared" si="268"/>
        <v>1.6694400413414623E-3</v>
      </c>
      <c r="M205">
        <v>22050</v>
      </c>
      <c r="N205" s="8">
        <f t="shared" si="269"/>
        <v>1.1511111354732516E-3</v>
      </c>
      <c r="O205" s="3">
        <v>0</v>
      </c>
      <c r="P205" s="8">
        <f t="shared" si="270"/>
        <v>0</v>
      </c>
      <c r="Q205" s="8">
        <f t="shared" si="228"/>
        <v>0</v>
      </c>
      <c r="R205" s="8">
        <v>2.5999999999999999E-3</v>
      </c>
      <c r="S205" s="115">
        <f t="shared" si="271"/>
        <v>67.105999999999995</v>
      </c>
      <c r="T205" s="8">
        <f t="shared" si="272"/>
        <v>2.4615591101235207E-5</v>
      </c>
      <c r="U205" s="2">
        <v>0.62538699690402477</v>
      </c>
      <c r="V205" s="2">
        <v>0.37461300309597523</v>
      </c>
      <c r="W205">
        <v>6</v>
      </c>
      <c r="X205" t="s">
        <v>368</v>
      </c>
      <c r="Y205" s="3">
        <f t="shared" si="231"/>
        <v>711.97499999999991</v>
      </c>
      <c r="Z205" s="3">
        <f t="shared" si="273"/>
        <v>20.014653250773989</v>
      </c>
      <c r="AA205" s="3">
        <f t="shared" si="274"/>
        <v>737.98965325077393</v>
      </c>
      <c r="AB205" s="3"/>
      <c r="AC205" s="3">
        <f t="shared" si="234"/>
        <v>10.299866185792443</v>
      </c>
      <c r="AD205" s="3">
        <f t="shared" si="235"/>
        <v>0</v>
      </c>
      <c r="AE205" s="3">
        <f t="shared" si="275"/>
        <v>748.28951943656637</v>
      </c>
      <c r="AF205" s="3">
        <f t="shared" si="276"/>
        <v>0</v>
      </c>
      <c r="AG205" s="8">
        <f t="shared" si="238"/>
        <v>2.4615591101235207E-5</v>
      </c>
      <c r="AH205" s="3">
        <f t="shared" si="277"/>
        <v>0.95891133106376925</v>
      </c>
      <c r="AI205" s="3">
        <f t="shared" si="278"/>
        <v>11.258777516856211</v>
      </c>
      <c r="AJ205" s="3"/>
      <c r="AK205" s="3">
        <f t="shared" si="241"/>
        <v>749</v>
      </c>
      <c r="AM205" s="10">
        <v>0.34642756564614152</v>
      </c>
      <c r="AN205" s="10">
        <v>0.16712698085081987</v>
      </c>
      <c r="AO205" s="10">
        <v>0.14417606237816755</v>
      </c>
      <c r="AP205" s="10">
        <v>0.34226939112487104</v>
      </c>
      <c r="AQ205" s="10">
        <v>0</v>
      </c>
      <c r="AR205" s="10">
        <v>0.4898551008576929</v>
      </c>
      <c r="AS205" s="10">
        <v>0.50273889823756801</v>
      </c>
      <c r="AT205" s="10">
        <v>7.4060009047391649E-3</v>
      </c>
      <c r="AU205" s="77">
        <v>0</v>
      </c>
      <c r="AV205" s="77">
        <f t="shared" si="242"/>
        <v>0.4898551008576929</v>
      </c>
      <c r="AW205" s="10">
        <v>0</v>
      </c>
      <c r="AX205" s="10">
        <f t="shared" si="243"/>
        <v>0.1952698479837556</v>
      </c>
      <c r="AY205" s="10">
        <f t="shared" si="244"/>
        <v>0.15357053379685898</v>
      </c>
      <c r="AZ205" s="10">
        <f t="shared" si="245"/>
        <v>0.19272778432015952</v>
      </c>
      <c r="BA205" s="10">
        <f t="shared" si="246"/>
        <v>0.45843183389922593</v>
      </c>
      <c r="BC205" s="13">
        <f t="shared" si="247"/>
        <v>146.25711613983296</v>
      </c>
      <c r="BD205" s="13">
        <f t="shared" si="248"/>
        <v>115.02432981384737</v>
      </c>
      <c r="BE205" s="13">
        <f t="shared" si="249"/>
        <v>144.35311045579948</v>
      </c>
      <c r="BF205" s="13">
        <f t="shared" si="250"/>
        <v>343.36544359052021</v>
      </c>
      <c r="BH205" s="13">
        <f t="shared" si="251"/>
        <v>153.60331715991774</v>
      </c>
      <c r="BI205" s="13">
        <f t="shared" si="252"/>
        <v>115.69836300702787</v>
      </c>
      <c r="BJ205" s="13">
        <f t="shared" si="253"/>
        <v>144.49142763517867</v>
      </c>
      <c r="BK205" s="13">
        <f t="shared" si="254"/>
        <v>332.50977967860769</v>
      </c>
      <c r="BL205" s="13">
        <f t="shared" si="279"/>
        <v>746.3028874807319</v>
      </c>
      <c r="BM205" s="67">
        <f t="shared" si="280"/>
        <v>1.0036139650060483</v>
      </c>
      <c r="BO205" s="136">
        <f t="shared" si="257"/>
        <v>154.15843417294661</v>
      </c>
      <c r="BP205" s="136">
        <f t="shared" si="258"/>
        <v>116.11649284219233</v>
      </c>
      <c r="BQ205" s="136">
        <f t="shared" si="281"/>
        <v>145.01361459832617</v>
      </c>
      <c r="BR205" s="136">
        <f t="shared" si="260"/>
        <v>333.71145838653501</v>
      </c>
      <c r="BT205" s="3">
        <f t="shared" si="261"/>
        <v>155</v>
      </c>
      <c r="BU205" s="3">
        <f t="shared" si="262"/>
        <v>116</v>
      </c>
      <c r="BV205" s="3">
        <f t="shared" si="263"/>
        <v>145</v>
      </c>
      <c r="BW205" s="3">
        <f t="shared" si="264"/>
        <v>332</v>
      </c>
      <c r="BX205" s="3">
        <f t="shared" si="282"/>
        <v>748</v>
      </c>
    </row>
  </sheetData>
  <sheetProtection algorithmName="SHA-512" hashValue="jnMSHLPguLTO2oBX8L0sIaupt8z1SPeL256EYrtowayDfMidLpx70KZGFQOR7jVOd8OcliWkHZnlkfhFTu/5Tg==" saltValue="TCvOCNbTsOWnWNYVdnQ85g==" spinCount="100000" sheet="1" sort="0" autoFilter="0" pivotTables="0"/>
  <mergeCells count="12">
    <mergeCell ref="AM7:AP7"/>
    <mergeCell ref="A1:H1"/>
    <mergeCell ref="A2:H2"/>
    <mergeCell ref="A3:H3"/>
    <mergeCell ref="Y5:AA5"/>
    <mergeCell ref="AC5:AI5"/>
    <mergeCell ref="BT7:BW7"/>
    <mergeCell ref="AQ7:AV7"/>
    <mergeCell ref="AX7:BA7"/>
    <mergeCell ref="BC7:BF7"/>
    <mergeCell ref="BH7:BM7"/>
    <mergeCell ref="BO7:BR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egory xmlns="5f18b285-f3f2-4149-844e-0caca3f2e916" xsi:nil="true"/>
    <Received_x0020_Date xmlns="5f18b285-f3f2-4149-844e-0caca3f2e916" xsi:nil="true"/>
    <PublishingExpirationDate xmlns="http://schemas.microsoft.com/sharepoint/v3" xsi:nil="true"/>
    <PublishingStart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BAF8591F514354A89B01F84D4CEF981" ma:contentTypeVersion="1" ma:contentTypeDescription="Create a new document." ma:contentTypeScope="" ma:versionID="da9e396dc8c3954903bfbf957a3e09e9">
  <xsd:schema xmlns:xsd="http://www.w3.org/2001/XMLSchema" xmlns:xs="http://www.w3.org/2001/XMLSchema" xmlns:p="http://schemas.microsoft.com/office/2006/metadata/properties" xmlns:ns1="http://schemas.microsoft.com/sharepoint/v3" xmlns:ns2="5f18b285-f3f2-4149-844e-0caca3f2e916" targetNamespace="http://schemas.microsoft.com/office/2006/metadata/properties" ma:root="true" ma:fieldsID="05729148c76c7dcfaf0245ec3a5eafd2" ns1:_="" ns2:_="">
    <xsd:import namespace="http://schemas.microsoft.com/sharepoint/v3"/>
    <xsd:import namespace="5f18b285-f3f2-4149-844e-0caca3f2e916"/>
    <xsd:element name="properties">
      <xsd:complexType>
        <xsd:sequence>
          <xsd:element name="documentManagement">
            <xsd:complexType>
              <xsd:all>
                <xsd:element ref="ns1:PublishingStartDate" minOccurs="0"/>
                <xsd:element ref="ns1:PublishingExpirationDate" minOccurs="0"/>
                <xsd:element ref="ns2:Category" minOccurs="0"/>
                <xsd:element ref="ns2:Received_x0020_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f18b285-f3f2-4149-844e-0caca3f2e916" elementFormDefault="qualified">
    <xsd:import namespace="http://schemas.microsoft.com/office/2006/documentManagement/types"/>
    <xsd:import namespace="http://schemas.microsoft.com/office/infopath/2007/PartnerControls"/>
    <xsd:element name="Category" ma:index="10" nillable="true" ma:displayName="Category" ma:internalName="Category">
      <xsd:simpleType>
        <xsd:restriction base="dms:Text">
          <xsd:maxLength value="255"/>
        </xsd:restriction>
      </xsd:simpleType>
    </xsd:element>
    <xsd:element name="Received_x0020_Date" ma:index="11" nillable="true" ma:displayName="Received Date" ma:format="DateOnly" ma:internalName="Received_x0020_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8CFFD6-03BB-422D-A45C-8BCBB98B338C}"/>
</file>

<file path=customXml/itemProps2.xml><?xml version="1.0" encoding="utf-8"?>
<ds:datastoreItem xmlns:ds="http://schemas.openxmlformats.org/officeDocument/2006/customXml" ds:itemID="{A9EE9BCB-A1B3-4EC5-94CB-1768E75FA703}"/>
</file>

<file path=customXml/itemProps3.xml><?xml version="1.0" encoding="utf-8"?>
<ds:datastoreItem xmlns:ds="http://schemas.openxmlformats.org/officeDocument/2006/customXml" ds:itemID="{C1EF498F-30F0-4F38-8A69-74AB5D05017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output</vt:lpstr>
      <vt:lpstr>metadata</vt:lpstr>
      <vt:lpstr>RHNA_data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xx</dc:creator>
  <cp:lastModifiedBy>Kevin Kane</cp:lastModifiedBy>
  <dcterms:created xsi:type="dcterms:W3CDTF">2019-07-18T16:09:11Z</dcterms:created>
  <dcterms:modified xsi:type="dcterms:W3CDTF">2020-08-19T23:36:25Z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0x010100EBAF8591F514354A89B01F84D4CEF981</vt:lpwstr>
  </property>
  <property fmtid="{D5CDD505-2E9C-101B-9397-08002B2CF9AE}" pid="3" name="Order">
    <vt:r8>121900</vt:r8>
  </property>
  <property fmtid="{D5CDD505-2E9C-101B-9397-08002B2CF9AE}" pid="4" name="TemplateUrl">
    <vt:lpwstr/>
  </property>
  <property fmtid="{D5CDD505-2E9C-101B-9397-08002B2CF9AE}" pid="5" name="Description0">
    <vt:lpwstr/>
  </property>
  <property fmtid="{D5CDD505-2E9C-101B-9397-08002B2CF9AE}" pid="6" name="xd_Signature">
    <vt:bool>false</vt:bool>
  </property>
  <property fmtid="{D5CDD505-2E9C-101B-9397-08002B2CF9AE}" pid="7" name="xd_ProgID">
    <vt:lpwstr/>
  </property>
  <property fmtid="{D5CDD505-2E9C-101B-9397-08002B2CF9AE}" pid="8" name="_SourceUrl">
    <vt:lpwstr/>
  </property>
  <property fmtid="{D5CDD505-2E9C-101B-9397-08002B2CF9AE}" pid="9" name="_SharedFileIndex">
    <vt:lpwstr/>
  </property>
</Properties>
</file>