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srv402\CommunityDevelopment\1_CurrentStaff\AnneFifield\hack\"/>
    </mc:Choice>
  </mc:AlternateContent>
  <bookViews>
    <workbookView xWindow="367" yWindow="54" windowWidth="26830" windowHeight="11561" activeTab="1"/>
  </bookViews>
  <sheets>
    <sheet name="Population_2012-2032" sheetId="3" r:id="rId1"/>
    <sheet name="Pop (2007-14)" sheetId="2" r:id="rId2"/>
  </sheets>
  <calcPr calcId="152511"/>
</workbook>
</file>

<file path=xl/calcChain.xml><?xml version="1.0" encoding="utf-8"?>
<calcChain xmlns="http://schemas.openxmlformats.org/spreadsheetml/2006/main">
  <c r="L15" i="2" l="1"/>
  <c r="L7" i="2"/>
  <c r="L8" i="2"/>
  <c r="L9" i="2"/>
  <c r="L10" i="2"/>
  <c r="L11" i="2"/>
  <c r="L12" i="2"/>
  <c r="L13" i="2"/>
  <c r="L14" i="2"/>
  <c r="L6" i="2"/>
  <c r="K14" i="2" l="1"/>
  <c r="K13" i="2"/>
  <c r="J14" i="2"/>
  <c r="I14" i="2"/>
  <c r="G14" i="2"/>
  <c r="F14" i="2"/>
  <c r="F31" i="3" l="1"/>
  <c r="F32" i="3"/>
  <c r="F33" i="3"/>
  <c r="F34" i="3"/>
  <c r="F35" i="3"/>
  <c r="F36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H17" i="3" s="1"/>
  <c r="I17" i="3" s="1"/>
  <c r="C17" i="3"/>
  <c r="A12" i="3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K6" i="3"/>
  <c r="J6" i="3"/>
  <c r="C18" i="3" l="1"/>
  <c r="H18" i="3"/>
  <c r="I18" i="3" s="1"/>
  <c r="B20" i="3" l="1"/>
  <c r="B21" i="3" s="1"/>
  <c r="B22" i="3" s="1"/>
  <c r="G18" i="3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C19" i="3"/>
  <c r="H19" i="3"/>
  <c r="I19" i="3" s="1"/>
  <c r="F12" i="2"/>
  <c r="G12" i="2" s="1"/>
  <c r="I12" i="2" s="1"/>
  <c r="J12" i="2" s="1"/>
  <c r="K12" i="2" s="1"/>
  <c r="F13" i="2"/>
  <c r="G13" i="2" s="1"/>
  <c r="I13" i="2" s="1"/>
  <c r="J13" i="2" s="1"/>
  <c r="E23" i="2"/>
  <c r="F23" i="2"/>
  <c r="F11" i="2"/>
  <c r="G11" i="2" s="1"/>
  <c r="I11" i="2" s="1"/>
  <c r="J11" i="2" s="1"/>
  <c r="K11" i="2" s="1"/>
  <c r="F10" i="2"/>
  <c r="G10" i="2"/>
  <c r="I10" i="2"/>
  <c r="J10" i="2"/>
  <c r="F9" i="2"/>
  <c r="G9" i="2" s="1"/>
  <c r="I9" i="2" s="1"/>
  <c r="J9" i="2" s="1"/>
  <c r="K9" i="2" s="1"/>
  <c r="F8" i="2"/>
  <c r="G8" i="2"/>
  <c r="I8" i="2"/>
  <c r="J8" i="2" s="1"/>
  <c r="F7" i="2"/>
  <c r="G7" i="2"/>
  <c r="I7" i="2" s="1"/>
  <c r="J7" i="2" s="1"/>
  <c r="F6" i="2"/>
  <c r="G6" i="2"/>
  <c r="I6" i="2" s="1"/>
  <c r="J6" i="2" s="1"/>
  <c r="K6" i="2" s="1"/>
  <c r="F5" i="2"/>
  <c r="G5" i="2"/>
  <c r="I5" i="2"/>
  <c r="J5" i="2"/>
  <c r="K10" i="2" l="1"/>
  <c r="K7" i="2"/>
  <c r="K8" i="2"/>
  <c r="H20" i="3"/>
  <c r="I20" i="3" s="1"/>
  <c r="C20" i="3"/>
  <c r="C22" i="3" l="1"/>
  <c r="C21" i="3"/>
  <c r="H21" i="3"/>
  <c r="I21" i="3" s="1"/>
  <c r="D17" i="3"/>
  <c r="H22" i="3" l="1"/>
  <c r="I22" i="3" s="1"/>
  <c r="B23" i="3"/>
  <c r="J17" i="3"/>
  <c r="K17" i="3" s="1"/>
  <c r="E17" i="3"/>
  <c r="D18" i="3"/>
  <c r="H23" i="3" l="1"/>
  <c r="I23" i="3" s="1"/>
  <c r="C23" i="3"/>
  <c r="B24" i="3"/>
  <c r="E18" i="3"/>
  <c r="J18" i="3"/>
  <c r="K18" i="3" s="1"/>
  <c r="D19" i="3"/>
  <c r="C24" i="3" l="1"/>
  <c r="H24" i="3"/>
  <c r="I24" i="3" s="1"/>
  <c r="B25" i="3"/>
  <c r="B26" i="3" s="1"/>
  <c r="J19" i="3"/>
  <c r="K19" i="3" s="1"/>
  <c r="E19" i="3"/>
  <c r="D20" i="3"/>
  <c r="H26" i="3" l="1"/>
  <c r="I26" i="3" s="1"/>
  <c r="C26" i="3"/>
  <c r="H25" i="3"/>
  <c r="I25" i="3" s="1"/>
  <c r="C25" i="3"/>
  <c r="B27" i="3"/>
  <c r="J20" i="3"/>
  <c r="K20" i="3" s="1"/>
  <c r="E20" i="3"/>
  <c r="D21" i="3"/>
  <c r="H27" i="3" l="1"/>
  <c r="I27" i="3" s="1"/>
  <c r="B28" i="3"/>
  <c r="B29" i="3" s="1"/>
  <c r="C27" i="3"/>
  <c r="E21" i="3"/>
  <c r="J21" i="3"/>
  <c r="K21" i="3" s="1"/>
  <c r="D22" i="3"/>
  <c r="B30" i="3" l="1"/>
  <c r="C30" i="3" s="1"/>
  <c r="H29" i="3"/>
  <c r="I29" i="3" s="1"/>
  <c r="C29" i="3"/>
  <c r="H28" i="3"/>
  <c r="I28" i="3" s="1"/>
  <c r="C28" i="3"/>
  <c r="J22" i="3"/>
  <c r="K22" i="3" s="1"/>
  <c r="E22" i="3"/>
  <c r="D23" i="3"/>
  <c r="H30" i="3" l="1"/>
  <c r="I30" i="3" s="1"/>
  <c r="B31" i="3"/>
  <c r="E23" i="3"/>
  <c r="J23" i="3"/>
  <c r="K23" i="3" s="1"/>
  <c r="D24" i="3"/>
  <c r="H31" i="3" l="1"/>
  <c r="I31" i="3" s="1"/>
  <c r="C31" i="3"/>
  <c r="B32" i="3"/>
  <c r="E24" i="3"/>
  <c r="J24" i="3"/>
  <c r="K24" i="3" s="1"/>
  <c r="D25" i="3"/>
  <c r="H32" i="3" l="1"/>
  <c r="I32" i="3" s="1"/>
  <c r="C32" i="3"/>
  <c r="B33" i="3"/>
  <c r="J25" i="3"/>
  <c r="K25" i="3" s="1"/>
  <c r="E25" i="3"/>
  <c r="D26" i="3"/>
  <c r="C33" i="3" l="1"/>
  <c r="H33" i="3"/>
  <c r="I33" i="3" s="1"/>
  <c r="B34" i="3"/>
  <c r="B35" i="3" s="1"/>
  <c r="B36" i="3" s="1"/>
  <c r="E26" i="3"/>
  <c r="J26" i="3"/>
  <c r="K26" i="3" s="1"/>
  <c r="D27" i="3"/>
  <c r="C36" i="3" l="1"/>
  <c r="H36" i="3"/>
  <c r="I36" i="3" s="1"/>
  <c r="H35" i="3"/>
  <c r="I35" i="3" s="1"/>
  <c r="C35" i="3"/>
  <c r="H34" i="3"/>
  <c r="I34" i="3" s="1"/>
  <c r="C34" i="3"/>
  <c r="J27" i="3"/>
  <c r="K27" i="3" s="1"/>
  <c r="E27" i="3"/>
  <c r="D28" i="3"/>
  <c r="J28" i="3" l="1"/>
  <c r="K28" i="3" s="1"/>
  <c r="E28" i="3"/>
  <c r="D29" i="3"/>
  <c r="E29" i="3" l="1"/>
  <c r="J29" i="3"/>
  <c r="K29" i="3" s="1"/>
  <c r="D30" i="3"/>
  <c r="D31" i="3" s="1"/>
  <c r="J31" i="3" l="1"/>
  <c r="K31" i="3" s="1"/>
  <c r="E31" i="3"/>
  <c r="D32" i="3"/>
  <c r="J30" i="3"/>
  <c r="K30" i="3" s="1"/>
  <c r="E30" i="3"/>
  <c r="E32" i="3" l="1"/>
  <c r="J32" i="3"/>
  <c r="K32" i="3" s="1"/>
  <c r="D33" i="3"/>
  <c r="E33" i="3" l="1"/>
  <c r="J33" i="3"/>
  <c r="K33" i="3" s="1"/>
  <c r="D34" i="3"/>
  <c r="E34" i="3" l="1"/>
  <c r="J34" i="3"/>
  <c r="K34" i="3" s="1"/>
  <c r="D35" i="3"/>
  <c r="E35" i="3" l="1"/>
  <c r="J35" i="3"/>
  <c r="K35" i="3" s="1"/>
  <c r="D36" i="3"/>
  <c r="J36" i="3" l="1"/>
  <c r="K36" i="3" s="1"/>
  <c r="E36" i="3"/>
</calcChain>
</file>

<file path=xl/sharedStrings.xml><?xml version="1.0" encoding="utf-8"?>
<sst xmlns="http://schemas.openxmlformats.org/spreadsheetml/2006/main" count="51" uniqueCount="46">
  <si>
    <t>Monitoring Plan - Hypothetical Test Data</t>
  </si>
  <si>
    <t>SF</t>
  </si>
  <si>
    <t>MF</t>
  </si>
  <si>
    <t>Population</t>
  </si>
  <si>
    <t>Actual</t>
  </si>
  <si>
    <t>Planning Basis (Linear)</t>
  </si>
  <si>
    <t>Year</t>
  </si>
  <si>
    <t>1-Year</t>
  </si>
  <si>
    <t>% of Proj. Annual Total</t>
  </si>
  <si>
    <r>
      <t xml:space="preserve">Cum. Since 
</t>
    </r>
    <r>
      <rPr>
        <sz val="11"/>
        <color rgb="FFFF0000"/>
        <rFont val="Calibri"/>
        <family val="2"/>
        <scheme val="minor"/>
      </rPr>
      <t>yr 1</t>
    </r>
  </si>
  <si>
    <t>% of Proj. 20-yr Cum. Total</t>
  </si>
  <si>
    <t>% var. from basis</t>
  </si>
  <si>
    <r>
      <t xml:space="preserve">Cum. Since
</t>
    </r>
    <r>
      <rPr>
        <sz val="11"/>
        <color rgb="FFFF0000"/>
        <rFont val="Calibri"/>
        <family val="2"/>
        <scheme val="minor"/>
      </rPr>
      <t xml:space="preserve"> yr 1</t>
    </r>
  </si>
  <si>
    <t>extrapolated data based on prior 5-year average</t>
  </si>
  <si>
    <t>Population includes all of Eugene's portion of UGB</t>
  </si>
  <si>
    <t>Actual Population</t>
  </si>
  <si>
    <t>PSU Annual Certification</t>
  </si>
  <si>
    <t>Eugene city limits</t>
  </si>
  <si>
    <t>Springfield city limits</t>
  </si>
  <si>
    <r>
      <t>Eug-Spr share of MPA</t>
    </r>
    <r>
      <rPr>
        <b/>
        <sz val="11"/>
        <color theme="1"/>
        <rFont val="Calibri"/>
        <family val="2"/>
      </rPr>
      <t>¹</t>
    </r>
  </si>
  <si>
    <t>Estimated pop in Eug-Spr UGB</t>
  </si>
  <si>
    <t>Estimated Pop outside Eug &amp; Spr city limits, inside UGB</t>
  </si>
  <si>
    <r>
      <t>Eugene share of Pop outside city limits, inside UGB</t>
    </r>
    <r>
      <rPr>
        <b/>
        <sz val="11"/>
        <color theme="1"/>
        <rFont val="Calibri"/>
        <family val="2"/>
      </rPr>
      <t>¹</t>
    </r>
  </si>
  <si>
    <t>Estimated Eugene Pop outside city limits, inside UGB</t>
  </si>
  <si>
    <t>Estimated Pop in Eugene's portion of UGB</t>
  </si>
  <si>
    <t xml:space="preserve">¹ Findings in support of Ordinance PA 1255, Exhibit B, page 2, adopting the coordinated population forecast. It is noted that Eug-Spr share of poulation in Lane Co increases slightly </t>
  </si>
  <si>
    <t>during the forecast period. It is shown stagnet here for simplicity.</t>
  </si>
  <si>
    <t>Eugene City Limits</t>
  </si>
  <si>
    <t>Springfield City Limits</t>
  </si>
  <si>
    <t>Eugene-Springfield UGB</t>
  </si>
  <si>
    <t>Outside City Limits, inside UGB</t>
  </si>
  <si>
    <t>Eugene Share of Pop outside City Limits, Inside UGB</t>
  </si>
  <si>
    <t>PSU Lane Co estimates</t>
  </si>
  <si>
    <t>(revised pop estimate)</t>
  </si>
  <si>
    <t>Variation between actual and planning basis</t>
  </si>
  <si>
    <t>9.22.14</t>
  </si>
  <si>
    <t>2010 Census, city limits &amp; Lane Co. Coordinated Population Estimates for reference:</t>
  </si>
  <si>
    <t>Used actual population from 2007-2013</t>
  </si>
  <si>
    <t>input data from sheet "Pop (2007-2013)"</t>
  </si>
  <si>
    <t>total pop growth 2012-2032:</t>
  </si>
  <si>
    <t>Total new units:</t>
  </si>
  <si>
    <r>
      <rPr>
        <b/>
        <sz val="11"/>
        <color theme="0" tint="-0.34998626667073579"/>
        <rFont val="Calibri"/>
        <family val="2"/>
        <scheme val="minor"/>
      </rPr>
      <t xml:space="preserve">Eugene-Springfield
MPA </t>
    </r>
    <r>
      <rPr>
        <b/>
        <sz val="11"/>
        <color theme="1"/>
        <rFont val="Calibri"/>
        <family val="2"/>
        <scheme val="minor"/>
      </rPr>
      <t xml:space="preserve">
(Lane County)</t>
    </r>
  </si>
  <si>
    <t>preliminary</t>
  </si>
  <si>
    <t>annual Eug UGB population change</t>
  </si>
  <si>
    <t>annual Eug city limits pop change</t>
  </si>
  <si>
    <t>Hack for cause data to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</si>
</sst>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1E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/>
    <xf numFmtId="0" fontId="6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20">
    <xf numFmtId="0" fontId="0" fillId="0" borderId="0" xfId="0"/>
    <xf numFmtId="0" fontId="4" fillId="0" borderId="0" xfId="0" applyFont="1"/>
    <xf numFmtId="0" fontId="3" fillId="0" borderId="0" xfId="0" applyFont="1"/>
    <xf numFmtId="9" fontId="0" fillId="0" borderId="0" xfId="2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164" fontId="0" fillId="2" borderId="1" xfId="1" applyNumberFormat="1" applyFont="1" applyFill="1" applyBorder="1"/>
    <xf numFmtId="164" fontId="0" fillId="0" borderId="2" xfId="1" applyNumberFormat="1" applyFont="1" applyBorder="1"/>
    <xf numFmtId="9" fontId="0" fillId="0" borderId="3" xfId="2" applyFont="1" applyBorder="1"/>
    <xf numFmtId="164" fontId="0" fillId="0" borderId="4" xfId="1" applyNumberFormat="1" applyFont="1" applyBorder="1"/>
    <xf numFmtId="164" fontId="0" fillId="0" borderId="3" xfId="1" applyNumberFormat="1" applyFont="1" applyBorder="1"/>
    <xf numFmtId="9" fontId="0" fillId="0" borderId="2" xfId="2" applyFont="1" applyBorder="1"/>
    <xf numFmtId="9" fontId="0" fillId="0" borderId="5" xfId="2" applyFont="1" applyBorder="1"/>
    <xf numFmtId="0" fontId="0" fillId="0" borderId="0" xfId="0" applyFill="1"/>
    <xf numFmtId="0" fontId="0" fillId="2" borderId="0" xfId="0" applyFill="1"/>
    <xf numFmtId="0" fontId="0" fillId="3" borderId="0" xfId="0" applyFill="1"/>
    <xf numFmtId="0" fontId="2" fillId="0" borderId="0" xfId="0" applyFont="1"/>
    <xf numFmtId="164" fontId="0" fillId="0" borderId="0" xfId="0" applyNumberFormat="1"/>
    <xf numFmtId="9" fontId="0" fillId="0" borderId="0" xfId="0" applyNumberFormat="1"/>
    <xf numFmtId="0" fontId="0" fillId="0" borderId="6" xfId="0" applyBorder="1" applyAlignment="1">
      <alignment wrapText="1"/>
    </xf>
    <xf numFmtId="0" fontId="3" fillId="0" borderId="6" xfId="0" applyFont="1" applyBorder="1" applyAlignment="1">
      <alignment wrapText="1"/>
    </xf>
    <xf numFmtId="1" fontId="0" fillId="0" borderId="0" xfId="0" applyNumberFormat="1" applyFont="1" applyBorder="1" applyAlignment="1">
      <alignment horizontal="right" wrapText="1"/>
    </xf>
    <xf numFmtId="9" fontId="0" fillId="0" borderId="0" xfId="0" applyNumberFormat="1" applyFont="1"/>
    <xf numFmtId="3" fontId="0" fillId="0" borderId="0" xfId="0" applyNumberFormat="1" applyFont="1" applyBorder="1" applyAlignment="1">
      <alignment horizontal="right" wrapText="1"/>
    </xf>
    <xf numFmtId="0" fontId="0" fillId="0" borderId="0" xfId="0" applyFont="1"/>
    <xf numFmtId="3" fontId="0" fillId="0" borderId="0" xfId="0" applyNumberFormat="1"/>
    <xf numFmtId="3" fontId="1" fillId="0" borderId="0" xfId="0" applyNumberFormat="1" applyFont="1" applyAlignment="1"/>
    <xf numFmtId="0" fontId="0" fillId="0" borderId="6" xfId="0" applyBorder="1"/>
    <xf numFmtId="3" fontId="9" fillId="0" borderId="6" xfId="1" applyNumberFormat="1" applyFont="1" applyBorder="1" applyAlignment="1"/>
    <xf numFmtId="9" fontId="0" fillId="0" borderId="6" xfId="0" applyNumberFormat="1" applyBorder="1"/>
    <xf numFmtId="3" fontId="0" fillId="0" borderId="6" xfId="0" applyNumberFormat="1" applyBorder="1"/>
    <xf numFmtId="3" fontId="1" fillId="0" borderId="6" xfId="0" applyNumberFormat="1" applyFont="1" applyBorder="1" applyAlignment="1"/>
    <xf numFmtId="0" fontId="10" fillId="0" borderId="0" xfId="0" applyFont="1"/>
    <xf numFmtId="0" fontId="0" fillId="0" borderId="0" xfId="0" applyAlignment="1">
      <alignment horizontal="left" indent="2"/>
    </xf>
    <xf numFmtId="0" fontId="0" fillId="0" borderId="6" xfId="0" applyFont="1" applyBorder="1"/>
    <xf numFmtId="0" fontId="0" fillId="0" borderId="0" xfId="0" applyBorder="1"/>
    <xf numFmtId="3" fontId="9" fillId="0" borderId="0" xfId="1" applyNumberFormat="1" applyFont="1" applyBorder="1" applyAlignment="1"/>
    <xf numFmtId="9" fontId="0" fillId="0" borderId="0" xfId="0" applyNumberFormat="1" applyBorder="1"/>
    <xf numFmtId="3" fontId="0" fillId="0" borderId="0" xfId="0" applyNumberFormat="1" applyBorder="1"/>
    <xf numFmtId="3" fontId="1" fillId="0" borderId="0" xfId="0" applyNumberFormat="1" applyFont="1" applyBorder="1" applyAlignment="1"/>
    <xf numFmtId="3" fontId="0" fillId="0" borderId="9" xfId="0" applyNumberFormat="1" applyBorder="1"/>
    <xf numFmtId="164" fontId="0" fillId="4" borderId="1" xfId="1" applyNumberFormat="1" applyFont="1" applyFill="1" applyBorder="1"/>
    <xf numFmtId="9" fontId="0" fillId="4" borderId="2" xfId="2" applyFont="1" applyFill="1" applyBorder="1"/>
    <xf numFmtId="164" fontId="0" fillId="2" borderId="10" xfId="1" applyNumberFormat="1" applyFont="1" applyFill="1" applyBorder="1"/>
    <xf numFmtId="164" fontId="0" fillId="0" borderId="11" xfId="1" applyNumberFormat="1" applyFont="1" applyBorder="1"/>
    <xf numFmtId="9" fontId="0" fillId="0" borderId="12" xfId="2" applyFont="1" applyBorder="1"/>
    <xf numFmtId="0" fontId="0" fillId="0" borderId="14" xfId="0" applyBorder="1" applyAlignment="1">
      <alignment horizontal="center"/>
    </xf>
    <xf numFmtId="164" fontId="0" fillId="0" borderId="15" xfId="1" applyNumberFormat="1" applyFont="1" applyBorder="1"/>
    <xf numFmtId="164" fontId="0" fillId="0" borderId="12" xfId="1" applyNumberFormat="1" applyFont="1" applyBorder="1"/>
    <xf numFmtId="9" fontId="0" fillId="0" borderId="11" xfId="2" applyFont="1" applyBorder="1"/>
    <xf numFmtId="9" fontId="0" fillId="0" borderId="16" xfId="2" applyFont="1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164" fontId="3" fillId="5" borderId="0" xfId="1" applyNumberFormat="1" applyFont="1" applyFill="1"/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22" xfId="0" applyFont="1" applyBorder="1" applyAlignment="1">
      <alignment wrapText="1"/>
    </xf>
    <xf numFmtId="3" fontId="9" fillId="0" borderId="8" xfId="8" applyNumberFormat="1" applyFont="1" applyBorder="1" applyAlignment="1">
      <alignment horizontal="right"/>
    </xf>
    <xf numFmtId="3" fontId="9" fillId="0" borderId="13" xfId="8" applyNumberFormat="1" applyFont="1" applyBorder="1" applyAlignment="1">
      <alignment horizontal="right"/>
    </xf>
    <xf numFmtId="3" fontId="9" fillId="0" borderId="14" xfId="4" applyNumberFormat="1" applyFont="1" applyBorder="1" applyAlignment="1">
      <alignment horizontal="right"/>
    </xf>
    <xf numFmtId="3" fontId="9" fillId="0" borderId="7" xfId="9" applyNumberFormat="1" applyFont="1" applyBorder="1" applyAlignment="1"/>
    <xf numFmtId="3" fontId="9" fillId="0" borderId="0" xfId="0" applyNumberFormat="1" applyFont="1" applyBorder="1" applyAlignment="1"/>
    <xf numFmtId="3" fontId="9" fillId="0" borderId="9" xfId="0" applyNumberFormat="1" applyFont="1" applyBorder="1" applyAlignment="1"/>
    <xf numFmtId="3" fontId="9" fillId="0" borderId="0" xfId="9" applyNumberFormat="1" applyFont="1" applyBorder="1" applyAlignment="1"/>
    <xf numFmtId="3" fontId="9" fillId="0" borderId="9" xfId="9" applyNumberFormat="1" applyFont="1" applyBorder="1" applyAlignment="1"/>
    <xf numFmtId="3" fontId="1" fillId="0" borderId="7" xfId="1" applyNumberFormat="1" applyFont="1" applyBorder="1" applyAlignment="1">
      <alignment vertical="center"/>
    </xf>
    <xf numFmtId="3" fontId="1" fillId="0" borderId="9" xfId="0" applyNumberFormat="1" applyFont="1" applyBorder="1" applyAlignment="1"/>
    <xf numFmtId="3" fontId="9" fillId="0" borderId="0" xfId="5" applyNumberFormat="1" applyFont="1" applyBorder="1" applyAlignment="1"/>
    <xf numFmtId="3" fontId="9" fillId="0" borderId="9" xfId="5" applyNumberFormat="1" applyFont="1" applyBorder="1" applyAlignment="1"/>
    <xf numFmtId="3" fontId="9" fillId="0" borderId="9" xfId="1" applyNumberFormat="1" applyFont="1" applyBorder="1" applyAlignment="1"/>
    <xf numFmtId="3" fontId="1" fillId="0" borderId="23" xfId="1" applyNumberFormat="1" applyFont="1" applyBorder="1" applyAlignment="1">
      <alignment vertical="center"/>
    </xf>
    <xf numFmtId="3" fontId="9" fillId="0" borderId="24" xfId="1" applyNumberFormat="1" applyFont="1" applyBorder="1" applyAlignment="1"/>
    <xf numFmtId="0" fontId="0" fillId="0" borderId="0" xfId="0" applyAlignment="1">
      <alignment horizontal="center"/>
    </xf>
    <xf numFmtId="164" fontId="11" fillId="3" borderId="1" xfId="1" applyNumberFormat="1" applyFont="1" applyFill="1" applyBorder="1"/>
    <xf numFmtId="9" fontId="11" fillId="3" borderId="2" xfId="2" applyFont="1" applyFill="1" applyBorder="1"/>
    <xf numFmtId="0" fontId="11" fillId="0" borderId="0" xfId="0" applyFont="1"/>
    <xf numFmtId="164" fontId="11" fillId="3" borderId="25" xfId="1" applyNumberFormat="1" applyFont="1" applyFill="1" applyBorder="1"/>
    <xf numFmtId="9" fontId="11" fillId="3" borderId="26" xfId="2" applyFont="1" applyFill="1" applyBorder="1"/>
    <xf numFmtId="164" fontId="0" fillId="0" borderId="26" xfId="1" applyNumberFormat="1" applyFont="1" applyBorder="1"/>
    <xf numFmtId="9" fontId="0" fillId="0" borderId="27" xfId="2" applyFont="1" applyBorder="1"/>
    <xf numFmtId="164" fontId="0" fillId="0" borderId="28" xfId="1" applyNumberFormat="1" applyFont="1" applyBorder="1"/>
    <xf numFmtId="9" fontId="0" fillId="0" borderId="29" xfId="2" applyFont="1" applyBorder="1"/>
    <xf numFmtId="164" fontId="11" fillId="3" borderId="30" xfId="1" applyNumberFormat="1" applyFont="1" applyFill="1" applyBorder="1"/>
    <xf numFmtId="9" fontId="11" fillId="3" borderId="31" xfId="2" applyFont="1" applyFill="1" applyBorder="1"/>
    <xf numFmtId="164" fontId="0" fillId="0" borderId="31" xfId="1" applyNumberFormat="1" applyFont="1" applyBorder="1"/>
    <xf numFmtId="9" fontId="0" fillId="0" borderId="32" xfId="2" applyFont="1" applyBorder="1"/>
    <xf numFmtId="164" fontId="0" fillId="0" borderId="33" xfId="1" applyNumberFormat="1" applyFont="1" applyBorder="1"/>
    <xf numFmtId="164" fontId="3" fillId="5" borderId="32" xfId="1" applyNumberFormat="1" applyFont="1" applyFill="1" applyBorder="1"/>
    <xf numFmtId="9" fontId="0" fillId="0" borderId="34" xfId="2" applyFont="1" applyBorder="1"/>
    <xf numFmtId="164" fontId="1" fillId="0" borderId="27" xfId="1" applyNumberFormat="1" applyFont="1" applyFill="1" applyBorder="1"/>
    <xf numFmtId="164" fontId="1" fillId="0" borderId="3" xfId="1" applyNumberFormat="1" applyFont="1" applyFill="1" applyBorder="1"/>
    <xf numFmtId="9" fontId="0" fillId="0" borderId="11" xfId="2" applyFont="1" applyFill="1" applyBorder="1"/>
    <xf numFmtId="9" fontId="0" fillId="0" borderId="2" xfId="2" applyFont="1" applyFill="1" applyBorder="1"/>
    <xf numFmtId="9" fontId="0" fillId="0" borderId="2" xfId="2" applyFont="1" applyFill="1" applyBorder="1" applyProtection="1"/>
    <xf numFmtId="9" fontId="0" fillId="0" borderId="26" xfId="2" applyFont="1" applyFill="1" applyBorder="1" applyProtection="1"/>
    <xf numFmtId="9" fontId="0" fillId="0" borderId="31" xfId="2" applyFont="1" applyFill="1" applyBorder="1" applyProtection="1"/>
    <xf numFmtId="0" fontId="12" fillId="0" borderId="0" xfId="0" applyFont="1"/>
    <xf numFmtId="3" fontId="0" fillId="0" borderId="24" xfId="0" applyNumberFormat="1" applyBorder="1"/>
    <xf numFmtId="0" fontId="0" fillId="0" borderId="0" xfId="0" applyFill="1" applyBorder="1"/>
    <xf numFmtId="3" fontId="14" fillId="0" borderId="0" xfId="1" applyNumberFormat="1" applyFont="1" applyBorder="1" applyAlignment="1"/>
    <xf numFmtId="3" fontId="14" fillId="0" borderId="9" xfId="1" applyNumberFormat="1" applyFont="1" applyBorder="1" applyAlignment="1"/>
    <xf numFmtId="0" fontId="3" fillId="0" borderId="0" xfId="0" applyFont="1" applyFill="1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Alignment="1">
      <alignment horizontal="center"/>
    </xf>
    <xf numFmtId="0" fontId="3" fillId="6" borderId="22" xfId="0" applyFont="1" applyFill="1" applyBorder="1" applyAlignment="1">
      <alignment wrapText="1"/>
    </xf>
    <xf numFmtId="0" fontId="3" fillId="6" borderId="7" xfId="0" applyFont="1" applyFill="1" applyBorder="1" applyAlignment="1">
      <alignment wrapText="1"/>
    </xf>
    <xf numFmtId="3" fontId="0" fillId="6" borderId="0" xfId="0" applyNumberFormat="1" applyFont="1" applyFill="1" applyBorder="1" applyAlignment="1">
      <alignment horizontal="right" wrapText="1"/>
    </xf>
    <xf numFmtId="0" fontId="0" fillId="6" borderId="8" xfId="0" applyFont="1" applyFill="1" applyBorder="1"/>
    <xf numFmtId="3" fontId="0" fillId="6" borderId="0" xfId="0" applyNumberFormat="1" applyFill="1"/>
    <xf numFmtId="3" fontId="0" fillId="6" borderId="7" xfId="0" applyNumberFormat="1" applyFill="1" applyBorder="1"/>
    <xf numFmtId="3" fontId="0" fillId="6" borderId="0" xfId="0" applyNumberFormat="1" applyFill="1" applyBorder="1"/>
    <xf numFmtId="3" fontId="0" fillId="6" borderId="9" xfId="0" applyNumberFormat="1" applyFill="1" applyBorder="1"/>
    <xf numFmtId="0" fontId="0" fillId="6" borderId="0" xfId="0" applyFill="1"/>
    <xf numFmtId="164" fontId="1" fillId="4" borderId="1" xfId="1" applyNumberFormat="1" applyFont="1" applyFill="1" applyBorder="1"/>
    <xf numFmtId="9" fontId="1" fillId="4" borderId="2" xfId="2" applyFont="1" applyFill="1" applyBorder="1"/>
  </cellXfs>
  <cellStyles count="15">
    <cellStyle name="Comma" xfId="1" builtinId="3"/>
    <cellStyle name="Comma 2" xfId="3"/>
    <cellStyle name="Comma 2 2" xfId="4"/>
    <cellStyle name="Comma 3" xfId="5"/>
    <cellStyle name="Comma 4" xfId="6"/>
    <cellStyle name="Normal" xfId="0" builtinId="0"/>
    <cellStyle name="Normal 2" xfId="7"/>
    <cellStyle name="Normal 2 2" xfId="8"/>
    <cellStyle name="Normal 3" xfId="9"/>
    <cellStyle name="Normal 3 2" xfId="10"/>
    <cellStyle name="Percent" xfId="2" builtinId="5"/>
    <cellStyle name="Percent 2" xfId="11"/>
    <cellStyle name="Percent 2 2" xfId="12"/>
    <cellStyle name="Percent 3" xfId="13"/>
    <cellStyle name="Percent 4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1038225</xdr:colOff>
      <xdr:row>27</xdr:row>
      <xdr:rowOff>85725</xdr:rowOff>
    </xdr:from>
    <xdr:to>
      <xdr:col>8</xdr:col>
      <xdr:colOff>247650</xdr:colOff>
      <xdr:row>38</xdr:row>
      <xdr:rowOff>172391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3425" y="5715000"/>
          <a:ext cx="3971925" cy="218216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171450</xdr:colOff>
      <xdr:row>27</xdr:row>
      <xdr:rowOff>76200</xdr:rowOff>
    </xdr:from>
    <xdr:to>
      <xdr:col>4</xdr:col>
      <xdr:colOff>580536</xdr:colOff>
      <xdr:row>42</xdr:row>
      <xdr:rowOff>142510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" y="5248275"/>
          <a:ext cx="3914286" cy="292381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4"/>
  <sheetViews>
    <sheetView topLeftCell="A7" zoomScale="85" zoomScaleNormal="85" workbookViewId="0">
      <selection activeCell="O27" sqref="O27"/>
    </sheetView>
  </sheetViews>
  <sheetFormatPr defaultRowHeight="14.3" x14ac:dyDescent="0.25"/>
  <cols>
    <col min="1" max="9" width="7.75" customWidth="1"/>
    <col min="10" max="10" width="8.625" customWidth="1"/>
    <col min="11" max="14" width="7.75" customWidth="1"/>
    <col min="15" max="23" width="10.75" customWidth="1"/>
  </cols>
  <sheetData>
    <row r="2" spans="1:11" ht="18.7" x14ac:dyDescent="0.3">
      <c r="A2" s="1" t="s">
        <v>0</v>
      </c>
    </row>
    <row r="3" spans="1:11" ht="14.95" x14ac:dyDescent="0.25">
      <c r="A3" s="2" t="s">
        <v>35</v>
      </c>
      <c r="J3" s="73" t="s">
        <v>1</v>
      </c>
      <c r="K3" s="73" t="s">
        <v>2</v>
      </c>
    </row>
    <row r="4" spans="1:11" ht="14.95" x14ac:dyDescent="0.25">
      <c r="J4" s="3">
        <v>0.55000000000000004</v>
      </c>
      <c r="K4" s="3">
        <v>0.45</v>
      </c>
    </row>
    <row r="5" spans="1:11" ht="14.95" x14ac:dyDescent="0.25">
      <c r="H5" s="4" t="s">
        <v>39</v>
      </c>
      <c r="I5" s="54">
        <v>33778</v>
      </c>
    </row>
    <row r="6" spans="1:11" ht="14.95" x14ac:dyDescent="0.25">
      <c r="H6" s="4" t="s">
        <v>40</v>
      </c>
      <c r="I6" s="5">
        <v>15105</v>
      </c>
      <c r="J6" s="5">
        <f>I6*J4</f>
        <v>8307.75</v>
      </c>
      <c r="K6" s="5">
        <f>I6*K4</f>
        <v>6797.25</v>
      </c>
    </row>
    <row r="8" spans="1:11" ht="18.7" x14ac:dyDescent="0.3">
      <c r="A8" s="1" t="s">
        <v>3</v>
      </c>
    </row>
    <row r="9" spans="1:11" ht="43.15" customHeight="1" x14ac:dyDescent="0.25">
      <c r="B9" s="103" t="s">
        <v>4</v>
      </c>
      <c r="C9" s="104"/>
      <c r="D9" s="104"/>
      <c r="E9" s="46"/>
      <c r="F9" s="105" t="s">
        <v>5</v>
      </c>
      <c r="G9" s="106"/>
      <c r="H9" s="105" t="s">
        <v>34</v>
      </c>
      <c r="I9" s="107"/>
      <c r="J9" s="107"/>
      <c r="K9" s="106"/>
    </row>
    <row r="10" spans="1:11" ht="60.65" customHeight="1" thickBot="1" x14ac:dyDescent="0.3">
      <c r="A10" t="s">
        <v>6</v>
      </c>
      <c r="B10" s="51" t="s">
        <v>7</v>
      </c>
      <c r="C10" s="52" t="s">
        <v>8</v>
      </c>
      <c r="D10" s="52" t="s">
        <v>9</v>
      </c>
      <c r="E10" s="53" t="s">
        <v>10</v>
      </c>
      <c r="F10" s="51" t="s">
        <v>7</v>
      </c>
      <c r="G10" s="53" t="s">
        <v>9</v>
      </c>
      <c r="H10" s="51" t="s">
        <v>7</v>
      </c>
      <c r="I10" s="52" t="s">
        <v>11</v>
      </c>
      <c r="J10" s="52" t="s">
        <v>12</v>
      </c>
      <c r="K10" s="53" t="s">
        <v>11</v>
      </c>
    </row>
    <row r="11" spans="1:11" ht="14.95" x14ac:dyDescent="0.25">
      <c r="A11">
        <v>2007</v>
      </c>
      <c r="B11" s="43">
        <v>2956.6000000000058</v>
      </c>
      <c r="C11" s="92"/>
      <c r="D11" s="44"/>
      <c r="E11" s="45"/>
      <c r="F11" s="47"/>
      <c r="G11" s="48"/>
      <c r="H11" s="47"/>
      <c r="I11" s="49"/>
      <c r="J11" s="44"/>
      <c r="K11" s="50"/>
    </row>
    <row r="12" spans="1:11" ht="14.95" x14ac:dyDescent="0.25">
      <c r="A12">
        <f>A11+1</f>
        <v>2008</v>
      </c>
      <c r="B12" s="6">
        <v>1148.1600000000035</v>
      </c>
      <c r="C12" s="93"/>
      <c r="D12" s="7"/>
      <c r="E12" s="8"/>
      <c r="F12" s="9"/>
      <c r="G12" s="10"/>
      <c r="H12" s="9"/>
      <c r="I12" s="11"/>
      <c r="J12" s="7"/>
      <c r="K12" s="12"/>
    </row>
    <row r="13" spans="1:11" ht="14.95" x14ac:dyDescent="0.25">
      <c r="A13">
        <f t="shared" ref="A13:A36" si="0">A12+1</f>
        <v>2009</v>
      </c>
      <c r="B13" s="6">
        <v>1549.039999999979</v>
      </c>
      <c r="C13" s="93"/>
      <c r="D13" s="7"/>
      <c r="E13" s="8"/>
      <c r="F13" s="9"/>
      <c r="G13" s="10"/>
      <c r="H13" s="9"/>
      <c r="I13" s="11"/>
      <c r="J13" s="7"/>
      <c r="K13" s="12"/>
    </row>
    <row r="14" spans="1:11" ht="14.95" x14ac:dyDescent="0.25">
      <c r="A14">
        <f t="shared" si="0"/>
        <v>2010</v>
      </c>
      <c r="B14" s="6">
        <v>956</v>
      </c>
      <c r="C14" s="93"/>
      <c r="D14" s="7"/>
      <c r="E14" s="8"/>
      <c r="F14" s="9"/>
      <c r="G14" s="10"/>
      <c r="H14" s="9"/>
      <c r="I14" s="11"/>
      <c r="J14" s="7"/>
      <c r="K14" s="12"/>
    </row>
    <row r="15" spans="1:11" ht="14.95" x14ac:dyDescent="0.25">
      <c r="A15">
        <f t="shared" si="0"/>
        <v>2011</v>
      </c>
      <c r="B15" s="6">
        <v>614</v>
      </c>
      <c r="C15" s="93"/>
      <c r="D15" s="7"/>
      <c r="E15" s="8"/>
      <c r="F15" s="9"/>
      <c r="G15" s="10"/>
      <c r="H15" s="9"/>
      <c r="I15" s="11"/>
      <c r="J15" s="7"/>
      <c r="K15" s="12"/>
    </row>
    <row r="16" spans="1:11" ht="14.95" x14ac:dyDescent="0.25">
      <c r="A16">
        <f t="shared" si="0"/>
        <v>2012</v>
      </c>
      <c r="B16" s="41">
        <v>793</v>
      </c>
      <c r="C16" s="93"/>
      <c r="D16" s="7"/>
      <c r="E16" s="8"/>
      <c r="F16" s="9"/>
      <c r="G16" s="10"/>
      <c r="H16" s="9"/>
      <c r="I16" s="11"/>
      <c r="J16" s="7"/>
      <c r="K16" s="12"/>
    </row>
    <row r="17" spans="1:11" ht="14.95" x14ac:dyDescent="0.25">
      <c r="A17">
        <f t="shared" si="0"/>
        <v>2013</v>
      </c>
      <c r="B17" s="41">
        <v>1211</v>
      </c>
      <c r="C17" s="42">
        <f t="shared" ref="C17:C29" si="1">B17/F17</f>
        <v>0.71703475635028713</v>
      </c>
      <c r="D17" s="7">
        <f t="shared" ref="D17:D30" si="2">B17+D16</f>
        <v>1211</v>
      </c>
      <c r="E17" s="8">
        <f t="shared" ref="E17:E30" si="3">D17/$G$30</f>
        <v>5.1216551700803976E-2</v>
      </c>
      <c r="F17" s="9">
        <f t="shared" ref="F17:F36" si="4">$I$5/20</f>
        <v>1688.9</v>
      </c>
      <c r="G17" s="10">
        <v>1689</v>
      </c>
      <c r="H17" s="9">
        <f t="shared" ref="H17:H30" si="5">B17-F17</f>
        <v>-477.90000000000009</v>
      </c>
      <c r="I17" s="94">
        <f t="shared" ref="I17:I30" si="6">H17/F17</f>
        <v>-0.28296524364971287</v>
      </c>
      <c r="J17" s="7">
        <f t="shared" ref="J17:J30" si="7">D17-G17</f>
        <v>-478</v>
      </c>
      <c r="K17" s="12">
        <f t="shared" ref="K17:K30" si="8">J17/G17</f>
        <v>-0.28300769686204857</v>
      </c>
    </row>
    <row r="18" spans="1:11" x14ac:dyDescent="0.25">
      <c r="A18">
        <f t="shared" si="0"/>
        <v>2014</v>
      </c>
      <c r="B18" s="118">
        <v>1631</v>
      </c>
      <c r="C18" s="119">
        <f t="shared" si="1"/>
        <v>0.96571733080703415</v>
      </c>
      <c r="D18" s="7">
        <f t="shared" si="2"/>
        <v>2842</v>
      </c>
      <c r="E18" s="8">
        <f t="shared" si="3"/>
        <v>0.12019606930940124</v>
      </c>
      <c r="F18" s="9">
        <f t="shared" si="4"/>
        <v>1688.9</v>
      </c>
      <c r="G18" s="10">
        <f t="shared" ref="G18:G30" si="9">F18+G17</f>
        <v>3377.9</v>
      </c>
      <c r="H18" s="9">
        <f t="shared" si="5"/>
        <v>-57.900000000000091</v>
      </c>
      <c r="I18" s="94">
        <f t="shared" si="6"/>
        <v>-3.4282669192965888E-2</v>
      </c>
      <c r="J18" s="7">
        <f t="shared" si="7"/>
        <v>-535.90000000000009</v>
      </c>
      <c r="K18" s="12">
        <f t="shared" si="8"/>
        <v>-0.15864886467923861</v>
      </c>
    </row>
    <row r="19" spans="1:11" x14ac:dyDescent="0.25">
      <c r="A19">
        <f t="shared" si="0"/>
        <v>2015</v>
      </c>
      <c r="B19" s="118">
        <v>2370</v>
      </c>
      <c r="C19" s="119">
        <f t="shared" si="1"/>
        <v>1.403280241577358</v>
      </c>
      <c r="D19" s="7">
        <f t="shared" si="2"/>
        <v>5212</v>
      </c>
      <c r="E19" s="8">
        <f t="shared" si="3"/>
        <v>0.22042994836052049</v>
      </c>
      <c r="F19" s="9">
        <f t="shared" si="4"/>
        <v>1688.9</v>
      </c>
      <c r="G19" s="10">
        <f t="shared" si="9"/>
        <v>5066.8</v>
      </c>
      <c r="H19" s="9">
        <f t="shared" si="5"/>
        <v>681.09999999999991</v>
      </c>
      <c r="I19" s="94">
        <f t="shared" si="6"/>
        <v>0.40328024157735798</v>
      </c>
      <c r="J19" s="7">
        <f t="shared" si="7"/>
        <v>145.19999999999982</v>
      </c>
      <c r="K19" s="12">
        <f t="shared" si="8"/>
        <v>2.8657140601563078E-2</v>
      </c>
    </row>
    <row r="20" spans="1:11" ht="14.95" x14ac:dyDescent="0.25">
      <c r="A20">
        <f t="shared" si="0"/>
        <v>2016</v>
      </c>
      <c r="B20" s="74">
        <f>AVERAGE(B15:B19)</f>
        <v>1323.8</v>
      </c>
      <c r="C20" s="75">
        <f t="shared" si="1"/>
        <v>0.78382379063295626</v>
      </c>
      <c r="D20" s="7">
        <f t="shared" si="2"/>
        <v>6535.8</v>
      </c>
      <c r="E20" s="8">
        <f t="shared" si="3"/>
        <v>0.2764171251908461</v>
      </c>
      <c r="F20" s="9">
        <f t="shared" si="4"/>
        <v>1688.9</v>
      </c>
      <c r="G20" s="10">
        <f t="shared" si="9"/>
        <v>6755.7000000000007</v>
      </c>
      <c r="H20" s="9">
        <f t="shared" si="5"/>
        <v>-365.10000000000014</v>
      </c>
      <c r="I20" s="94">
        <f t="shared" si="6"/>
        <v>-0.21617620936704371</v>
      </c>
      <c r="J20" s="7">
        <f t="shared" si="7"/>
        <v>-219.90000000000055</v>
      </c>
      <c r="K20" s="12">
        <f t="shared" si="8"/>
        <v>-3.2550290865491438E-2</v>
      </c>
    </row>
    <row r="21" spans="1:11" ht="14.95" x14ac:dyDescent="0.25">
      <c r="A21">
        <f t="shared" si="0"/>
        <v>2017</v>
      </c>
      <c r="B21" s="74">
        <f>AVERAGE(B16:B20)</f>
        <v>1465.76</v>
      </c>
      <c r="C21" s="75">
        <f t="shared" si="1"/>
        <v>0.86787850079933682</v>
      </c>
      <c r="D21" s="7">
        <f t="shared" si="2"/>
        <v>8001.56</v>
      </c>
      <c r="E21" s="8">
        <f t="shared" si="3"/>
        <v>0.33840818449800586</v>
      </c>
      <c r="F21" s="9">
        <f t="shared" si="4"/>
        <v>1688.9</v>
      </c>
      <c r="G21" s="10">
        <f t="shared" si="9"/>
        <v>8444.6</v>
      </c>
      <c r="H21" s="9">
        <f t="shared" si="5"/>
        <v>-223.1400000000001</v>
      </c>
      <c r="I21" s="94">
        <f t="shared" si="6"/>
        <v>-0.13212149920066321</v>
      </c>
      <c r="J21" s="7">
        <f t="shared" si="7"/>
        <v>-443.03999999999996</v>
      </c>
      <c r="K21" s="12">
        <f t="shared" si="8"/>
        <v>-5.2464296710323752E-2</v>
      </c>
    </row>
    <row r="22" spans="1:11" ht="14.95" x14ac:dyDescent="0.25">
      <c r="A22">
        <f t="shared" si="0"/>
        <v>2018</v>
      </c>
      <c r="B22" s="74">
        <f>AVERAGE(B17:B21)</f>
        <v>1600.3120000000001</v>
      </c>
      <c r="C22" s="75">
        <f t="shared" si="1"/>
        <v>0.94754692403339458</v>
      </c>
      <c r="D22" s="7">
        <f t="shared" si="2"/>
        <v>9601.8720000000012</v>
      </c>
      <c r="E22" s="8">
        <f t="shared" si="3"/>
        <v>0.40608982139760708</v>
      </c>
      <c r="F22" s="9">
        <f t="shared" si="4"/>
        <v>1688.9</v>
      </c>
      <c r="G22" s="10">
        <f t="shared" si="9"/>
        <v>10133.5</v>
      </c>
      <c r="H22" s="9">
        <f t="shared" si="5"/>
        <v>-88.587999999999965</v>
      </c>
      <c r="I22" s="94">
        <f t="shared" si="6"/>
        <v>-5.2453075966605457E-2</v>
      </c>
      <c r="J22" s="7">
        <f t="shared" si="7"/>
        <v>-531.62799999999879</v>
      </c>
      <c r="K22" s="12">
        <f t="shared" si="8"/>
        <v>-5.246242660482546E-2</v>
      </c>
    </row>
    <row r="23" spans="1:11" ht="14.95" x14ac:dyDescent="0.25">
      <c r="A23">
        <f t="shared" si="0"/>
        <v>2019</v>
      </c>
      <c r="B23" s="74">
        <f t="shared" ref="B23:B36" si="10">AVERAGE(B18:B22)</f>
        <v>1678.1744000000003</v>
      </c>
      <c r="C23" s="75">
        <f t="shared" si="1"/>
        <v>0.99364935757001616</v>
      </c>
      <c r="D23" s="7">
        <f t="shared" si="2"/>
        <v>11280.046400000001</v>
      </c>
      <c r="E23" s="8">
        <f t="shared" si="3"/>
        <v>0.47706447533696766</v>
      </c>
      <c r="F23" s="9">
        <f t="shared" si="4"/>
        <v>1688.9</v>
      </c>
      <c r="G23" s="10">
        <f t="shared" si="9"/>
        <v>11822.4</v>
      </c>
      <c r="H23" s="9">
        <f t="shared" si="5"/>
        <v>-10.725599999999758</v>
      </c>
      <c r="I23" s="94">
        <f t="shared" si="6"/>
        <v>-6.3506424299838698E-3</v>
      </c>
      <c r="J23" s="7">
        <f t="shared" si="7"/>
        <v>-542.35359999999855</v>
      </c>
      <c r="K23" s="12">
        <f t="shared" si="8"/>
        <v>-4.5875084585194084E-2</v>
      </c>
    </row>
    <row r="24" spans="1:11" ht="14.95" x14ac:dyDescent="0.25">
      <c r="A24">
        <f t="shared" si="0"/>
        <v>2020</v>
      </c>
      <c r="B24" s="74">
        <f t="shared" si="10"/>
        <v>1687.6092800000001</v>
      </c>
      <c r="C24" s="75">
        <f t="shared" si="1"/>
        <v>0.9992357629226124</v>
      </c>
      <c r="D24" s="7">
        <f t="shared" si="2"/>
        <v>12967.655680000002</v>
      </c>
      <c r="E24" s="8">
        <f t="shared" si="3"/>
        <v>0.54843815654248096</v>
      </c>
      <c r="F24" s="9">
        <f t="shared" si="4"/>
        <v>1688.9</v>
      </c>
      <c r="G24" s="10">
        <f t="shared" si="9"/>
        <v>13511.3</v>
      </c>
      <c r="H24" s="9">
        <f t="shared" si="5"/>
        <v>-1.2907199999999648</v>
      </c>
      <c r="I24" s="94">
        <f t="shared" si="6"/>
        <v>-7.6423707738762785E-4</v>
      </c>
      <c r="J24" s="7">
        <f t="shared" si="7"/>
        <v>-543.64431999999761</v>
      </c>
      <c r="K24" s="12">
        <f t="shared" si="8"/>
        <v>-4.0236270381088249E-2</v>
      </c>
    </row>
    <row r="25" spans="1:11" ht="14.95" x14ac:dyDescent="0.25">
      <c r="A25">
        <f t="shared" si="0"/>
        <v>2021</v>
      </c>
      <c r="B25" s="74">
        <f t="shared" si="10"/>
        <v>1551.1311360000004</v>
      </c>
      <c r="C25" s="75">
        <f t="shared" si="1"/>
        <v>0.91842686719166344</v>
      </c>
      <c r="D25" s="7">
        <f t="shared" si="2"/>
        <v>14518.786816000002</v>
      </c>
      <c r="E25" s="8">
        <f t="shared" si="3"/>
        <v>0.614039798178873</v>
      </c>
      <c r="F25" s="9">
        <f t="shared" si="4"/>
        <v>1688.9</v>
      </c>
      <c r="G25" s="10">
        <f t="shared" si="9"/>
        <v>15200.199999999999</v>
      </c>
      <c r="H25" s="9">
        <f t="shared" si="5"/>
        <v>-137.76886399999967</v>
      </c>
      <c r="I25" s="94">
        <f t="shared" si="6"/>
        <v>-8.1573132808336585E-2</v>
      </c>
      <c r="J25" s="7">
        <f t="shared" si="7"/>
        <v>-681.41318399999727</v>
      </c>
      <c r="K25" s="12">
        <f t="shared" si="8"/>
        <v>-4.4829224878619844E-2</v>
      </c>
    </row>
    <row r="26" spans="1:11" ht="14.95" x14ac:dyDescent="0.25">
      <c r="A26">
        <f t="shared" si="0"/>
        <v>2022</v>
      </c>
      <c r="B26" s="74">
        <f t="shared" si="10"/>
        <v>1596.5973632</v>
      </c>
      <c r="C26" s="75">
        <f t="shared" si="1"/>
        <v>0.9453474825034045</v>
      </c>
      <c r="D26" s="7">
        <f t="shared" si="2"/>
        <v>16115.384179200002</v>
      </c>
      <c r="E26" s="8">
        <f t="shared" si="3"/>
        <v>0.68156433277647843</v>
      </c>
      <c r="F26" s="9">
        <f t="shared" si="4"/>
        <v>1688.9</v>
      </c>
      <c r="G26" s="10">
        <f t="shared" si="9"/>
        <v>16889.099999999999</v>
      </c>
      <c r="H26" s="9">
        <f t="shared" si="5"/>
        <v>-92.302636800000073</v>
      </c>
      <c r="I26" s="94">
        <f t="shared" si="6"/>
        <v>-5.4652517496595457E-2</v>
      </c>
      <c r="J26" s="7">
        <f t="shared" si="7"/>
        <v>-773.71582079999644</v>
      </c>
      <c r="K26" s="12">
        <f t="shared" si="8"/>
        <v>-4.5811548324066795E-2</v>
      </c>
    </row>
    <row r="27" spans="1:11" ht="14.95" x14ac:dyDescent="0.25">
      <c r="A27">
        <f t="shared" si="0"/>
        <v>2023</v>
      </c>
      <c r="B27" s="74">
        <f t="shared" si="10"/>
        <v>1622.7648358400002</v>
      </c>
      <c r="C27" s="75">
        <f t="shared" si="1"/>
        <v>0.96084127884421822</v>
      </c>
      <c r="D27" s="7">
        <f t="shared" si="2"/>
        <v>17738.149015040002</v>
      </c>
      <c r="E27" s="8">
        <f t="shared" si="3"/>
        <v>0.75019556243217289</v>
      </c>
      <c r="F27" s="9">
        <f t="shared" si="4"/>
        <v>1688.9</v>
      </c>
      <c r="G27" s="10">
        <f t="shared" si="9"/>
        <v>18578</v>
      </c>
      <c r="H27" s="9">
        <f t="shared" si="5"/>
        <v>-66.135164159999931</v>
      </c>
      <c r="I27" s="94">
        <f t="shared" si="6"/>
        <v>-3.9158721155781825E-2</v>
      </c>
      <c r="J27" s="7">
        <f t="shared" si="7"/>
        <v>-839.85098495999773</v>
      </c>
      <c r="K27" s="12">
        <f t="shared" si="8"/>
        <v>-4.5206749109699525E-2</v>
      </c>
    </row>
    <row r="28" spans="1:11" ht="14.95" x14ac:dyDescent="0.25">
      <c r="A28">
        <f t="shared" si="0"/>
        <v>2024</v>
      </c>
      <c r="B28" s="74">
        <f t="shared" si="10"/>
        <v>1627.2554030080003</v>
      </c>
      <c r="C28" s="75">
        <f t="shared" si="1"/>
        <v>0.96350014980638299</v>
      </c>
      <c r="D28" s="7">
        <f t="shared" si="2"/>
        <v>19365.404418048001</v>
      </c>
      <c r="E28" s="8">
        <f t="shared" si="3"/>
        <v>0.8190167106390861</v>
      </c>
      <c r="F28" s="9">
        <f t="shared" si="4"/>
        <v>1688.9</v>
      </c>
      <c r="G28" s="10">
        <f t="shared" si="9"/>
        <v>20266.900000000001</v>
      </c>
      <c r="H28" s="9">
        <f t="shared" si="5"/>
        <v>-61.644596991999833</v>
      </c>
      <c r="I28" s="94">
        <f t="shared" si="6"/>
        <v>-3.6499850193617046E-2</v>
      </c>
      <c r="J28" s="7">
        <f t="shared" si="7"/>
        <v>-901.49558195200007</v>
      </c>
      <c r="K28" s="12">
        <f t="shared" si="8"/>
        <v>-4.448117778012424E-2</v>
      </c>
    </row>
    <row r="29" spans="1:11" ht="14.95" x14ac:dyDescent="0.25">
      <c r="A29">
        <f t="shared" si="0"/>
        <v>2025</v>
      </c>
      <c r="B29" s="74">
        <f t="shared" si="10"/>
        <v>1617.0716036096003</v>
      </c>
      <c r="C29" s="75">
        <f t="shared" si="1"/>
        <v>0.95747030825365631</v>
      </c>
      <c r="D29" s="7">
        <f t="shared" si="2"/>
        <v>20982.476021657603</v>
      </c>
      <c r="E29" s="8">
        <f t="shared" si="3"/>
        <v>0.88740715769950984</v>
      </c>
      <c r="F29" s="9">
        <f t="shared" si="4"/>
        <v>1688.9</v>
      </c>
      <c r="G29" s="10">
        <f t="shared" si="9"/>
        <v>21955.800000000003</v>
      </c>
      <c r="H29" s="9">
        <f t="shared" si="5"/>
        <v>-71.828396390399803</v>
      </c>
      <c r="I29" s="94">
        <f t="shared" si="6"/>
        <v>-4.2529691746343655E-2</v>
      </c>
      <c r="J29" s="7">
        <f t="shared" si="7"/>
        <v>-973.32397834239964</v>
      </c>
      <c r="K29" s="12">
        <f t="shared" si="8"/>
        <v>-4.4331064153544826E-2</v>
      </c>
    </row>
    <row r="30" spans="1:11" ht="14.95" x14ac:dyDescent="0.25">
      <c r="A30" s="13">
        <f t="shared" si="0"/>
        <v>2026</v>
      </c>
      <c r="B30" s="77">
        <f t="shared" si="10"/>
        <v>1602.9640683315201</v>
      </c>
      <c r="C30" s="78">
        <f>B30/F30</f>
        <v>0.94911721731986498</v>
      </c>
      <c r="D30" s="79">
        <f t="shared" si="2"/>
        <v>22585.440089989122</v>
      </c>
      <c r="E30" s="80">
        <f t="shared" si="3"/>
        <v>0.95520095793091553</v>
      </c>
      <c r="F30" s="81">
        <f t="shared" si="4"/>
        <v>1688.9</v>
      </c>
      <c r="G30" s="90">
        <f t="shared" si="9"/>
        <v>23644.700000000004</v>
      </c>
      <c r="H30" s="81">
        <f t="shared" si="5"/>
        <v>-85.935931668479952</v>
      </c>
      <c r="I30" s="95">
        <f t="shared" si="6"/>
        <v>-5.0882782680134971E-2</v>
      </c>
      <c r="J30" s="79">
        <f t="shared" si="7"/>
        <v>-1059.2599100108819</v>
      </c>
      <c r="K30" s="82">
        <f t="shared" si="8"/>
        <v>-4.4799042069084472E-2</v>
      </c>
    </row>
    <row r="31" spans="1:11" ht="14.95" x14ac:dyDescent="0.25">
      <c r="A31" s="13">
        <f t="shared" si="0"/>
        <v>2027</v>
      </c>
      <c r="B31" s="74">
        <f t="shared" si="10"/>
        <v>1613.3306547978241</v>
      </c>
      <c r="C31" s="75">
        <f t="shared" ref="C31:C36" si="11">B31/F31</f>
        <v>0.95525528734550536</v>
      </c>
      <c r="D31" s="7">
        <f t="shared" ref="D31:D36" si="12">B31+D30</f>
        <v>24198.770744786947</v>
      </c>
      <c r="E31" s="8">
        <f t="shared" ref="E31:E36" si="13">D31/$G$30</f>
        <v>1.023433189881324</v>
      </c>
      <c r="F31" s="9">
        <f t="shared" si="4"/>
        <v>1688.9</v>
      </c>
      <c r="G31" s="91">
        <f t="shared" ref="G31:G36" si="14">F31+G30</f>
        <v>25333.600000000006</v>
      </c>
      <c r="H31" s="9">
        <f t="shared" ref="H31:H36" si="15">B31-F31</f>
        <v>-75.569345202176009</v>
      </c>
      <c r="I31" s="94">
        <f t="shared" ref="I31:I36" si="16">H31/F31</f>
        <v>-4.4744712654494645E-2</v>
      </c>
      <c r="J31" s="7">
        <f t="shared" ref="J31:J36" si="17">D31-G31</f>
        <v>-1134.8292552130588</v>
      </c>
      <c r="K31" s="12">
        <f t="shared" ref="K31:K36" si="18">J31/G31</f>
        <v>-4.4795420122408919E-2</v>
      </c>
    </row>
    <row r="32" spans="1:11" ht="14.95" x14ac:dyDescent="0.25">
      <c r="A32" s="13">
        <f t="shared" si="0"/>
        <v>2028</v>
      </c>
      <c r="B32" s="74">
        <f t="shared" si="10"/>
        <v>1616.6773131173891</v>
      </c>
      <c r="C32" s="75">
        <f t="shared" si="11"/>
        <v>0.95723684831392564</v>
      </c>
      <c r="D32" s="7">
        <f t="shared" si="12"/>
        <v>25815.448057904337</v>
      </c>
      <c r="E32" s="8">
        <f t="shared" si="13"/>
        <v>1.0918069613022932</v>
      </c>
      <c r="F32" s="9">
        <f t="shared" si="4"/>
        <v>1688.9</v>
      </c>
      <c r="G32" s="91">
        <f t="shared" si="14"/>
        <v>27022.500000000007</v>
      </c>
      <c r="H32" s="9">
        <f t="shared" si="15"/>
        <v>-72.222686882611015</v>
      </c>
      <c r="I32" s="94">
        <f t="shared" si="16"/>
        <v>-4.2763151686074377E-2</v>
      </c>
      <c r="J32" s="7">
        <f t="shared" si="17"/>
        <v>-1207.0519420956698</v>
      </c>
      <c r="K32" s="12">
        <f t="shared" si="18"/>
        <v>-4.4668403815178816E-2</v>
      </c>
    </row>
    <row r="33" spans="1:11" ht="14.95" x14ac:dyDescent="0.25">
      <c r="A33" s="13">
        <f t="shared" si="0"/>
        <v>2029</v>
      </c>
      <c r="B33" s="74">
        <f t="shared" si="10"/>
        <v>1615.4598085728667</v>
      </c>
      <c r="C33" s="75">
        <f t="shared" si="11"/>
        <v>0.95651596220786705</v>
      </c>
      <c r="D33" s="7">
        <f t="shared" si="12"/>
        <v>27430.907866477202</v>
      </c>
      <c r="E33" s="8">
        <f t="shared" si="13"/>
        <v>1.1601292410763171</v>
      </c>
      <c r="F33" s="9">
        <f t="shared" si="4"/>
        <v>1688.9</v>
      </c>
      <c r="G33" s="91">
        <f t="shared" si="14"/>
        <v>28711.400000000009</v>
      </c>
      <c r="H33" s="9">
        <f t="shared" si="15"/>
        <v>-73.440191427133414</v>
      </c>
      <c r="I33" s="94">
        <f t="shared" si="16"/>
        <v>-4.3484037792132994E-2</v>
      </c>
      <c r="J33" s="7">
        <f t="shared" si="17"/>
        <v>-1280.4921335228064</v>
      </c>
      <c r="K33" s="12">
        <f t="shared" si="18"/>
        <v>-4.4598735468239309E-2</v>
      </c>
    </row>
    <row r="34" spans="1:11" ht="14.95" x14ac:dyDescent="0.25">
      <c r="A34" s="13">
        <f t="shared" si="0"/>
        <v>2030</v>
      </c>
      <c r="B34" s="74">
        <f t="shared" si="10"/>
        <v>1613.1006896858398</v>
      </c>
      <c r="C34" s="75">
        <f t="shared" si="11"/>
        <v>0.95511912468816373</v>
      </c>
      <c r="D34" s="7">
        <f t="shared" si="12"/>
        <v>29044.00855616304</v>
      </c>
      <c r="E34" s="8">
        <f t="shared" si="13"/>
        <v>1.2283517471637633</v>
      </c>
      <c r="F34" s="9">
        <f t="shared" si="4"/>
        <v>1688.9</v>
      </c>
      <c r="G34" s="91">
        <f t="shared" si="14"/>
        <v>30400.30000000001</v>
      </c>
      <c r="H34" s="9">
        <f t="shared" si="15"/>
        <v>-75.799310314160266</v>
      </c>
      <c r="I34" s="94">
        <f t="shared" si="16"/>
        <v>-4.4880875311836259E-2</v>
      </c>
      <c r="J34" s="7">
        <f t="shared" si="17"/>
        <v>-1356.2914438369698</v>
      </c>
      <c r="K34" s="12">
        <f t="shared" si="18"/>
        <v>-4.4614409852434658E-2</v>
      </c>
    </row>
    <row r="35" spans="1:11" ht="14.95" x14ac:dyDescent="0.25">
      <c r="A35" s="13">
        <f t="shared" si="0"/>
        <v>2031</v>
      </c>
      <c r="B35" s="74">
        <f t="shared" si="10"/>
        <v>1612.3065069010879</v>
      </c>
      <c r="C35" s="75">
        <f t="shared" si="11"/>
        <v>0.95464888797506531</v>
      </c>
      <c r="D35" s="7">
        <f t="shared" si="12"/>
        <v>30656.315063064128</v>
      </c>
      <c r="E35" s="8">
        <f t="shared" si="13"/>
        <v>1.296540665056614</v>
      </c>
      <c r="F35" s="9">
        <f t="shared" si="4"/>
        <v>1688.9</v>
      </c>
      <c r="G35" s="91">
        <f t="shared" si="14"/>
        <v>32089.200000000012</v>
      </c>
      <c r="H35" s="9">
        <f t="shared" si="15"/>
        <v>-76.593493098912177</v>
      </c>
      <c r="I35" s="94">
        <f t="shared" si="16"/>
        <v>-4.5351112024934678E-2</v>
      </c>
      <c r="J35" s="7">
        <f t="shared" si="17"/>
        <v>-1432.8849369358832</v>
      </c>
      <c r="K35" s="12">
        <f t="shared" si="18"/>
        <v>-4.4653183530156022E-2</v>
      </c>
    </row>
    <row r="36" spans="1:11" ht="15.8" thickBot="1" x14ac:dyDescent="0.3">
      <c r="A36" s="13">
        <f t="shared" si="0"/>
        <v>2032</v>
      </c>
      <c r="B36" s="83">
        <f t="shared" si="10"/>
        <v>1614.1749946150017</v>
      </c>
      <c r="C36" s="84">
        <f t="shared" si="11"/>
        <v>0.95575522210610553</v>
      </c>
      <c r="D36" s="85">
        <f t="shared" si="12"/>
        <v>32270.49005767913</v>
      </c>
      <c r="E36" s="86">
        <f t="shared" si="13"/>
        <v>1.3648086064817537</v>
      </c>
      <c r="F36" s="87">
        <f t="shared" si="4"/>
        <v>1688.9</v>
      </c>
      <c r="G36" s="88">
        <f t="shared" si="14"/>
        <v>33778.100000000013</v>
      </c>
      <c r="H36" s="87">
        <f t="shared" si="15"/>
        <v>-74.72500538499844</v>
      </c>
      <c r="I36" s="96">
        <f t="shared" si="16"/>
        <v>-4.4244777893894506E-2</v>
      </c>
      <c r="J36" s="85">
        <f t="shared" si="17"/>
        <v>-1507.6099423208834</v>
      </c>
      <c r="K36" s="89">
        <f t="shared" si="18"/>
        <v>-4.4632763308797202E-2</v>
      </c>
    </row>
    <row r="37" spans="1:11" ht="14.95" x14ac:dyDescent="0.25">
      <c r="F37" s="5"/>
    </row>
    <row r="39" spans="1:11" ht="14.95" x14ac:dyDescent="0.25">
      <c r="B39" s="14"/>
      <c r="C39" t="s">
        <v>38</v>
      </c>
    </row>
    <row r="40" spans="1:11" ht="14.95" x14ac:dyDescent="0.25">
      <c r="B40" s="15"/>
      <c r="C40" s="76" t="s">
        <v>13</v>
      </c>
      <c r="D40" s="76"/>
      <c r="E40" s="76"/>
      <c r="F40" s="76"/>
      <c r="G40" s="76"/>
      <c r="H40" s="76"/>
    </row>
    <row r="42" spans="1:11" x14ac:dyDescent="0.25">
      <c r="B42" t="s">
        <v>14</v>
      </c>
    </row>
    <row r="44" spans="1:11" x14ac:dyDescent="0.25">
      <c r="B44" s="16" t="s">
        <v>37</v>
      </c>
    </row>
  </sheetData>
  <mergeCells count="3">
    <mergeCell ref="B9:D9"/>
    <mergeCell ref="F9:G9"/>
    <mergeCell ref="H9:K9"/>
  </mergeCells>
  <conditionalFormatting sqref="H11:K3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M27"/>
  <sheetViews>
    <sheetView tabSelected="1" workbookViewId="0">
      <selection activeCell="A11" sqref="A11:XFD11"/>
    </sheetView>
  </sheetViews>
  <sheetFormatPr defaultRowHeight="14.3" x14ac:dyDescent="0.25"/>
  <cols>
    <col min="2" max="2" width="14.25" customWidth="1"/>
    <col min="3" max="4" width="14.625" customWidth="1"/>
    <col min="5" max="5" width="18.125" customWidth="1"/>
    <col min="6" max="6" width="18.625" customWidth="1"/>
    <col min="7" max="7" width="17.75" customWidth="1"/>
    <col min="8" max="8" width="17" customWidth="1"/>
    <col min="9" max="9" width="17.875" customWidth="1"/>
    <col min="10" max="10" width="17.375" customWidth="1"/>
    <col min="11" max="11" width="14.25" customWidth="1"/>
    <col min="12" max="12" width="13.625" customWidth="1"/>
  </cols>
  <sheetData>
    <row r="1" spans="1:13" ht="21.1" x14ac:dyDescent="0.35">
      <c r="A1" s="97" t="s">
        <v>15</v>
      </c>
      <c r="B1" s="17"/>
      <c r="C1" s="17"/>
      <c r="D1" s="17"/>
      <c r="E1" s="17"/>
      <c r="F1" s="17"/>
      <c r="G1" s="17"/>
      <c r="H1" s="18"/>
      <c r="I1" s="17"/>
    </row>
    <row r="3" spans="1:13" ht="14.95" x14ac:dyDescent="0.25">
      <c r="B3" s="108" t="s">
        <v>16</v>
      </c>
      <c r="C3" s="108"/>
      <c r="D3" s="108"/>
    </row>
    <row r="4" spans="1:13" ht="64.55" customHeight="1" x14ac:dyDescent="0.25">
      <c r="A4" s="19"/>
      <c r="B4" s="55" t="s">
        <v>41</v>
      </c>
      <c r="C4" s="56" t="s">
        <v>17</v>
      </c>
      <c r="D4" s="57" t="s">
        <v>18</v>
      </c>
      <c r="E4" s="55" t="s">
        <v>19</v>
      </c>
      <c r="F4" s="56" t="s">
        <v>20</v>
      </c>
      <c r="G4" s="56" t="s">
        <v>21</v>
      </c>
      <c r="H4" s="56" t="s">
        <v>22</v>
      </c>
      <c r="I4" s="56" t="s">
        <v>23</v>
      </c>
      <c r="J4" s="109" t="s">
        <v>24</v>
      </c>
      <c r="K4" s="110" t="s">
        <v>43</v>
      </c>
      <c r="L4" s="102" t="s">
        <v>44</v>
      </c>
    </row>
    <row r="5" spans="1:13" s="24" customFormat="1" ht="12.75" customHeight="1" x14ac:dyDescent="0.25">
      <c r="A5" s="21">
        <v>2006</v>
      </c>
      <c r="B5" s="58">
        <v>339740</v>
      </c>
      <c r="C5" s="59">
        <v>148595</v>
      </c>
      <c r="D5" s="60">
        <v>57065</v>
      </c>
      <c r="E5" s="22">
        <v>0.7</v>
      </c>
      <c r="F5" s="23">
        <f>B5*E5</f>
        <v>237817.99999999997</v>
      </c>
      <c r="G5" s="23">
        <f>F5-C5-D5</f>
        <v>32157.999999999971</v>
      </c>
      <c r="H5" s="22">
        <v>0.72</v>
      </c>
      <c r="I5" s="23">
        <f>G5*H5</f>
        <v>23153.759999999977</v>
      </c>
      <c r="J5" s="111">
        <f>C5+I5</f>
        <v>171748.75999999998</v>
      </c>
      <c r="K5" s="112"/>
    </row>
    <row r="6" spans="1:13" ht="14.95" x14ac:dyDescent="0.25">
      <c r="A6">
        <v>2007</v>
      </c>
      <c r="B6" s="61">
        <v>343140</v>
      </c>
      <c r="C6" s="62">
        <v>153690</v>
      </c>
      <c r="D6" s="63">
        <v>57320</v>
      </c>
      <c r="E6" s="18">
        <v>0.7</v>
      </c>
      <c r="F6" s="25">
        <f>B6*E6</f>
        <v>240197.99999999997</v>
      </c>
      <c r="G6" s="26">
        <f>F6-C6-D6</f>
        <v>29187.999999999971</v>
      </c>
      <c r="H6" s="18">
        <v>0.72</v>
      </c>
      <c r="I6" s="25">
        <f>G6*H6</f>
        <v>21015.359999999979</v>
      </c>
      <c r="J6" s="113">
        <f>C6+I6</f>
        <v>174705.36</v>
      </c>
      <c r="K6" s="114">
        <f t="shared" ref="K6:K14" si="0">J6-J5</f>
        <v>2956.6000000000058</v>
      </c>
      <c r="L6" s="25">
        <f>C6-C5</f>
        <v>5095</v>
      </c>
    </row>
    <row r="7" spans="1:13" ht="14.95" x14ac:dyDescent="0.25">
      <c r="A7">
        <v>2008</v>
      </c>
      <c r="B7" s="61">
        <v>345880</v>
      </c>
      <c r="C7" s="64">
        <v>154620</v>
      </c>
      <c r="D7" s="65">
        <v>58005</v>
      </c>
      <c r="E7" s="18">
        <v>0.7</v>
      </c>
      <c r="F7" s="25">
        <f t="shared" ref="F7:F11" si="1">B7*E7</f>
        <v>242115.99999999997</v>
      </c>
      <c r="G7" s="26">
        <f t="shared" ref="G7:G11" si="2">F7-C7-D7</f>
        <v>29490.999999999971</v>
      </c>
      <c r="H7" s="18">
        <v>0.72</v>
      </c>
      <c r="I7" s="25">
        <f t="shared" ref="I7:I11" si="3">G7*H7</f>
        <v>21233.519999999979</v>
      </c>
      <c r="J7" s="113">
        <f t="shared" ref="J7:J11" si="4">C7+I7</f>
        <v>175853.52</v>
      </c>
      <c r="K7" s="114">
        <f t="shared" si="0"/>
        <v>1148.1600000000035</v>
      </c>
      <c r="L7" s="25">
        <f t="shared" ref="L7:L15" si="5">C7-C6</f>
        <v>930</v>
      </c>
    </row>
    <row r="8" spans="1:13" ht="14.95" x14ac:dyDescent="0.25">
      <c r="A8">
        <v>2009</v>
      </c>
      <c r="B8" s="61">
        <v>347690</v>
      </c>
      <c r="C8" s="64">
        <v>157100</v>
      </c>
      <c r="D8" s="65">
        <v>58085</v>
      </c>
      <c r="E8" s="18">
        <v>0.7</v>
      </c>
      <c r="F8" s="25">
        <f t="shared" si="1"/>
        <v>243382.99999999997</v>
      </c>
      <c r="G8" s="26">
        <f t="shared" si="2"/>
        <v>28197.999999999971</v>
      </c>
      <c r="H8" s="18">
        <v>0.72</v>
      </c>
      <c r="I8" s="25">
        <f t="shared" si="3"/>
        <v>20302.559999999979</v>
      </c>
      <c r="J8" s="113">
        <f t="shared" si="4"/>
        <v>177402.55999999997</v>
      </c>
      <c r="K8" s="114">
        <f t="shared" si="0"/>
        <v>1549.039999999979</v>
      </c>
      <c r="L8" s="25">
        <f t="shared" si="5"/>
        <v>2480</v>
      </c>
    </row>
    <row r="9" spans="1:13" ht="14.95" x14ac:dyDescent="0.25">
      <c r="A9">
        <v>2010</v>
      </c>
      <c r="B9" s="66">
        <v>352010</v>
      </c>
      <c r="C9" s="39">
        <v>156185</v>
      </c>
      <c r="D9" s="67">
        <v>59425</v>
      </c>
      <c r="E9" s="18">
        <v>0.7</v>
      </c>
      <c r="F9" s="25">
        <f t="shared" si="1"/>
        <v>246406.99999999997</v>
      </c>
      <c r="G9" s="26">
        <f t="shared" si="2"/>
        <v>30796.999999999971</v>
      </c>
      <c r="H9" s="18">
        <v>0.72</v>
      </c>
      <c r="I9" s="25">
        <f t="shared" si="3"/>
        <v>22173.839999999978</v>
      </c>
      <c r="J9" s="113">
        <f t="shared" si="4"/>
        <v>178358.83999999997</v>
      </c>
      <c r="K9" s="114">
        <f t="shared" si="0"/>
        <v>956.27999999999884</v>
      </c>
      <c r="L9" s="25">
        <f t="shared" si="5"/>
        <v>-915</v>
      </c>
      <c r="M9" t="s">
        <v>33</v>
      </c>
    </row>
    <row r="10" spans="1:13" ht="14.95" x14ac:dyDescent="0.25">
      <c r="A10">
        <v>2011</v>
      </c>
      <c r="B10" s="66">
        <v>353155</v>
      </c>
      <c r="C10" s="68">
        <v>157010</v>
      </c>
      <c r="D10" s="69">
        <v>59695</v>
      </c>
      <c r="E10" s="18">
        <v>0.7</v>
      </c>
      <c r="F10" s="25">
        <f t="shared" si="1"/>
        <v>247208.49999999997</v>
      </c>
      <c r="G10" s="26">
        <f t="shared" si="2"/>
        <v>30503.499999999971</v>
      </c>
      <c r="H10" s="18">
        <v>0.72</v>
      </c>
      <c r="I10" s="25">
        <f t="shared" si="3"/>
        <v>21962.519999999979</v>
      </c>
      <c r="J10" s="113">
        <f t="shared" si="4"/>
        <v>178972.52</v>
      </c>
      <c r="K10" s="114">
        <f t="shared" si="0"/>
        <v>613.68000000002212</v>
      </c>
      <c r="L10" s="25">
        <f t="shared" si="5"/>
        <v>825</v>
      </c>
    </row>
    <row r="11" spans="1:13" ht="14.95" x14ac:dyDescent="0.25">
      <c r="A11" s="35">
        <v>2012</v>
      </c>
      <c r="B11" s="66">
        <v>354200</v>
      </c>
      <c r="C11" s="36">
        <v>158335</v>
      </c>
      <c r="D11" s="70">
        <v>59840</v>
      </c>
      <c r="E11" s="37">
        <v>0.7</v>
      </c>
      <c r="F11" s="38">
        <f t="shared" si="1"/>
        <v>247939.99999999997</v>
      </c>
      <c r="G11" s="39">
        <f t="shared" si="2"/>
        <v>29764.999999999971</v>
      </c>
      <c r="H11" s="37">
        <v>0.72</v>
      </c>
      <c r="I11" s="38">
        <f t="shared" si="3"/>
        <v>21430.799999999977</v>
      </c>
      <c r="J11" s="115">
        <f t="shared" si="4"/>
        <v>179765.8</v>
      </c>
      <c r="K11" s="114">
        <f t="shared" si="0"/>
        <v>793.27999999999884</v>
      </c>
      <c r="L11" s="25">
        <f t="shared" si="5"/>
        <v>1325</v>
      </c>
    </row>
    <row r="12" spans="1:13" ht="14.95" x14ac:dyDescent="0.25">
      <c r="A12" s="35">
        <v>2013</v>
      </c>
      <c r="B12" s="66">
        <v>356125</v>
      </c>
      <c r="C12" s="36">
        <v>159580</v>
      </c>
      <c r="D12" s="70">
        <v>59990</v>
      </c>
      <c r="E12" s="37">
        <v>0.7</v>
      </c>
      <c r="F12" s="38">
        <f t="shared" ref="F12:F14" si="6">B12*E12</f>
        <v>249287.49999999997</v>
      </c>
      <c r="G12" s="39">
        <f>F12-C12-D12</f>
        <v>29717.499999999971</v>
      </c>
      <c r="H12" s="37">
        <v>0.72</v>
      </c>
      <c r="I12" s="38">
        <f t="shared" ref="I12:I14" si="7">G12*H12</f>
        <v>21396.599999999977</v>
      </c>
      <c r="J12" s="116">
        <f t="shared" ref="J12:J14" si="8">C12+I12</f>
        <v>180976.59999999998</v>
      </c>
      <c r="K12" s="115">
        <f t="shared" si="0"/>
        <v>1210.7999999999884</v>
      </c>
      <c r="L12" s="25">
        <f t="shared" si="5"/>
        <v>1245</v>
      </c>
    </row>
    <row r="13" spans="1:13" ht="14.95" x14ac:dyDescent="0.25">
      <c r="A13" s="35">
        <v>2014</v>
      </c>
      <c r="B13" s="66">
        <v>358805</v>
      </c>
      <c r="C13" s="36">
        <v>160775</v>
      </c>
      <c r="D13" s="70">
        <v>60065</v>
      </c>
      <c r="E13" s="37">
        <v>0.7</v>
      </c>
      <c r="F13" s="38">
        <f t="shared" si="6"/>
        <v>251163.49999999997</v>
      </c>
      <c r="G13" s="39">
        <f t="shared" ref="G13:G14" si="9">F13-C13-D13</f>
        <v>30323.499999999971</v>
      </c>
      <c r="H13" s="37">
        <v>0.72</v>
      </c>
      <c r="I13" s="38">
        <f t="shared" si="7"/>
        <v>21832.919999999976</v>
      </c>
      <c r="J13" s="116">
        <f t="shared" si="8"/>
        <v>182607.91999999998</v>
      </c>
      <c r="K13" s="115">
        <f t="shared" si="0"/>
        <v>1631.320000000007</v>
      </c>
      <c r="L13" s="25">
        <f t="shared" si="5"/>
        <v>1195</v>
      </c>
    </row>
    <row r="14" spans="1:13" ht="14.95" x14ac:dyDescent="0.25">
      <c r="A14" s="35">
        <v>2015</v>
      </c>
      <c r="B14" s="66">
        <v>362150</v>
      </c>
      <c r="C14" s="36">
        <v>163400</v>
      </c>
      <c r="D14" s="70">
        <v>60135</v>
      </c>
      <c r="E14" s="37">
        <v>0.7</v>
      </c>
      <c r="F14" s="38">
        <f t="shared" si="6"/>
        <v>253504.99999999997</v>
      </c>
      <c r="G14" s="39">
        <f t="shared" si="9"/>
        <v>29969.999999999971</v>
      </c>
      <c r="H14" s="37">
        <v>0.72</v>
      </c>
      <c r="I14" s="38">
        <f t="shared" si="7"/>
        <v>21578.39999999998</v>
      </c>
      <c r="J14" s="116">
        <f t="shared" si="8"/>
        <v>184978.39999999997</v>
      </c>
      <c r="K14" s="115">
        <f t="shared" si="0"/>
        <v>2370.4799999999814</v>
      </c>
      <c r="L14" s="25">
        <f t="shared" si="5"/>
        <v>2625</v>
      </c>
    </row>
    <row r="15" spans="1:13" x14ac:dyDescent="0.25">
      <c r="A15" s="99">
        <v>2016</v>
      </c>
      <c r="B15" s="66"/>
      <c r="C15" s="100">
        <v>165885</v>
      </c>
      <c r="D15" s="101">
        <v>60140</v>
      </c>
      <c r="E15" s="37"/>
      <c r="F15" s="38"/>
      <c r="G15" s="39"/>
      <c r="H15" s="37"/>
      <c r="I15" s="38"/>
      <c r="J15" s="40"/>
      <c r="K15" s="38"/>
      <c r="L15" s="25">
        <f t="shared" si="5"/>
        <v>2485</v>
      </c>
      <c r="M15" s="76" t="s">
        <v>42</v>
      </c>
    </row>
    <row r="16" spans="1:13" ht="14.95" x14ac:dyDescent="0.25">
      <c r="A16" s="27"/>
      <c r="B16" s="71"/>
      <c r="C16" s="28"/>
      <c r="D16" s="72"/>
      <c r="E16" s="29"/>
      <c r="F16" s="30"/>
      <c r="G16" s="31"/>
      <c r="H16" s="29"/>
      <c r="I16" s="30"/>
      <c r="J16" s="98"/>
      <c r="K16" s="38"/>
    </row>
    <row r="17" spans="1:11" x14ac:dyDescent="0.25">
      <c r="A17" s="32" t="s">
        <v>25</v>
      </c>
    </row>
    <row r="18" spans="1:11" ht="14.95" x14ac:dyDescent="0.25">
      <c r="A18" s="33" t="s">
        <v>26</v>
      </c>
    </row>
    <row r="21" spans="1:11" ht="14.95" x14ac:dyDescent="0.25">
      <c r="A21" t="s">
        <v>36</v>
      </c>
      <c r="J21" s="117" t="s">
        <v>45</v>
      </c>
      <c r="K21" s="117"/>
    </row>
    <row r="22" spans="1:11" ht="45" x14ac:dyDescent="0.25">
      <c r="A22" s="34"/>
      <c r="B22" s="20" t="s">
        <v>27</v>
      </c>
      <c r="C22" s="20" t="s">
        <v>28</v>
      </c>
      <c r="D22" s="20" t="s">
        <v>29</v>
      </c>
      <c r="E22" s="20" t="s">
        <v>30</v>
      </c>
      <c r="F22" s="20" t="s">
        <v>31</v>
      </c>
      <c r="G22" s="20" t="s">
        <v>24</v>
      </c>
    </row>
    <row r="23" spans="1:11" ht="14.95" x14ac:dyDescent="0.25">
      <c r="A23">
        <v>2010</v>
      </c>
      <c r="B23" s="17">
        <v>156844</v>
      </c>
      <c r="C23" s="17">
        <v>58891</v>
      </c>
      <c r="D23" s="17">
        <v>244806</v>
      </c>
      <c r="E23" s="17">
        <f>D23-C23-B23</f>
        <v>29071</v>
      </c>
      <c r="F23" s="18">
        <f>(G23-B23)/E23</f>
        <v>0.71999587217501981</v>
      </c>
      <c r="G23" s="17">
        <v>177775</v>
      </c>
    </row>
    <row r="27" spans="1:11" ht="14.95" x14ac:dyDescent="0.25">
      <c r="A27" t="s">
        <v>32</v>
      </c>
    </row>
  </sheetData>
  <mergeCells count="1">
    <mergeCell ref="B3:D3"/>
  </mergeCells>
  <pageMargins left="0.7" right="0.7" top="0.75" bottom="0.75" header="0.3" footer="0.3"/>
  <pageSetup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Population_2012-2032</vt:lpstr>
      <vt:lpstr>Pop (2007-14)</vt:lpstr>
    </vt:vector>
  </TitlesOfParts>
  <Company>City of Eugene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M. O'Donnell</dc:creator>
  <cp:lastModifiedBy>O'Donnell Heather M</cp:lastModifiedBy>
  <cp:lastPrinted>2015-05-20T20:23:08Z</cp:lastPrinted>
  <dcterms:created xsi:type="dcterms:W3CDTF">2014-07-18T20:15:19Z</dcterms:created>
  <dcterms:modified xsi:type="dcterms:W3CDTF">2017-04-06T19:45:12Z</dcterms:modified>
</cp:coreProperties>
</file>