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drawings/drawing2.xml" ContentType="application/vnd.openxmlformats-officedocument.drawingml.chartshapes+xml"/>
  <Override PartName="/xl/charts/chart2.xml" ContentType="application/vnd.openxmlformats-officedocument.drawingml.chart+xml"/>
  <Override PartName="/xl/drawings/drawing3.xml" ContentType="application/vnd.openxmlformats-officedocument.drawingml.chartshapes+xml"/>
  <Override PartName="/xl/charts/chart3.xml" ContentType="application/vnd.openxmlformats-officedocument.drawingml.chart+xml"/>
  <Override PartName="/xl/drawings/drawing4.xml" ContentType="application/vnd.openxmlformats-officedocument.drawingml.chartshapes+xml"/>
  <Override PartName="/xl/charts/chart4.xml" ContentType="application/vnd.openxmlformats-officedocument.drawingml.chart+xml"/>
  <Override PartName="/xl/drawings/drawing5.xml" ContentType="application/vnd.openxmlformats-officedocument.drawingml.chartshapes+xml"/>
  <Override PartName="/xl/charts/chart5.xml" ContentType="application/vnd.openxmlformats-officedocument.drawingml.chart+xml"/>
  <Override PartName="/xl/charts/style1.xml" ContentType="application/vnd.ms-office.chartstyle+xml"/>
  <Override PartName="/xl/charts/colors1.xml" ContentType="application/vnd.ms-office.chartcolorstyle+xml"/>
  <Override PartName="/xl/drawings/drawing6.xml" ContentType="application/vnd.openxmlformats-officedocument.drawingml.chartshapes+xml"/>
  <Override PartName="/xl/charts/chart6.xml" ContentType="application/vnd.openxmlformats-officedocument.drawingml.chart+xml"/>
  <Override PartName="/xl/charts/style2.xml" ContentType="application/vnd.ms-office.chartstyle+xml"/>
  <Override PartName="/xl/charts/colors2.xml" ContentType="application/vnd.ms-office.chartcolorstyle+xml"/>
  <Override PartName="/xl/drawings/drawing7.xml" ContentType="application/vnd.openxmlformats-officedocument.drawingml.chartshapes+xml"/>
  <Override PartName="/xl/charts/chart7.xml" ContentType="application/vnd.openxmlformats-officedocument.drawingml.chart+xml"/>
  <Override PartName="/xl/drawings/drawing8.xml" ContentType="application/vnd.openxmlformats-officedocument.drawingml.chartshapes+xml"/>
  <Override PartName="/xl/charts/chart8.xml" ContentType="application/vnd.openxmlformats-officedocument.drawingml.chart+xml"/>
  <Override PartName="/xl/charts/style3.xml" ContentType="application/vnd.ms-office.chartstyle+xml"/>
  <Override PartName="/xl/charts/colors3.xml" ContentType="application/vnd.ms-office.chartcolorstyle+xml"/>
  <Override PartName="/xl/drawings/drawing9.xml" ContentType="application/vnd.openxmlformats-officedocument.drawingml.chartshapes+xml"/>
  <Override PartName="/xl/charts/chart9.xml" ContentType="application/vnd.openxmlformats-officedocument.drawingml.chart+xml"/>
  <Override PartName="/xl/drawings/drawing10.xml" ContentType="application/vnd.openxmlformats-officedocument.drawingml.chartshapes+xml"/>
  <Override PartName="/xl/charts/chart10.xml" ContentType="application/vnd.openxmlformats-officedocument.drawingml.chart+xml"/>
  <Override PartName="/xl/drawings/drawing11.xml" ContentType="application/vnd.openxmlformats-officedocument.drawingml.chartshape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drawings/drawing12.xml" ContentType="application/vnd.openxmlformats-officedocument.drawing+xml"/>
  <Override PartName="/xl/slicers/slicer2.xml" ContentType="application/vnd.ms-excel.slicer+xml"/>
  <Override PartName="/xl/charts/chart11.xml" ContentType="application/vnd.openxmlformats-officedocument.drawingml.chart+xml"/>
  <Override PartName="/xl/charts/style4.xml" ContentType="application/vnd.ms-office.chartstyle+xml"/>
  <Override PartName="/xl/charts/colors4.xml" ContentType="application/vnd.ms-office.chartcolorstyle+xml"/>
  <Override PartName="/xl/charts/chart12.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3.xml" ContentType="application/vnd.openxmlformats-officedocument.drawingml.chartshapes+xml"/>
  <Override PartName="/xl/charts/chart13.xml" ContentType="application/vnd.openxmlformats-officedocument.drawingml.chart+xml"/>
  <Override PartName="/xl/charts/style6.xml" ContentType="application/vnd.ms-office.chartstyle+xml"/>
  <Override PartName="/xl/charts/colors6.xml" ContentType="application/vnd.ms-office.chartcolorstyle+xml"/>
  <Override PartName="/xl/charts/chart14.xml" ContentType="application/vnd.openxmlformats-officedocument.drawingml.chart+xml"/>
  <Override PartName="/xl/charts/style7.xml" ContentType="application/vnd.ms-office.chartstyle+xml"/>
  <Override PartName="/xl/charts/colors7.xml" ContentType="application/vnd.ms-office.chartcolorstyle+xml"/>
  <Override PartName="/xl/charts/chart15.xml" ContentType="application/vnd.openxmlformats-officedocument.drawingml.chart+xml"/>
  <Override PartName="/xl/charts/style8.xml" ContentType="application/vnd.ms-office.chartstyle+xml"/>
  <Override PartName="/xl/charts/colors8.xml" ContentType="application/vnd.ms-office.chartcolorstyle+xml"/>
  <Override PartName="/xl/charts/chart16.xml" ContentType="application/vnd.openxmlformats-officedocument.drawingml.chart+xml"/>
  <Override PartName="/xl/charts/style9.xml" ContentType="application/vnd.ms-office.chartstyle+xml"/>
  <Override PartName="/xl/charts/colors9.xml" ContentType="application/vnd.ms-office.chartcolorstyle+xml"/>
  <Override PartName="/xl/charts/chart17.xml" ContentType="application/vnd.openxmlformats-officedocument.drawingml.chart+xml"/>
  <Override PartName="/xl/charts/style10.xml" ContentType="application/vnd.ms-office.chartstyle+xml"/>
  <Override PartName="/xl/charts/colors10.xml" ContentType="application/vnd.ms-office.chartcolorstyle+xml"/>
  <Override PartName="/xl/charts/chart18.xml" ContentType="application/vnd.openxmlformats-officedocument.drawingml.chart+xml"/>
  <Override PartName="/xl/charts/style11.xml" ContentType="application/vnd.ms-office.chartstyle+xml"/>
  <Override PartName="/xl/charts/colors11.xml" ContentType="application/vnd.ms-office.chartcolorstyle+xml"/>
  <Override PartName="/xl/charts/chart19.xml" ContentType="application/vnd.openxmlformats-officedocument.drawingml.chart+xml"/>
  <Override PartName="/xl/drawings/drawing14.xml" ContentType="application/vnd.openxmlformats-officedocument.drawingml.chartshapes+xml"/>
  <Override PartName="/xl/charts/chart20.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15.xml" ContentType="application/vnd.openxmlformats-officedocument.drawingml.chartshapes+xml"/>
  <Override PartName="/xl/charts/chart21.xml" ContentType="application/vnd.openxmlformats-officedocument.drawingml.chart+xml"/>
  <Override PartName="/xl/drawings/drawing16.xml" ContentType="application/vnd.openxmlformats-officedocument.drawingml.chartshapes+xml"/>
  <Override PartName="/xl/drawings/drawing17.xml" ContentType="application/vnd.openxmlformats-officedocument.drawing+xml"/>
  <Override PartName="/xl/charts/chart22.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18.xml" ContentType="application/vnd.openxmlformats-officedocument.drawingml.chartshapes+xml"/>
  <Override PartName="/xl/charts/chart23.xml" ContentType="application/vnd.openxmlformats-officedocument.drawingml.chart+xml"/>
  <Override PartName="/xl/charts/style14.xml" ContentType="application/vnd.ms-office.chartstyle+xml"/>
  <Override PartName="/xl/charts/colors14.xml" ContentType="application/vnd.ms-office.chartcolorstyle+xml"/>
  <Override PartName="/xl/charts/chart24.xml" ContentType="application/vnd.openxmlformats-officedocument.drawingml.chart+xml"/>
  <Override PartName="/xl/charts/style15.xml" ContentType="application/vnd.ms-office.chartstyle+xml"/>
  <Override PartName="/xl/charts/colors15.xml" ContentType="application/vnd.ms-office.chartcolorstyle+xml"/>
  <Override PartName="/xl/charts/chart25.xml" ContentType="application/vnd.openxmlformats-officedocument.drawingml.chart+xml"/>
  <Override PartName="/xl/charts/style16.xml" ContentType="application/vnd.ms-office.chartstyle+xml"/>
  <Override PartName="/xl/charts/colors16.xml" ContentType="application/vnd.ms-office.chartcolorstyle+xml"/>
  <Override PartName="/xl/charts/chart26.xml" ContentType="application/vnd.openxmlformats-officedocument.drawingml.chart+xml"/>
  <Override PartName="/xl/charts/style17.xml" ContentType="application/vnd.ms-office.chartstyle+xml"/>
  <Override PartName="/xl/charts/colors17.xml" ContentType="application/vnd.ms-office.chartcolorstyle+xml"/>
  <Override PartName="/xl/charts/chart27.xml" ContentType="application/vnd.openxmlformats-officedocument.drawingml.chart+xml"/>
  <Override PartName="/xl/charts/style18.xml" ContentType="application/vnd.ms-office.chartstyle+xml"/>
  <Override PartName="/xl/charts/colors18.xml" ContentType="application/vnd.ms-office.chartcolorstyle+xml"/>
  <Override PartName="/xl/charts/chart28.xml" ContentType="application/vnd.openxmlformats-officedocument.drawingml.chart+xml"/>
  <Override PartName="/xl/charts/style19.xml" ContentType="application/vnd.ms-office.chartstyle+xml"/>
  <Override PartName="/xl/charts/colors19.xml" ContentType="application/vnd.ms-office.chartcolorstyle+xml"/>
  <Override PartName="/xl/charts/chart29.xml" ContentType="application/vnd.openxmlformats-officedocument.drawingml.chart+xml"/>
  <Override PartName="/xl/charts/style20.xml" ContentType="application/vnd.ms-office.chartstyle+xml"/>
  <Override PartName="/xl/charts/colors20.xml" ContentType="application/vnd.ms-office.chartcolorstyle+xml"/>
  <Override PartName="/xl/charts/chart30.xml" ContentType="application/vnd.openxmlformats-officedocument.drawingml.chart+xml"/>
  <Override PartName="/xl/drawings/drawing19.xml" ContentType="application/vnd.openxmlformats-officedocument.drawingml.chartshapes+xml"/>
  <Override PartName="/xl/charts/chart31.xml" ContentType="application/vnd.openxmlformats-officedocument.drawingml.chart+xml"/>
  <Override PartName="/xl/drawings/drawing20.xml" ContentType="application/vnd.openxmlformats-officedocument.drawingml.chartshapes+xml"/>
  <Override PartName="/xl/charts/chart32.xml" ContentType="application/vnd.openxmlformats-officedocument.drawingml.chart+xml"/>
  <Override PartName="/xl/drawings/drawing21.xml" ContentType="application/vnd.openxmlformats-officedocument.drawingml.chartshapes+xml"/>
  <Override PartName="/xl/charts/chart33.xml" ContentType="application/vnd.openxmlformats-officedocument.drawingml.chart+xml"/>
  <Override PartName="/xl/drawings/drawing22.xml" ContentType="application/vnd.openxmlformats-officedocument.drawingml.chartshapes+xml"/>
  <Override PartName="/xl/charts/chart34.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23.xml" ContentType="application/vnd.openxmlformats-officedocument.drawingml.chartshapes+xml"/>
  <Override PartName="/xl/charts/chart35.xml" ContentType="application/vnd.openxmlformats-officedocument.drawingml.chart+xml"/>
  <Override PartName="/xl/charts/style22.xml" ContentType="application/vnd.ms-office.chartstyle+xml"/>
  <Override PartName="/xl/charts/colors22.xml" ContentType="application/vnd.ms-office.chartcolorstyle+xml"/>
  <Override PartName="/xl/drawings/drawing24.xml" ContentType="application/vnd.openxmlformats-officedocument.drawingml.chartshapes+xml"/>
  <Override PartName="/xl/charts/chart36.xml" ContentType="application/vnd.openxmlformats-officedocument.drawingml.chart+xml"/>
  <Override PartName="/xl/charts/style23.xml" ContentType="application/vnd.ms-office.chartstyle+xml"/>
  <Override PartName="/xl/charts/colors23.xml" ContentType="application/vnd.ms-office.chartcolorstyle+xml"/>
  <Override PartName="/xl/drawings/drawing25.xml" ContentType="application/vnd.openxmlformats-officedocument.drawingml.chartshapes+xml"/>
  <Override PartName="/xl/charts/chart37.xml" ContentType="application/vnd.openxmlformats-officedocument.drawingml.chart+xml"/>
  <Override PartName="/xl/charts/style24.xml" ContentType="application/vnd.ms-office.chartstyle+xml"/>
  <Override PartName="/xl/charts/colors24.xml" ContentType="application/vnd.ms-office.chartcolorstyle+xml"/>
  <Override PartName="/xl/drawings/drawing26.xml" ContentType="application/vnd.openxmlformats-officedocument.drawingml.chartshapes+xml"/>
  <Override PartName="/xl/charts/chart38.xml" ContentType="application/vnd.openxmlformats-officedocument.drawingml.chart+xml"/>
  <Override PartName="/xl/drawings/drawing27.xml" ContentType="application/vnd.openxmlformats-officedocument.drawingml.chartshapes+xml"/>
  <Override PartName="/xl/drawings/drawing28.xml" ContentType="application/vnd.openxmlformats-officedocument.drawing+xml"/>
  <Override PartName="/xl/tables/table1.xml" ContentType="application/vnd.openxmlformats-officedocument.spreadsheetml.table+xml"/>
  <Override PartName="/xl/charts/chart39.xml" ContentType="application/vnd.openxmlformats-officedocument.drawingml.chart+xml"/>
  <Override PartName="/xl/charts/style25.xml" ContentType="application/vnd.ms-office.chartstyle+xml"/>
  <Override PartName="/xl/charts/colors25.xml" ContentType="application/vnd.ms-office.chartcolorstyle+xml"/>
  <Override PartName="/xl/drawings/drawing2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hidePivotFieldList="1"/>
  <mc:AlternateContent xmlns:mc="http://schemas.openxmlformats.org/markup-compatibility/2006">
    <mc:Choice Requires="x15">
      <x15ac:absPath xmlns:x15ac="http://schemas.microsoft.com/office/spreadsheetml/2010/11/ac" url="C:\Users\Karishma\OneDrive\Desktop\Interview Prep\Data Analyst Resume\Resume Questions\Skills Questions\Excel\Projects\Bangalore Market Intelligence Dashboard\"/>
    </mc:Choice>
  </mc:AlternateContent>
  <xr:revisionPtr revIDLastSave="0" documentId="13_ncr:1_{5142EC16-D7E4-4F73-B10B-CB1A0933B2D3}" xr6:coauthVersionLast="47" xr6:coauthVersionMax="47" xr10:uidLastSave="{00000000-0000-0000-0000-000000000000}"/>
  <bookViews>
    <workbookView xWindow="-110" yWindow="-110" windowWidth="19420" windowHeight="10300" xr2:uid="{00000000-000D-0000-FFFF-FFFF00000000}"/>
  </bookViews>
  <sheets>
    <sheet name="Dashboard" sheetId="7" r:id="rId1"/>
    <sheet name="KPI Calculations" sheetId="8" r:id="rId2"/>
    <sheet name="Pivot Charts" sheetId="6" r:id="rId3"/>
    <sheet name="Charts Edits" sheetId="9" r:id="rId4"/>
    <sheet name="Cleaned_Dataset" sheetId="5" r:id="rId5"/>
    <sheet name="Mandi_Transactions" sheetId="1" r:id="rId6"/>
    <sheet name="Crop_Cost_Data" sheetId="2" r:id="rId7"/>
    <sheet name="Market_Master" sheetId="3" r:id="rId8"/>
    <sheet name="To clean" sheetId="4" r:id="rId9"/>
  </sheets>
  <definedNames>
    <definedName name="_xlnm._FilterDatabase" localSheetId="4" hidden="1">Cleaned_Dataset!$A$1:$P$304</definedName>
    <definedName name="Slicer_Area_Type">#N/A</definedName>
    <definedName name="Slicer_Area_Type1">#N/A</definedName>
    <definedName name="Slicer_Crop_Name">#N/A</definedName>
    <definedName name="Slicer_Market_Name">#N/A</definedName>
    <definedName name="Slicer_Month">#N/A</definedName>
  </definedNames>
  <calcPr calcId="191029"/>
  <pivotCaches>
    <pivotCache cacheId="9" r:id="rId10"/>
  </pivotCaches>
  <extLst>
    <ext xmlns:x14="http://schemas.microsoft.com/office/spreadsheetml/2009/9/main" uri="{BBE1A952-AA13-448e-AADC-164F8A28A991}">
      <x14:slicerCaches>
        <x14:slicerCache r:id="rId11"/>
        <x14:slicerCache r:id="rId12"/>
        <x14:slicerCache r:id="rId13"/>
        <x14:slicerCache r:id="rId14"/>
        <x14:slicerCache r:id="rId15"/>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P304" i="5" l="1"/>
  <c r="O304" i="5"/>
  <c r="N304" i="5"/>
  <c r="M304" i="5"/>
  <c r="L304" i="5"/>
  <c r="K304" i="5"/>
  <c r="V1" i="5"/>
  <c r="I16" i="4"/>
  <c r="B37" i="6"/>
  <c r="B38" i="6" s="1"/>
  <c r="B11" i="6"/>
  <c r="B12" i="6" s="1"/>
  <c r="B19" i="8"/>
  <c r="B20" i="8" s="1"/>
  <c r="B4" i="8"/>
  <c r="B7" i="8"/>
  <c r="B6" i="8"/>
  <c r="B5" i="8"/>
  <c r="K303" i="5"/>
  <c r="M303" i="5" s="1"/>
  <c r="L303" i="5"/>
  <c r="M302" i="5"/>
  <c r="K302" i="5"/>
  <c r="L302" i="5"/>
  <c r="N302" i="5" s="1"/>
  <c r="X7" i="5"/>
  <c r="L3" i="5"/>
  <c r="B2" i="8" s="1"/>
  <c r="L4" i="5"/>
  <c r="L5" i="5"/>
  <c r="L6" i="5"/>
  <c r="L7" i="5"/>
  <c r="L8" i="5"/>
  <c r="L9" i="5"/>
  <c r="L10" i="5"/>
  <c r="L11" i="5"/>
  <c r="L12" i="5"/>
  <c r="L13" i="5"/>
  <c r="L14" i="5"/>
  <c r="L15" i="5"/>
  <c r="L16" i="5"/>
  <c r="L17" i="5"/>
  <c r="L18" i="5"/>
  <c r="L19" i="5"/>
  <c r="L20" i="5"/>
  <c r="L21" i="5"/>
  <c r="L22" i="5"/>
  <c r="L23" i="5"/>
  <c r="L24" i="5"/>
  <c r="L25" i="5"/>
  <c r="L26" i="5"/>
  <c r="L27" i="5"/>
  <c r="L28" i="5"/>
  <c r="L29" i="5"/>
  <c r="L30" i="5"/>
  <c r="L31" i="5"/>
  <c r="L32" i="5"/>
  <c r="L33" i="5"/>
  <c r="L34" i="5"/>
  <c r="L35" i="5"/>
  <c r="L36" i="5"/>
  <c r="L37" i="5"/>
  <c r="L38" i="5"/>
  <c r="L39" i="5"/>
  <c r="L40" i="5"/>
  <c r="L41" i="5"/>
  <c r="L42" i="5"/>
  <c r="L43" i="5"/>
  <c r="L44" i="5"/>
  <c r="L45" i="5"/>
  <c r="L46" i="5"/>
  <c r="L47" i="5"/>
  <c r="L48" i="5"/>
  <c r="L49" i="5"/>
  <c r="L50" i="5"/>
  <c r="L51" i="5"/>
  <c r="L52" i="5"/>
  <c r="L53" i="5"/>
  <c r="L54" i="5"/>
  <c r="L55" i="5"/>
  <c r="L56" i="5"/>
  <c r="L57" i="5"/>
  <c r="L58" i="5"/>
  <c r="L59" i="5"/>
  <c r="L60" i="5"/>
  <c r="L61" i="5"/>
  <c r="L62" i="5"/>
  <c r="L63" i="5"/>
  <c r="L64" i="5"/>
  <c r="L65" i="5"/>
  <c r="L66" i="5"/>
  <c r="L67" i="5"/>
  <c r="L68" i="5"/>
  <c r="L69" i="5"/>
  <c r="L70" i="5"/>
  <c r="L71" i="5"/>
  <c r="L72" i="5"/>
  <c r="L73" i="5"/>
  <c r="L74" i="5"/>
  <c r="L75" i="5"/>
  <c r="L76" i="5"/>
  <c r="L77" i="5"/>
  <c r="L78" i="5"/>
  <c r="L79" i="5"/>
  <c r="L80" i="5"/>
  <c r="L81" i="5"/>
  <c r="L82" i="5"/>
  <c r="L83" i="5"/>
  <c r="L84" i="5"/>
  <c r="L85" i="5"/>
  <c r="L86" i="5"/>
  <c r="L87" i="5"/>
  <c r="L88" i="5"/>
  <c r="L89" i="5"/>
  <c r="L90" i="5"/>
  <c r="L91" i="5"/>
  <c r="L92" i="5"/>
  <c r="L93" i="5"/>
  <c r="L94" i="5"/>
  <c r="L95" i="5"/>
  <c r="L96" i="5"/>
  <c r="L97" i="5"/>
  <c r="L98" i="5"/>
  <c r="L99" i="5"/>
  <c r="L100" i="5"/>
  <c r="L101" i="5"/>
  <c r="L102" i="5"/>
  <c r="L103" i="5"/>
  <c r="L104" i="5"/>
  <c r="L105" i="5"/>
  <c r="L106" i="5"/>
  <c r="L107" i="5"/>
  <c r="L108" i="5"/>
  <c r="L109" i="5"/>
  <c r="L110" i="5"/>
  <c r="L111" i="5"/>
  <c r="N111" i="5" s="1"/>
  <c r="O111" i="5" s="1"/>
  <c r="P111" i="5" s="1"/>
  <c r="L112" i="5"/>
  <c r="L113" i="5"/>
  <c r="L114" i="5"/>
  <c r="L115" i="5"/>
  <c r="L116" i="5"/>
  <c r="L117" i="5"/>
  <c r="L118" i="5"/>
  <c r="L119" i="5"/>
  <c r="L120" i="5"/>
  <c r="L121" i="5"/>
  <c r="L122" i="5"/>
  <c r="L123" i="5"/>
  <c r="L124" i="5"/>
  <c r="L125" i="5"/>
  <c r="L126" i="5"/>
  <c r="L127" i="5"/>
  <c r="L128" i="5"/>
  <c r="L129" i="5"/>
  <c r="L130" i="5"/>
  <c r="L131" i="5"/>
  <c r="L132" i="5"/>
  <c r="L133" i="5"/>
  <c r="L134" i="5"/>
  <c r="L135" i="5"/>
  <c r="L136" i="5"/>
  <c r="L137" i="5"/>
  <c r="L138" i="5"/>
  <c r="L139" i="5"/>
  <c r="L140" i="5"/>
  <c r="L141" i="5"/>
  <c r="L142" i="5"/>
  <c r="L143" i="5"/>
  <c r="L144" i="5"/>
  <c r="L145" i="5"/>
  <c r="L146" i="5"/>
  <c r="L147" i="5"/>
  <c r="L148" i="5"/>
  <c r="L149" i="5"/>
  <c r="L150" i="5"/>
  <c r="L151" i="5"/>
  <c r="L152" i="5"/>
  <c r="L153" i="5"/>
  <c r="L154" i="5"/>
  <c r="L155" i="5"/>
  <c r="L156" i="5"/>
  <c r="L157" i="5"/>
  <c r="L158" i="5"/>
  <c r="L159" i="5"/>
  <c r="L160" i="5"/>
  <c r="L161" i="5"/>
  <c r="L162" i="5"/>
  <c r="L163" i="5"/>
  <c r="L164" i="5"/>
  <c r="L165" i="5"/>
  <c r="L166" i="5"/>
  <c r="L167" i="5"/>
  <c r="L168" i="5"/>
  <c r="L169" i="5"/>
  <c r="L170" i="5"/>
  <c r="L171" i="5"/>
  <c r="L172" i="5"/>
  <c r="L173" i="5"/>
  <c r="L174" i="5"/>
  <c r="L175" i="5"/>
  <c r="L176" i="5"/>
  <c r="L177" i="5"/>
  <c r="L178" i="5"/>
  <c r="L179" i="5"/>
  <c r="L180" i="5"/>
  <c r="L181" i="5"/>
  <c r="L182" i="5"/>
  <c r="L183" i="5"/>
  <c r="L184" i="5"/>
  <c r="L185" i="5"/>
  <c r="L186" i="5"/>
  <c r="L187" i="5"/>
  <c r="L188" i="5"/>
  <c r="L189" i="5"/>
  <c r="L190" i="5"/>
  <c r="L191" i="5"/>
  <c r="L192" i="5"/>
  <c r="L193" i="5"/>
  <c r="L194" i="5"/>
  <c r="L195" i="5"/>
  <c r="L196" i="5"/>
  <c r="L197" i="5"/>
  <c r="L198" i="5"/>
  <c r="L199" i="5"/>
  <c r="L200" i="5"/>
  <c r="L201" i="5"/>
  <c r="L202" i="5"/>
  <c r="L203" i="5"/>
  <c r="L204" i="5"/>
  <c r="L205" i="5"/>
  <c r="L206" i="5"/>
  <c r="L207" i="5"/>
  <c r="L208" i="5"/>
  <c r="L209" i="5"/>
  <c r="L210" i="5"/>
  <c r="L211" i="5"/>
  <c r="L212" i="5"/>
  <c r="L213" i="5"/>
  <c r="L214" i="5"/>
  <c r="L215" i="5"/>
  <c r="L216" i="5"/>
  <c r="L217" i="5"/>
  <c r="L218" i="5"/>
  <c r="L219" i="5"/>
  <c r="L220" i="5"/>
  <c r="L221" i="5"/>
  <c r="L222" i="5"/>
  <c r="L223" i="5"/>
  <c r="L224" i="5"/>
  <c r="L225" i="5"/>
  <c r="L226" i="5"/>
  <c r="L227" i="5"/>
  <c r="L228" i="5"/>
  <c r="L229" i="5"/>
  <c r="L230" i="5"/>
  <c r="L231" i="5"/>
  <c r="L232" i="5"/>
  <c r="L233" i="5"/>
  <c r="L234" i="5"/>
  <c r="L235" i="5"/>
  <c r="L236" i="5"/>
  <c r="L237" i="5"/>
  <c r="L238" i="5"/>
  <c r="L239" i="5"/>
  <c r="N239" i="5" s="1"/>
  <c r="O239" i="5" s="1"/>
  <c r="P239" i="5" s="1"/>
  <c r="L240" i="5"/>
  <c r="L241" i="5"/>
  <c r="L242" i="5"/>
  <c r="L243" i="5"/>
  <c r="L244" i="5"/>
  <c r="L245" i="5"/>
  <c r="L246" i="5"/>
  <c r="L247" i="5"/>
  <c r="L248" i="5"/>
  <c r="L249" i="5"/>
  <c r="L250" i="5"/>
  <c r="L251" i="5"/>
  <c r="L252" i="5"/>
  <c r="L253" i="5"/>
  <c r="L254" i="5"/>
  <c r="L255" i="5"/>
  <c r="L256" i="5"/>
  <c r="L257" i="5"/>
  <c r="L258" i="5"/>
  <c r="L259" i="5"/>
  <c r="L260" i="5"/>
  <c r="L261" i="5"/>
  <c r="L262" i="5"/>
  <c r="L263" i="5"/>
  <c r="L264" i="5"/>
  <c r="L265" i="5"/>
  <c r="L266" i="5"/>
  <c r="L267" i="5"/>
  <c r="L268" i="5"/>
  <c r="L269" i="5"/>
  <c r="L270" i="5"/>
  <c r="L271" i="5"/>
  <c r="L272" i="5"/>
  <c r="L273" i="5"/>
  <c r="L274" i="5"/>
  <c r="L275" i="5"/>
  <c r="L276" i="5"/>
  <c r="L277" i="5"/>
  <c r="L278" i="5"/>
  <c r="L279" i="5"/>
  <c r="L280" i="5"/>
  <c r="L281" i="5"/>
  <c r="L282" i="5"/>
  <c r="L283" i="5"/>
  <c r="L284" i="5"/>
  <c r="L285" i="5"/>
  <c r="L286" i="5"/>
  <c r="L287" i="5"/>
  <c r="L288" i="5"/>
  <c r="L289" i="5"/>
  <c r="L290" i="5"/>
  <c r="L291" i="5"/>
  <c r="L292" i="5"/>
  <c r="L293" i="5"/>
  <c r="L294" i="5"/>
  <c r="L295" i="5"/>
  <c r="L296" i="5"/>
  <c r="L297" i="5"/>
  <c r="L298" i="5"/>
  <c r="L299" i="5"/>
  <c r="L300" i="5"/>
  <c r="L301" i="5"/>
  <c r="L2" i="5"/>
  <c r="K12" i="5"/>
  <c r="M12" i="5" s="1"/>
  <c r="K13" i="5"/>
  <c r="M13" i="5" s="1"/>
  <c r="K14" i="5"/>
  <c r="M14" i="5" s="1"/>
  <c r="K15" i="5"/>
  <c r="M15" i="5" s="1"/>
  <c r="K16" i="5"/>
  <c r="M16" i="5" s="1"/>
  <c r="K17" i="5"/>
  <c r="M17" i="5" s="1"/>
  <c r="K18" i="5"/>
  <c r="M18" i="5" s="1"/>
  <c r="K19" i="5"/>
  <c r="M19" i="5" s="1"/>
  <c r="K20" i="5"/>
  <c r="M20" i="5" s="1"/>
  <c r="K21" i="5"/>
  <c r="M21" i="5" s="1"/>
  <c r="K22" i="5"/>
  <c r="M22" i="5" s="1"/>
  <c r="K23" i="5"/>
  <c r="M23" i="5" s="1"/>
  <c r="K24" i="5"/>
  <c r="M24" i="5" s="1"/>
  <c r="K25" i="5"/>
  <c r="M25" i="5" s="1"/>
  <c r="K26" i="5"/>
  <c r="M26" i="5" s="1"/>
  <c r="K27" i="5"/>
  <c r="M27" i="5" s="1"/>
  <c r="K28" i="5"/>
  <c r="M28" i="5" s="1"/>
  <c r="K29" i="5"/>
  <c r="M29" i="5" s="1"/>
  <c r="K30" i="5"/>
  <c r="M30" i="5" s="1"/>
  <c r="K31" i="5"/>
  <c r="M31" i="5" s="1"/>
  <c r="K32" i="5"/>
  <c r="M32" i="5" s="1"/>
  <c r="K33" i="5"/>
  <c r="M33" i="5" s="1"/>
  <c r="K34" i="5"/>
  <c r="M34" i="5" s="1"/>
  <c r="K35" i="5"/>
  <c r="M35" i="5" s="1"/>
  <c r="K36" i="5"/>
  <c r="M36" i="5" s="1"/>
  <c r="K37" i="5"/>
  <c r="M37" i="5" s="1"/>
  <c r="K38" i="5"/>
  <c r="M38" i="5" s="1"/>
  <c r="K39" i="5"/>
  <c r="M39" i="5" s="1"/>
  <c r="K40" i="5"/>
  <c r="M40" i="5" s="1"/>
  <c r="K41" i="5"/>
  <c r="M41" i="5" s="1"/>
  <c r="K42" i="5"/>
  <c r="M42" i="5" s="1"/>
  <c r="K43" i="5"/>
  <c r="M43" i="5" s="1"/>
  <c r="N43" i="5" s="1"/>
  <c r="O43" i="5" s="1"/>
  <c r="P43" i="5" s="1"/>
  <c r="K44" i="5"/>
  <c r="M44" i="5" s="1"/>
  <c r="K45" i="5"/>
  <c r="M45" i="5" s="1"/>
  <c r="K46" i="5"/>
  <c r="M46" i="5" s="1"/>
  <c r="K47" i="5"/>
  <c r="M47" i="5" s="1"/>
  <c r="K48" i="5"/>
  <c r="M48" i="5" s="1"/>
  <c r="K49" i="5"/>
  <c r="M49" i="5" s="1"/>
  <c r="K50" i="5"/>
  <c r="M50" i="5" s="1"/>
  <c r="K51" i="5"/>
  <c r="M51" i="5" s="1"/>
  <c r="K52" i="5"/>
  <c r="M52" i="5" s="1"/>
  <c r="K53" i="5"/>
  <c r="M53" i="5" s="1"/>
  <c r="K54" i="5"/>
  <c r="M54" i="5" s="1"/>
  <c r="K55" i="5"/>
  <c r="M55" i="5" s="1"/>
  <c r="K56" i="5"/>
  <c r="M56" i="5" s="1"/>
  <c r="K57" i="5"/>
  <c r="M57" i="5" s="1"/>
  <c r="K58" i="5"/>
  <c r="M58" i="5" s="1"/>
  <c r="K59" i="5"/>
  <c r="M59" i="5" s="1"/>
  <c r="K60" i="5"/>
  <c r="M60" i="5" s="1"/>
  <c r="K61" i="5"/>
  <c r="M61" i="5" s="1"/>
  <c r="K62" i="5"/>
  <c r="M62" i="5" s="1"/>
  <c r="K63" i="5"/>
  <c r="M63" i="5" s="1"/>
  <c r="K64" i="5"/>
  <c r="M64" i="5" s="1"/>
  <c r="K65" i="5"/>
  <c r="M65" i="5" s="1"/>
  <c r="K66" i="5"/>
  <c r="M66" i="5" s="1"/>
  <c r="K67" i="5"/>
  <c r="M67" i="5" s="1"/>
  <c r="K68" i="5"/>
  <c r="M68" i="5" s="1"/>
  <c r="K69" i="5"/>
  <c r="M69" i="5" s="1"/>
  <c r="K70" i="5"/>
  <c r="M70" i="5" s="1"/>
  <c r="K71" i="5"/>
  <c r="M71" i="5" s="1"/>
  <c r="K72" i="5"/>
  <c r="M72" i="5" s="1"/>
  <c r="K73" i="5"/>
  <c r="M73" i="5" s="1"/>
  <c r="K74" i="5"/>
  <c r="M74" i="5" s="1"/>
  <c r="K75" i="5"/>
  <c r="M75" i="5" s="1"/>
  <c r="K76" i="5"/>
  <c r="M76" i="5" s="1"/>
  <c r="K77" i="5"/>
  <c r="M77" i="5" s="1"/>
  <c r="K78" i="5"/>
  <c r="M78" i="5" s="1"/>
  <c r="K79" i="5"/>
  <c r="M79" i="5" s="1"/>
  <c r="K80" i="5"/>
  <c r="M80" i="5" s="1"/>
  <c r="K81" i="5"/>
  <c r="M81" i="5" s="1"/>
  <c r="K82" i="5"/>
  <c r="M82" i="5" s="1"/>
  <c r="K83" i="5"/>
  <c r="M83" i="5" s="1"/>
  <c r="K84" i="5"/>
  <c r="M84" i="5" s="1"/>
  <c r="K85" i="5"/>
  <c r="M85" i="5" s="1"/>
  <c r="K86" i="5"/>
  <c r="M86" i="5" s="1"/>
  <c r="K87" i="5"/>
  <c r="M87" i="5" s="1"/>
  <c r="K88" i="5"/>
  <c r="M88" i="5" s="1"/>
  <c r="K89" i="5"/>
  <c r="M89" i="5" s="1"/>
  <c r="K90" i="5"/>
  <c r="M90" i="5" s="1"/>
  <c r="K91" i="5"/>
  <c r="M91" i="5" s="1"/>
  <c r="K92" i="5"/>
  <c r="M92" i="5" s="1"/>
  <c r="K93" i="5"/>
  <c r="M93" i="5" s="1"/>
  <c r="K94" i="5"/>
  <c r="M94" i="5" s="1"/>
  <c r="K95" i="5"/>
  <c r="M95" i="5" s="1"/>
  <c r="K96" i="5"/>
  <c r="M96" i="5" s="1"/>
  <c r="K97" i="5"/>
  <c r="M97" i="5" s="1"/>
  <c r="K98" i="5"/>
  <c r="M98" i="5" s="1"/>
  <c r="K99" i="5"/>
  <c r="M99" i="5" s="1"/>
  <c r="K100" i="5"/>
  <c r="M100" i="5" s="1"/>
  <c r="K101" i="5"/>
  <c r="M101" i="5" s="1"/>
  <c r="K102" i="5"/>
  <c r="M102" i="5" s="1"/>
  <c r="K103" i="5"/>
  <c r="M103" i="5" s="1"/>
  <c r="K104" i="5"/>
  <c r="M104" i="5" s="1"/>
  <c r="K105" i="5"/>
  <c r="M105" i="5" s="1"/>
  <c r="K106" i="5"/>
  <c r="M106" i="5" s="1"/>
  <c r="K107" i="5"/>
  <c r="M107" i="5" s="1"/>
  <c r="K108" i="5"/>
  <c r="M108" i="5" s="1"/>
  <c r="K109" i="5"/>
  <c r="M109" i="5" s="1"/>
  <c r="K110" i="5"/>
  <c r="M110" i="5" s="1"/>
  <c r="K111" i="5"/>
  <c r="M111" i="5" s="1"/>
  <c r="K112" i="5"/>
  <c r="M112" i="5" s="1"/>
  <c r="K113" i="5"/>
  <c r="M113" i="5" s="1"/>
  <c r="K114" i="5"/>
  <c r="M114" i="5" s="1"/>
  <c r="K115" i="5"/>
  <c r="M115" i="5" s="1"/>
  <c r="K116" i="5"/>
  <c r="M116" i="5" s="1"/>
  <c r="K117" i="5"/>
  <c r="M117" i="5" s="1"/>
  <c r="K118" i="5"/>
  <c r="M118" i="5" s="1"/>
  <c r="K119" i="5"/>
  <c r="M119" i="5" s="1"/>
  <c r="K120" i="5"/>
  <c r="M120" i="5" s="1"/>
  <c r="K121" i="5"/>
  <c r="M121" i="5" s="1"/>
  <c r="K122" i="5"/>
  <c r="M122" i="5" s="1"/>
  <c r="K123" i="5"/>
  <c r="M123" i="5" s="1"/>
  <c r="K124" i="5"/>
  <c r="M124" i="5" s="1"/>
  <c r="K125" i="5"/>
  <c r="M125" i="5" s="1"/>
  <c r="K126" i="5"/>
  <c r="M126" i="5" s="1"/>
  <c r="K127" i="5"/>
  <c r="M127" i="5" s="1"/>
  <c r="K128" i="5"/>
  <c r="M128" i="5" s="1"/>
  <c r="K129" i="5"/>
  <c r="M129" i="5" s="1"/>
  <c r="K130" i="5"/>
  <c r="M130" i="5" s="1"/>
  <c r="K131" i="5"/>
  <c r="M131" i="5" s="1"/>
  <c r="K132" i="5"/>
  <c r="M132" i="5" s="1"/>
  <c r="K133" i="5"/>
  <c r="M133" i="5" s="1"/>
  <c r="K134" i="5"/>
  <c r="M134" i="5" s="1"/>
  <c r="K135" i="5"/>
  <c r="M135" i="5" s="1"/>
  <c r="K136" i="5"/>
  <c r="M136" i="5" s="1"/>
  <c r="K137" i="5"/>
  <c r="M137" i="5" s="1"/>
  <c r="K138" i="5"/>
  <c r="M138" i="5" s="1"/>
  <c r="K139" i="5"/>
  <c r="M139" i="5" s="1"/>
  <c r="K140" i="5"/>
  <c r="M140" i="5" s="1"/>
  <c r="K141" i="5"/>
  <c r="M141" i="5" s="1"/>
  <c r="K142" i="5"/>
  <c r="M142" i="5" s="1"/>
  <c r="K143" i="5"/>
  <c r="M143" i="5" s="1"/>
  <c r="K144" i="5"/>
  <c r="M144" i="5" s="1"/>
  <c r="K145" i="5"/>
  <c r="M145" i="5" s="1"/>
  <c r="K146" i="5"/>
  <c r="M146" i="5" s="1"/>
  <c r="K147" i="5"/>
  <c r="M147" i="5" s="1"/>
  <c r="K148" i="5"/>
  <c r="M148" i="5" s="1"/>
  <c r="K149" i="5"/>
  <c r="M149" i="5" s="1"/>
  <c r="K150" i="5"/>
  <c r="M150" i="5" s="1"/>
  <c r="K151" i="5"/>
  <c r="M151" i="5" s="1"/>
  <c r="K152" i="5"/>
  <c r="M152" i="5" s="1"/>
  <c r="K153" i="5"/>
  <c r="M153" i="5" s="1"/>
  <c r="K154" i="5"/>
  <c r="M154" i="5" s="1"/>
  <c r="K155" i="5"/>
  <c r="M155" i="5" s="1"/>
  <c r="K156" i="5"/>
  <c r="M156" i="5" s="1"/>
  <c r="K157" i="5"/>
  <c r="M157" i="5" s="1"/>
  <c r="K158" i="5"/>
  <c r="M158" i="5" s="1"/>
  <c r="K159" i="5"/>
  <c r="M159" i="5" s="1"/>
  <c r="K160" i="5"/>
  <c r="M160" i="5" s="1"/>
  <c r="K161" i="5"/>
  <c r="M161" i="5" s="1"/>
  <c r="K162" i="5"/>
  <c r="M162" i="5" s="1"/>
  <c r="K163" i="5"/>
  <c r="M163" i="5" s="1"/>
  <c r="K164" i="5"/>
  <c r="M164" i="5" s="1"/>
  <c r="K165" i="5"/>
  <c r="M165" i="5" s="1"/>
  <c r="K166" i="5"/>
  <c r="M166" i="5" s="1"/>
  <c r="K167" i="5"/>
  <c r="M167" i="5" s="1"/>
  <c r="K168" i="5"/>
  <c r="M168" i="5" s="1"/>
  <c r="K169" i="5"/>
  <c r="M169" i="5" s="1"/>
  <c r="K170" i="5"/>
  <c r="M170" i="5" s="1"/>
  <c r="K171" i="5"/>
  <c r="M171" i="5" s="1"/>
  <c r="K172" i="5"/>
  <c r="M172" i="5" s="1"/>
  <c r="K173" i="5"/>
  <c r="M173" i="5" s="1"/>
  <c r="K174" i="5"/>
  <c r="M174" i="5" s="1"/>
  <c r="K175" i="5"/>
  <c r="M175" i="5" s="1"/>
  <c r="K176" i="5"/>
  <c r="M176" i="5" s="1"/>
  <c r="K177" i="5"/>
  <c r="M177" i="5" s="1"/>
  <c r="K178" i="5"/>
  <c r="M178" i="5" s="1"/>
  <c r="K179" i="5"/>
  <c r="M179" i="5" s="1"/>
  <c r="K180" i="5"/>
  <c r="M180" i="5" s="1"/>
  <c r="K181" i="5"/>
  <c r="M181" i="5" s="1"/>
  <c r="K182" i="5"/>
  <c r="M182" i="5" s="1"/>
  <c r="K183" i="5"/>
  <c r="M183" i="5" s="1"/>
  <c r="K184" i="5"/>
  <c r="M184" i="5" s="1"/>
  <c r="K185" i="5"/>
  <c r="M185" i="5" s="1"/>
  <c r="K186" i="5"/>
  <c r="M186" i="5" s="1"/>
  <c r="K187" i="5"/>
  <c r="M187" i="5" s="1"/>
  <c r="K188" i="5"/>
  <c r="M188" i="5" s="1"/>
  <c r="K189" i="5"/>
  <c r="M189" i="5" s="1"/>
  <c r="K190" i="5"/>
  <c r="M190" i="5" s="1"/>
  <c r="K191" i="5"/>
  <c r="M191" i="5" s="1"/>
  <c r="K192" i="5"/>
  <c r="M192" i="5" s="1"/>
  <c r="K193" i="5"/>
  <c r="M193" i="5" s="1"/>
  <c r="K194" i="5"/>
  <c r="M194" i="5" s="1"/>
  <c r="K195" i="5"/>
  <c r="M195" i="5" s="1"/>
  <c r="K196" i="5"/>
  <c r="M196" i="5" s="1"/>
  <c r="K197" i="5"/>
  <c r="M197" i="5" s="1"/>
  <c r="K198" i="5"/>
  <c r="M198" i="5" s="1"/>
  <c r="K199" i="5"/>
  <c r="M199" i="5" s="1"/>
  <c r="K200" i="5"/>
  <c r="M200" i="5" s="1"/>
  <c r="K201" i="5"/>
  <c r="M201" i="5" s="1"/>
  <c r="K202" i="5"/>
  <c r="M202" i="5" s="1"/>
  <c r="K203" i="5"/>
  <c r="M203" i="5" s="1"/>
  <c r="K204" i="5"/>
  <c r="M204" i="5" s="1"/>
  <c r="K205" i="5"/>
  <c r="M205" i="5" s="1"/>
  <c r="K206" i="5"/>
  <c r="M206" i="5" s="1"/>
  <c r="K207" i="5"/>
  <c r="M207" i="5" s="1"/>
  <c r="K208" i="5"/>
  <c r="M208" i="5" s="1"/>
  <c r="K209" i="5"/>
  <c r="M209" i="5" s="1"/>
  <c r="K210" i="5"/>
  <c r="M210" i="5" s="1"/>
  <c r="K211" i="5"/>
  <c r="M211" i="5" s="1"/>
  <c r="K212" i="5"/>
  <c r="M212" i="5" s="1"/>
  <c r="K213" i="5"/>
  <c r="M213" i="5" s="1"/>
  <c r="K214" i="5"/>
  <c r="M214" i="5" s="1"/>
  <c r="K215" i="5"/>
  <c r="M215" i="5" s="1"/>
  <c r="K216" i="5"/>
  <c r="M216" i="5" s="1"/>
  <c r="K217" i="5"/>
  <c r="M217" i="5" s="1"/>
  <c r="K218" i="5"/>
  <c r="M218" i="5" s="1"/>
  <c r="K219" i="5"/>
  <c r="M219" i="5" s="1"/>
  <c r="K220" i="5"/>
  <c r="M220" i="5" s="1"/>
  <c r="K221" i="5"/>
  <c r="M221" i="5" s="1"/>
  <c r="K222" i="5"/>
  <c r="M222" i="5" s="1"/>
  <c r="K223" i="5"/>
  <c r="M223" i="5" s="1"/>
  <c r="K224" i="5"/>
  <c r="M224" i="5" s="1"/>
  <c r="K225" i="5"/>
  <c r="M225" i="5" s="1"/>
  <c r="K226" i="5"/>
  <c r="M226" i="5" s="1"/>
  <c r="K227" i="5"/>
  <c r="M227" i="5" s="1"/>
  <c r="K228" i="5"/>
  <c r="M228" i="5" s="1"/>
  <c r="K229" i="5"/>
  <c r="M229" i="5" s="1"/>
  <c r="K230" i="5"/>
  <c r="M230" i="5" s="1"/>
  <c r="K231" i="5"/>
  <c r="M231" i="5" s="1"/>
  <c r="K232" i="5"/>
  <c r="M232" i="5" s="1"/>
  <c r="K233" i="5"/>
  <c r="M233" i="5" s="1"/>
  <c r="K234" i="5"/>
  <c r="M234" i="5" s="1"/>
  <c r="K235" i="5"/>
  <c r="M235" i="5" s="1"/>
  <c r="K236" i="5"/>
  <c r="M236" i="5" s="1"/>
  <c r="K237" i="5"/>
  <c r="M237" i="5" s="1"/>
  <c r="K238" i="5"/>
  <c r="M238" i="5" s="1"/>
  <c r="K239" i="5"/>
  <c r="M239" i="5" s="1"/>
  <c r="K240" i="5"/>
  <c r="M240" i="5" s="1"/>
  <c r="K241" i="5"/>
  <c r="M241" i="5" s="1"/>
  <c r="K242" i="5"/>
  <c r="M242" i="5" s="1"/>
  <c r="K243" i="5"/>
  <c r="M243" i="5" s="1"/>
  <c r="K244" i="5"/>
  <c r="M244" i="5" s="1"/>
  <c r="K245" i="5"/>
  <c r="M245" i="5" s="1"/>
  <c r="N245" i="5" s="1"/>
  <c r="O245" i="5" s="1"/>
  <c r="P245" i="5" s="1"/>
  <c r="K246" i="5"/>
  <c r="M246" i="5" s="1"/>
  <c r="K247" i="5"/>
  <c r="M247" i="5" s="1"/>
  <c r="K248" i="5"/>
  <c r="M248" i="5" s="1"/>
  <c r="K249" i="5"/>
  <c r="M249" i="5" s="1"/>
  <c r="K250" i="5"/>
  <c r="M250" i="5" s="1"/>
  <c r="K251" i="5"/>
  <c r="M251" i="5" s="1"/>
  <c r="K252" i="5"/>
  <c r="M252" i="5" s="1"/>
  <c r="K253" i="5"/>
  <c r="M253" i="5" s="1"/>
  <c r="K254" i="5"/>
  <c r="M254" i="5" s="1"/>
  <c r="K255" i="5"/>
  <c r="M255" i="5" s="1"/>
  <c r="K256" i="5"/>
  <c r="M256" i="5" s="1"/>
  <c r="K257" i="5"/>
  <c r="M257" i="5" s="1"/>
  <c r="K258" i="5"/>
  <c r="M258" i="5" s="1"/>
  <c r="K259" i="5"/>
  <c r="M259" i="5" s="1"/>
  <c r="K260" i="5"/>
  <c r="M260" i="5" s="1"/>
  <c r="K261" i="5"/>
  <c r="M261" i="5" s="1"/>
  <c r="K262" i="5"/>
  <c r="M262" i="5" s="1"/>
  <c r="K263" i="5"/>
  <c r="M263" i="5" s="1"/>
  <c r="K264" i="5"/>
  <c r="M264" i="5" s="1"/>
  <c r="K265" i="5"/>
  <c r="M265" i="5" s="1"/>
  <c r="K266" i="5"/>
  <c r="M266" i="5" s="1"/>
  <c r="K267" i="5"/>
  <c r="M267" i="5" s="1"/>
  <c r="K268" i="5"/>
  <c r="M268" i="5" s="1"/>
  <c r="K269" i="5"/>
  <c r="M269" i="5" s="1"/>
  <c r="K270" i="5"/>
  <c r="M270" i="5" s="1"/>
  <c r="K271" i="5"/>
  <c r="M271" i="5" s="1"/>
  <c r="K272" i="5"/>
  <c r="M272" i="5" s="1"/>
  <c r="K273" i="5"/>
  <c r="M273" i="5" s="1"/>
  <c r="K274" i="5"/>
  <c r="M274" i="5" s="1"/>
  <c r="K275" i="5"/>
  <c r="M275" i="5" s="1"/>
  <c r="K276" i="5"/>
  <c r="M276" i="5" s="1"/>
  <c r="K277" i="5"/>
  <c r="M277" i="5" s="1"/>
  <c r="K278" i="5"/>
  <c r="M278" i="5" s="1"/>
  <c r="K279" i="5"/>
  <c r="M279" i="5" s="1"/>
  <c r="K280" i="5"/>
  <c r="M280" i="5" s="1"/>
  <c r="K281" i="5"/>
  <c r="M281" i="5" s="1"/>
  <c r="K282" i="5"/>
  <c r="M282" i="5" s="1"/>
  <c r="K283" i="5"/>
  <c r="M283" i="5" s="1"/>
  <c r="K284" i="5"/>
  <c r="M284" i="5" s="1"/>
  <c r="K285" i="5"/>
  <c r="M285" i="5" s="1"/>
  <c r="K286" i="5"/>
  <c r="M286" i="5" s="1"/>
  <c r="K287" i="5"/>
  <c r="M287" i="5" s="1"/>
  <c r="K288" i="5"/>
  <c r="M288" i="5" s="1"/>
  <c r="K289" i="5"/>
  <c r="M289" i="5" s="1"/>
  <c r="K290" i="5"/>
  <c r="M290" i="5" s="1"/>
  <c r="K291" i="5"/>
  <c r="M291" i="5" s="1"/>
  <c r="K292" i="5"/>
  <c r="M292" i="5" s="1"/>
  <c r="K293" i="5"/>
  <c r="M293" i="5" s="1"/>
  <c r="K294" i="5"/>
  <c r="M294" i="5" s="1"/>
  <c r="K295" i="5"/>
  <c r="M295" i="5" s="1"/>
  <c r="K296" i="5"/>
  <c r="M296" i="5" s="1"/>
  <c r="K297" i="5"/>
  <c r="M297" i="5" s="1"/>
  <c r="K298" i="5"/>
  <c r="M298" i="5" s="1"/>
  <c r="K299" i="5"/>
  <c r="M299" i="5" s="1"/>
  <c r="K300" i="5"/>
  <c r="M300" i="5" s="1"/>
  <c r="K301" i="5"/>
  <c r="M301" i="5" s="1"/>
  <c r="K6" i="5"/>
  <c r="M6" i="5" s="1"/>
  <c r="K7" i="5"/>
  <c r="M7" i="5" s="1"/>
  <c r="K8" i="5"/>
  <c r="M8" i="5" s="1"/>
  <c r="K9" i="5"/>
  <c r="M9" i="5" s="1"/>
  <c r="K10" i="5"/>
  <c r="M10" i="5" s="1"/>
  <c r="K11" i="5"/>
  <c r="M11" i="5" s="1"/>
  <c r="K3" i="5"/>
  <c r="M3" i="5" s="1"/>
  <c r="K4" i="5"/>
  <c r="M4" i="5" s="1"/>
  <c r="K5" i="5"/>
  <c r="M5" i="5" s="1"/>
  <c r="K2" i="5"/>
  <c r="M2" i="5" s="1"/>
  <c r="X6" i="5" s="1"/>
  <c r="E2" i="4" a="1"/>
  <c r="E2" i="4" s="1"/>
  <c r="D2" i="4" a="1"/>
  <c r="D2" i="4" s="1"/>
  <c r="C2" i="4" a="1"/>
  <c r="C2" i="4" s="1"/>
  <c r="B2" i="4" a="1"/>
  <c r="B2" i="4" s="1"/>
  <c r="A2" i="4" a="1"/>
  <c r="A2" i="4" s="1"/>
  <c r="V103" i="6"/>
  <c r="V94" i="6"/>
  <c r="V86" i="6"/>
  <c r="N221" i="5" l="1"/>
  <c r="O221" i="5" s="1"/>
  <c r="P221" i="5" s="1"/>
  <c r="N157" i="5"/>
  <c r="O157" i="5" s="1"/>
  <c r="P157" i="5" s="1"/>
  <c r="N117" i="5"/>
  <c r="O117" i="5" s="1"/>
  <c r="P117" i="5" s="1"/>
  <c r="N61" i="5"/>
  <c r="O61" i="5" s="1"/>
  <c r="P61" i="5" s="1"/>
  <c r="N303" i="5"/>
  <c r="O303" i="5" s="1"/>
  <c r="P303" i="5" s="1"/>
  <c r="O302" i="5"/>
  <c r="P302" i="5" s="1"/>
  <c r="N40" i="5"/>
  <c r="O40" i="5" s="1"/>
  <c r="P40" i="5" s="1"/>
  <c r="N32" i="5"/>
  <c r="O32" i="5" s="1"/>
  <c r="P32" i="5" s="1"/>
  <c r="N24" i="5"/>
  <c r="O24" i="5" s="1"/>
  <c r="P24" i="5" s="1"/>
  <c r="N175" i="5"/>
  <c r="O175" i="5" s="1"/>
  <c r="P175" i="5" s="1"/>
  <c r="N127" i="5"/>
  <c r="O127" i="5" s="1"/>
  <c r="P127" i="5" s="1"/>
  <c r="N286" i="5"/>
  <c r="O286" i="5" s="1"/>
  <c r="P286" i="5" s="1"/>
  <c r="N222" i="5"/>
  <c r="O222" i="5" s="1"/>
  <c r="P222" i="5" s="1"/>
  <c r="N301" i="5"/>
  <c r="O301" i="5" s="1"/>
  <c r="P301" i="5" s="1"/>
  <c r="N285" i="5"/>
  <c r="O285" i="5" s="1"/>
  <c r="P285" i="5" s="1"/>
  <c r="N237" i="5"/>
  <c r="O237" i="5" s="1"/>
  <c r="P237" i="5" s="1"/>
  <c r="N181" i="5"/>
  <c r="O181" i="5" s="1"/>
  <c r="P181" i="5" s="1"/>
  <c r="N173" i="5"/>
  <c r="O173" i="5" s="1"/>
  <c r="P173" i="5" s="1"/>
  <c r="N109" i="5"/>
  <c r="O109" i="5" s="1"/>
  <c r="P109" i="5" s="1"/>
  <c r="N93" i="5"/>
  <c r="O93" i="5" s="1"/>
  <c r="P93" i="5" s="1"/>
  <c r="N69" i="5"/>
  <c r="O69" i="5" s="1"/>
  <c r="P69" i="5" s="1"/>
  <c r="N49" i="5"/>
  <c r="O49" i="5" s="1"/>
  <c r="P49" i="5" s="1"/>
  <c r="N295" i="5"/>
  <c r="O295" i="5" s="1"/>
  <c r="P295" i="5" s="1"/>
  <c r="N287" i="5"/>
  <c r="O287" i="5" s="1"/>
  <c r="P287" i="5" s="1"/>
  <c r="N279" i="5"/>
  <c r="O279" i="5" s="1"/>
  <c r="P279" i="5" s="1"/>
  <c r="N271" i="5"/>
  <c r="O271" i="5" s="1"/>
  <c r="P271" i="5" s="1"/>
  <c r="N263" i="5"/>
  <c r="O263" i="5" s="1"/>
  <c r="P263" i="5" s="1"/>
  <c r="N255" i="5"/>
  <c r="O255" i="5" s="1"/>
  <c r="P255" i="5" s="1"/>
  <c r="N247" i="5"/>
  <c r="O247" i="5" s="1"/>
  <c r="P247" i="5" s="1"/>
  <c r="N231" i="5"/>
  <c r="O231" i="5" s="1"/>
  <c r="P231" i="5" s="1"/>
  <c r="N223" i="5"/>
  <c r="O223" i="5" s="1"/>
  <c r="P223" i="5" s="1"/>
  <c r="N215" i="5"/>
  <c r="O215" i="5" s="1"/>
  <c r="P215" i="5" s="1"/>
  <c r="N207" i="5"/>
  <c r="O207" i="5" s="1"/>
  <c r="P207" i="5" s="1"/>
  <c r="N199" i="5"/>
  <c r="O199" i="5" s="1"/>
  <c r="P199" i="5" s="1"/>
  <c r="N191" i="5"/>
  <c r="O191" i="5" s="1"/>
  <c r="P191" i="5" s="1"/>
  <c r="N183" i="5"/>
  <c r="O183" i="5" s="1"/>
  <c r="P183" i="5" s="1"/>
  <c r="N167" i="5"/>
  <c r="O167" i="5" s="1"/>
  <c r="P167" i="5" s="1"/>
  <c r="N159" i="5"/>
  <c r="O159" i="5" s="1"/>
  <c r="P159" i="5" s="1"/>
  <c r="N151" i="5"/>
  <c r="O151" i="5" s="1"/>
  <c r="P151" i="5" s="1"/>
  <c r="N143" i="5"/>
  <c r="O143" i="5" s="1"/>
  <c r="P143" i="5" s="1"/>
  <c r="N135" i="5"/>
  <c r="O135" i="5" s="1"/>
  <c r="P135" i="5" s="1"/>
  <c r="N119" i="5"/>
  <c r="O119" i="5" s="1"/>
  <c r="P119" i="5" s="1"/>
  <c r="N103" i="5"/>
  <c r="O103" i="5" s="1"/>
  <c r="P103" i="5" s="1"/>
  <c r="N95" i="5"/>
  <c r="O95" i="5" s="1"/>
  <c r="P95" i="5" s="1"/>
  <c r="N87" i="5"/>
  <c r="O87" i="5" s="1"/>
  <c r="P87" i="5" s="1"/>
  <c r="N79" i="5"/>
  <c r="O79" i="5" s="1"/>
  <c r="P79" i="5" s="1"/>
  <c r="N71" i="5"/>
  <c r="O71" i="5" s="1"/>
  <c r="P71" i="5" s="1"/>
  <c r="N63" i="5"/>
  <c r="O63" i="5" s="1"/>
  <c r="P63" i="5" s="1"/>
  <c r="N55" i="5"/>
  <c r="O55" i="5" s="1"/>
  <c r="P55" i="5" s="1"/>
  <c r="N47" i="5"/>
  <c r="O47" i="5" s="1"/>
  <c r="P47" i="5" s="1"/>
  <c r="N39" i="5"/>
  <c r="O39" i="5" s="1"/>
  <c r="P39" i="5" s="1"/>
  <c r="N31" i="5"/>
  <c r="O31" i="5" s="1"/>
  <c r="P31" i="5" s="1"/>
  <c r="N23" i="5"/>
  <c r="O23" i="5" s="1"/>
  <c r="P23" i="5" s="1"/>
  <c r="N15" i="5"/>
  <c r="O15" i="5" s="1"/>
  <c r="P15" i="5" s="1"/>
  <c r="N7" i="5"/>
  <c r="O7" i="5" s="1"/>
  <c r="P7" i="5" s="1"/>
  <c r="N2" i="5"/>
  <c r="O2" i="5" s="1"/>
  <c r="P2" i="5" s="1"/>
  <c r="N294" i="5"/>
  <c r="O294" i="5" s="1"/>
  <c r="P294" i="5" s="1"/>
  <c r="N278" i="5"/>
  <c r="O278" i="5" s="1"/>
  <c r="P278" i="5" s="1"/>
  <c r="N270" i="5"/>
  <c r="O270" i="5" s="1"/>
  <c r="P270" i="5" s="1"/>
  <c r="N262" i="5"/>
  <c r="O262" i="5" s="1"/>
  <c r="P262" i="5" s="1"/>
  <c r="N254" i="5"/>
  <c r="O254" i="5" s="1"/>
  <c r="P254" i="5" s="1"/>
  <c r="N246" i="5"/>
  <c r="O246" i="5" s="1"/>
  <c r="P246" i="5" s="1"/>
  <c r="N238" i="5"/>
  <c r="O238" i="5" s="1"/>
  <c r="P238" i="5" s="1"/>
  <c r="N230" i="5"/>
  <c r="O230" i="5" s="1"/>
  <c r="P230" i="5" s="1"/>
  <c r="N214" i="5"/>
  <c r="O214" i="5" s="1"/>
  <c r="P214" i="5" s="1"/>
  <c r="N206" i="5"/>
  <c r="O206" i="5" s="1"/>
  <c r="P206" i="5" s="1"/>
  <c r="N198" i="5"/>
  <c r="O198" i="5" s="1"/>
  <c r="P198" i="5" s="1"/>
  <c r="N190" i="5"/>
  <c r="O190" i="5" s="1"/>
  <c r="P190" i="5" s="1"/>
  <c r="N182" i="5"/>
  <c r="O182" i="5" s="1"/>
  <c r="P182" i="5" s="1"/>
  <c r="N174" i="5"/>
  <c r="O174" i="5" s="1"/>
  <c r="P174" i="5" s="1"/>
  <c r="N166" i="5"/>
  <c r="O166" i="5" s="1"/>
  <c r="P166" i="5" s="1"/>
  <c r="N158" i="5"/>
  <c r="O158" i="5" s="1"/>
  <c r="P158" i="5" s="1"/>
  <c r="N150" i="5"/>
  <c r="O150" i="5" s="1"/>
  <c r="P150" i="5" s="1"/>
  <c r="N142" i="5"/>
  <c r="O142" i="5" s="1"/>
  <c r="P142" i="5" s="1"/>
  <c r="N134" i="5"/>
  <c r="O134" i="5" s="1"/>
  <c r="P134" i="5" s="1"/>
  <c r="N126" i="5"/>
  <c r="O126" i="5" s="1"/>
  <c r="P126" i="5" s="1"/>
  <c r="N118" i="5"/>
  <c r="O118" i="5" s="1"/>
  <c r="P118" i="5" s="1"/>
  <c r="N110" i="5"/>
  <c r="O110" i="5" s="1"/>
  <c r="P110" i="5" s="1"/>
  <c r="N102" i="5"/>
  <c r="O102" i="5" s="1"/>
  <c r="P102" i="5" s="1"/>
  <c r="N94" i="5"/>
  <c r="O94" i="5" s="1"/>
  <c r="P94" i="5" s="1"/>
  <c r="N86" i="5"/>
  <c r="O86" i="5" s="1"/>
  <c r="P86" i="5" s="1"/>
  <c r="N78" i="5"/>
  <c r="O78" i="5" s="1"/>
  <c r="P78" i="5" s="1"/>
  <c r="N70" i="5"/>
  <c r="O70" i="5" s="1"/>
  <c r="P70" i="5" s="1"/>
  <c r="N62" i="5"/>
  <c r="O62" i="5" s="1"/>
  <c r="P62" i="5" s="1"/>
  <c r="N54" i="5"/>
  <c r="O54" i="5" s="1"/>
  <c r="P54" i="5" s="1"/>
  <c r="N46" i="5"/>
  <c r="O46" i="5" s="1"/>
  <c r="P46" i="5" s="1"/>
  <c r="N38" i="5"/>
  <c r="O38" i="5" s="1"/>
  <c r="P38" i="5" s="1"/>
  <c r="N30" i="5"/>
  <c r="O30" i="5" s="1"/>
  <c r="P30" i="5" s="1"/>
  <c r="N22" i="5"/>
  <c r="O22" i="5" s="1"/>
  <c r="P22" i="5" s="1"/>
  <c r="N14" i="5"/>
  <c r="O14" i="5" s="1"/>
  <c r="P14" i="5" s="1"/>
  <c r="N6" i="5"/>
  <c r="O6" i="5" s="1"/>
  <c r="P6" i="5" s="1"/>
  <c r="N293" i="5"/>
  <c r="O293" i="5" s="1"/>
  <c r="P293" i="5" s="1"/>
  <c r="N277" i="5"/>
  <c r="O277" i="5" s="1"/>
  <c r="P277" i="5" s="1"/>
  <c r="N269" i="5"/>
  <c r="O269" i="5" s="1"/>
  <c r="P269" i="5" s="1"/>
  <c r="N261" i="5"/>
  <c r="O261" i="5" s="1"/>
  <c r="P261" i="5" s="1"/>
  <c r="N253" i="5"/>
  <c r="O253" i="5" s="1"/>
  <c r="P253" i="5" s="1"/>
  <c r="N229" i="5"/>
  <c r="O229" i="5" s="1"/>
  <c r="P229" i="5" s="1"/>
  <c r="N213" i="5"/>
  <c r="O213" i="5" s="1"/>
  <c r="P213" i="5" s="1"/>
  <c r="N205" i="5"/>
  <c r="O205" i="5" s="1"/>
  <c r="P205" i="5" s="1"/>
  <c r="N197" i="5"/>
  <c r="O197" i="5" s="1"/>
  <c r="P197" i="5" s="1"/>
  <c r="N189" i="5"/>
  <c r="O189" i="5" s="1"/>
  <c r="P189" i="5" s="1"/>
  <c r="N165" i="5"/>
  <c r="O165" i="5" s="1"/>
  <c r="P165" i="5" s="1"/>
  <c r="N149" i="5"/>
  <c r="O149" i="5" s="1"/>
  <c r="P149" i="5" s="1"/>
  <c r="N141" i="5"/>
  <c r="O141" i="5" s="1"/>
  <c r="P141" i="5" s="1"/>
  <c r="N133" i="5"/>
  <c r="O133" i="5" s="1"/>
  <c r="P133" i="5" s="1"/>
  <c r="N125" i="5"/>
  <c r="O125" i="5" s="1"/>
  <c r="P125" i="5" s="1"/>
  <c r="N101" i="5"/>
  <c r="O101" i="5" s="1"/>
  <c r="P101" i="5" s="1"/>
  <c r="N85" i="5"/>
  <c r="O85" i="5" s="1"/>
  <c r="P85" i="5" s="1"/>
  <c r="N77" i="5"/>
  <c r="O77" i="5" s="1"/>
  <c r="P77" i="5" s="1"/>
  <c r="N13" i="5"/>
  <c r="O13" i="5" s="1"/>
  <c r="P13" i="5" s="1"/>
  <c r="N5" i="5"/>
  <c r="O5" i="5" s="1"/>
  <c r="P5" i="5" s="1"/>
  <c r="N76" i="5"/>
  <c r="O76" i="5" s="1"/>
  <c r="P76" i="5" s="1"/>
  <c r="N68" i="5"/>
  <c r="O68" i="5" s="1"/>
  <c r="P68" i="5" s="1"/>
  <c r="N60" i="5"/>
  <c r="O60" i="5" s="1"/>
  <c r="P60" i="5" s="1"/>
  <c r="N52" i="5"/>
  <c r="O52" i="5" s="1"/>
  <c r="P52" i="5" s="1"/>
  <c r="N44" i="5"/>
  <c r="O44" i="5" s="1"/>
  <c r="P44" i="5" s="1"/>
  <c r="N36" i="5"/>
  <c r="O36" i="5" s="1"/>
  <c r="P36" i="5" s="1"/>
  <c r="N28" i="5"/>
  <c r="O28" i="5" s="1"/>
  <c r="P28" i="5" s="1"/>
  <c r="N20" i="5"/>
  <c r="O20" i="5" s="1"/>
  <c r="P20" i="5" s="1"/>
  <c r="N12" i="5"/>
  <c r="O12" i="5" s="1"/>
  <c r="P12" i="5" s="1"/>
  <c r="N4" i="5"/>
  <c r="O4" i="5" s="1"/>
  <c r="P4" i="5" s="1"/>
  <c r="N292" i="5"/>
  <c r="O292" i="5" s="1"/>
  <c r="P292" i="5" s="1"/>
  <c r="N276" i="5"/>
  <c r="O276" i="5" s="1"/>
  <c r="P276" i="5" s="1"/>
  <c r="N260" i="5"/>
  <c r="O260" i="5" s="1"/>
  <c r="P260" i="5" s="1"/>
  <c r="N244" i="5"/>
  <c r="O244" i="5" s="1"/>
  <c r="P244" i="5" s="1"/>
  <c r="N228" i="5"/>
  <c r="O228" i="5" s="1"/>
  <c r="P228" i="5" s="1"/>
  <c r="N212" i="5"/>
  <c r="O212" i="5" s="1"/>
  <c r="P212" i="5" s="1"/>
  <c r="N196" i="5"/>
  <c r="O196" i="5" s="1"/>
  <c r="P196" i="5" s="1"/>
  <c r="N180" i="5"/>
  <c r="O180" i="5" s="1"/>
  <c r="P180" i="5" s="1"/>
  <c r="N164" i="5"/>
  <c r="O164" i="5" s="1"/>
  <c r="P164" i="5" s="1"/>
  <c r="N148" i="5"/>
  <c r="O148" i="5" s="1"/>
  <c r="P148" i="5" s="1"/>
  <c r="N132" i="5"/>
  <c r="O132" i="5" s="1"/>
  <c r="P132" i="5" s="1"/>
  <c r="N116" i="5"/>
  <c r="O116" i="5" s="1"/>
  <c r="P116" i="5" s="1"/>
  <c r="N100" i="5"/>
  <c r="O100" i="5" s="1"/>
  <c r="P100" i="5" s="1"/>
  <c r="N84" i="5"/>
  <c r="O84" i="5" s="1"/>
  <c r="P84" i="5" s="1"/>
  <c r="N41" i="5"/>
  <c r="O41" i="5" s="1"/>
  <c r="P41" i="5" s="1"/>
  <c r="N33" i="5"/>
  <c r="O33" i="5" s="1"/>
  <c r="P33" i="5" s="1"/>
  <c r="N300" i="5"/>
  <c r="O300" i="5" s="1"/>
  <c r="P300" i="5" s="1"/>
  <c r="N284" i="5"/>
  <c r="O284" i="5" s="1"/>
  <c r="P284" i="5" s="1"/>
  <c r="N268" i="5"/>
  <c r="O268" i="5" s="1"/>
  <c r="P268" i="5" s="1"/>
  <c r="N252" i="5"/>
  <c r="O252" i="5" s="1"/>
  <c r="P252" i="5" s="1"/>
  <c r="N236" i="5"/>
  <c r="O236" i="5" s="1"/>
  <c r="P236" i="5" s="1"/>
  <c r="N220" i="5"/>
  <c r="O220" i="5" s="1"/>
  <c r="P220" i="5" s="1"/>
  <c r="N204" i="5"/>
  <c r="O204" i="5" s="1"/>
  <c r="P204" i="5" s="1"/>
  <c r="N188" i="5"/>
  <c r="O188" i="5" s="1"/>
  <c r="P188" i="5" s="1"/>
  <c r="N172" i="5"/>
  <c r="O172" i="5" s="1"/>
  <c r="P172" i="5" s="1"/>
  <c r="N156" i="5"/>
  <c r="O156" i="5" s="1"/>
  <c r="P156" i="5" s="1"/>
  <c r="N140" i="5"/>
  <c r="O140" i="5" s="1"/>
  <c r="P140" i="5" s="1"/>
  <c r="N124" i="5"/>
  <c r="O124" i="5" s="1"/>
  <c r="P124" i="5" s="1"/>
  <c r="N108" i="5"/>
  <c r="O108" i="5" s="1"/>
  <c r="P108" i="5" s="1"/>
  <c r="N92" i="5"/>
  <c r="O92" i="5" s="1"/>
  <c r="P92" i="5" s="1"/>
  <c r="N59" i="5"/>
  <c r="O59" i="5" s="1"/>
  <c r="P59" i="5" s="1"/>
  <c r="N51" i="5"/>
  <c r="O51" i="5" s="1"/>
  <c r="P51" i="5" s="1"/>
  <c r="N296" i="5"/>
  <c r="O296" i="5" s="1"/>
  <c r="P296" i="5" s="1"/>
  <c r="N288" i="5"/>
  <c r="O288" i="5" s="1"/>
  <c r="P288" i="5" s="1"/>
  <c r="N280" i="5"/>
  <c r="O280" i="5" s="1"/>
  <c r="P280" i="5" s="1"/>
  <c r="N272" i="5"/>
  <c r="O272" i="5" s="1"/>
  <c r="P272" i="5" s="1"/>
  <c r="N264" i="5"/>
  <c r="O264" i="5" s="1"/>
  <c r="P264" i="5" s="1"/>
  <c r="N256" i="5"/>
  <c r="O256" i="5" s="1"/>
  <c r="P256" i="5" s="1"/>
  <c r="N248" i="5"/>
  <c r="O248" i="5" s="1"/>
  <c r="P248" i="5" s="1"/>
  <c r="N240" i="5"/>
  <c r="O240" i="5" s="1"/>
  <c r="P240" i="5" s="1"/>
  <c r="N232" i="5"/>
  <c r="O232" i="5" s="1"/>
  <c r="P232" i="5" s="1"/>
  <c r="N224" i="5"/>
  <c r="O224" i="5" s="1"/>
  <c r="P224" i="5" s="1"/>
  <c r="N216" i="5"/>
  <c r="O216" i="5" s="1"/>
  <c r="P216" i="5" s="1"/>
  <c r="N208" i="5"/>
  <c r="O208" i="5" s="1"/>
  <c r="P208" i="5" s="1"/>
  <c r="N200" i="5"/>
  <c r="O200" i="5" s="1"/>
  <c r="P200" i="5" s="1"/>
  <c r="N192" i="5"/>
  <c r="O192" i="5" s="1"/>
  <c r="P192" i="5" s="1"/>
  <c r="N184" i="5"/>
  <c r="O184" i="5" s="1"/>
  <c r="P184" i="5" s="1"/>
  <c r="N176" i="5"/>
  <c r="O176" i="5" s="1"/>
  <c r="P176" i="5" s="1"/>
  <c r="N168" i="5"/>
  <c r="O168" i="5" s="1"/>
  <c r="P168" i="5" s="1"/>
  <c r="N160" i="5"/>
  <c r="O160" i="5" s="1"/>
  <c r="P160" i="5" s="1"/>
  <c r="N152" i="5"/>
  <c r="O152" i="5" s="1"/>
  <c r="P152" i="5" s="1"/>
  <c r="N144" i="5"/>
  <c r="O144" i="5" s="1"/>
  <c r="P144" i="5" s="1"/>
  <c r="N136" i="5"/>
  <c r="O136" i="5" s="1"/>
  <c r="P136" i="5" s="1"/>
  <c r="N128" i="5"/>
  <c r="O128" i="5" s="1"/>
  <c r="P128" i="5" s="1"/>
  <c r="N120" i="5"/>
  <c r="O120" i="5" s="1"/>
  <c r="P120" i="5" s="1"/>
  <c r="N112" i="5"/>
  <c r="O112" i="5" s="1"/>
  <c r="P112" i="5" s="1"/>
  <c r="N104" i="5"/>
  <c r="O104" i="5" s="1"/>
  <c r="P104" i="5" s="1"/>
  <c r="N96" i="5"/>
  <c r="O96" i="5" s="1"/>
  <c r="P96" i="5" s="1"/>
  <c r="N88" i="5"/>
  <c r="O88" i="5" s="1"/>
  <c r="P88" i="5" s="1"/>
  <c r="N80" i="5"/>
  <c r="O80" i="5" s="1"/>
  <c r="P80" i="5" s="1"/>
  <c r="N72" i="5"/>
  <c r="O72" i="5" s="1"/>
  <c r="P72" i="5" s="1"/>
  <c r="N64" i="5"/>
  <c r="O64" i="5" s="1"/>
  <c r="P64" i="5" s="1"/>
  <c r="N56" i="5"/>
  <c r="O56" i="5" s="1"/>
  <c r="P56" i="5" s="1"/>
  <c r="N48" i="5"/>
  <c r="O48" i="5" s="1"/>
  <c r="P48" i="5" s="1"/>
  <c r="N16" i="5"/>
  <c r="O16" i="5" s="1"/>
  <c r="P16" i="5" s="1"/>
  <c r="N8" i="5"/>
  <c r="O8" i="5" s="1"/>
  <c r="P8" i="5" s="1"/>
  <c r="N53" i="5"/>
  <c r="O53" i="5" s="1"/>
  <c r="P53" i="5" s="1"/>
  <c r="N45" i="5"/>
  <c r="O45" i="5" s="1"/>
  <c r="P45" i="5" s="1"/>
  <c r="N37" i="5"/>
  <c r="O37" i="5" s="1"/>
  <c r="P37" i="5" s="1"/>
  <c r="N29" i="5"/>
  <c r="O29" i="5" s="1"/>
  <c r="P29" i="5" s="1"/>
  <c r="N21" i="5"/>
  <c r="O21" i="5" s="1"/>
  <c r="P21" i="5" s="1"/>
  <c r="N299" i="5"/>
  <c r="O299" i="5" s="1"/>
  <c r="P299" i="5" s="1"/>
  <c r="N291" i="5"/>
  <c r="O291" i="5" s="1"/>
  <c r="P291" i="5" s="1"/>
  <c r="N283" i="5"/>
  <c r="O283" i="5" s="1"/>
  <c r="P283" i="5" s="1"/>
  <c r="N275" i="5"/>
  <c r="O275" i="5" s="1"/>
  <c r="P275" i="5" s="1"/>
  <c r="N267" i="5"/>
  <c r="O267" i="5" s="1"/>
  <c r="P267" i="5" s="1"/>
  <c r="N259" i="5"/>
  <c r="O259" i="5" s="1"/>
  <c r="P259" i="5" s="1"/>
  <c r="N251" i="5"/>
  <c r="O251" i="5" s="1"/>
  <c r="P251" i="5" s="1"/>
  <c r="N243" i="5"/>
  <c r="O243" i="5" s="1"/>
  <c r="P243" i="5" s="1"/>
  <c r="N235" i="5"/>
  <c r="O235" i="5" s="1"/>
  <c r="P235" i="5" s="1"/>
  <c r="N227" i="5"/>
  <c r="O227" i="5" s="1"/>
  <c r="P227" i="5" s="1"/>
  <c r="N219" i="5"/>
  <c r="O219" i="5" s="1"/>
  <c r="P219" i="5" s="1"/>
  <c r="N211" i="5"/>
  <c r="O211" i="5" s="1"/>
  <c r="P211" i="5" s="1"/>
  <c r="N203" i="5"/>
  <c r="O203" i="5" s="1"/>
  <c r="P203" i="5" s="1"/>
  <c r="N195" i="5"/>
  <c r="O195" i="5" s="1"/>
  <c r="P195" i="5" s="1"/>
  <c r="N187" i="5"/>
  <c r="O187" i="5" s="1"/>
  <c r="P187" i="5" s="1"/>
  <c r="N179" i="5"/>
  <c r="O179" i="5" s="1"/>
  <c r="P179" i="5" s="1"/>
  <c r="N171" i="5"/>
  <c r="O171" i="5" s="1"/>
  <c r="P171" i="5" s="1"/>
  <c r="N163" i="5"/>
  <c r="O163" i="5" s="1"/>
  <c r="P163" i="5" s="1"/>
  <c r="N155" i="5"/>
  <c r="O155" i="5" s="1"/>
  <c r="P155" i="5" s="1"/>
  <c r="N147" i="5"/>
  <c r="O147" i="5" s="1"/>
  <c r="P147" i="5" s="1"/>
  <c r="N139" i="5"/>
  <c r="O139" i="5" s="1"/>
  <c r="P139" i="5" s="1"/>
  <c r="N131" i="5"/>
  <c r="O131" i="5" s="1"/>
  <c r="P131" i="5" s="1"/>
  <c r="N123" i="5"/>
  <c r="O123" i="5" s="1"/>
  <c r="P123" i="5" s="1"/>
  <c r="N115" i="5"/>
  <c r="O115" i="5" s="1"/>
  <c r="P115" i="5" s="1"/>
  <c r="N107" i="5"/>
  <c r="O107" i="5" s="1"/>
  <c r="P107" i="5" s="1"/>
  <c r="N99" i="5"/>
  <c r="O99" i="5" s="1"/>
  <c r="P99" i="5" s="1"/>
  <c r="N91" i="5"/>
  <c r="O91" i="5" s="1"/>
  <c r="P91" i="5" s="1"/>
  <c r="N83" i="5"/>
  <c r="O83" i="5" s="1"/>
  <c r="P83" i="5" s="1"/>
  <c r="N75" i="5"/>
  <c r="O75" i="5" s="1"/>
  <c r="P75" i="5" s="1"/>
  <c r="N67" i="5"/>
  <c r="O67" i="5" s="1"/>
  <c r="P67" i="5" s="1"/>
  <c r="N35" i="5"/>
  <c r="O35" i="5" s="1"/>
  <c r="P35" i="5" s="1"/>
  <c r="N27" i="5"/>
  <c r="O27" i="5" s="1"/>
  <c r="P27" i="5" s="1"/>
  <c r="N19" i="5"/>
  <c r="O19" i="5" s="1"/>
  <c r="P19" i="5" s="1"/>
  <c r="N11" i="5"/>
  <c r="O11" i="5" s="1"/>
  <c r="P11" i="5" s="1"/>
  <c r="N3" i="5"/>
  <c r="O3" i="5" s="1"/>
  <c r="P3" i="5" s="1"/>
  <c r="N298" i="5"/>
  <c r="O298" i="5" s="1"/>
  <c r="P298" i="5" s="1"/>
  <c r="N290" i="5"/>
  <c r="O290" i="5" s="1"/>
  <c r="P290" i="5" s="1"/>
  <c r="N282" i="5"/>
  <c r="O282" i="5" s="1"/>
  <c r="P282" i="5" s="1"/>
  <c r="N274" i="5"/>
  <c r="O274" i="5" s="1"/>
  <c r="P274" i="5" s="1"/>
  <c r="N266" i="5"/>
  <c r="O266" i="5" s="1"/>
  <c r="P266" i="5" s="1"/>
  <c r="N258" i="5"/>
  <c r="O258" i="5" s="1"/>
  <c r="P258" i="5" s="1"/>
  <c r="N250" i="5"/>
  <c r="O250" i="5" s="1"/>
  <c r="P250" i="5" s="1"/>
  <c r="N242" i="5"/>
  <c r="O242" i="5" s="1"/>
  <c r="P242" i="5" s="1"/>
  <c r="N234" i="5"/>
  <c r="O234" i="5" s="1"/>
  <c r="P234" i="5" s="1"/>
  <c r="N226" i="5"/>
  <c r="O226" i="5" s="1"/>
  <c r="P226" i="5" s="1"/>
  <c r="N218" i="5"/>
  <c r="O218" i="5" s="1"/>
  <c r="P218" i="5" s="1"/>
  <c r="N210" i="5"/>
  <c r="O210" i="5" s="1"/>
  <c r="P210" i="5" s="1"/>
  <c r="N202" i="5"/>
  <c r="O202" i="5" s="1"/>
  <c r="P202" i="5" s="1"/>
  <c r="N194" i="5"/>
  <c r="O194" i="5" s="1"/>
  <c r="P194" i="5" s="1"/>
  <c r="N186" i="5"/>
  <c r="O186" i="5" s="1"/>
  <c r="P186" i="5" s="1"/>
  <c r="N178" i="5"/>
  <c r="O178" i="5" s="1"/>
  <c r="P178" i="5" s="1"/>
  <c r="N170" i="5"/>
  <c r="O170" i="5" s="1"/>
  <c r="P170" i="5" s="1"/>
  <c r="N162" i="5"/>
  <c r="O162" i="5" s="1"/>
  <c r="P162" i="5" s="1"/>
  <c r="N154" i="5"/>
  <c r="O154" i="5" s="1"/>
  <c r="P154" i="5" s="1"/>
  <c r="N146" i="5"/>
  <c r="O146" i="5" s="1"/>
  <c r="P146" i="5" s="1"/>
  <c r="N138" i="5"/>
  <c r="O138" i="5" s="1"/>
  <c r="P138" i="5" s="1"/>
  <c r="N130" i="5"/>
  <c r="O130" i="5" s="1"/>
  <c r="P130" i="5" s="1"/>
  <c r="N122" i="5"/>
  <c r="O122" i="5" s="1"/>
  <c r="P122" i="5" s="1"/>
  <c r="N114" i="5"/>
  <c r="O114" i="5" s="1"/>
  <c r="P114" i="5" s="1"/>
  <c r="N106" i="5"/>
  <c r="O106" i="5" s="1"/>
  <c r="P106" i="5" s="1"/>
  <c r="N98" i="5"/>
  <c r="O98" i="5" s="1"/>
  <c r="P98" i="5" s="1"/>
  <c r="N90" i="5"/>
  <c r="O90" i="5" s="1"/>
  <c r="P90" i="5" s="1"/>
  <c r="N82" i="5"/>
  <c r="O82" i="5" s="1"/>
  <c r="P82" i="5" s="1"/>
  <c r="N74" i="5"/>
  <c r="O74" i="5" s="1"/>
  <c r="P74" i="5" s="1"/>
  <c r="N66" i="5"/>
  <c r="O66" i="5" s="1"/>
  <c r="P66" i="5" s="1"/>
  <c r="N58" i="5"/>
  <c r="O58" i="5" s="1"/>
  <c r="P58" i="5" s="1"/>
  <c r="N50" i="5"/>
  <c r="O50" i="5" s="1"/>
  <c r="P50" i="5" s="1"/>
  <c r="N42" i="5"/>
  <c r="O42" i="5" s="1"/>
  <c r="P42" i="5" s="1"/>
  <c r="N34" i="5"/>
  <c r="O34" i="5" s="1"/>
  <c r="P34" i="5" s="1"/>
  <c r="N26" i="5"/>
  <c r="O26" i="5" s="1"/>
  <c r="P26" i="5" s="1"/>
  <c r="N18" i="5"/>
  <c r="O18" i="5" s="1"/>
  <c r="P18" i="5" s="1"/>
  <c r="N10" i="5"/>
  <c r="O10" i="5" s="1"/>
  <c r="P10" i="5" s="1"/>
  <c r="N297" i="5"/>
  <c r="O297" i="5" s="1"/>
  <c r="P297" i="5" s="1"/>
  <c r="N289" i="5"/>
  <c r="O289" i="5" s="1"/>
  <c r="P289" i="5" s="1"/>
  <c r="N281" i="5"/>
  <c r="O281" i="5" s="1"/>
  <c r="P281" i="5" s="1"/>
  <c r="N273" i="5"/>
  <c r="O273" i="5" s="1"/>
  <c r="P273" i="5" s="1"/>
  <c r="N265" i="5"/>
  <c r="O265" i="5" s="1"/>
  <c r="P265" i="5" s="1"/>
  <c r="N257" i="5"/>
  <c r="O257" i="5" s="1"/>
  <c r="P257" i="5" s="1"/>
  <c r="N249" i="5"/>
  <c r="O249" i="5" s="1"/>
  <c r="P249" i="5" s="1"/>
  <c r="N241" i="5"/>
  <c r="O241" i="5" s="1"/>
  <c r="P241" i="5" s="1"/>
  <c r="N233" i="5"/>
  <c r="O233" i="5" s="1"/>
  <c r="P233" i="5" s="1"/>
  <c r="N225" i="5"/>
  <c r="O225" i="5" s="1"/>
  <c r="P225" i="5" s="1"/>
  <c r="N217" i="5"/>
  <c r="O217" i="5" s="1"/>
  <c r="P217" i="5" s="1"/>
  <c r="N209" i="5"/>
  <c r="O209" i="5" s="1"/>
  <c r="P209" i="5" s="1"/>
  <c r="N201" i="5"/>
  <c r="O201" i="5" s="1"/>
  <c r="P201" i="5" s="1"/>
  <c r="N193" i="5"/>
  <c r="O193" i="5" s="1"/>
  <c r="P193" i="5" s="1"/>
  <c r="N185" i="5"/>
  <c r="O185" i="5" s="1"/>
  <c r="P185" i="5" s="1"/>
  <c r="N177" i="5"/>
  <c r="O177" i="5" s="1"/>
  <c r="P177" i="5" s="1"/>
  <c r="N169" i="5"/>
  <c r="O169" i="5" s="1"/>
  <c r="P169" i="5" s="1"/>
  <c r="N161" i="5"/>
  <c r="O161" i="5" s="1"/>
  <c r="P161" i="5" s="1"/>
  <c r="N153" i="5"/>
  <c r="O153" i="5" s="1"/>
  <c r="P153" i="5" s="1"/>
  <c r="N145" i="5"/>
  <c r="O145" i="5" s="1"/>
  <c r="P145" i="5" s="1"/>
  <c r="N137" i="5"/>
  <c r="O137" i="5" s="1"/>
  <c r="P137" i="5" s="1"/>
  <c r="N129" i="5"/>
  <c r="O129" i="5" s="1"/>
  <c r="P129" i="5" s="1"/>
  <c r="N121" i="5"/>
  <c r="O121" i="5" s="1"/>
  <c r="P121" i="5" s="1"/>
  <c r="N113" i="5"/>
  <c r="O113" i="5" s="1"/>
  <c r="P113" i="5" s="1"/>
  <c r="N105" i="5"/>
  <c r="O105" i="5" s="1"/>
  <c r="P105" i="5" s="1"/>
  <c r="N97" i="5"/>
  <c r="O97" i="5" s="1"/>
  <c r="P97" i="5" s="1"/>
  <c r="N89" i="5"/>
  <c r="O89" i="5" s="1"/>
  <c r="P89" i="5" s="1"/>
  <c r="N81" i="5"/>
  <c r="O81" i="5" s="1"/>
  <c r="P81" i="5" s="1"/>
  <c r="N73" i="5"/>
  <c r="O73" i="5" s="1"/>
  <c r="P73" i="5" s="1"/>
  <c r="N65" i="5"/>
  <c r="O65" i="5" s="1"/>
  <c r="P65" i="5" s="1"/>
  <c r="N57" i="5"/>
  <c r="O57" i="5" s="1"/>
  <c r="P57" i="5" s="1"/>
  <c r="N25" i="5"/>
  <c r="O25" i="5" s="1"/>
  <c r="P25" i="5" s="1"/>
  <c r="N17" i="5"/>
  <c r="O17" i="5" s="1"/>
  <c r="P17" i="5" s="1"/>
  <c r="N9" i="5"/>
  <c r="O9" i="5" s="1"/>
  <c r="P9" i="5" s="1"/>
  <c r="B3" i="8" l="1"/>
  <c r="X8" i="5"/>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<sst xmlns="http://schemas.openxmlformats.org/spreadsheetml/2006/main" count="4274" uniqueCount="650">
  <si>
    <t>Transaction_ID</t>
  </si>
  <si>
    <t>Date</t>
  </si>
  <si>
    <t>Month</t>
  </si>
  <si>
    <t>Market_Name</t>
  </si>
  <si>
    <t>Area_Type</t>
  </si>
  <si>
    <t>Crop_Name</t>
  </si>
  <si>
    <t>Selling_Price_Per_KG</t>
  </si>
  <si>
    <t>Transport_Cost</t>
  </si>
  <si>
    <t>Vendor_Type</t>
  </si>
  <si>
    <t>Revenue</t>
  </si>
  <si>
    <t>TXN0001</t>
  </si>
  <si>
    <t>Mar 12 2025</t>
  </si>
  <si>
    <t>March</t>
  </si>
  <si>
    <t>kr market</t>
  </si>
  <si>
    <t>Wholesale</t>
  </si>
  <si>
    <t>Tomato</t>
  </si>
  <si>
    <t>Farmer</t>
  </si>
  <si>
    <t>TXN0002</t>
  </si>
  <si>
    <t>Jan 08 2025</t>
  </si>
  <si>
    <t>January</t>
  </si>
  <si>
    <t>Electronic City Market</t>
  </si>
  <si>
    <t>Retail</t>
  </si>
  <si>
    <t>TXN0003</t>
  </si>
  <si>
    <t>20/05/25</t>
  </si>
  <si>
    <t>May</t>
  </si>
  <si>
    <t>Kengeri Market</t>
  </si>
  <si>
    <t>Onion</t>
  </si>
  <si>
    <t>TXN0004</t>
  </si>
  <si>
    <t>29-03-2025</t>
  </si>
  <si>
    <t>KRMarket</t>
  </si>
  <si>
    <t>Ragi</t>
  </si>
  <si>
    <t>TXN0005</t>
  </si>
  <si>
    <t>Apr 02 2025</t>
  </si>
  <si>
    <t>April</t>
  </si>
  <si>
    <t>tomatto</t>
  </si>
  <si>
    <t>Retail Vendor</t>
  </si>
  <si>
    <t>TXN0006</t>
  </si>
  <si>
    <t>Apr 07 2025</t>
  </si>
  <si>
    <t>TXN0007</t>
  </si>
  <si>
    <t>12-01-2025</t>
  </si>
  <si>
    <t>Yeshwanthpur Market</t>
  </si>
  <si>
    <t>TXN0008</t>
  </si>
  <si>
    <t>13/03/25</t>
  </si>
  <si>
    <t>TXN0009</t>
  </si>
  <si>
    <t>13/02/25</t>
  </si>
  <si>
    <t>February</t>
  </si>
  <si>
    <t>APMC Yard</t>
  </si>
  <si>
    <t>TXN0010</t>
  </si>
  <si>
    <t>25/03/25</t>
  </si>
  <si>
    <t>TXN0011</t>
  </si>
  <si>
    <t>Feb 24 2025</t>
  </si>
  <si>
    <t>TXN0012</t>
  </si>
  <si>
    <t>Feb 06 2025</t>
  </si>
  <si>
    <t>Maize</t>
  </si>
  <si>
    <t>TXN0013</t>
  </si>
  <si>
    <t>03-04-2025</t>
  </si>
  <si>
    <t>TXN0014</t>
  </si>
  <si>
    <t>Feb 10 2025</t>
  </si>
  <si>
    <t>TOMATO</t>
  </si>
  <si>
    <t>TXN0015</t>
  </si>
  <si>
    <t>May 22 2025</t>
  </si>
  <si>
    <t>Green Chilli</t>
  </si>
  <si>
    <t>TXN0016</t>
  </si>
  <si>
    <t>Mar 17 2025</t>
  </si>
  <si>
    <t>Whitefield Market</t>
  </si>
  <si>
    <t>TXN0017</t>
  </si>
  <si>
    <t>May 10 2025</t>
  </si>
  <si>
    <t>TXN0018</t>
  </si>
  <si>
    <t>11/02/25</t>
  </si>
  <si>
    <t>Basmati Rice</t>
  </si>
  <si>
    <t>TXN0019</t>
  </si>
  <si>
    <t>20-03-2025</t>
  </si>
  <si>
    <t>TXN0020</t>
  </si>
  <si>
    <t>17/05/25</t>
  </si>
  <si>
    <t>Rajajinagar Market</t>
  </si>
  <si>
    <t>TXN0021</t>
  </si>
  <si>
    <t>24-02-2025</t>
  </si>
  <si>
    <t>TXN0022</t>
  </si>
  <si>
    <t>23-04-2025</t>
  </si>
  <si>
    <t>TXN0023</t>
  </si>
  <si>
    <t>31-05-2025</t>
  </si>
  <si>
    <t>TXN0024</t>
  </si>
  <si>
    <t>09/01/25</t>
  </si>
  <si>
    <t>TXN0025</t>
  </si>
  <si>
    <t>27/05/25</t>
  </si>
  <si>
    <t>TXN0026</t>
  </si>
  <si>
    <t>21-04-2025</t>
  </si>
  <si>
    <t>TXN0027</t>
  </si>
  <si>
    <t>28/03/25</t>
  </si>
  <si>
    <t>KR Market</t>
  </si>
  <si>
    <t>TXN0028</t>
  </si>
  <si>
    <t>TXN0029</t>
  </si>
  <si>
    <t>24-01-2025</t>
  </si>
  <si>
    <t>TXN0030</t>
  </si>
  <si>
    <t>08/04/25</t>
  </si>
  <si>
    <t>TXN0031</t>
  </si>
  <si>
    <t>Feb 09 2025</t>
  </si>
  <si>
    <t>TXN0032</t>
  </si>
  <si>
    <t>13-01-2025</t>
  </si>
  <si>
    <t>TXN0033</t>
  </si>
  <si>
    <t>17-02-2025</t>
  </si>
  <si>
    <t>TXN0034</t>
  </si>
  <si>
    <t>May 29 2025</t>
  </si>
  <si>
    <t>TXN0035</t>
  </si>
  <si>
    <t>Mar 22 2025</t>
  </si>
  <si>
    <t>TXN0036</t>
  </si>
  <si>
    <t>19-01-2025</t>
  </si>
  <si>
    <t>TXN0037</t>
  </si>
  <si>
    <t>10-05-2025</t>
  </si>
  <si>
    <t>TXN0038</t>
  </si>
  <si>
    <t>Apr 23 2025</t>
  </si>
  <si>
    <t>TXN0039</t>
  </si>
  <si>
    <t>Jan 27 2025</t>
  </si>
  <si>
    <t>TXN0040</t>
  </si>
  <si>
    <t>23/02/25</t>
  </si>
  <si>
    <t>TXN0041</t>
  </si>
  <si>
    <t>TXN0042</t>
  </si>
  <si>
    <t>Mar 09 2025</t>
  </si>
  <si>
    <t>TXN0043</t>
  </si>
  <si>
    <t>08-02-2025</t>
  </si>
  <si>
    <t>TXN0044</t>
  </si>
  <si>
    <t>TXN0045</t>
  </si>
  <si>
    <t>09-02-2025</t>
  </si>
  <si>
    <t>TXN0046</t>
  </si>
  <si>
    <t>10-03-2025</t>
  </si>
  <si>
    <t>TXN0047</t>
  </si>
  <si>
    <t>28-04-2025</t>
  </si>
  <si>
    <t>TXN0048</t>
  </si>
  <si>
    <t>26/03/25</t>
  </si>
  <si>
    <t>TXN0049</t>
  </si>
  <si>
    <t>08/01/25</t>
  </si>
  <si>
    <t>TXN0050</t>
  </si>
  <si>
    <t>30/03/25</t>
  </si>
  <si>
    <t>TXN0051</t>
  </si>
  <si>
    <t>Apr 22 2025</t>
  </si>
  <si>
    <t>TXN0052</t>
  </si>
  <si>
    <t>Jan 18 2025</t>
  </si>
  <si>
    <t>TXN0053</t>
  </si>
  <si>
    <t>Apr 15 2025</t>
  </si>
  <si>
    <t>TXN0054</t>
  </si>
  <si>
    <t>TXN0055</t>
  </si>
  <si>
    <t>TXN0056</t>
  </si>
  <si>
    <t>TXN0057</t>
  </si>
  <si>
    <t>TXN0058</t>
  </si>
  <si>
    <t>Mar 04 2025</t>
  </si>
  <si>
    <t>TXN0059</t>
  </si>
  <si>
    <t>13-04-2025</t>
  </si>
  <si>
    <t>TXN0060</t>
  </si>
  <si>
    <t>15-02-2025</t>
  </si>
  <si>
    <t>TXN0061</t>
  </si>
  <si>
    <t>May 16 2025</t>
  </si>
  <si>
    <t>TXN0062</t>
  </si>
  <si>
    <t>TXN0063</t>
  </si>
  <si>
    <t>03/03/25</t>
  </si>
  <si>
    <t>TXN0064</t>
  </si>
  <si>
    <t>23-03-2025</t>
  </si>
  <si>
    <t>TXN0065</t>
  </si>
  <si>
    <t>17/01/25</t>
  </si>
  <si>
    <t>TXN0066</t>
  </si>
  <si>
    <t>10/04/25</t>
  </si>
  <si>
    <t>TXN0067</t>
  </si>
  <si>
    <t>Mar 18 2025</t>
  </si>
  <si>
    <t>TXN0068</t>
  </si>
  <si>
    <t>11/03/25</t>
  </si>
  <si>
    <t>TXN0069</t>
  </si>
  <si>
    <t>Feb 02 2025</t>
  </si>
  <si>
    <t>TXN0070</t>
  </si>
  <si>
    <t>04/02/25</t>
  </si>
  <si>
    <t>TXN0071</t>
  </si>
  <si>
    <t>TXN0072</t>
  </si>
  <si>
    <t>19-05-2025</t>
  </si>
  <si>
    <t>TXN0073</t>
  </si>
  <si>
    <t>21/02/25</t>
  </si>
  <si>
    <t>TXN0074</t>
  </si>
  <si>
    <t>Mar 07 2025</t>
  </si>
  <si>
    <t>TXN0075</t>
  </si>
  <si>
    <t>28/01/25</t>
  </si>
  <si>
    <t>TXN0076</t>
  </si>
  <si>
    <t>TXN0077</t>
  </si>
  <si>
    <t>May 17 2025</t>
  </si>
  <si>
    <t>TXN0078</t>
  </si>
  <si>
    <t>May 06 2025</t>
  </si>
  <si>
    <t>TXN0079</t>
  </si>
  <si>
    <t>14/05/25</t>
  </si>
  <si>
    <t>TXN0080</t>
  </si>
  <si>
    <t>24-03-2025</t>
  </si>
  <si>
    <t>TXN0081</t>
  </si>
  <si>
    <t>08-01-2025</t>
  </si>
  <si>
    <t>TXN0082</t>
  </si>
  <si>
    <t>13-03-2025</t>
  </si>
  <si>
    <t>TXN0083</t>
  </si>
  <si>
    <t>TXN0084</t>
  </si>
  <si>
    <t>TXN0085</t>
  </si>
  <si>
    <t>22/05/25</t>
  </si>
  <si>
    <t>TXN0086</t>
  </si>
  <si>
    <t>TXN0087</t>
  </si>
  <si>
    <t>Feb 19 2025</t>
  </si>
  <si>
    <t>TXN0088</t>
  </si>
  <si>
    <t>TXN0089</t>
  </si>
  <si>
    <t>Jan 14 2025</t>
  </si>
  <si>
    <t>TXN0090</t>
  </si>
  <si>
    <t>27-05-2025</t>
  </si>
  <si>
    <t>TXN0091</t>
  </si>
  <si>
    <t>Jan 30 2025</t>
  </si>
  <si>
    <t>TXN0092</t>
  </si>
  <si>
    <t>25/05/25</t>
  </si>
  <si>
    <t>TXN0093</t>
  </si>
  <si>
    <t>26/04/25</t>
  </si>
  <si>
    <t>TXN0094</t>
  </si>
  <si>
    <t>23-02-2025</t>
  </si>
  <si>
    <t>TXN0095</t>
  </si>
  <si>
    <t>10/02/25</t>
  </si>
  <si>
    <t>TXN0096</t>
  </si>
  <si>
    <t>15-03-2025</t>
  </si>
  <si>
    <t>TXN0097</t>
  </si>
  <si>
    <t>30/01/25</t>
  </si>
  <si>
    <t>TXN0098</t>
  </si>
  <si>
    <t>12/02/25</t>
  </si>
  <si>
    <t>TXN0099</t>
  </si>
  <si>
    <t>19/03/25</t>
  </si>
  <si>
    <t>TXN0100</t>
  </si>
  <si>
    <t>Mar 24 2025</t>
  </si>
  <si>
    <t>TXN0101</t>
  </si>
  <si>
    <t>14/02/25</t>
  </si>
  <si>
    <t>TXN0102</t>
  </si>
  <si>
    <t>24/01/25</t>
  </si>
  <si>
    <t>TXN0103</t>
  </si>
  <si>
    <t>16-04-2025</t>
  </si>
  <si>
    <t>TXN0104</t>
  </si>
  <si>
    <t>06-03-2025</t>
  </si>
  <si>
    <t>TXN0105</t>
  </si>
  <si>
    <t>Feb 18 2025</t>
  </si>
  <si>
    <t>TXN0106</t>
  </si>
  <si>
    <t>TXN0107</t>
  </si>
  <si>
    <t>21-03-2025</t>
  </si>
  <si>
    <t>TXN0108</t>
  </si>
  <si>
    <t>Jan 31 2025</t>
  </si>
  <si>
    <t>TXN0109</t>
  </si>
  <si>
    <t>01/05/25</t>
  </si>
  <si>
    <t>TXN0110</t>
  </si>
  <si>
    <t>18/01/25</t>
  </si>
  <si>
    <t>TXN0111</t>
  </si>
  <si>
    <t>18/03/25</t>
  </si>
  <si>
    <t>TXN0112</t>
  </si>
  <si>
    <t>TXN0113</t>
  </si>
  <si>
    <t>Apr 16 2025</t>
  </si>
  <si>
    <t>TXN0114</t>
  </si>
  <si>
    <t>07/05/25</t>
  </si>
  <si>
    <t>TXN0115</t>
  </si>
  <si>
    <t>15/05/25</t>
  </si>
  <si>
    <t>TXN0116</t>
  </si>
  <si>
    <t>09-03-2025</t>
  </si>
  <si>
    <t>TXN0117</t>
  </si>
  <si>
    <t>Mar 23 2025</t>
  </si>
  <si>
    <t>TXN0118</t>
  </si>
  <si>
    <t>Mar 15 2025</t>
  </si>
  <si>
    <t>TXN0119</t>
  </si>
  <si>
    <t>TXN0120</t>
  </si>
  <si>
    <t>07-02-2025</t>
  </si>
  <si>
    <t>TXN0121</t>
  </si>
  <si>
    <t>08-04-2025</t>
  </si>
  <si>
    <t>TXN0122</t>
  </si>
  <si>
    <t>28/04/25</t>
  </si>
  <si>
    <t>TXN0123</t>
  </si>
  <si>
    <t>TXN0124</t>
  </si>
  <si>
    <t>Apr 09 2025</t>
  </si>
  <si>
    <t>TXN0125</t>
  </si>
  <si>
    <t>Jan 06 2025</t>
  </si>
  <si>
    <t>TXN0126</t>
  </si>
  <si>
    <t>28-02-2025</t>
  </si>
  <si>
    <t>TXN0127</t>
  </si>
  <si>
    <t>Jan 11 2025</t>
  </si>
  <si>
    <t>TXN0128</t>
  </si>
  <si>
    <t>TXN0129</t>
  </si>
  <si>
    <t>04-05-2025</t>
  </si>
  <si>
    <t>TXN0130</t>
  </si>
  <si>
    <t>TXN0131</t>
  </si>
  <si>
    <t>30-05-2025</t>
  </si>
  <si>
    <t>TXN0132</t>
  </si>
  <si>
    <t>Feb 26 2025</t>
  </si>
  <si>
    <t>TXN0133</t>
  </si>
  <si>
    <t>TXN0134</t>
  </si>
  <si>
    <t>Apr 05 2025</t>
  </si>
  <si>
    <t>TXN0135</t>
  </si>
  <si>
    <t>TXN0136</t>
  </si>
  <si>
    <t>24/04/25</t>
  </si>
  <si>
    <t>TXN0137</t>
  </si>
  <si>
    <t>12-03-2025</t>
  </si>
  <si>
    <t>TXN0138</t>
  </si>
  <si>
    <t>04-03-2025</t>
  </si>
  <si>
    <t>TXN0139</t>
  </si>
  <si>
    <t>TXN0140</t>
  </si>
  <si>
    <t>Jan 07 2025</t>
  </si>
  <si>
    <t>TXN0141</t>
  </si>
  <si>
    <t>TXN0142</t>
  </si>
  <si>
    <t>Apr 03 2025</t>
  </si>
  <si>
    <t>TXN0143</t>
  </si>
  <si>
    <t>TXN0144</t>
  </si>
  <si>
    <t>TXN0145</t>
  </si>
  <si>
    <t>Apr 08 2025</t>
  </si>
  <si>
    <t>TXN0146</t>
  </si>
  <si>
    <t>TXN0147</t>
  </si>
  <si>
    <t>Apr 17 2025</t>
  </si>
  <si>
    <t>TXN0148</t>
  </si>
  <si>
    <t>02-05-2025</t>
  </si>
  <si>
    <t>TXN0149</t>
  </si>
  <si>
    <t>31/05/25</t>
  </si>
  <si>
    <t>TXN0150</t>
  </si>
  <si>
    <t>TXN0151</t>
  </si>
  <si>
    <t>27/02/25</t>
  </si>
  <si>
    <t>TXN0152</t>
  </si>
  <si>
    <t>10/03/25</t>
  </si>
  <si>
    <t>TXN0153</t>
  </si>
  <si>
    <t>16-02-2025</t>
  </si>
  <si>
    <t>TXN0154</t>
  </si>
  <si>
    <t>07/04/25</t>
  </si>
  <si>
    <t>TXN0155</t>
  </si>
  <si>
    <t>09/02/25</t>
  </si>
  <si>
    <t>TXN0156</t>
  </si>
  <si>
    <t>24-04-2025</t>
  </si>
  <si>
    <t>TXN0157</t>
  </si>
  <si>
    <t>14/03/25</t>
  </si>
  <si>
    <t>TXN0158</t>
  </si>
  <si>
    <t>15-01-2025</t>
  </si>
  <si>
    <t>TXN0159</t>
  </si>
  <si>
    <t>31-01-2025</t>
  </si>
  <si>
    <t>TXN0160</t>
  </si>
  <si>
    <t>09-05-2025</t>
  </si>
  <si>
    <t>TXN0161</t>
  </si>
  <si>
    <t>Jan 20 2025</t>
  </si>
  <si>
    <t>TXN0162</t>
  </si>
  <si>
    <t>14/04/25</t>
  </si>
  <si>
    <t>TXN0163</t>
  </si>
  <si>
    <t>28-01-2025</t>
  </si>
  <si>
    <t>TXN0164</t>
  </si>
  <si>
    <t>TXN0165</t>
  </si>
  <si>
    <t>31-03-2025</t>
  </si>
  <si>
    <t>TXN0166</t>
  </si>
  <si>
    <t>07-03-2025</t>
  </si>
  <si>
    <t>TXN0167</t>
  </si>
  <si>
    <t>May 25 2025</t>
  </si>
  <si>
    <t>TXN0168</t>
  </si>
  <si>
    <t>23/04/25</t>
  </si>
  <si>
    <t>TXN0169</t>
  </si>
  <si>
    <t>21/03/25</t>
  </si>
  <si>
    <t>TXN0170</t>
  </si>
  <si>
    <t>Apr 29 2025</t>
  </si>
  <si>
    <t>TXN0171</t>
  </si>
  <si>
    <t>May 09 2025</t>
  </si>
  <si>
    <t>TXN0172</t>
  </si>
  <si>
    <t>TXN0173</t>
  </si>
  <si>
    <t>Mar 14 2025</t>
  </si>
  <si>
    <t>TXN0174</t>
  </si>
  <si>
    <t>TXN0175</t>
  </si>
  <si>
    <t>May 30 2025</t>
  </si>
  <si>
    <t>TXN0176</t>
  </si>
  <si>
    <t>TXN0177</t>
  </si>
  <si>
    <t>05/01/25</t>
  </si>
  <si>
    <t>TXN0178</t>
  </si>
  <si>
    <t>Feb 05 2025</t>
  </si>
  <si>
    <t>TXN0179</t>
  </si>
  <si>
    <t>TXN0180</t>
  </si>
  <si>
    <t>16/04/25</t>
  </si>
  <si>
    <t>TXN0181</t>
  </si>
  <si>
    <t>17-05-2025</t>
  </si>
  <si>
    <t>TXN0182</t>
  </si>
  <si>
    <t>14-03-2025</t>
  </si>
  <si>
    <t>TXN0183</t>
  </si>
  <si>
    <t>TXN0184</t>
  </si>
  <si>
    <t>TXN0185</t>
  </si>
  <si>
    <t>Mar 31 2025</t>
  </si>
  <si>
    <t>TXN0186</t>
  </si>
  <si>
    <t>21-01-2025</t>
  </si>
  <si>
    <t>TXN0187</t>
  </si>
  <si>
    <t>Jan 10 2025</t>
  </si>
  <si>
    <t>TXN0188</t>
  </si>
  <si>
    <t>Jan 21 2025</t>
  </si>
  <si>
    <t>TXN0189</t>
  </si>
  <si>
    <t>Mar 02 2025</t>
  </si>
  <si>
    <t>TXN0190</t>
  </si>
  <si>
    <t>May 08 2025</t>
  </si>
  <si>
    <t>TXN0191</t>
  </si>
  <si>
    <t>20/04/25</t>
  </si>
  <si>
    <t>TXN0192</t>
  </si>
  <si>
    <t>TXN0193</t>
  </si>
  <si>
    <t>TXN0194</t>
  </si>
  <si>
    <t>03-03-2025</t>
  </si>
  <si>
    <t>TXN0195</t>
  </si>
  <si>
    <t>14-02-2025</t>
  </si>
  <si>
    <t>TXN0196</t>
  </si>
  <si>
    <t>Feb 21 2025</t>
  </si>
  <si>
    <t>TXN0197</t>
  </si>
  <si>
    <t>06/03/25</t>
  </si>
  <si>
    <t>TXN0198</t>
  </si>
  <si>
    <t>TXN0199</t>
  </si>
  <si>
    <t>08/05/25</t>
  </si>
  <si>
    <t>TXN0200</t>
  </si>
  <si>
    <t>21/04/25</t>
  </si>
  <si>
    <t>TXN0201</t>
  </si>
  <si>
    <t>17-03-2025</t>
  </si>
  <si>
    <t>TXN0202</t>
  </si>
  <si>
    <t>11-01-2025</t>
  </si>
  <si>
    <t>TXN0203</t>
  </si>
  <si>
    <t>May 12 2025</t>
  </si>
  <si>
    <t>TXN0204</t>
  </si>
  <si>
    <t>TXN0205</t>
  </si>
  <si>
    <t>TXN0206</t>
  </si>
  <si>
    <t>TXN0207</t>
  </si>
  <si>
    <t>May 24 2025</t>
  </si>
  <si>
    <t>TXN0208</t>
  </si>
  <si>
    <t>06/05/25</t>
  </si>
  <si>
    <t>TXN0209</t>
  </si>
  <si>
    <t>TXN0210</t>
  </si>
  <si>
    <t>TXN0211</t>
  </si>
  <si>
    <t>07/01/25</t>
  </si>
  <si>
    <t>TXN0212</t>
  </si>
  <si>
    <t>TXN0213</t>
  </si>
  <si>
    <t>TXN0214</t>
  </si>
  <si>
    <t>Feb 03 2025</t>
  </si>
  <si>
    <t>TXN0215</t>
  </si>
  <si>
    <t>Feb 11 2025</t>
  </si>
  <si>
    <t>TXN0216</t>
  </si>
  <si>
    <t>Feb 20 2025</t>
  </si>
  <si>
    <t>TXN0217</t>
  </si>
  <si>
    <t>TXN0218</t>
  </si>
  <si>
    <t>TXN0219</t>
  </si>
  <si>
    <t>May 20 2025</t>
  </si>
  <si>
    <t>TXN0220</t>
  </si>
  <si>
    <t>19/01/25</t>
  </si>
  <si>
    <t>TXN0221</t>
  </si>
  <si>
    <t>06/02/25</t>
  </si>
  <si>
    <t>TXN0222</t>
  </si>
  <si>
    <t>12-05-2025</t>
  </si>
  <si>
    <t>TXN0223</t>
  </si>
  <si>
    <t>TXN0224</t>
  </si>
  <si>
    <t>25-03-2025</t>
  </si>
  <si>
    <t>TXN0225</t>
  </si>
  <si>
    <t>TXN0226</t>
  </si>
  <si>
    <t>30/05/25</t>
  </si>
  <si>
    <t>TXN0227</t>
  </si>
  <si>
    <t>TXN0228</t>
  </si>
  <si>
    <t>Apr 13 2025</t>
  </si>
  <si>
    <t>TXN0229</t>
  </si>
  <si>
    <t>TXN0230</t>
  </si>
  <si>
    <t>11-04-2025</t>
  </si>
  <si>
    <t>TXN0231</t>
  </si>
  <si>
    <t>12/01/25</t>
  </si>
  <si>
    <t>TXN0232</t>
  </si>
  <si>
    <t>Mar 25 2025</t>
  </si>
  <si>
    <t>TXN0233</t>
  </si>
  <si>
    <t>TXN0234</t>
  </si>
  <si>
    <t>TXN0235</t>
  </si>
  <si>
    <t>13-02-2025</t>
  </si>
  <si>
    <t>TXN0236</t>
  </si>
  <si>
    <t>18/02/25</t>
  </si>
  <si>
    <t>TXN0237</t>
  </si>
  <si>
    <t>16/01/25</t>
  </si>
  <si>
    <t>TXN0238</t>
  </si>
  <si>
    <t>TXN0239</t>
  </si>
  <si>
    <t>19-02-2025</t>
  </si>
  <si>
    <t>TXN0240</t>
  </si>
  <si>
    <t>TXN0241</t>
  </si>
  <si>
    <t>TXN0242</t>
  </si>
  <si>
    <t>15/03/25</t>
  </si>
  <si>
    <t>TXN0243</t>
  </si>
  <si>
    <t>18-05-2025</t>
  </si>
  <si>
    <t>TXN0244</t>
  </si>
  <si>
    <t>TXN0245</t>
  </si>
  <si>
    <t>Jan 26 2025</t>
  </si>
  <si>
    <t>TXN0246</t>
  </si>
  <si>
    <t>TXN0247</t>
  </si>
  <si>
    <t>TXN0248</t>
  </si>
  <si>
    <t>03/01/25</t>
  </si>
  <si>
    <t>TXN0249</t>
  </si>
  <si>
    <t>04-02-2025</t>
  </si>
  <si>
    <t>TXN0250</t>
  </si>
  <si>
    <t>TXN0251</t>
  </si>
  <si>
    <t>20-04-2025</t>
  </si>
  <si>
    <t>TXN0252</t>
  </si>
  <si>
    <t>24/03/25</t>
  </si>
  <si>
    <t>TXN0253</t>
  </si>
  <si>
    <t>TXN0254</t>
  </si>
  <si>
    <t>Apr 30 2025</t>
  </si>
  <si>
    <t>TXN0255</t>
  </si>
  <si>
    <t>05-04-2025</t>
  </si>
  <si>
    <t>TXN0256</t>
  </si>
  <si>
    <t>21-05-2025</t>
  </si>
  <si>
    <t>TXN0257</t>
  </si>
  <si>
    <t>16-05-2025</t>
  </si>
  <si>
    <t>TXN0258</t>
  </si>
  <si>
    <t>Feb 12 2025</t>
  </si>
  <si>
    <t>TXN0259</t>
  </si>
  <si>
    <t>May 11 2025</t>
  </si>
  <si>
    <t>TXN0260</t>
  </si>
  <si>
    <t>TXN0261</t>
  </si>
  <si>
    <t>01/01/25</t>
  </si>
  <si>
    <t>TXN0262</t>
  </si>
  <si>
    <t>18-01-2025</t>
  </si>
  <si>
    <t>TXN0263</t>
  </si>
  <si>
    <t>Apr 25 2025</t>
  </si>
  <si>
    <t>TXN0264</t>
  </si>
  <si>
    <t>TXN0265</t>
  </si>
  <si>
    <t>29-04-2025</t>
  </si>
  <si>
    <t>TXN0266</t>
  </si>
  <si>
    <t>12/03/25</t>
  </si>
  <si>
    <t>TXN0267</t>
  </si>
  <si>
    <t>TXN0268</t>
  </si>
  <si>
    <t>TXN0269</t>
  </si>
  <si>
    <t>Mar 01 2025</t>
  </si>
  <si>
    <t>TXN0270</t>
  </si>
  <si>
    <t>TXN0271</t>
  </si>
  <si>
    <t>Apr 20 2025</t>
  </si>
  <si>
    <t>TXN0272</t>
  </si>
  <si>
    <t>17-04-2025</t>
  </si>
  <si>
    <t>TXN0273</t>
  </si>
  <si>
    <t>TXN0274</t>
  </si>
  <si>
    <t>Apr 10 2025</t>
  </si>
  <si>
    <t>TXN0275</t>
  </si>
  <si>
    <t>TXN0276</t>
  </si>
  <si>
    <t>Jan 19 2025</t>
  </si>
  <si>
    <t>TXN0277</t>
  </si>
  <si>
    <t>Mar 27 2025</t>
  </si>
  <si>
    <t>TXN0278</t>
  </si>
  <si>
    <t>22/02/25</t>
  </si>
  <si>
    <t>TXN0279</t>
  </si>
  <si>
    <t>20/03/25</t>
  </si>
  <si>
    <t>TXN0280</t>
  </si>
  <si>
    <t>Feb 22 2025</t>
  </si>
  <si>
    <t>TXN0281</t>
  </si>
  <si>
    <t>08/03/25</t>
  </si>
  <si>
    <t>TXN0282</t>
  </si>
  <si>
    <t>28/02/25</t>
  </si>
  <si>
    <t>TXN0283</t>
  </si>
  <si>
    <t>06-05-2025</t>
  </si>
  <si>
    <t>TXN0284</t>
  </si>
  <si>
    <t>TXN0285</t>
  </si>
  <si>
    <t>TXN0286</t>
  </si>
  <si>
    <t>Apr 06 2025</t>
  </si>
  <si>
    <t>TXN0287</t>
  </si>
  <si>
    <t>02-01-2025</t>
  </si>
  <si>
    <t>TXN0288</t>
  </si>
  <si>
    <t>05-01-2025</t>
  </si>
  <si>
    <t>TXN0289</t>
  </si>
  <si>
    <t>TXN0290</t>
  </si>
  <si>
    <t>TXN0291</t>
  </si>
  <si>
    <t>Apr 14 2025</t>
  </si>
  <si>
    <t>TXN0292</t>
  </si>
  <si>
    <t>TXN0293</t>
  </si>
  <si>
    <t>May 26 2025</t>
  </si>
  <si>
    <t>TXN0294</t>
  </si>
  <si>
    <t>TXN0295</t>
  </si>
  <si>
    <t>TXN0296</t>
  </si>
  <si>
    <t>TXN0297</t>
  </si>
  <si>
    <t>29/03/25</t>
  </si>
  <si>
    <t>TXN0298</t>
  </si>
  <si>
    <t>TXN0299</t>
  </si>
  <si>
    <t>17/03/25</t>
  </si>
  <si>
    <t>TXN0300</t>
  </si>
  <si>
    <t>10-04-2025</t>
  </si>
  <si>
    <t>Production_Cost_Per_KG</t>
  </si>
  <si>
    <t>Storage_Cost</t>
  </si>
  <si>
    <t>Seasonal_Demand</t>
  </si>
  <si>
    <t>Shelf_Life_Days</t>
  </si>
  <si>
    <t>High</t>
  </si>
  <si>
    <t>Medium</t>
  </si>
  <si>
    <t>Market_Type</t>
  </si>
  <si>
    <t>Demand_Level</t>
  </si>
  <si>
    <t>Avg_Daily_Footfall</t>
  </si>
  <si>
    <t>Very High</t>
  </si>
  <si>
    <t>Premium</t>
  </si>
  <si>
    <t>Quantity_KG_Sold</t>
  </si>
  <si>
    <t xml:space="preserve">To verify Each Column </t>
  </si>
  <si>
    <t>No Problem</t>
  </si>
  <si>
    <t>Invalid -&gt;</t>
  </si>
  <si>
    <t xml:space="preserve">Invalid </t>
  </si>
  <si>
    <t>Has many null values</t>
  </si>
  <si>
    <t>Duplicates</t>
  </si>
  <si>
    <t>Standardization</t>
  </si>
  <si>
    <t>handling messy values</t>
  </si>
  <si>
    <t xml:space="preserve">standard date format </t>
  </si>
  <si>
    <t xml:space="preserve">standard crop name </t>
  </si>
  <si>
    <t xml:space="preserve">Errors Identified is : </t>
  </si>
  <si>
    <t xml:space="preserve">Select all-&gt;Data-&gt;remove duplicates-&gt;select all row wise -&gt;ok-&gt;15 duplicate records were removed </t>
  </si>
  <si>
    <t>Handling missing values</t>
  </si>
  <si>
    <t xml:space="preserve">I used =skew() to see if missing col has outliers </t>
  </si>
  <si>
    <r>
      <t>Positive Skew (&gt;0):</t>
    </r>
    <r>
      <rPr>
        <sz val="8"/>
        <color theme="1"/>
        <rFont val="Arial"/>
        <family val="2"/>
      </rPr>
      <t xml:space="preserve"> The tail on the right side is longer or fatter. Many values are clustered on the left.</t>
    </r>
  </si>
  <si>
    <r>
      <t>Negative Skew (&lt;0):</t>
    </r>
    <r>
      <rPr>
        <sz val="8"/>
        <color theme="1"/>
        <rFont val="Arial"/>
        <family val="2"/>
      </rPr>
      <t xml:space="preserve"> The tail on the left side is longer or fatter. Many values are clustered on the right.</t>
    </r>
  </si>
  <si>
    <r>
      <t>Zero (=0):</t>
    </r>
    <r>
      <rPr>
        <sz val="8"/>
        <color theme="1"/>
        <rFont val="Arial"/>
        <family val="2"/>
      </rPr>
      <t xml:space="preserve"> The distribution is perfectly symmetrical. [1, 2]</t>
    </r>
  </si>
  <si>
    <t xml:space="preserve">That means its normally distributed so lets take the avg to fill the missing values </t>
  </si>
  <si>
    <t>Rules</t>
  </si>
  <si>
    <t xml:space="preserve">When u see missing values : ask yourself : go to unique -&gt; see if u have valid data or invald data </t>
  </si>
  <si>
    <t>If  Invalid -&gt; Filter Records</t>
  </si>
  <si>
    <t xml:space="preserve">If Valid -&gt; then see wt type of data u have </t>
  </si>
  <si>
    <t>If data is Numerical -&gt; handle it by taking the Mean/Median (before do skew() to see if it has outliers -&gt;yes-&gt;use median no use mean()</t>
  </si>
  <si>
    <t>if data is Categoral -&gt;replace with mode()</t>
  </si>
  <si>
    <t xml:space="preserve">if data is decision maker -&gt;approved /not approved very critical then -&gt; replace with Pending / unkown </t>
  </si>
  <si>
    <t>avg transport cost</t>
  </si>
  <si>
    <t>Crops and Market Names-&gt;selected col-&gt;crtl+H-&gt;find value (kr market) -&gt;replace (KR Market)-&gt;replace all-&gt;ok</t>
  </si>
  <si>
    <t>transport col-&gt;applied filter to see only blank values-&gt;select full col-&gt;data tab-&gt;click filter -&gt;filter only blank records -&gt;then find avg of transport col-&gt;ctl+H-&gt;replace blank with avg value</t>
  </si>
  <si>
    <t>find and replace : tomato/TOMATO=&gt;Tomato</t>
  </si>
  <si>
    <t xml:space="preserve">I selected the entire date col-&gt;data tab-&gt;(since we had mixed formats like month-day-year / day-month-year) I tried converting all to 1st M-D-Y so -&gt;data tab-&gt;text to columns-&gt;next -&gt;next-&gt;select date format-&gt;M-D-Y -&gt;select destination somewhere else out -&gt;finish . Now next step -&gt;select the changed date again go to -&gt;data tab-&gt;text to col-&gt;next next -&gt;date-&gt;now select DMY-&gt;give location again far outside-&gt;auto fit col width -&gt;ok-&gt;now its standard text is created </t>
  </si>
  <si>
    <t>Profit</t>
  </si>
  <si>
    <t>Revenue[Qty*selling price/KG]</t>
  </si>
  <si>
    <t>Total_Cost[qty*production cost/KG]</t>
  </si>
  <si>
    <t>Profit[from revenue - production cost &amp; transport(expenses)]</t>
  </si>
  <si>
    <t>Profit_Margin %</t>
  </si>
  <si>
    <t>46% -&gt; out of 100% in your Revenue Generated -&gt; in that by removing the Expenses like total production cost &amp; transportation cost -&gt; final amt remaining in your hand is -&gt; profit of Rs  8,233 -&gt; profit margin-&gt; profit/revenue %-&gt; 46% so out of 100% , 46% is your profit generated</t>
  </si>
  <si>
    <t>Total Cost</t>
  </si>
  <si>
    <t>Tansportation_cost</t>
  </si>
  <si>
    <t>Profit_Status</t>
  </si>
  <si>
    <t>TXN0301</t>
  </si>
  <si>
    <t>TXN0302</t>
  </si>
  <si>
    <t>Row Labels</t>
  </si>
  <si>
    <t>Grand Total</t>
  </si>
  <si>
    <t>Which Bangalore market generates highest profit? Profit By Market?</t>
  </si>
  <si>
    <t>PIVOT 2: MOST PROFITABLE CROPS</t>
  </si>
  <si>
    <t>“Which crop should I focus on to maximize profit?”</t>
  </si>
  <si>
    <t>MONTHLY REVENUE TREND ANALYSIS</t>
  </si>
  <si>
    <t>Which month my Crop performs the BEST</t>
  </si>
  <si>
    <t>🏪 “Which markets give better pricing for crops?”</t>
  </si>
  <si>
    <t>Farmers want to know:</t>
  </si>
  <si>
    <t>“Where should I sell to get better price per kg?”</t>
  </si>
  <si>
    <t>Average of Selling_Price_Per_KG</t>
  </si>
  <si>
    <t>🏪 “How does Wholesale differ from Retail?”</t>
  </si>
  <si>
    <t>Total QTY</t>
  </si>
  <si>
    <t>Total Revenue</t>
  </si>
  <si>
    <t>Total Profit</t>
  </si>
  <si>
    <t>Total Transportation Cost</t>
  </si>
  <si>
    <t>Total Production Cost</t>
  </si>
  <si>
    <t>FARMER vs RETAIL VENDOR ANALYSIS</t>
  </si>
  <si>
    <t>Total Transport</t>
  </si>
  <si>
    <t>Most Profitable Crop</t>
  </si>
  <si>
    <t>Best Selling Month</t>
  </si>
  <si>
    <t>Top-Performing Market</t>
  </si>
  <si>
    <t>Dynamic KPI Clculations</t>
  </si>
  <si>
    <t>Sum of Revenue[Qty*selling price/KG]</t>
  </si>
  <si>
    <t xml:space="preserve">Max Revenue </t>
  </si>
  <si>
    <t>Most Profitable Month</t>
  </si>
  <si>
    <t>Max</t>
  </si>
  <si>
    <t>Market_profit</t>
  </si>
  <si>
    <t>max</t>
  </si>
  <si>
    <t>Crop_profit</t>
  </si>
  <si>
    <t>Avg Selling Price</t>
  </si>
  <si>
    <t>(All)</t>
  </si>
  <si>
    <t>TXN0303</t>
  </si>
  <si>
    <t>22-01-2025</t>
  </si>
  <si>
    <t>Sum of Transport_Cost</t>
  </si>
  <si>
    <t>Total KPI  Profit</t>
  </si>
  <si>
    <t xml:space="preserve"> Total KPI Revenue </t>
  </si>
  <si>
    <t>Total KPI Transport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</si>
</sst>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8" formatCode="&quot;₹&quot;\ #,##0.00;[Red]&quot;₹&quot;\ \-#,##0.00"/>
    <numFmt numFmtId="164" formatCode="&quot;₹&quot;\ #,##0.00"/>
    <numFmt numFmtId="165" formatCode="_ [$₹-4009]\ * #,##0.00_ ;_ [$₹-4009]\ * \-#,##0.00_ ;_ [$₹-4009]\ * &quot;-&quot;??_ ;_ @_ "/>
    <numFmt numFmtId="166" formatCode="0.0"/>
  </numFmts>
  <fonts count="12">
    <font>
      <sz val="11"/>
      <color theme="1"/>
      <name val="Calibri"/>
      <family val="2"/>
      <scheme val="minor"/>
    </font>
    <font>
      <b/>
      <sz val="11"/>
      <name val="Calibri"/>
    </font>
    <font>
      <sz val="11"/>
      <color theme="1"/>
      <name val="Calibri"/>
      <family val="2"/>
      <scheme val="minor"/>
    </font>
    <font>
      <sz val="11"/>
      <color rgb="FFFF0000"/>
      <name val="Calibri"/>
      <family val="2"/>
      <scheme val="minor"/>
    </font>
    <font>
      <sz val="11"/>
      <color theme="0"/>
      <name val="Calibri"/>
      <family val="2"/>
      <scheme val="minor"/>
    </font>
    <font>
      <b/>
      <sz val="12"/>
      <name val="Calibri"/>
      <family val="2"/>
    </font>
    <font>
      <sz val="8"/>
      <color theme="1"/>
      <name val="Arial"/>
      <family val="2"/>
    </font>
    <font>
      <sz val="8"/>
      <color theme="1"/>
      <name val="Arial"/>
      <family val="2"/>
    </font>
    <font>
      <b/>
      <sz val="11"/>
      <name val="Calibri"/>
      <family val="2"/>
    </font>
    <font>
      <b/>
      <sz val="11"/>
      <color theme="0"/>
      <name val="Calibri"/>
      <family val="2"/>
    </font>
    <font>
      <b/>
      <sz val="11"/>
      <color rgb="FF000000"/>
      <name val="+mn-ea"/>
    </font>
    <font>
      <sz val="14"/>
      <color rgb="FF595959"/>
      <name val="Calibri"/>
      <family val="2"/>
      <scheme val="minor"/>
    </font>
  </fonts>
  <fills count="9">
    <fill>
      <patternFill patternType="none"/>
    </fill>
    <fill>
      <patternFill patternType="gray125"/>
    </fill>
    <fill>
      <patternFill patternType="solid">
        <fgColor rgb="FFFFFF00"/>
        <bgColor indexed="64"/>
      </patternFill>
    </fill>
    <fill>
      <patternFill patternType="solid">
        <fgColor theme="6" tint="0.39997558519241921"/>
        <bgColor indexed="64"/>
      </patternFill>
    </fill>
    <fill>
      <patternFill patternType="solid">
        <fgColor rgb="FFFF0000"/>
        <bgColor indexed="64"/>
      </patternFill>
    </fill>
    <fill>
      <patternFill patternType="solid">
        <fgColor rgb="FFFFC000"/>
        <bgColor indexed="64"/>
      </patternFill>
    </fill>
    <fill>
      <patternFill patternType="solid">
        <fgColor rgb="FF92D050"/>
        <bgColor indexed="64"/>
      </patternFill>
    </fill>
    <fill>
      <patternFill patternType="solid">
        <fgColor theme="9"/>
        <bgColor indexed="64"/>
      </patternFill>
    </fill>
    <fill>
      <patternFill patternType="solid">
        <fgColor rgb="FFF4F7F0"/>
        <bgColor indexed="64"/>
      </patternFill>
    </fill>
  </fills>
  <borders count="1">
    <border>
      <left/>
      <right/>
      <top/>
      <bottom/>
      <diagonal/>
    </border>
  </borders>
  <cellStyleXfs count="2">
    <xf numFmtId="0" fontId="0" fillId="0" borderId="0"/>
    <xf numFmtId="9" fontId="2" fillId="0" borderId="0" applyFont="0" applyFill="0" applyBorder="0" applyAlignment="0" applyProtection="0"/>
  </cellStyleXfs>
  <cellXfs count="44">
    <xf numFmtId="0" fontId="0" fillId="0" borderId="0" xfId="0"/>
    <xf numFmtId="0" fontId="1" fillId="0" borderId="0" xfId="0" applyFont="1"/>
    <xf numFmtId="0" fontId="0" fillId="3" borderId="0" xfId="0" applyFill="1"/>
    <xf numFmtId="0" fontId="3" fillId="0" borderId="0" xfId="0" applyFont="1"/>
    <xf numFmtId="0" fontId="0" fillId="4" borderId="0" xfId="0" applyFill="1"/>
    <xf numFmtId="0" fontId="5" fillId="2" borderId="0" xfId="0" applyFont="1" applyFill="1"/>
    <xf numFmtId="14" fontId="0" fillId="0" borderId="0" xfId="0" applyNumberFormat="1"/>
    <xf numFmtId="2" fontId="0" fillId="0" borderId="0" xfId="0" applyNumberFormat="1"/>
    <xf numFmtId="0" fontId="7" fillId="0" borderId="0" xfId="0" applyFont="1" applyAlignment="1">
      <alignment vertical="center"/>
    </xf>
    <xf numFmtId="0" fontId="0" fillId="6" borderId="0" xfId="0" applyFill="1"/>
    <xf numFmtId="0" fontId="0" fillId="0" borderId="0" xfId="0" applyAlignment="1">
      <alignment wrapText="1"/>
    </xf>
    <xf numFmtId="9" fontId="0" fillId="0" borderId="0" xfId="1" applyFont="1"/>
    <xf numFmtId="0" fontId="8" fillId="2" borderId="0" xfId="0" applyFont="1" applyFill="1"/>
    <xf numFmtId="0" fontId="9" fillId="0" borderId="0" xfId="0" applyFont="1"/>
    <xf numFmtId="0" fontId="4" fillId="0" borderId="0" xfId="0" applyFont="1"/>
    <xf numFmtId="0" fontId="8" fillId="7" borderId="0" xfId="0" applyFont="1" applyFill="1"/>
    <xf numFmtId="9" fontId="0" fillId="0" borderId="0" xfId="1" applyFont="1" applyFill="1"/>
    <xf numFmtId="0" fontId="0" fillId="0" borderId="0" xfId="0" pivotButton="1"/>
    <xf numFmtId="0" fontId="0" fillId="0" borderId="0" xfId="0" applyAlignment="1">
      <alignment horizontal="left"/>
    </xf>
    <xf numFmtId="0" fontId="0" fillId="0" borderId="0" xfId="0" applyAlignment="1">
      <alignment horizontal="left" vertical="center" indent="1"/>
    </xf>
    <xf numFmtId="0" fontId="0" fillId="5" borderId="0" xfId="0" applyFill="1"/>
    <xf numFmtId="164" fontId="0" fillId="0" borderId="0" xfId="0" applyNumberFormat="1"/>
    <xf numFmtId="165" fontId="8" fillId="2" borderId="0" xfId="0" applyNumberFormat="1" applyFont="1" applyFill="1"/>
    <xf numFmtId="0" fontId="0" fillId="5" borderId="0" xfId="0" applyFill="1" applyAlignment="1">
      <alignment horizontal="left" vertical="center" indent="1"/>
    </xf>
    <xf numFmtId="0" fontId="10" fillId="5" borderId="0" xfId="0" applyFont="1" applyFill="1"/>
    <xf numFmtId="0" fontId="0" fillId="8" borderId="0" xfId="0" applyFill="1"/>
    <xf numFmtId="165" fontId="0" fillId="0" borderId="0" xfId="0" applyNumberFormat="1"/>
    <xf numFmtId="0" fontId="0" fillId="2" borderId="0" xfId="0" applyFill="1"/>
    <xf numFmtId="0" fontId="11" fillId="0" borderId="0" xfId="0" applyFont="1" applyAlignment="1">
      <alignment horizontal="center" vertical="center" readingOrder="1"/>
    </xf>
    <xf numFmtId="166" fontId="0" fillId="0" borderId="0" xfId="0" applyNumberFormat="1"/>
    <xf numFmtId="9" fontId="0" fillId="0" borderId="0" xfId="0" applyNumberFormat="1"/>
    <xf numFmtId="8" fontId="0" fillId="0" borderId="0" xfId="0" applyNumberFormat="1"/>
    <xf numFmtId="0" fontId="0" fillId="8" borderId="0" xfId="0" applyFill="1" applyAlignment="1">
      <alignment horizontal="center"/>
    </xf>
    <xf numFmtId="0" fontId="0" fillId="5" borderId="0" xfId="0" applyFill="1" applyAlignment="1">
      <alignment horizontal="center"/>
    </xf>
    <xf numFmtId="0" fontId="8" fillId="5" borderId="0" xfId="0" applyFont="1" applyFill="1" applyAlignment="1">
      <alignment horizontal="center"/>
    </xf>
    <xf numFmtId="0" fontId="0" fillId="2" borderId="0" xfId="0" applyFill="1" applyAlignment="1">
      <alignment horizontal="center" wrapText="1"/>
    </xf>
    <xf numFmtId="0" fontId="5" fillId="2" borderId="0" xfId="0" applyFont="1" applyFill="1" applyAlignment="1">
      <alignment horizontal="center"/>
    </xf>
    <xf numFmtId="0" fontId="5" fillId="5" borderId="0" xfId="0" applyFont="1" applyFill="1" applyAlignment="1">
      <alignment horizontal="center"/>
    </xf>
    <xf numFmtId="0" fontId="0" fillId="0" borderId="0" xfId="0" applyAlignment="1">
      <alignment horizontal="center" wrapText="1"/>
    </xf>
    <xf numFmtId="0" fontId="0" fillId="0" borderId="0" xfId="0" applyAlignment="1">
      <alignment horizontal="center"/>
    </xf>
    <xf numFmtId="0" fontId="0" fillId="0" borderId="0" xfId="0" applyNumberFormat="1"/>
    <xf numFmtId="164" fontId="0" fillId="2" borderId="0" xfId="0" applyNumberFormat="1" applyFill="1"/>
    <xf numFmtId="0" fontId="0" fillId="7" borderId="0" xfId="0" applyFill="1"/>
    <xf numFmtId="0" fontId="0" fillId="0" borderId="0" xfId="0" applyAlignment="1"/>
  </cellXfs>
  <cellStyles count="2">
    <cellStyle name="Normal" xfId="0" builtinId="0"/>
    <cellStyle name="Percent" xfId="1" builtinId="5"/>
  </cellStyles>
  <dxfs count="45">
    <dxf>
      <font>
        <b val="0"/>
        <i val="0"/>
        <strike val="0"/>
        <condense val="0"/>
        <extend val="0"/>
        <outline val="0"/>
        <shadow val="0"/>
        <u val="none"/>
        <vertAlign val="baseline"/>
        <sz val="11"/>
        <color theme="1"/>
        <name val="Calibri"/>
        <family val="2"/>
        <scheme val="minor"/>
      </font>
      <numFmt numFmtId="13" formatCode="0%"/>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numFmt numFmtId="13" formatCode="0%"/>
    </dxf>
    <dxf>
      <font>
        <b val="0"/>
        <i val="0"/>
        <strike val="0"/>
        <condense val="0"/>
        <extend val="0"/>
        <outline val="0"/>
        <shadow val="0"/>
        <u val="none"/>
        <vertAlign val="baseline"/>
        <sz val="11"/>
        <color theme="1"/>
        <name val="Calibri"/>
        <family val="2"/>
        <scheme val="minor"/>
      </font>
    </dxf>
    <dxf>
      <numFmt numFmtId="165" formatCode="_ [$₹-4009]\ * #,##0.00_ ;_ [$₹-4009]\ * \-#,##0.00_ ;_ [$₹-4009]\ * &quot;-&quot;??_ ;_ @_ "/>
    </dxf>
    <dxf>
      <numFmt numFmtId="165" formatCode="_ [$₹-4009]\ * #,##0.00_ ;_ [$₹-4009]\ * \-#,##0.00_ ;_ [$₹-4009]\ * &quot;-&quot;??_ ;_ @_ "/>
    </dxf>
    <dxf>
      <numFmt numFmtId="165" formatCode="_ [$₹-4009]\ * #,##0.00_ ;_ [$₹-4009]\ * \-#,##0.00_ ;_ [$₹-4009]\ * &quot;-&quot;??_ ;_ @_ "/>
    </dxf>
    <dxf>
      <numFmt numFmtId="165" formatCode="_ [$₹-4009]\ * #,##0.00_ ;_ [$₹-4009]\ * \-#,##0.00_ ;_ [$₹-4009]\ * &quot;-&quot;??_ ;_ @_ "/>
    </dxf>
    <dxf>
      <numFmt numFmtId="165" formatCode="_ [$₹-4009]\ * #,##0.00_ ;_ [$₹-4009]\ * \-#,##0.00_ ;_ [$₹-4009]\ * &quot;-&quot;??_ ;_ @_ "/>
    </dxf>
    <dxf>
      <numFmt numFmtId="165" formatCode="_ [$₹-4009]\ * #,##0.00_ ;_ [$₹-4009]\ * \-#,##0.00_ ;_ [$₹-4009]\ * &quot;-&quot;??_ ;_ @_ "/>
    </dxf>
    <dxf>
      <numFmt numFmtId="165" formatCode="_ [$₹-4009]\ * #,##0.00_ ;_ [$₹-4009]\ * \-#,##0.00_ ;_ [$₹-4009]\ * &quot;-&quot;??_ ;_ @_ "/>
    </dxf>
    <dxf>
      <numFmt numFmtId="165" formatCode="_ [$₹-4009]\ * #,##0.00_ ;_ [$₹-4009]\ * \-#,##0.00_ ;_ [$₹-4009]\ * &quot;-&quot;??_ ;_ @_ "/>
    </dxf>
    <dxf>
      <numFmt numFmtId="164" formatCode="&quot;₹&quot;\ #,##0.00"/>
    </dxf>
    <dxf>
      <numFmt numFmtId="164" formatCode="&quot;₹&quot;\ #,##0.00"/>
    </dxf>
    <dxf>
      <numFmt numFmtId="2" formatCode="0.00"/>
    </dxf>
    <dxf>
      <numFmt numFmtId="19" formatCode="dd/mm/yyyy"/>
    </dxf>
    <dxf>
      <font>
        <b/>
        <i val="0"/>
        <strike val="0"/>
        <condense val="0"/>
        <extend val="0"/>
        <outline val="0"/>
        <shadow val="0"/>
        <u val="none"/>
        <vertAlign val="baseline"/>
        <sz val="11"/>
        <color theme="0"/>
        <name val="Calibri"/>
        <scheme val="none"/>
      </font>
      <fill>
        <patternFill patternType="solid">
          <fgColor indexed="64"/>
          <bgColor rgb="FFFFFF00"/>
        </patternFill>
      </fill>
    </dxf>
    <dxf>
      <font>
        <color theme="0"/>
      </font>
      <fill>
        <patternFill>
          <bgColor rgb="FF00B050"/>
        </patternFill>
      </fill>
    </dxf>
    <dxf>
      <font>
        <color theme="0"/>
      </font>
      <fill>
        <patternFill>
          <bgColor rgb="FFFF0000"/>
        </patternFill>
      </fill>
    </dxf>
    <dxf>
      <alignment horizontal="general" vertical="bottom" textRotation="0" wrapText="0" indent="0" justifyLastLine="0" shrinkToFit="0" readingOrder="0"/>
    </dxf>
    <dxf>
      <numFmt numFmtId="164" formatCode="&quot;₹&quot;\ #,##0.00"/>
    </dxf>
    <dxf>
      <numFmt numFmtId="164" formatCode="&quot;₹&quot;\ #,##0.00"/>
    </dxf>
    <dxf>
      <numFmt numFmtId="164" formatCode="&quot;₹&quot;\ #,##0.00"/>
    </dxf>
    <dxf>
      <numFmt numFmtId="164" formatCode="&quot;₹&quot;\ #,##0.00"/>
    </dxf>
    <dxf>
      <numFmt numFmtId="164" formatCode="&quot;₹&quot;\ #,##0.00"/>
    </dxf>
    <dxf>
      <numFmt numFmtId="164" formatCode="&quot;₹&quot;\ #,##0.00"/>
    </dxf>
    <dxf>
      <numFmt numFmtId="164" formatCode="&quot;₹&quot;\ #,##0.00"/>
    </dxf>
    <dxf>
      <numFmt numFmtId="164" formatCode="&quot;₹&quot;\ #,##0.00"/>
    </dxf>
    <dxf>
      <numFmt numFmtId="164" formatCode="&quot;₹&quot;\ #,##0.00"/>
    </dxf>
    <dxf>
      <numFmt numFmtId="164" formatCode="&quot;₹&quot;\ #,##0.00"/>
    </dxf>
    <dxf>
      <numFmt numFmtId="166" formatCode="0.0"/>
    </dxf>
    <dxf>
      <numFmt numFmtId="164" formatCode="&quot;₹&quot;\ #,##0.00"/>
    </dxf>
    <dxf>
      <numFmt numFmtId="164" formatCode="&quot;₹&quot;\ #,##0.00"/>
    </dxf>
    <dxf>
      <numFmt numFmtId="164" formatCode="&quot;₹&quot;\ #,##0.00"/>
    </dxf>
    <dxf>
      <numFmt numFmtId="164" formatCode="&quot;₹&quot;\ #,##0.00"/>
    </dxf>
    <dxf>
      <numFmt numFmtId="164" formatCode="&quot;₹&quot;\ #,##0.00"/>
    </dxf>
    <dxf>
      <numFmt numFmtId="164" formatCode="&quot;₹&quot;\ #,##0.00"/>
    </dxf>
    <dxf>
      <numFmt numFmtId="164" formatCode="&quot;₹&quot;\ #,##0.00"/>
    </dxf>
    <dxf>
      <numFmt numFmtId="164" formatCode="&quot;₹&quot;\ #,##0.00"/>
    </dxf>
    <dxf>
      <font>
        <sz val="8"/>
      </font>
    </dxf>
    <dxf>
      <font>
        <b/>
        <i val="0"/>
        <sz val="9"/>
        <color theme="1"/>
        <name val="Segoe UI"/>
        <family val="2"/>
        <scheme val="none"/>
      </font>
      <fill>
        <patternFill>
          <bgColor theme="6" tint="0.79998168889431442"/>
        </patternFill>
      </fill>
      <border>
        <left style="thin">
          <color rgb="FF0B5D1E"/>
        </left>
        <right style="thin">
          <color rgb="FF0B5D1E"/>
        </right>
        <top style="thin">
          <color rgb="FF0B5D1E"/>
        </top>
        <bottom style="thin">
          <color rgb="FF0B5D1E"/>
        </bottom>
      </border>
    </dxf>
    <dxf>
      <font>
        <sz val="10"/>
      </font>
    </dxf>
    <dxf>
      <font>
        <b/>
        <i val="0"/>
        <sz val="8"/>
        <color theme="1"/>
        <name val="Sitka Banner"/>
        <scheme val="none"/>
      </font>
      <fill>
        <patternFill>
          <bgColor theme="6" tint="0.79998168889431442"/>
        </patternFill>
      </fill>
    </dxf>
    <dxf>
      <font>
        <b val="0"/>
        <i/>
        <sz val="8"/>
        <color rgb="FF0B5D1E"/>
        <name val="Segoe UI Symbol"/>
        <family val="2"/>
        <scheme val="none"/>
      </font>
      <fill>
        <patternFill patternType="none">
          <bgColor auto="1"/>
        </patternFill>
      </fill>
    </dxf>
    <dxf>
      <font>
        <b val="0"/>
        <i/>
        <sz val="8"/>
        <color rgb="FF0B5D1E"/>
        <name val="Segoe UI Symbol"/>
        <family val="2"/>
        <scheme val="none"/>
      </font>
      <fill>
        <patternFill>
          <bgColor theme="0"/>
        </patternFill>
      </fill>
    </dxf>
  </dxfs>
  <tableStyles count="6" defaultTableStyle="TableStyleMedium9" defaultPivotStyle="PivotStyleLight16">
    <tableStyle name="Slicer Style 1" pivot="0" table="0" count="1" xr9:uid="{3B8E4266-8564-4AF1-92EA-0DA3991D6681}">
      <tableStyleElement type="wholeTable" dxfId="44"/>
    </tableStyle>
    <tableStyle name="Slicer Style 2" pivot="0" table="0" count="1" xr9:uid="{CF87A41C-9131-458E-A82B-186D548C47C1}">
      <tableStyleElement type="wholeTable" dxfId="43"/>
    </tableStyle>
    <tableStyle name="Slicer Style 3" pivot="0" table="0" count="1" xr9:uid="{49312BA7-083B-4E28-9A4E-5F0DD981FD43}">
      <tableStyleElement type="wholeTable" dxfId="42"/>
    </tableStyle>
    <tableStyle name="Slicer Style 4" pivot="0" table="0" count="1" xr9:uid="{C1B90B84-8C04-40DC-A940-602F2543D5E0}">
      <tableStyleElement type="headerRow" dxfId="41"/>
    </tableStyle>
    <tableStyle name="Slicer Style 5" pivot="0" table="0" count="1" xr9:uid="{55E04D9E-27FE-418A-90B4-598D6321C2B5}">
      <tableStyleElement type="wholeTable" dxfId="40"/>
    </tableStyle>
    <tableStyle name="Slicer Style 6" pivot="0" table="0" count="1" xr9:uid="{6EDF4CDA-8A79-4C63-B9F3-2030DA2EDF26}">
      <tableStyleElement type="headerRow" dxfId="39"/>
    </tableStyle>
  </tableStyles>
  <colors>
    <mruColors>
      <color rgb="FFF4F7F0"/>
      <color rgb="FFF7FAF2"/>
      <color rgb="FFD5E8D4"/>
      <color rgb="FFDCECCF"/>
      <color rgb="FF1F7A1F"/>
      <color rgb="FF0B5D1E"/>
    </mruColors>
  </colors>
  <extLst>
    <ext xmlns:x14="http://schemas.microsoft.com/office/spreadsheetml/2009/9/main" uri="{EB79DEF2-80B8-43e5-95BD-54CBDDF9020C}">
      <x14:slicerStyles defaultSlicerStyle="SlicerStyleLight1">
        <x14:slicerStyle name="Slicer Style 1"/>
        <x14:slicerStyle name="Slicer Style 2"/>
        <x14:slicerStyle name="Slicer Style 3"/>
        <x14:slicerStyle name="Slicer Style 4"/>
        <x14:slicerStyle name="Slicer Style 5"/>
        <x14:slicerStyle name="Slicer Style 6"/>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microsoft.com/office/2007/relationships/slicerCache" Target="slicerCaches/slicerCache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1.xml"/><Relationship Id="rId5" Type="http://schemas.openxmlformats.org/officeDocument/2006/relationships/worksheet" Target="worksheets/sheet5.xml"/><Relationship Id="rId15" Type="http://schemas.microsoft.com/office/2007/relationships/slicerCache" Target="slicerCaches/slicerCache5.xml"/><Relationship Id="rId10" Type="http://schemas.openxmlformats.org/officeDocument/2006/relationships/pivotCacheDefinition" Target="pivotCache/pivotCacheDefinition1.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4.xml"/></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2.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4.xml"/></Relationships>
</file>

<file path=xl/charts/_rels/chart4.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5.xml.rels><?xml version="1.0" encoding="UTF-8" standalone="yes"?>
<Relationships xmlns="http://schemas.openxmlformats.org/package/2006/relationships"><Relationship Id="rId3" Type="http://schemas.openxmlformats.org/officeDocument/2006/relationships/chartUserShapes" Target="../drawings/drawing6.xml"/><Relationship Id="rId2" Type="http://schemas.microsoft.com/office/2011/relationships/chartColorStyle" Target="colors1.xml"/><Relationship Id="rId1" Type="http://schemas.microsoft.com/office/2011/relationships/chartStyle" Target="style1.xml"/></Relationships>
</file>

<file path=xl/charts/_rels/chart6.xml.rels><?xml version="1.0" encoding="UTF-8" standalone="yes"?>
<Relationships xmlns="http://schemas.openxmlformats.org/package/2006/relationships"><Relationship Id="rId3" Type="http://schemas.openxmlformats.org/officeDocument/2006/relationships/chartUserShapes" Target="../drawings/drawing7.xml"/><Relationship Id="rId2" Type="http://schemas.microsoft.com/office/2011/relationships/chartColorStyle" Target="colors2.xml"/><Relationship Id="rId1" Type="http://schemas.microsoft.com/office/2011/relationships/chartStyle" Target="style2.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8.xml"/></Relationships>
</file>

<file path=xl/charts/_rels/chart8.xml.rels><?xml version="1.0" encoding="UTF-8" standalone="yes"?>
<Relationships xmlns="http://schemas.openxmlformats.org/package/2006/relationships"><Relationship Id="rId3" Type="http://schemas.openxmlformats.org/officeDocument/2006/relationships/chartUserShapes" Target="../drawings/drawing9.xml"/><Relationship Id="rId2" Type="http://schemas.microsoft.com/office/2011/relationships/chartColorStyle" Target="colors3.xml"/><Relationship Id="rId1" Type="http://schemas.microsoft.com/office/2011/relationships/chartStyle" Target="style3.xml"/></Relationships>
</file>

<file path=xl/charts/_rels/chart9.xml.rels><?xml version="1.0" encoding="UTF-8" standalone="yes"?>
<Relationships xmlns="http://schemas.openxmlformats.org/package/2006/relationships"><Relationship Id="rId1" Type="http://schemas.openxmlformats.org/officeDocument/2006/relationships/chartUserShapes" Target="../drawings/drawing10.xml"/></Relationships>
</file>

<file path=xl/charts/_rels/chart10.xml.rels><?xml version="1.0" encoding="UTF-8" standalone="yes"?>
<Relationships xmlns="http://schemas.openxmlformats.org/package/2006/relationships"><Relationship Id="rId1" Type="http://schemas.openxmlformats.org/officeDocument/2006/relationships/chartUserShapes" Target="../drawings/drawing11.xml"/></Relationships>
</file>

<file path=xl/charts/_rels/chart11.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12.xml.rels><?xml version="1.0" encoding="UTF-8" standalone="yes"?>
<Relationships xmlns="http://schemas.openxmlformats.org/package/2006/relationships"><Relationship Id="rId3" Type="http://schemas.openxmlformats.org/officeDocument/2006/relationships/chartUserShapes" Target="../drawings/drawing13.xml"/><Relationship Id="rId2" Type="http://schemas.microsoft.com/office/2011/relationships/chartColorStyle" Target="colors5.xml"/><Relationship Id="rId1" Type="http://schemas.microsoft.com/office/2011/relationships/chartStyle" Target="style5.xml"/></Relationships>
</file>

<file path=xl/charts/_rels/chart13.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14.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15.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6.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7.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8.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9.xml.rels><?xml version="1.0" encoding="UTF-8" standalone="yes"?>
<Relationships xmlns="http://schemas.openxmlformats.org/package/2006/relationships"><Relationship Id="rId1" Type="http://schemas.openxmlformats.org/officeDocument/2006/relationships/chartUserShapes" Target="../drawings/drawing14.xml"/></Relationships>
</file>

<file path=xl/charts/_rels/chart20.xml.rels><?xml version="1.0" encoding="UTF-8" standalone="yes"?>
<Relationships xmlns="http://schemas.openxmlformats.org/package/2006/relationships"><Relationship Id="rId3" Type="http://schemas.openxmlformats.org/officeDocument/2006/relationships/chartUserShapes" Target="../drawings/drawing15.xml"/><Relationship Id="rId2" Type="http://schemas.microsoft.com/office/2011/relationships/chartColorStyle" Target="colors12.xml"/><Relationship Id="rId1" Type="http://schemas.microsoft.com/office/2011/relationships/chartStyle" Target="style12.xml"/></Relationships>
</file>

<file path=xl/charts/_rels/chart21.xml.rels><?xml version="1.0" encoding="UTF-8" standalone="yes"?>
<Relationships xmlns="http://schemas.openxmlformats.org/package/2006/relationships"><Relationship Id="rId1" Type="http://schemas.openxmlformats.org/officeDocument/2006/relationships/chartUserShapes" Target="../drawings/drawing16.xml"/></Relationships>
</file>

<file path=xl/charts/_rels/chart22.xml.rels><?xml version="1.0" encoding="UTF-8" standalone="yes"?>
<Relationships xmlns="http://schemas.openxmlformats.org/package/2006/relationships"><Relationship Id="rId3" Type="http://schemas.openxmlformats.org/officeDocument/2006/relationships/chartUserShapes" Target="../drawings/drawing18.xml"/><Relationship Id="rId2" Type="http://schemas.microsoft.com/office/2011/relationships/chartColorStyle" Target="colors13.xml"/><Relationship Id="rId1" Type="http://schemas.microsoft.com/office/2011/relationships/chartStyle" Target="style13.xml"/></Relationships>
</file>

<file path=xl/charts/_rels/chart23.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24.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25.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26.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27.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28.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9.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30.xml.rels><?xml version="1.0" encoding="UTF-8" standalone="yes"?>
<Relationships xmlns="http://schemas.openxmlformats.org/package/2006/relationships"><Relationship Id="rId1" Type="http://schemas.openxmlformats.org/officeDocument/2006/relationships/chartUserShapes" Target="../drawings/drawing19.xml"/></Relationships>
</file>

<file path=xl/charts/_rels/chart31.xml.rels><?xml version="1.0" encoding="UTF-8" standalone="yes"?>
<Relationships xmlns="http://schemas.openxmlformats.org/package/2006/relationships"><Relationship Id="rId1" Type="http://schemas.openxmlformats.org/officeDocument/2006/relationships/chartUserShapes" Target="../drawings/drawing20.xml"/></Relationships>
</file>

<file path=xl/charts/_rels/chart32.xml.rels><?xml version="1.0" encoding="UTF-8" standalone="yes"?>
<Relationships xmlns="http://schemas.openxmlformats.org/package/2006/relationships"><Relationship Id="rId1" Type="http://schemas.openxmlformats.org/officeDocument/2006/relationships/chartUserShapes" Target="../drawings/drawing21.xml"/></Relationships>
</file>

<file path=xl/charts/_rels/chart33.xml.rels><?xml version="1.0" encoding="UTF-8" standalone="yes"?>
<Relationships xmlns="http://schemas.openxmlformats.org/package/2006/relationships"><Relationship Id="rId1" Type="http://schemas.openxmlformats.org/officeDocument/2006/relationships/chartUserShapes" Target="../drawings/drawing22.xml"/></Relationships>
</file>

<file path=xl/charts/_rels/chart34.xml.rels><?xml version="1.0" encoding="UTF-8" standalone="yes"?>
<Relationships xmlns="http://schemas.openxmlformats.org/package/2006/relationships"><Relationship Id="rId3" Type="http://schemas.openxmlformats.org/officeDocument/2006/relationships/chartUserShapes" Target="../drawings/drawing23.xml"/><Relationship Id="rId2" Type="http://schemas.microsoft.com/office/2011/relationships/chartColorStyle" Target="colors21.xml"/><Relationship Id="rId1" Type="http://schemas.microsoft.com/office/2011/relationships/chartStyle" Target="style21.xml"/></Relationships>
</file>

<file path=xl/charts/_rels/chart35.xml.rels><?xml version="1.0" encoding="UTF-8" standalone="yes"?>
<Relationships xmlns="http://schemas.openxmlformats.org/package/2006/relationships"><Relationship Id="rId3" Type="http://schemas.openxmlformats.org/officeDocument/2006/relationships/chartUserShapes" Target="../drawings/drawing24.xml"/><Relationship Id="rId2" Type="http://schemas.microsoft.com/office/2011/relationships/chartColorStyle" Target="colors22.xml"/><Relationship Id="rId1" Type="http://schemas.microsoft.com/office/2011/relationships/chartStyle" Target="style22.xml"/></Relationships>
</file>

<file path=xl/charts/_rels/chart36.xml.rels><?xml version="1.0" encoding="UTF-8" standalone="yes"?>
<Relationships xmlns="http://schemas.openxmlformats.org/package/2006/relationships"><Relationship Id="rId3" Type="http://schemas.openxmlformats.org/officeDocument/2006/relationships/chartUserShapes" Target="../drawings/drawing25.xml"/><Relationship Id="rId2" Type="http://schemas.microsoft.com/office/2011/relationships/chartColorStyle" Target="colors23.xml"/><Relationship Id="rId1" Type="http://schemas.microsoft.com/office/2011/relationships/chartStyle" Target="style23.xml"/></Relationships>
</file>

<file path=xl/charts/_rels/chart37.xml.rels><?xml version="1.0" encoding="UTF-8" standalone="yes"?>
<Relationships xmlns="http://schemas.openxmlformats.org/package/2006/relationships"><Relationship Id="rId3" Type="http://schemas.openxmlformats.org/officeDocument/2006/relationships/chartUserShapes" Target="../drawings/drawing26.xml"/><Relationship Id="rId2" Type="http://schemas.microsoft.com/office/2011/relationships/chartColorStyle" Target="colors24.xml"/><Relationship Id="rId1" Type="http://schemas.microsoft.com/office/2011/relationships/chartStyle" Target="style24.xml"/></Relationships>
</file>

<file path=xl/charts/_rels/chart38.xml.rels><?xml version="1.0" encoding="UTF-8" standalone="yes"?>
<Relationships xmlns="http://schemas.openxmlformats.org/package/2006/relationships"><Relationship Id="rId1" Type="http://schemas.openxmlformats.org/officeDocument/2006/relationships/chartUserShapes" Target="../drawings/drawing27.xml"/></Relationships>
</file>

<file path=xl/charts/_rels/chart39.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[Bangalore_Mandi_Dashboard_Updated.xlsm]Pivot Charts!Most &amp; Least Profitable Crops</c:name>
    <c:fmtId val="6"/>
  </c:pivotSource>
  <c:chart>
    <c:autoTitleDeleted val="1"/>
    <c:pivotFmts>
      <c:pivotFmt>
        <c:idx val="0"/>
        <c:spPr>
          <a:solidFill>
            <a:srgbClr val="1F7A1F"/>
          </a:solidFill>
          <a:ln>
            <a:no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1F7A1F"/>
          </a:solidFill>
          <a:ln>
            <a:no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1F7A1F"/>
          </a:solidFill>
          <a:ln>
            <a:no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1F7A1F"/>
          </a:solidFill>
          <a:ln>
            <a:no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1F7A1F"/>
          </a:solidFill>
          <a:ln>
            <a:no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1F7A1F"/>
          </a:solidFill>
          <a:ln>
            <a:no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1F7A1F"/>
          </a:solidFill>
          <a:ln>
            <a:no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1F7A1F"/>
          </a:solidFill>
          <a:ln>
            <a:no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rgbClr val="1F7A1F"/>
          </a:solidFill>
          <a:ln>
            <a:no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9.8324788698441912E-2"/>
          <c:y val="0.1541042174771495"/>
          <c:w val="0.77616688081353846"/>
          <c:h val="0.65073744814156298"/>
        </c:manualLayout>
      </c:layout>
      <c:barChart>
        <c:barDir val="col"/>
        <c:grouping val="clustered"/>
        <c:varyColors val="0"/>
        <c:ser>
          <c:idx val="0"/>
          <c:order val="0"/>
          <c:tx>
            <c:strRef>
              <c:f>'Pivot Charts'!$B$28</c:f>
              <c:strCache>
                <c:ptCount val="1"/>
                <c:pt idx="0">
                  <c:v>Total</c:v>
                </c:pt>
              </c:strCache>
            </c:strRef>
          </c:tx>
          <c:spPr>
            <a:solidFill>
              <a:srgbClr val="1F7A1F"/>
            </a:solidFill>
            <a:ln>
              <a:noFill/>
            </a:ln>
            <a:effectLst/>
          </c:spPr>
          <c:invertIfNegative val="0"/>
          <c:dLbls>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Charts'!$A$29:$A$35</c:f>
              <c:strCache>
                <c:ptCount val="6"/>
                <c:pt idx="0">
                  <c:v>Tomato</c:v>
                </c:pt>
                <c:pt idx="1">
                  <c:v>Green Chilli</c:v>
                </c:pt>
                <c:pt idx="2">
                  <c:v>Basmati Rice</c:v>
                </c:pt>
                <c:pt idx="3">
                  <c:v>Maize</c:v>
                </c:pt>
                <c:pt idx="4">
                  <c:v>Ragi</c:v>
                </c:pt>
                <c:pt idx="5">
                  <c:v>Onion</c:v>
                </c:pt>
              </c:strCache>
            </c:strRef>
          </c:cat>
          <c:val>
            <c:numRef>
              <c:f>'Pivot Charts'!$B$29:$B$35</c:f>
              <c:numCache>
                <c:formatCode>"₹"\ #,##0.00</c:formatCode>
                <c:ptCount val="6"/>
                <c:pt idx="0">
                  <c:v>1751826.9234999986</c:v>
                </c:pt>
                <c:pt idx="1">
                  <c:v>1224386.6374999997</c:v>
                </c:pt>
                <c:pt idx="2">
                  <c:v>1090029.6484999997</c:v>
                </c:pt>
                <c:pt idx="3">
                  <c:v>347815.69250000006</c:v>
                </c:pt>
                <c:pt idx="4">
                  <c:v>279810.62650000001</c:v>
                </c:pt>
                <c:pt idx="5">
                  <c:v>149492.12099999998</c:v>
                </c:pt>
              </c:numCache>
            </c:numRef>
          </c:val>
          <c:extLst>
            <c:ext xmlns:c16="http://schemas.microsoft.com/office/drawing/2014/chart" uri="{C3380CC4-5D6E-409C-BE32-E72D297353CC}">
              <c16:uniqueId val="{00000001-737C-4B7D-B1F6-92F1E16CAC09}"/>
            </c:ext>
          </c:extLst>
        </c:ser>
        <c:dLbls>
          <c:showLegendKey val="0"/>
          <c:showVal val="0"/>
          <c:showCatName val="0"/>
          <c:showSerName val="0"/>
          <c:showPercent val="0"/>
          <c:showBubbleSize val="0"/>
        </c:dLbls>
        <c:gapWidth val="70"/>
        <c:axId val="1766313520"/>
        <c:axId val="1766312080"/>
      </c:barChart>
      <c:catAx>
        <c:axId val="1766313520"/>
        <c:scaling>
          <c:orientation val="minMax"/>
        </c:scaling>
        <c:delete val="0"/>
        <c:axPos val="b"/>
        <c:title>
          <c:tx>
            <c:rich>
              <a:bodyPr rot="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r>
                  <a:rPr lang="en-IN" sz="800" b="1">
                    <a:solidFill>
                      <a:schemeClr val="tx1">
                        <a:lumMod val="95000"/>
                        <a:lumOff val="5000"/>
                      </a:schemeClr>
                    </a:solidFill>
                    <a:latin typeface="Segoe UI" panose="020B0502040204020203" pitchFamily="34" charset="0"/>
                    <a:cs typeface="Segoe UI" panose="020B0502040204020203" pitchFamily="34" charset="0"/>
                  </a:rPr>
                  <a:t>Crop</a:t>
                </a:r>
                <a:r>
                  <a:rPr lang="en-IN" sz="800" b="1" baseline="0">
                    <a:solidFill>
                      <a:schemeClr val="tx1">
                        <a:lumMod val="95000"/>
                        <a:lumOff val="5000"/>
                      </a:schemeClr>
                    </a:solidFill>
                    <a:latin typeface="Segoe UI" panose="020B0502040204020203" pitchFamily="34" charset="0"/>
                    <a:cs typeface="Segoe UI" panose="020B0502040204020203" pitchFamily="34" charset="0"/>
                  </a:rPr>
                  <a:t> Name</a:t>
                </a:r>
                <a:endParaRPr lang="en-IN" sz="800" b="1">
                  <a:solidFill>
                    <a:schemeClr val="tx1">
                      <a:lumMod val="95000"/>
                      <a:lumOff val="5000"/>
                    </a:schemeClr>
                  </a:solidFill>
                  <a:latin typeface="Segoe UI" panose="020B0502040204020203" pitchFamily="34" charset="0"/>
                  <a:cs typeface="Segoe UI" panose="020B0502040204020203" pitchFamily="34" charset="0"/>
                </a:endParaRPr>
              </a:p>
            </c:rich>
          </c:tx>
          <c:layout>
            <c:manualLayout>
              <c:xMode val="edge"/>
              <c:yMode val="edge"/>
              <c:x val="0.48844140210353909"/>
              <c:y val="0.91951201500034596"/>
            </c:manualLayout>
          </c:layout>
          <c:overlay val="0"/>
          <c:spPr>
            <a:noFill/>
            <a:ln>
              <a:noFill/>
            </a:ln>
            <a:effectLst/>
          </c:sp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baseline="0">
                <a:solidFill>
                  <a:schemeClr val="tx1">
                    <a:lumMod val="95000"/>
                    <a:lumOff val="5000"/>
                  </a:schemeClr>
                </a:solidFill>
                <a:latin typeface="Segoe UI" panose="020B0502040204020203" pitchFamily="34" charset="0"/>
                <a:ea typeface="+mn-ea"/>
                <a:cs typeface="Segoe UI" panose="020B0502040204020203" pitchFamily="34" charset="0"/>
              </a:defRPr>
            </a:pPr>
            <a:endParaRPr lang="en-US"/>
          </a:p>
        </c:txPr>
        <c:crossAx val="1766312080"/>
        <c:crosses val="autoZero"/>
        <c:auto val="1"/>
        <c:lblAlgn val="ctr"/>
        <c:lblOffset val="100"/>
        <c:noMultiLvlLbl val="0"/>
      </c:catAx>
      <c:valAx>
        <c:axId val="1766312080"/>
        <c:scaling>
          <c:orientation val="minMax"/>
        </c:scaling>
        <c:delete val="1"/>
        <c:axPos val="l"/>
        <c:title>
          <c:tx>
            <c:rich>
              <a:bodyPr rot="-5400000" spcFirstLastPara="1" vertOverflow="ellipsis" vert="horz" wrap="square" anchor="ctr" anchorCtr="0"/>
              <a:lstStyle/>
              <a:p>
                <a:pPr>
                  <a:defRPr sz="800" b="0" i="0" u="none" strike="noStrike" kern="1200" baseline="0">
                    <a:solidFill>
                      <a:schemeClr val="tx1">
                        <a:lumMod val="65000"/>
                        <a:lumOff val="35000"/>
                      </a:schemeClr>
                    </a:solidFill>
                    <a:latin typeface="+mn-lt"/>
                    <a:ea typeface="+mn-ea"/>
                    <a:cs typeface="+mn-cs"/>
                  </a:defRPr>
                </a:pPr>
                <a:r>
                  <a:rPr lang="en-IN" sz="800" b="1">
                    <a:solidFill>
                      <a:schemeClr val="tx1">
                        <a:lumMod val="95000"/>
                        <a:lumOff val="5000"/>
                      </a:schemeClr>
                    </a:solidFill>
                    <a:latin typeface="Segoe UI" panose="020B0502040204020203" pitchFamily="34" charset="0"/>
                    <a:cs typeface="Segoe UI" panose="020B0502040204020203" pitchFamily="34" charset="0"/>
                  </a:rPr>
                  <a:t>Profit</a:t>
                </a:r>
                <a:r>
                  <a:rPr lang="en-IN" sz="800" b="1" baseline="0">
                    <a:solidFill>
                      <a:schemeClr val="tx1">
                        <a:lumMod val="95000"/>
                        <a:lumOff val="5000"/>
                      </a:schemeClr>
                    </a:solidFill>
                    <a:latin typeface="Segoe UI" panose="020B0502040204020203" pitchFamily="34" charset="0"/>
                    <a:cs typeface="Segoe UI" panose="020B0502040204020203" pitchFamily="34" charset="0"/>
                  </a:rPr>
                  <a:t> in </a:t>
                </a:r>
                <a:r>
                  <a:rPr lang="en-US" sz="800" b="1" baseline="0">
                    <a:solidFill>
                      <a:schemeClr val="tx1">
                        <a:lumMod val="95000"/>
                        <a:lumOff val="5000"/>
                      </a:schemeClr>
                    </a:solidFill>
                    <a:latin typeface="Segoe UI" panose="020B0502040204020203" pitchFamily="34" charset="0"/>
                    <a:cs typeface="Segoe UI" panose="020B0502040204020203" pitchFamily="34" charset="0"/>
                  </a:rPr>
                  <a:t>Lakh's</a:t>
                </a:r>
                <a:endParaRPr lang="en-IN" sz="800" b="1">
                  <a:solidFill>
                    <a:schemeClr val="tx1">
                      <a:lumMod val="95000"/>
                      <a:lumOff val="5000"/>
                    </a:schemeClr>
                  </a:solidFill>
                  <a:latin typeface="Segoe UI" panose="020B0502040204020203" pitchFamily="34" charset="0"/>
                  <a:cs typeface="Segoe UI" panose="020B0502040204020203" pitchFamily="34" charset="0"/>
                </a:endParaRPr>
              </a:p>
            </c:rich>
          </c:tx>
          <c:overlay val="0"/>
          <c:spPr>
            <a:noFill/>
            <a:ln>
              <a:noFill/>
            </a:ln>
            <a:effectLst/>
          </c:spPr>
        </c:title>
        <c:numFmt formatCode="&quot;₹&quot;\ #,##0" sourceLinked="0"/>
        <c:majorTickMark val="out"/>
        <c:minorTickMark val="none"/>
        <c:tickLblPos val="nextTo"/>
        <c:crossAx val="1766313520"/>
        <c:crosses val="autoZero"/>
        <c:crossBetween val="between"/>
      </c:valAx>
      <c:spPr>
        <a:solidFill>
          <a:schemeClr val="bg1"/>
        </a:solidFill>
        <a:ln>
          <a:noFill/>
        </a:ln>
        <a:effectLst/>
      </c:spPr>
    </c:plotArea>
    <c:plotVisOnly val="1"/>
    <c:dispBlanksAs val="gap"/>
    <c:showDLblsOverMax val="0"/>
    <c:extLst/>
  </c:chart>
  <c:spPr>
    <a:solidFill>
      <a:schemeClr val="bg1"/>
    </a:solidFill>
    <a:ln w="9525" cap="flat" cmpd="sng" algn="ctr">
      <a:noFill/>
      <a:round/>
    </a:ln>
    <a:effectLst>
      <a:softEdge rad="12700"/>
    </a:effectLst>
  </c:spPr>
  <c:txPr>
    <a:bodyPr/>
    <a:lstStyle/>
    <a:p>
      <a:pPr>
        <a:defRPr/>
      </a:pPr>
      <a:endParaRPr lang="en-US"/>
    </a:p>
  </c:txPr>
  <c:printSettings>
    <c:headerFooter/>
    <c:pageMargins b="0.75" l="0.7" r="0.7" t="0.75" header="0.3" footer="0.3"/>
    <c:pageSetup/>
  </c:printSettings>
  <c:userShapes r:id="rId1"/>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[Bangalore_Mandi_Dashboard_Updated.xlsm]Pivot Charts!Farmer vs Retail Vendor Profit Analysis</c:name>
    <c:fmtId val="7"/>
  </c:pivotSource>
  <c:chart>
    <c:autoTitleDeleted val="1"/>
    <c:pivotFmts>
      <c:pivotFmt>
        <c:idx val="0"/>
        <c:spPr>
          <a:solidFill>
            <a:srgbClr val="1F7A1F"/>
          </a:solidFill>
          <a:ln>
            <a:no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1F7A1F"/>
          </a:solidFill>
          <a:ln>
            <a:no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1F7A1F"/>
          </a:solidFill>
          <a:ln>
            <a:no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1F7A1F"/>
          </a:solidFill>
          <a:ln>
            <a:no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1F7A1F"/>
          </a:solidFill>
          <a:ln>
            <a:no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6"/>
          </a:solidFill>
          <a:ln>
            <a:no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1F7A1F"/>
          </a:solidFill>
          <a:ln>
            <a:noFill/>
          </a:ln>
          <a:effectLst/>
        </c:spPr>
      </c:pivotFmt>
    </c:pivotFmts>
    <c:plotArea>
      <c:layout>
        <c:manualLayout>
          <c:layoutTarget val="inner"/>
          <c:xMode val="edge"/>
          <c:yMode val="edge"/>
          <c:x val="0.1613071093386054"/>
          <c:y val="0.24828763316350161"/>
          <c:w val="0.74861502173634198"/>
          <c:h val="0.58014914312181565"/>
        </c:manualLayout>
      </c:layout>
      <c:barChart>
        <c:barDir val="col"/>
        <c:grouping val="clustered"/>
        <c:varyColors val="0"/>
        <c:ser>
          <c:idx val="0"/>
          <c:order val="0"/>
          <c:tx>
            <c:strRef>
              <c:f>'Pivot Charts'!$R$35</c:f>
              <c:strCache>
                <c:ptCount val="1"/>
                <c:pt idx="0">
                  <c:v>Total</c:v>
                </c:pt>
              </c:strCache>
            </c:strRef>
          </c:tx>
          <c:spPr>
            <a:solidFill>
              <a:schemeClr val="accent6"/>
            </a:solidFill>
            <a:ln>
              <a:noFill/>
            </a:ln>
            <a:effectLst/>
          </c:spPr>
          <c:invertIfNegative val="0"/>
          <c:dPt>
            <c:idx val="1"/>
            <c:invertIfNegative val="0"/>
            <c:bubble3D val="0"/>
            <c:spPr>
              <a:solidFill>
                <a:srgbClr val="1F7A1F"/>
              </a:solidFill>
              <a:ln>
                <a:noFill/>
              </a:ln>
              <a:effectLst/>
            </c:spPr>
            <c:extLst>
              <c:ext xmlns:c16="http://schemas.microsoft.com/office/drawing/2014/chart" uri="{C3380CC4-5D6E-409C-BE32-E72D297353CC}">
                <c16:uniqueId val="{00000000-62AC-4026-BD72-2DD8717781E4}"/>
              </c:ext>
            </c:extLst>
          </c:dPt>
          <c:dLbls>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Charts'!$Q$36:$Q$38</c:f>
              <c:strCache>
                <c:ptCount val="2"/>
                <c:pt idx="0">
                  <c:v>Farmer</c:v>
                </c:pt>
                <c:pt idx="1">
                  <c:v>Retail Vendor</c:v>
                </c:pt>
              </c:strCache>
            </c:strRef>
          </c:cat>
          <c:val>
            <c:numRef>
              <c:f>'Pivot Charts'!$R$36:$R$38</c:f>
              <c:numCache>
                <c:formatCode>"₹"\ #,##0.00</c:formatCode>
                <c:ptCount val="2"/>
                <c:pt idx="0">
                  <c:v>2561865.5939999977</c:v>
                </c:pt>
                <c:pt idx="1">
                  <c:v>2281496.0554999979</c:v>
                </c:pt>
              </c:numCache>
            </c:numRef>
          </c:val>
          <c:extLst>
            <c:ext xmlns:c16="http://schemas.microsoft.com/office/drawing/2014/chart" uri="{C3380CC4-5D6E-409C-BE32-E72D297353CC}">
              <c16:uniqueId val="{00000001-D28E-49D6-B4DB-07AB9CD76C76}"/>
            </c:ext>
          </c:extLst>
        </c:ser>
        <c:dLbls>
          <c:showLegendKey val="0"/>
          <c:showVal val="0"/>
          <c:showCatName val="0"/>
          <c:showSerName val="0"/>
          <c:showPercent val="0"/>
          <c:showBubbleSize val="0"/>
        </c:dLbls>
        <c:gapWidth val="70"/>
        <c:axId val="1766313520"/>
        <c:axId val="1766312080"/>
      </c:barChart>
      <c:catAx>
        <c:axId val="1766313520"/>
        <c:scaling>
          <c:orientation val="minMax"/>
        </c:scaling>
        <c:delete val="0"/>
        <c:axPos val="b"/>
        <c:title>
          <c:tx>
            <c:rich>
              <a:bodyPr rot="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r>
                  <a:rPr lang="en-IN" sz="800" b="1">
                    <a:solidFill>
                      <a:schemeClr val="tx1">
                        <a:lumMod val="95000"/>
                        <a:lumOff val="5000"/>
                      </a:schemeClr>
                    </a:solidFill>
                    <a:latin typeface="Segoe UI" panose="020B0502040204020203" pitchFamily="34" charset="0"/>
                    <a:cs typeface="Segoe UI" panose="020B0502040204020203" pitchFamily="34" charset="0"/>
                  </a:rPr>
                  <a:t>Vendor</a:t>
                </a:r>
                <a:r>
                  <a:rPr lang="en-IN" sz="800" b="1" baseline="0">
                    <a:solidFill>
                      <a:schemeClr val="tx1">
                        <a:lumMod val="95000"/>
                        <a:lumOff val="5000"/>
                      </a:schemeClr>
                    </a:solidFill>
                    <a:latin typeface="Segoe UI" panose="020B0502040204020203" pitchFamily="34" charset="0"/>
                    <a:cs typeface="Segoe UI" panose="020B0502040204020203" pitchFamily="34" charset="0"/>
                  </a:rPr>
                  <a:t> Type</a:t>
                </a:r>
                <a:endParaRPr lang="en-IN" sz="800" b="1">
                  <a:solidFill>
                    <a:schemeClr val="tx1">
                      <a:lumMod val="95000"/>
                      <a:lumOff val="5000"/>
                    </a:schemeClr>
                  </a:solidFill>
                  <a:latin typeface="Segoe UI" panose="020B0502040204020203" pitchFamily="34" charset="0"/>
                  <a:cs typeface="Segoe UI" panose="020B0502040204020203" pitchFamily="34" charset="0"/>
                </a:endParaRPr>
              </a:p>
            </c:rich>
          </c:tx>
          <c:overlay val="0"/>
          <c:spPr>
            <a:noFill/>
            <a:ln>
              <a:noFill/>
            </a:ln>
            <a:effectLst/>
          </c:sp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baseline="0">
                <a:solidFill>
                  <a:schemeClr val="tx1">
                    <a:lumMod val="95000"/>
                    <a:lumOff val="5000"/>
                  </a:schemeClr>
                </a:solidFill>
                <a:latin typeface="Segoe UI" panose="020B0502040204020203" pitchFamily="34" charset="0"/>
                <a:ea typeface="+mn-ea"/>
                <a:cs typeface="Segoe UI" panose="020B0502040204020203" pitchFamily="34" charset="0"/>
              </a:defRPr>
            </a:pPr>
            <a:endParaRPr lang="en-US"/>
          </a:p>
        </c:txPr>
        <c:crossAx val="1766312080"/>
        <c:crosses val="autoZero"/>
        <c:auto val="1"/>
        <c:lblAlgn val="ctr"/>
        <c:lblOffset val="100"/>
        <c:noMultiLvlLbl val="0"/>
      </c:catAx>
      <c:valAx>
        <c:axId val="1766312080"/>
        <c:scaling>
          <c:orientation val="minMax"/>
        </c:scaling>
        <c:delete val="1"/>
        <c:axPos val="l"/>
        <c:title>
          <c:tx>
            <c:rich>
              <a:bodyPr rot="-5400000" spcFirstLastPara="1" vertOverflow="ellipsis" vert="horz" wrap="square" anchor="ctr" anchorCtr="0"/>
              <a:lstStyle/>
              <a:p>
                <a:pPr>
                  <a:defRPr sz="800" b="0" i="0" u="none" strike="noStrike" kern="1200" baseline="0">
                    <a:solidFill>
                      <a:schemeClr val="tx1">
                        <a:lumMod val="65000"/>
                        <a:lumOff val="35000"/>
                      </a:schemeClr>
                    </a:solidFill>
                    <a:latin typeface="+mn-lt"/>
                    <a:ea typeface="+mn-ea"/>
                    <a:cs typeface="+mn-cs"/>
                  </a:defRPr>
                </a:pPr>
                <a:r>
                  <a:rPr lang="en-IN" sz="800" b="1">
                    <a:solidFill>
                      <a:schemeClr val="tx1">
                        <a:lumMod val="95000"/>
                        <a:lumOff val="5000"/>
                      </a:schemeClr>
                    </a:solidFill>
                    <a:latin typeface="Segoe UI" panose="020B0502040204020203" pitchFamily="34" charset="0"/>
                    <a:cs typeface="Segoe UI" panose="020B0502040204020203" pitchFamily="34" charset="0"/>
                  </a:rPr>
                  <a:t>Profit</a:t>
                </a:r>
                <a:r>
                  <a:rPr lang="en-IN" sz="800" b="1" baseline="0">
                    <a:solidFill>
                      <a:schemeClr val="tx1">
                        <a:lumMod val="95000"/>
                        <a:lumOff val="5000"/>
                      </a:schemeClr>
                    </a:solidFill>
                    <a:latin typeface="Segoe UI" panose="020B0502040204020203" pitchFamily="34" charset="0"/>
                    <a:cs typeface="Segoe UI" panose="020B0502040204020203" pitchFamily="34" charset="0"/>
                  </a:rPr>
                  <a:t> in </a:t>
                </a:r>
                <a:r>
                  <a:rPr lang="en-US" sz="800" b="1" baseline="0">
                    <a:solidFill>
                      <a:schemeClr val="tx1">
                        <a:lumMod val="95000"/>
                        <a:lumOff val="5000"/>
                      </a:schemeClr>
                    </a:solidFill>
                    <a:latin typeface="Segoe UI" panose="020B0502040204020203" pitchFamily="34" charset="0"/>
                    <a:cs typeface="Segoe UI" panose="020B0502040204020203" pitchFamily="34" charset="0"/>
                  </a:rPr>
                  <a:t>Lakh's</a:t>
                </a:r>
                <a:endParaRPr lang="en-IN" sz="800" b="1">
                  <a:solidFill>
                    <a:schemeClr val="tx1">
                      <a:lumMod val="95000"/>
                      <a:lumOff val="5000"/>
                    </a:schemeClr>
                  </a:solidFill>
                  <a:latin typeface="Segoe UI" panose="020B0502040204020203" pitchFamily="34" charset="0"/>
                  <a:cs typeface="Segoe UI" panose="020B0502040204020203" pitchFamily="34" charset="0"/>
                </a:endParaRPr>
              </a:p>
            </c:rich>
          </c:tx>
          <c:overlay val="0"/>
          <c:spPr>
            <a:noFill/>
            <a:ln>
              <a:noFill/>
            </a:ln>
            <a:effectLst/>
          </c:spPr>
        </c:title>
        <c:numFmt formatCode="&quot;₹&quot;\ #,##0" sourceLinked="0"/>
        <c:majorTickMark val="out"/>
        <c:minorTickMark val="none"/>
        <c:tickLblPos val="nextTo"/>
        <c:crossAx val="1766313520"/>
        <c:crosses val="autoZero"/>
        <c:crossBetween val="between"/>
      </c:valAx>
      <c:spPr>
        <a:solidFill>
          <a:schemeClr val="bg1"/>
        </a:solidFill>
        <a:ln>
          <a:noFill/>
        </a:ln>
        <a:effectLst/>
      </c:spPr>
    </c:plotArea>
    <c:plotVisOnly val="1"/>
    <c:dispBlanksAs val="gap"/>
    <c:showDLblsOverMax val="0"/>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1"/>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[Bangalore_Mandi_Dashboard_Updated.xlsm]Pivot Charts!Profit By Bangalore Market</c:name>
    <c:fmtId val="18"/>
  </c:pivotSource>
  <c:chart>
    <c:autoTitleDeleted val="1"/>
    <c:pivotFmts>
      <c:pivotFmt>
        <c:idx val="0"/>
        <c:spPr>
          <a:solidFill>
            <a:srgbClr val="1F7A1F"/>
          </a:solidFill>
          <a:ln>
            <a:no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1F7A1F"/>
          </a:solidFill>
          <a:ln>
            <a:no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1F7A1F"/>
          </a:solidFill>
          <a:ln>
            <a:no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1F7A1F"/>
          </a:solidFill>
          <a:ln>
            <a:no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1F7A1F"/>
          </a:solidFill>
          <a:ln>
            <a:no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1F7A1F"/>
          </a:solidFill>
          <a:ln>
            <a:no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1F7A1F"/>
          </a:solidFill>
          <a:ln>
            <a:no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1F7A1F"/>
          </a:solidFill>
          <a:ln>
            <a:no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rgbClr val="1F7A1F"/>
          </a:solidFill>
          <a:ln>
            <a:no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1F7A1F"/>
          </a:solidFill>
          <a:ln>
            <a:no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rgbClr val="1F7A1F"/>
          </a:solidFill>
          <a:ln>
            <a:no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rgbClr val="1F7A1F"/>
          </a:solidFill>
          <a:ln>
            <a:no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
        <c:spPr>
          <a:solidFill>
            <a:srgbClr val="1F7A1F"/>
          </a:solidFill>
          <a:ln>
            <a:no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rgbClr val="1F7A1F"/>
          </a:solidFill>
          <a:ln>
            <a:no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3663840925493066"/>
          <c:y val="0.25155417380945461"/>
          <c:w val="0.63644094488188974"/>
          <c:h val="0.65073744814156298"/>
        </c:manualLayout>
      </c:layout>
      <c:barChart>
        <c:barDir val="bar"/>
        <c:grouping val="clustered"/>
        <c:varyColors val="0"/>
        <c:ser>
          <c:idx val="0"/>
          <c:order val="0"/>
          <c:tx>
            <c:strRef>
              <c:f>'Pivot Charts'!$B$1</c:f>
              <c:strCache>
                <c:ptCount val="1"/>
                <c:pt idx="0">
                  <c:v>Total</c:v>
                </c:pt>
              </c:strCache>
            </c:strRef>
          </c:tx>
          <c:spPr>
            <a:solidFill>
              <a:srgbClr val="1F7A1F"/>
            </a:solidFill>
            <a:ln>
              <a:noFill/>
            </a:ln>
            <a:effectLst/>
          </c:spPr>
          <c:invertIfNegative val="0"/>
          <c:dLbls>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Charts'!$A$2:$A$9</c:f>
              <c:strCache>
                <c:ptCount val="7"/>
                <c:pt idx="0">
                  <c:v>KR Market</c:v>
                </c:pt>
                <c:pt idx="1">
                  <c:v>Whitefield Market</c:v>
                </c:pt>
                <c:pt idx="2">
                  <c:v>APMC Yard</c:v>
                </c:pt>
                <c:pt idx="3">
                  <c:v>Electronic City Market</c:v>
                </c:pt>
                <c:pt idx="4">
                  <c:v>Rajajinagar Market</c:v>
                </c:pt>
                <c:pt idx="5">
                  <c:v>Kengeri Market</c:v>
                </c:pt>
                <c:pt idx="6">
                  <c:v>Yeshwanthpur Market</c:v>
                </c:pt>
              </c:strCache>
            </c:strRef>
          </c:cat>
          <c:val>
            <c:numRef>
              <c:f>'Pivot Charts'!$B$2:$B$9</c:f>
              <c:numCache>
                <c:formatCode>"₹"\ #,##0.00</c:formatCode>
                <c:ptCount val="7"/>
                <c:pt idx="0">
                  <c:v>2402488.9234999986</c:v>
                </c:pt>
                <c:pt idx="1">
                  <c:v>580373.6264999999</c:v>
                </c:pt>
                <c:pt idx="2">
                  <c:v>468723.61550000019</c:v>
                </c:pt>
                <c:pt idx="3">
                  <c:v>428286.63750000007</c:v>
                </c:pt>
                <c:pt idx="4">
                  <c:v>357780.60450000002</c:v>
                </c:pt>
                <c:pt idx="5">
                  <c:v>322137.13200000004</c:v>
                </c:pt>
                <c:pt idx="6">
                  <c:v>283571.11</c:v>
                </c:pt>
              </c:numCache>
            </c:numRef>
          </c:val>
          <c:extLst>
            <c:ext xmlns:c16="http://schemas.microsoft.com/office/drawing/2014/chart" uri="{C3380CC4-5D6E-409C-BE32-E72D297353CC}">
              <c16:uniqueId val="{00000000-6B12-4FB1-B7D8-238A86128D4E}"/>
            </c:ext>
          </c:extLst>
        </c:ser>
        <c:dLbls>
          <c:showLegendKey val="0"/>
          <c:showVal val="0"/>
          <c:showCatName val="0"/>
          <c:showSerName val="0"/>
          <c:showPercent val="0"/>
          <c:showBubbleSize val="0"/>
        </c:dLbls>
        <c:gapWidth val="70"/>
        <c:axId val="1766313520"/>
        <c:axId val="1766312080"/>
      </c:barChart>
      <c:catAx>
        <c:axId val="1766313520"/>
        <c:scaling>
          <c:orientation val="minMax"/>
        </c:scaling>
        <c:delete val="0"/>
        <c:axPos val="l"/>
        <c:title>
          <c:tx>
            <c:rich>
              <a:bodyPr rot="-54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r>
                  <a:rPr lang="en-IN" sz="800" b="1" baseline="0">
                    <a:solidFill>
                      <a:schemeClr val="tx1">
                        <a:lumMod val="95000"/>
                        <a:lumOff val="5000"/>
                      </a:schemeClr>
                    </a:solidFill>
                    <a:latin typeface="Segoe UI" panose="020B0502040204020203" pitchFamily="34" charset="0"/>
                    <a:cs typeface="Segoe UI" panose="020B0502040204020203" pitchFamily="34" charset="0"/>
                  </a:rPr>
                  <a:t>Market Name</a:t>
                </a:r>
                <a:endParaRPr lang="en-IN" sz="800" b="1">
                  <a:solidFill>
                    <a:schemeClr val="tx1">
                      <a:lumMod val="95000"/>
                      <a:lumOff val="5000"/>
                    </a:schemeClr>
                  </a:solidFill>
                  <a:latin typeface="Segoe UI" panose="020B0502040204020203" pitchFamily="34" charset="0"/>
                  <a:cs typeface="Segoe UI" panose="020B0502040204020203" pitchFamily="34" charset="0"/>
                </a:endParaRPr>
              </a:p>
            </c:rich>
          </c:tx>
          <c:layout>
            <c:manualLayout>
              <c:xMode val="edge"/>
              <c:yMode val="edge"/>
              <c:x val="2.0001941538129651E-2"/>
              <c:y val="0.30471566054243221"/>
            </c:manualLayout>
          </c:layout>
          <c:overlay val="0"/>
          <c:spPr>
            <a:noFill/>
            <a:ln>
              <a:noFill/>
            </a:ln>
            <a:effectLst/>
          </c:sp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baseline="0">
                <a:solidFill>
                  <a:schemeClr val="tx1">
                    <a:lumMod val="95000"/>
                    <a:lumOff val="5000"/>
                  </a:schemeClr>
                </a:solidFill>
                <a:latin typeface="Segoe UI" panose="020B0502040204020203" pitchFamily="34" charset="0"/>
                <a:ea typeface="+mn-ea"/>
                <a:cs typeface="Segoe UI" panose="020B0502040204020203" pitchFamily="34" charset="0"/>
              </a:defRPr>
            </a:pPr>
            <a:endParaRPr lang="en-US"/>
          </a:p>
        </c:txPr>
        <c:crossAx val="1766312080"/>
        <c:crosses val="autoZero"/>
        <c:auto val="1"/>
        <c:lblAlgn val="ctr"/>
        <c:lblOffset val="100"/>
        <c:noMultiLvlLbl val="0"/>
      </c:catAx>
      <c:valAx>
        <c:axId val="1766312080"/>
        <c:scaling>
          <c:orientation val="minMax"/>
        </c:scaling>
        <c:delete val="1"/>
        <c:axPos val="b"/>
        <c:title>
          <c:tx>
            <c:rich>
              <a:bodyPr rot="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r>
                  <a:rPr lang="en-IN" sz="800" b="1">
                    <a:solidFill>
                      <a:schemeClr val="tx1">
                        <a:lumMod val="95000"/>
                        <a:lumOff val="5000"/>
                      </a:schemeClr>
                    </a:solidFill>
                    <a:latin typeface="Segoe UI" panose="020B0502040204020203" pitchFamily="34" charset="0"/>
                    <a:cs typeface="Segoe UI" panose="020B0502040204020203" pitchFamily="34" charset="0"/>
                  </a:rPr>
                  <a:t>Profit</a:t>
                </a:r>
              </a:p>
            </c:rich>
          </c:tx>
          <c:overlay val="0"/>
          <c:spPr>
            <a:noFill/>
            <a:ln>
              <a:noFill/>
            </a:ln>
            <a:effectLst/>
          </c:spPr>
        </c:title>
        <c:numFmt formatCode="&quot;₹&quot;\ #,##0" sourceLinked="0"/>
        <c:majorTickMark val="out"/>
        <c:minorTickMark val="none"/>
        <c:tickLblPos val="nextTo"/>
        <c:crossAx val="1766313520"/>
        <c:crosses val="autoZero"/>
        <c:crossBetween val="between"/>
      </c:valAx>
      <c:spPr>
        <a:solidFill>
          <a:schemeClr val="bg1"/>
        </a:solidFill>
        <a:ln>
          <a:noFill/>
        </a:ln>
      </c:spPr>
    </c:plotArea>
    <c:plotVisOnly val="1"/>
    <c:dispBlanksAs val="gap"/>
    <c:showDLblsOverMax val="0"/>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1"/>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[Bangalore_Mandi_Dashboard_Updated.xlsm]Pivot Charts!Market-wise Crop Price Comparison</c:name>
    <c:fmtId val="10"/>
  </c:pivotSource>
  <c:chart>
    <c:autoTitleDeleted val="1"/>
    <c:pivotFmts>
      <c:pivotFmt>
        <c:idx val="0"/>
        <c:spPr>
          <a:solidFill>
            <a:srgbClr val="1F7A1F"/>
          </a:solidFill>
          <a:ln>
            <a:no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1F7A1F"/>
          </a:solidFill>
          <a:ln>
            <a:no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1F7A1F"/>
          </a:solidFill>
          <a:ln>
            <a:no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1F7A1F"/>
          </a:solidFill>
          <a:ln>
            <a:no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1F7A1F"/>
          </a:solidFill>
          <a:ln>
            <a:no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1F7A1F"/>
          </a:solidFill>
          <a:ln>
            <a:no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1F7A1F"/>
          </a:solidFill>
          <a:ln>
            <a:no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1F7A1F"/>
          </a:solidFill>
          <a:ln>
            <a:no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rgbClr val="1F7A1F"/>
          </a:solidFill>
          <a:ln>
            <a:no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1F7A1F"/>
          </a:solidFill>
          <a:ln>
            <a:no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rgbClr val="1F7A1F"/>
          </a:solidFill>
          <a:ln>
            <a:no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rgbClr val="1F7A1F"/>
          </a:solidFill>
          <a:ln>
            <a:no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
        <c:spPr>
          <a:solidFill>
            <a:srgbClr val="1F7A1F"/>
          </a:solidFill>
          <a:ln>
            <a:no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rgbClr val="1F7A1F"/>
          </a:solidFill>
          <a:ln>
            <a:no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
        <c:spPr>
          <a:solidFill>
            <a:srgbClr val="1F7A1F"/>
          </a:solidFill>
          <a:ln>
            <a:no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5"/>
        <c:spPr>
          <a:solidFill>
            <a:srgbClr val="1F7A1F"/>
          </a:solidFill>
          <a:ln>
            <a:no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6"/>
        <c:spPr>
          <a:solidFill>
            <a:srgbClr val="1F7A1F"/>
          </a:solidFill>
          <a:ln>
            <a:no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7"/>
        <c:spPr>
          <a:solidFill>
            <a:srgbClr val="1F7A1F"/>
          </a:solidFill>
          <a:ln>
            <a:no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8"/>
        <c:spPr>
          <a:solidFill>
            <a:srgbClr val="1F7A1F"/>
          </a:solidFill>
          <a:ln>
            <a:no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9"/>
        <c:spPr>
          <a:solidFill>
            <a:srgbClr val="1F7A1F"/>
          </a:solidFill>
          <a:ln>
            <a:no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0"/>
        <c:spPr>
          <a:solidFill>
            <a:srgbClr val="1F7A1F"/>
          </a:solidFill>
          <a:ln>
            <a:no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6285246018455836"/>
          <c:y val="0.22931496062992129"/>
          <c:w val="0.56779113137173653"/>
          <c:h val="0.57133311189699298"/>
        </c:manualLayout>
      </c:layout>
      <c:barChart>
        <c:barDir val="bar"/>
        <c:grouping val="clustered"/>
        <c:varyColors val="0"/>
        <c:ser>
          <c:idx val="0"/>
          <c:order val="0"/>
          <c:tx>
            <c:strRef>
              <c:f>'Pivot Charts'!$B$99</c:f>
              <c:strCache>
                <c:ptCount val="1"/>
                <c:pt idx="0">
                  <c:v>Total</c:v>
                </c:pt>
              </c:strCache>
            </c:strRef>
          </c:tx>
          <c:spPr>
            <a:solidFill>
              <a:srgbClr val="1F7A1F"/>
            </a:solidFill>
            <a:ln>
              <a:noFill/>
            </a:ln>
            <a:effectLst/>
          </c:spPr>
          <c:invertIfNegative val="0"/>
          <c:dLbls>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Charts'!$A$100:$A$107</c:f>
              <c:strCache>
                <c:ptCount val="7"/>
                <c:pt idx="0">
                  <c:v>Whitefield Market</c:v>
                </c:pt>
                <c:pt idx="1">
                  <c:v>APMC Yard</c:v>
                </c:pt>
                <c:pt idx="2">
                  <c:v>Electronic City Market</c:v>
                </c:pt>
                <c:pt idx="3">
                  <c:v>Rajajinagar Market</c:v>
                </c:pt>
                <c:pt idx="4">
                  <c:v>KR Market</c:v>
                </c:pt>
                <c:pt idx="5">
                  <c:v>Yeshwanthpur Market</c:v>
                </c:pt>
                <c:pt idx="6">
                  <c:v>Kengeri Market</c:v>
                </c:pt>
              </c:strCache>
            </c:strRef>
          </c:cat>
          <c:val>
            <c:numRef>
              <c:f>'Pivot Charts'!$B$100:$B$107</c:f>
              <c:numCache>
                <c:formatCode>General</c:formatCode>
                <c:ptCount val="7"/>
                <c:pt idx="0">
                  <c:v>62.966666666666669</c:v>
                </c:pt>
                <c:pt idx="1">
                  <c:v>52.575757575757578</c:v>
                </c:pt>
                <c:pt idx="2">
                  <c:v>50.589743589743591</c:v>
                </c:pt>
                <c:pt idx="3">
                  <c:v>50.5</c:v>
                </c:pt>
                <c:pt idx="4">
                  <c:v>46.54807692307692</c:v>
                </c:pt>
                <c:pt idx="5">
                  <c:v>44.53125</c:v>
                </c:pt>
                <c:pt idx="6">
                  <c:v>43.939393939393938</c:v>
                </c:pt>
              </c:numCache>
            </c:numRef>
          </c:val>
          <c:extLst>
            <c:ext xmlns:c16="http://schemas.microsoft.com/office/drawing/2014/chart" uri="{C3380CC4-5D6E-409C-BE32-E72D297353CC}">
              <c16:uniqueId val="{00000000-8589-42D2-853D-57304C7A022B}"/>
            </c:ext>
          </c:extLst>
        </c:ser>
        <c:dLbls>
          <c:showLegendKey val="0"/>
          <c:showVal val="0"/>
          <c:showCatName val="0"/>
          <c:showSerName val="0"/>
          <c:showPercent val="0"/>
          <c:showBubbleSize val="0"/>
        </c:dLbls>
        <c:gapWidth val="70"/>
        <c:axId val="1766313520"/>
        <c:axId val="1766312080"/>
      </c:barChart>
      <c:catAx>
        <c:axId val="1766313520"/>
        <c:scaling>
          <c:orientation val="minMax"/>
        </c:scaling>
        <c:delete val="0"/>
        <c:axPos val="l"/>
        <c:title>
          <c:tx>
            <c:rich>
              <a:bodyPr rot="-54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r>
                  <a:rPr lang="en-IN" sz="800" b="1" baseline="0">
                    <a:solidFill>
                      <a:schemeClr val="tx1">
                        <a:lumMod val="95000"/>
                        <a:lumOff val="5000"/>
                      </a:schemeClr>
                    </a:solidFill>
                    <a:latin typeface="Segoe UI" panose="020B0502040204020203" pitchFamily="34" charset="0"/>
                    <a:cs typeface="Segoe UI" panose="020B0502040204020203" pitchFamily="34" charset="0"/>
                  </a:rPr>
                  <a:t>Market Name</a:t>
                </a:r>
                <a:endParaRPr lang="en-IN" sz="800" b="1">
                  <a:solidFill>
                    <a:schemeClr val="tx1">
                      <a:lumMod val="95000"/>
                      <a:lumOff val="5000"/>
                    </a:schemeClr>
                  </a:solidFill>
                  <a:latin typeface="Segoe UI" panose="020B0502040204020203" pitchFamily="34" charset="0"/>
                  <a:cs typeface="Segoe UI" panose="020B0502040204020203" pitchFamily="34" charset="0"/>
                </a:endParaRPr>
              </a:p>
            </c:rich>
          </c:tx>
          <c:layout>
            <c:manualLayout>
              <c:xMode val="edge"/>
              <c:yMode val="edge"/>
              <c:x val="9.9098585527487761E-3"/>
              <c:y val="0.30471604330708663"/>
            </c:manualLayout>
          </c:layout>
          <c:overlay val="0"/>
          <c:spPr>
            <a:noFill/>
            <a:ln>
              <a:noFill/>
            </a:ln>
            <a:effectLst/>
          </c:sp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baseline="0">
                <a:solidFill>
                  <a:schemeClr val="tx1">
                    <a:lumMod val="95000"/>
                    <a:lumOff val="5000"/>
                  </a:schemeClr>
                </a:solidFill>
                <a:latin typeface="Segoe UI" panose="020B0502040204020203" pitchFamily="34" charset="0"/>
                <a:ea typeface="+mn-ea"/>
                <a:cs typeface="Segoe UI" panose="020B0502040204020203" pitchFamily="34" charset="0"/>
              </a:defRPr>
            </a:pPr>
            <a:endParaRPr lang="en-US"/>
          </a:p>
        </c:txPr>
        <c:crossAx val="1766312080"/>
        <c:crosses val="autoZero"/>
        <c:auto val="1"/>
        <c:lblAlgn val="ctr"/>
        <c:lblOffset val="100"/>
        <c:noMultiLvlLbl val="0"/>
      </c:catAx>
      <c:valAx>
        <c:axId val="1766312080"/>
        <c:scaling>
          <c:orientation val="minMax"/>
        </c:scaling>
        <c:delete val="1"/>
        <c:axPos val="b"/>
        <c:title>
          <c:tx>
            <c:rich>
              <a:bodyPr rot="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r>
                  <a:rPr lang="en-IN" sz="800" b="1">
                    <a:solidFill>
                      <a:schemeClr val="tx1">
                        <a:lumMod val="95000"/>
                        <a:lumOff val="5000"/>
                      </a:schemeClr>
                    </a:solidFill>
                    <a:latin typeface="Segoe UI" panose="020B0502040204020203" pitchFamily="34" charset="0"/>
                    <a:cs typeface="Segoe UI" panose="020B0502040204020203" pitchFamily="34" charset="0"/>
                  </a:rPr>
                  <a:t>Avg</a:t>
                </a:r>
                <a:r>
                  <a:rPr lang="en-IN" sz="800" b="1" baseline="0">
                    <a:solidFill>
                      <a:schemeClr val="tx1">
                        <a:lumMod val="95000"/>
                        <a:lumOff val="5000"/>
                      </a:schemeClr>
                    </a:solidFill>
                    <a:latin typeface="Segoe UI" panose="020B0502040204020203" pitchFamily="34" charset="0"/>
                    <a:cs typeface="Segoe UI" panose="020B0502040204020203" pitchFamily="34" charset="0"/>
                  </a:rPr>
                  <a:t> Selling Price per Crop</a:t>
                </a:r>
                <a:endParaRPr lang="en-IN" sz="800" b="1">
                  <a:solidFill>
                    <a:schemeClr val="tx1">
                      <a:lumMod val="95000"/>
                      <a:lumOff val="5000"/>
                    </a:schemeClr>
                  </a:solidFill>
                  <a:latin typeface="Segoe UI" panose="020B0502040204020203" pitchFamily="34" charset="0"/>
                  <a:cs typeface="Segoe UI" panose="020B0502040204020203" pitchFamily="34" charset="0"/>
                </a:endParaRPr>
              </a:p>
            </c:rich>
          </c:tx>
          <c:layout>
            <c:manualLayout>
              <c:xMode val="edge"/>
              <c:yMode val="edge"/>
              <c:x val="0.39603164020973353"/>
              <c:y val="0.83281295793360821"/>
            </c:manualLayout>
          </c:layout>
          <c:overlay val="0"/>
          <c:spPr>
            <a:noFill/>
            <a:ln>
              <a:noFill/>
            </a:ln>
            <a:effectLst/>
          </c:spPr>
        </c:title>
        <c:numFmt formatCode="&quot;₹&quot;\ #,##0" sourceLinked="0"/>
        <c:majorTickMark val="out"/>
        <c:minorTickMark val="none"/>
        <c:tickLblPos val="nextTo"/>
        <c:crossAx val="1766313520"/>
        <c:crosses val="autoZero"/>
        <c:crossBetween val="between"/>
      </c:valAx>
      <c:spPr>
        <a:solidFill>
          <a:schemeClr val="bg1"/>
        </a:solidFill>
        <a:ln>
          <a:noFill/>
        </a:ln>
      </c:spPr>
    </c:plotArea>
    <c:plotVisOnly val="1"/>
    <c:dispBlanksAs val="gap"/>
    <c:showDLblsOverMax val="0"/>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1"/>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[Bangalore_Mandi_Dashboard_Updated.xlsm]Pivot Charts!Market Performance by Area Type</c:name>
    <c:fmtId val="16"/>
  </c:pivotSource>
  <c:chart>
    <c:autoTitleDeleted val="1"/>
    <c:pivotFmts>
      <c:pivotFmt>
        <c:idx val="0"/>
        <c:spPr>
          <a:solidFill>
            <a:srgbClr val="1F7A1F"/>
          </a:solidFill>
          <a:ln>
            <a:no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1F7A1F"/>
          </a:solidFill>
          <a:ln>
            <a:no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1F7A1F"/>
          </a:solidFill>
          <a:ln>
            <a:no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1F7A1F"/>
          </a:solidFill>
          <a:ln>
            <a:no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1F7A1F"/>
          </a:solidFill>
          <a:ln>
            <a:no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1F7A1F"/>
          </a:solidFill>
          <a:ln>
            <a:no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1F7A1F"/>
          </a:solidFill>
          <a:ln>
            <a:no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1F7A1F"/>
          </a:solidFill>
          <a:ln>
            <a:no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rgbClr val="1F7A1F"/>
          </a:solidFill>
          <a:ln>
            <a:no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1F7A1F"/>
          </a:solidFill>
          <a:ln>
            <a:no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rgbClr val="1F7A1F"/>
          </a:solidFill>
          <a:ln>
            <a:no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rgbClr val="1F7A1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extLst>
        </c:dLbl>
      </c:pivotFmt>
      <c:pivotFmt>
        <c:idx val="15"/>
        <c:spPr>
          <a:solidFill>
            <a:srgbClr val="1F7A1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rgbClr val="DCECC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rgbClr val="1F7A1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9382289874842916E-2"/>
          <c:y val="0.16534737989987075"/>
          <c:w val="0.77616688081353846"/>
          <c:h val="0.65073744814156298"/>
        </c:manualLayout>
      </c:layout>
      <c:barChart>
        <c:barDir val="col"/>
        <c:grouping val="clustered"/>
        <c:varyColors val="0"/>
        <c:ser>
          <c:idx val="0"/>
          <c:order val="0"/>
          <c:tx>
            <c:strRef>
              <c:f>'Pivot Charts'!$B$129</c:f>
              <c:strCache>
                <c:ptCount val="1"/>
                <c:pt idx="0">
                  <c:v>Total QTY</c:v>
                </c:pt>
              </c:strCache>
            </c:strRef>
          </c:tx>
          <c:spPr>
            <a:solidFill>
              <a:srgbClr val="DCECCF"/>
            </a:solidFill>
            <a:ln>
              <a:noFill/>
            </a:ln>
            <a:effectLst/>
          </c:spPr>
          <c:invertIfNegative val="0"/>
          <c:cat>
            <c:strRef>
              <c:f>'Pivot Charts'!$A$130:$A$137</c:f>
              <c:strCache>
                <c:ptCount val="7"/>
                <c:pt idx="0">
                  <c:v>APMC Yard</c:v>
                </c:pt>
                <c:pt idx="1">
                  <c:v>Electronic City Market</c:v>
                </c:pt>
                <c:pt idx="2">
                  <c:v>Kengeri Market</c:v>
                </c:pt>
                <c:pt idx="3">
                  <c:v>KR Market</c:v>
                </c:pt>
                <c:pt idx="4">
                  <c:v>Rajajinagar Market</c:v>
                </c:pt>
                <c:pt idx="5">
                  <c:v>Whitefield Market</c:v>
                </c:pt>
                <c:pt idx="6">
                  <c:v>Yeshwanthpur Market</c:v>
                </c:pt>
              </c:strCache>
            </c:strRef>
          </c:cat>
          <c:val>
            <c:numRef>
              <c:f>'Pivot Charts'!$B$130:$B$137</c:f>
              <c:numCache>
                <c:formatCode>"₹"\ #,##0.00</c:formatCode>
                <c:ptCount val="7"/>
                <c:pt idx="0">
                  <c:v>18287</c:v>
                </c:pt>
                <c:pt idx="1">
                  <c:v>18023</c:v>
                </c:pt>
                <c:pt idx="2">
                  <c:v>17387</c:v>
                </c:pt>
                <c:pt idx="3">
                  <c:v>131572</c:v>
                </c:pt>
                <c:pt idx="4">
                  <c:v>14659</c:v>
                </c:pt>
                <c:pt idx="5">
                  <c:v>15313</c:v>
                </c:pt>
                <c:pt idx="6">
                  <c:v>15424</c:v>
                </c:pt>
              </c:numCache>
            </c:numRef>
          </c:val>
          <c:extLst>
            <c:ext xmlns:c16="http://schemas.microsoft.com/office/drawing/2014/chart" uri="{C3380CC4-5D6E-409C-BE32-E72D297353CC}">
              <c16:uniqueId val="{00000000-E981-483D-812F-73CB692E72CF}"/>
            </c:ext>
          </c:extLst>
        </c:ser>
        <c:ser>
          <c:idx val="1"/>
          <c:order val="1"/>
          <c:tx>
            <c:strRef>
              <c:f>'Pivot Charts'!$C$129</c:f>
              <c:strCache>
                <c:ptCount val="1"/>
                <c:pt idx="0">
                  <c:v>Avg Selling Price</c:v>
                </c:pt>
              </c:strCache>
            </c:strRef>
          </c:tx>
          <c:spPr>
            <a:solidFill>
              <a:schemeClr val="accent2"/>
            </a:solidFill>
            <a:ln>
              <a:noFill/>
            </a:ln>
            <a:effectLst/>
          </c:spPr>
          <c:invertIfNegative val="0"/>
          <c:cat>
            <c:strRef>
              <c:f>'Pivot Charts'!$A$130:$A$137</c:f>
              <c:strCache>
                <c:ptCount val="7"/>
                <c:pt idx="0">
                  <c:v>APMC Yard</c:v>
                </c:pt>
                <c:pt idx="1">
                  <c:v>Electronic City Market</c:v>
                </c:pt>
                <c:pt idx="2">
                  <c:v>Kengeri Market</c:v>
                </c:pt>
                <c:pt idx="3">
                  <c:v>KR Market</c:v>
                </c:pt>
                <c:pt idx="4">
                  <c:v>Rajajinagar Market</c:v>
                </c:pt>
                <c:pt idx="5">
                  <c:v>Whitefield Market</c:v>
                </c:pt>
                <c:pt idx="6">
                  <c:v>Yeshwanthpur Market</c:v>
                </c:pt>
              </c:strCache>
            </c:strRef>
          </c:cat>
          <c:val>
            <c:numRef>
              <c:f>'Pivot Charts'!$C$130:$C$137</c:f>
              <c:numCache>
                <c:formatCode>"₹"\ #,##0.00</c:formatCode>
                <c:ptCount val="7"/>
                <c:pt idx="0">
                  <c:v>52.575757575757578</c:v>
                </c:pt>
                <c:pt idx="1">
                  <c:v>50.589743589743591</c:v>
                </c:pt>
                <c:pt idx="2">
                  <c:v>43.939393939393938</c:v>
                </c:pt>
                <c:pt idx="3">
                  <c:v>46.54807692307692</c:v>
                </c:pt>
                <c:pt idx="4">
                  <c:v>50.5</c:v>
                </c:pt>
                <c:pt idx="5">
                  <c:v>62.966666666666669</c:v>
                </c:pt>
                <c:pt idx="6">
                  <c:v>44.53125</c:v>
                </c:pt>
              </c:numCache>
            </c:numRef>
          </c:val>
          <c:extLst>
            <c:ext xmlns:c16="http://schemas.microsoft.com/office/drawing/2014/chart" uri="{C3380CC4-5D6E-409C-BE32-E72D297353CC}">
              <c16:uniqueId val="{00000001-E981-483D-812F-73CB692E72CF}"/>
            </c:ext>
          </c:extLst>
        </c:ser>
        <c:ser>
          <c:idx val="2"/>
          <c:order val="2"/>
          <c:tx>
            <c:strRef>
              <c:f>'Pivot Charts'!$D$129</c:f>
              <c:strCache>
                <c:ptCount val="1"/>
                <c:pt idx="0">
                  <c:v>Total Revenue</c:v>
                </c:pt>
              </c:strCache>
            </c:strRef>
          </c:tx>
          <c:spPr>
            <a:solidFill>
              <a:srgbClr val="1F7A1F"/>
            </a:solidFill>
            <a:ln>
              <a:noFill/>
            </a:ln>
            <a:effectLst/>
          </c:spPr>
          <c:invertIfNegative val="0"/>
          <c:cat>
            <c:strRef>
              <c:f>'Pivot Charts'!$A$130:$A$137</c:f>
              <c:strCache>
                <c:ptCount val="7"/>
                <c:pt idx="0">
                  <c:v>APMC Yard</c:v>
                </c:pt>
                <c:pt idx="1">
                  <c:v>Electronic City Market</c:v>
                </c:pt>
                <c:pt idx="2">
                  <c:v>Kengeri Market</c:v>
                </c:pt>
                <c:pt idx="3">
                  <c:v>KR Market</c:v>
                </c:pt>
                <c:pt idx="4">
                  <c:v>Rajajinagar Market</c:v>
                </c:pt>
                <c:pt idx="5">
                  <c:v>Whitefield Market</c:v>
                </c:pt>
                <c:pt idx="6">
                  <c:v>Yeshwanthpur Market</c:v>
                </c:pt>
              </c:strCache>
            </c:strRef>
          </c:cat>
          <c:val>
            <c:numRef>
              <c:f>'Pivot Charts'!$D$130:$D$137</c:f>
              <c:numCache>
                <c:formatCode>"₹"\ #,##0.00</c:formatCode>
                <c:ptCount val="7"/>
                <c:pt idx="0">
                  <c:v>1007967</c:v>
                </c:pt>
                <c:pt idx="1">
                  <c:v>889348</c:v>
                </c:pt>
                <c:pt idx="2">
                  <c:v>750311</c:v>
                </c:pt>
                <c:pt idx="3">
                  <c:v>5949037</c:v>
                </c:pt>
                <c:pt idx="4">
                  <c:v>780170</c:v>
                </c:pt>
                <c:pt idx="5">
                  <c:v>994782</c:v>
                </c:pt>
                <c:pt idx="6">
                  <c:v>669219</c:v>
                </c:pt>
              </c:numCache>
            </c:numRef>
          </c:val>
          <c:extLst>
            <c:ext xmlns:c16="http://schemas.microsoft.com/office/drawing/2014/chart" uri="{C3380CC4-5D6E-409C-BE32-E72D297353CC}">
              <c16:uniqueId val="{00000002-E981-483D-812F-73CB692E72CF}"/>
            </c:ext>
          </c:extLst>
        </c:ser>
        <c:ser>
          <c:idx val="3"/>
          <c:order val="3"/>
          <c:tx>
            <c:strRef>
              <c:f>'Pivot Charts'!$E$129</c:f>
              <c:strCache>
                <c:ptCount val="1"/>
                <c:pt idx="0">
                  <c:v>Total Profit</c:v>
                </c:pt>
              </c:strCache>
            </c:strRef>
          </c:tx>
          <c:spPr>
            <a:solidFill>
              <a:schemeClr val="accent6"/>
            </a:solidFill>
            <a:ln>
              <a:noFill/>
            </a:ln>
            <a:effectLst/>
          </c:spPr>
          <c:invertIfNegative val="0"/>
          <c:cat>
            <c:strRef>
              <c:f>'Pivot Charts'!$A$130:$A$137</c:f>
              <c:strCache>
                <c:ptCount val="7"/>
                <c:pt idx="0">
                  <c:v>APMC Yard</c:v>
                </c:pt>
                <c:pt idx="1">
                  <c:v>Electronic City Market</c:v>
                </c:pt>
                <c:pt idx="2">
                  <c:v>Kengeri Market</c:v>
                </c:pt>
                <c:pt idx="3">
                  <c:v>KR Market</c:v>
                </c:pt>
                <c:pt idx="4">
                  <c:v>Rajajinagar Market</c:v>
                </c:pt>
                <c:pt idx="5">
                  <c:v>Whitefield Market</c:v>
                </c:pt>
                <c:pt idx="6">
                  <c:v>Yeshwanthpur Market</c:v>
                </c:pt>
              </c:strCache>
            </c:strRef>
          </c:cat>
          <c:val>
            <c:numRef>
              <c:f>'Pivot Charts'!$E$130:$E$137</c:f>
              <c:numCache>
                <c:formatCode>"₹"\ #,##0.00</c:formatCode>
                <c:ptCount val="7"/>
                <c:pt idx="0">
                  <c:v>468723.61550000019</c:v>
                </c:pt>
                <c:pt idx="1">
                  <c:v>428286.63750000007</c:v>
                </c:pt>
                <c:pt idx="2">
                  <c:v>322137.13200000004</c:v>
                </c:pt>
                <c:pt idx="3">
                  <c:v>2402488.9234999986</c:v>
                </c:pt>
                <c:pt idx="4">
                  <c:v>357780.60450000002</c:v>
                </c:pt>
                <c:pt idx="5">
                  <c:v>580373.6264999999</c:v>
                </c:pt>
                <c:pt idx="6">
                  <c:v>283571.11</c:v>
                </c:pt>
              </c:numCache>
            </c:numRef>
          </c:val>
          <c:extLst>
            <c:ext xmlns:c16="http://schemas.microsoft.com/office/drawing/2014/chart" uri="{C3380CC4-5D6E-409C-BE32-E72D297353CC}">
              <c16:uniqueId val="{00000003-E981-483D-812F-73CB692E72CF}"/>
            </c:ext>
          </c:extLst>
        </c:ser>
        <c:dLbls>
          <c:showLegendKey val="0"/>
          <c:showVal val="0"/>
          <c:showCatName val="0"/>
          <c:showSerName val="0"/>
          <c:showPercent val="0"/>
          <c:showBubbleSize val="0"/>
        </c:dLbls>
        <c:gapWidth val="70"/>
        <c:axId val="1766313520"/>
        <c:axId val="1766312080"/>
      </c:barChart>
      <c:catAx>
        <c:axId val="1766313520"/>
        <c:scaling>
          <c:orientation val="minMax"/>
        </c:scaling>
        <c:delete val="0"/>
        <c:axPos val="b"/>
        <c:title>
          <c:tx>
            <c:rich>
              <a:bodyPr rot="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r>
                  <a:rPr lang="en-IN" sz="800" b="1">
                    <a:solidFill>
                      <a:schemeClr val="tx1">
                        <a:lumMod val="95000"/>
                        <a:lumOff val="5000"/>
                      </a:schemeClr>
                    </a:solidFill>
                    <a:latin typeface="Segoe UI" panose="020B0502040204020203" pitchFamily="34" charset="0"/>
                    <a:cs typeface="Segoe UI" panose="020B0502040204020203" pitchFamily="34" charset="0"/>
                  </a:rPr>
                  <a:t>Market</a:t>
                </a:r>
              </a:p>
            </c:rich>
          </c:tx>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IN"/>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baseline="0">
                <a:solidFill>
                  <a:schemeClr val="tx1">
                    <a:lumMod val="95000"/>
                    <a:lumOff val="5000"/>
                  </a:schemeClr>
                </a:solidFill>
                <a:latin typeface="Segoe UI" panose="020B0502040204020203" pitchFamily="34" charset="0"/>
                <a:ea typeface="+mn-ea"/>
                <a:cs typeface="Segoe UI" panose="020B0502040204020203" pitchFamily="34" charset="0"/>
              </a:defRPr>
            </a:pPr>
            <a:endParaRPr lang="en-US"/>
          </a:p>
        </c:txPr>
        <c:crossAx val="1766312080"/>
        <c:crosses val="autoZero"/>
        <c:auto val="1"/>
        <c:lblAlgn val="ctr"/>
        <c:lblOffset val="100"/>
        <c:noMultiLvlLbl val="0"/>
      </c:catAx>
      <c:valAx>
        <c:axId val="1766312080"/>
        <c:scaling>
          <c:orientation val="minMax"/>
        </c:scaling>
        <c:delete val="1"/>
        <c:axPos val="l"/>
        <c:numFmt formatCode="&quot;₹&quot;\ #,##0" sourceLinked="0"/>
        <c:majorTickMark val="out"/>
        <c:minorTickMark val="none"/>
        <c:tickLblPos val="nextTo"/>
        <c:crossAx val="1766313520"/>
        <c:crosses val="autoZero"/>
        <c:crossBetween val="between"/>
      </c:valAx>
      <c:spPr>
        <a:solidFill>
          <a:schemeClr val="bg1"/>
        </a:solidFill>
        <a:ln>
          <a:noFill/>
        </a:ln>
        <a:effectLst/>
      </c:spPr>
    </c:plotArea>
    <c:legend>
      <c:legendPos val="r"/>
      <c:layout>
        <c:manualLayout>
          <c:xMode val="edge"/>
          <c:yMode val="edge"/>
          <c:x val="0.69318655699536735"/>
          <c:y val="0.16330053638243769"/>
          <c:w val="0.29507043186849802"/>
          <c:h val="0.41510974364338143"/>
        </c:manualLayout>
      </c:layout>
      <c:overlay val="0"/>
      <c:spPr>
        <a:noFill/>
        <a:ln>
          <a:noFill/>
        </a:ln>
        <a:effectLst/>
      </c:spPr>
      <c:txPr>
        <a:bodyPr rot="0" spcFirstLastPara="1" vertOverflow="ellipsis" vert="horz" wrap="square" anchor="ctr" anchorCtr="1"/>
        <a:lstStyle/>
        <a:p>
          <a:pPr>
            <a:defRPr sz="900" b="1" i="0" u="none" strike="noStrike" kern="1200" baseline="0">
              <a:solidFill>
                <a:schemeClr val="tx1">
                  <a:lumMod val="95000"/>
                  <a:lumOff val="5000"/>
                </a:schemeClr>
              </a:solidFill>
              <a:latin typeface="Segoe UI" panose="020B0502040204020203" pitchFamily="34" charset="0"/>
              <a:ea typeface="+mn-ea"/>
              <a:cs typeface="Segoe UI" panose="020B0502040204020203" pitchFamily="34" charset="0"/>
            </a:defRPr>
          </a:pPr>
          <a:endParaRPr lang="en-US"/>
        </a:p>
      </c:txPr>
    </c:legend>
    <c:plotVisOnly val="1"/>
    <c:dispBlanksAs val="gap"/>
    <c:showDLblsOverMax val="0"/>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[Bangalore_Mandi_Dashboard_Updated.xlsm]Pivot Charts!🥧 Revenue Distribution Breakdown</c:name>
    <c:fmtId val="26"/>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
        <c:spPr>
          <a:solidFill>
            <a:srgbClr val="DCECCF"/>
          </a:solidFill>
          <a:ln>
            <a:noFill/>
          </a:ln>
          <a:effectLst/>
        </c:spPr>
        <c:marker>
          <c:symbol val="none"/>
        </c:marker>
        <c:dLbl>
          <c:idx val="0"/>
          <c:spPr>
            <a:noFill/>
            <a:ln>
              <a:noFill/>
            </a:ln>
            <a:effectLst/>
          </c:spPr>
          <c:txPr>
            <a:bodyPr rot="0" spcFirstLastPara="1" vertOverflow="ellipsis" vert="horz" wrap="square" anchor="ctr" anchorCtr="0"/>
            <a:lstStyle/>
            <a:p>
              <a:pPr algn="ctr" rtl="0">
                <a:defRPr lang="en-US" sz="800" b="1" i="0" u="none" strike="noStrike" kern="1200" baseline="0">
                  <a:solidFill>
                    <a:schemeClr val="tx1">
                      <a:lumMod val="95000"/>
                      <a:lumOff val="5000"/>
                    </a:schemeClr>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rgbClr val="1F7A1F"/>
          </a:solidFill>
          <a:ln>
            <a:noFill/>
          </a:ln>
          <a:effectLst/>
        </c:spPr>
        <c:marker>
          <c:symbol val="none"/>
        </c:marker>
        <c:dLbl>
          <c:idx val="0"/>
          <c:spPr>
            <a:noFill/>
            <a:ln>
              <a:noFill/>
            </a:ln>
            <a:effectLst/>
          </c:spPr>
          <c:txPr>
            <a:bodyPr rot="0" spcFirstLastPara="1" vertOverflow="ellipsis" vert="horz" wrap="square" anchor="ctr" anchorCtr="1"/>
            <a:lstStyle/>
            <a:p>
              <a:pPr>
                <a:defRPr lang="en-US" sz="800" b="1" i="0" u="none" strike="noStrike" kern="1200" baseline="0">
                  <a:solidFill>
                    <a:schemeClr val="tx1">
                      <a:lumMod val="95000"/>
                      <a:lumOff val="5000"/>
                    </a:schemeClr>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6"/>
          </a:solidFill>
          <a:ln>
            <a:noFill/>
          </a:ln>
          <a:effectLst/>
        </c:spPr>
        <c:marker>
          <c:symbol val="none"/>
        </c:marker>
        <c:dLbl>
          <c:idx val="0"/>
          <c:spPr>
            <a:noFill/>
            <a:ln>
              <a:noFill/>
            </a:ln>
            <a:effectLst/>
          </c:spPr>
          <c:txPr>
            <a:bodyPr rot="0" spcFirstLastPara="1" vertOverflow="ellipsis" vert="horz" wrap="square" anchor="ctr" anchorCtr="1"/>
            <a:lstStyle/>
            <a:p>
              <a:pPr>
                <a:defRPr lang="en-US" sz="800" b="1" i="0" u="none" strike="noStrike" kern="1200" baseline="0">
                  <a:solidFill>
                    <a:schemeClr val="tx1">
                      <a:lumMod val="95000"/>
                      <a:lumOff val="5000"/>
                    </a:schemeClr>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5"/>
        <c:spPr>
          <a:solidFill>
            <a:srgbClr val="1F7A1F"/>
          </a:solidFill>
          <a:ln>
            <a:noFill/>
          </a:ln>
          <a:effectLst/>
        </c:spPr>
      </c:pivotFmt>
      <c:pivotFmt>
        <c:idx val="16"/>
        <c:spPr>
          <a:solidFill>
            <a:srgbClr val="DCECCF"/>
          </a:solidFill>
          <a:ln>
            <a:noFill/>
          </a:ln>
          <a:effectLst/>
        </c:spPr>
      </c:pivotFmt>
      <c:pivotFmt>
        <c:idx val="17"/>
        <c:spPr>
          <a:solidFill>
            <a:srgbClr val="DCECCF"/>
          </a:solidFill>
          <a:ln>
            <a:noFill/>
          </a:ln>
          <a:effectLst/>
        </c:spPr>
        <c:marker>
          <c:symbol val="none"/>
        </c:marker>
        <c:dLbl>
          <c:idx val="0"/>
          <c:spPr>
            <a:noFill/>
            <a:ln>
              <a:noFill/>
            </a:ln>
            <a:effectLst/>
          </c:spPr>
          <c:txPr>
            <a:bodyPr rot="0" spcFirstLastPara="1" vertOverflow="ellipsis" vert="horz" wrap="square" anchor="ctr" anchorCtr="0"/>
            <a:lstStyle/>
            <a:p>
              <a:pPr algn="ctr" rtl="0">
                <a:defRPr lang="en-US" sz="800" b="1" i="0" u="none" strike="noStrike" kern="1200" baseline="0">
                  <a:solidFill>
                    <a:schemeClr val="tx1">
                      <a:lumMod val="95000"/>
                      <a:lumOff val="5000"/>
                    </a:schemeClr>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8"/>
        <c:spPr>
          <a:solidFill>
            <a:srgbClr val="1F7A1F"/>
          </a:solidFill>
          <a:ln>
            <a:noFill/>
          </a:ln>
          <a:effectLst/>
        </c:spPr>
        <c:marker>
          <c:symbol val="none"/>
        </c:marker>
        <c:dLbl>
          <c:idx val="0"/>
          <c:spPr>
            <a:noFill/>
            <a:ln>
              <a:noFill/>
            </a:ln>
            <a:effectLst/>
          </c:spPr>
          <c:txPr>
            <a:bodyPr rot="0" spcFirstLastPara="1" vertOverflow="ellipsis" vert="horz" wrap="square" anchor="ctr" anchorCtr="1"/>
            <a:lstStyle/>
            <a:p>
              <a:pPr>
                <a:defRPr lang="en-US" sz="800" b="1" i="0" u="none" strike="noStrike" kern="1200" baseline="0">
                  <a:solidFill>
                    <a:schemeClr val="tx1">
                      <a:lumMod val="95000"/>
                      <a:lumOff val="5000"/>
                    </a:schemeClr>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6"/>
          </a:solidFill>
          <a:ln>
            <a:noFill/>
          </a:ln>
          <a:effectLst/>
        </c:spPr>
        <c:marker>
          <c:symbol val="none"/>
        </c:marker>
        <c:dLbl>
          <c:idx val="0"/>
          <c:spPr>
            <a:noFill/>
            <a:ln>
              <a:noFill/>
            </a:ln>
            <a:effectLst/>
          </c:spPr>
          <c:txPr>
            <a:bodyPr rot="0" spcFirstLastPara="1" vertOverflow="ellipsis" vert="horz" wrap="square" anchor="ctr" anchorCtr="1"/>
            <a:lstStyle/>
            <a:p>
              <a:pPr>
                <a:defRPr lang="en-US" sz="800" b="1" i="0" u="none" strike="noStrike" kern="1200" baseline="0">
                  <a:solidFill>
                    <a:schemeClr val="tx1">
                      <a:lumMod val="95000"/>
                      <a:lumOff val="5000"/>
                    </a:schemeClr>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0"/>
        <c:spPr>
          <a:solidFill>
            <a:srgbClr val="DCECCF"/>
          </a:solidFill>
          <a:ln>
            <a:noFill/>
          </a:ln>
          <a:effectLst/>
        </c:spPr>
        <c:marker>
          <c:symbol val="none"/>
        </c:marker>
        <c:dLbl>
          <c:idx val="0"/>
          <c:spPr>
            <a:noFill/>
            <a:ln>
              <a:noFill/>
            </a:ln>
            <a:effectLst/>
          </c:spPr>
          <c:txPr>
            <a:bodyPr rot="0" spcFirstLastPara="1" vertOverflow="ellipsis" vert="horz" wrap="square" anchor="ctr" anchorCtr="0"/>
            <a:lstStyle/>
            <a:p>
              <a:pPr algn="ctr" rtl="0">
                <a:defRPr lang="en-US" sz="800" b="1" i="0" u="none" strike="noStrike" kern="1200" baseline="0">
                  <a:solidFill>
                    <a:schemeClr val="tx1">
                      <a:lumMod val="95000"/>
                      <a:lumOff val="5000"/>
                    </a:schemeClr>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1"/>
        <c:spPr>
          <a:solidFill>
            <a:srgbClr val="1F7A1F"/>
          </a:solidFill>
          <a:ln>
            <a:noFill/>
          </a:ln>
          <a:effectLst/>
        </c:spPr>
        <c:marker>
          <c:symbol val="none"/>
        </c:marker>
        <c:dLbl>
          <c:idx val="0"/>
          <c:spPr>
            <a:noFill/>
            <a:ln>
              <a:noFill/>
            </a:ln>
            <a:effectLst/>
          </c:spPr>
          <c:txPr>
            <a:bodyPr rot="0" spcFirstLastPara="1" vertOverflow="ellipsis" vert="horz" wrap="square" anchor="ctr" anchorCtr="1"/>
            <a:lstStyle/>
            <a:p>
              <a:pPr>
                <a:defRPr lang="en-US" sz="800" b="1" i="0" u="none" strike="noStrike" kern="1200" baseline="0">
                  <a:solidFill>
                    <a:schemeClr val="tx1">
                      <a:lumMod val="95000"/>
                      <a:lumOff val="5000"/>
                    </a:schemeClr>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6"/>
          </a:solidFill>
          <a:ln>
            <a:noFill/>
          </a:ln>
          <a:effectLst/>
        </c:spPr>
        <c:marker>
          <c:symbol val="none"/>
        </c:marker>
        <c:dLbl>
          <c:idx val="0"/>
          <c:spPr>
            <a:noFill/>
            <a:ln>
              <a:noFill/>
            </a:ln>
            <a:effectLst/>
          </c:spPr>
          <c:txPr>
            <a:bodyPr rot="0" spcFirstLastPara="1" vertOverflow="ellipsis" vert="horz" wrap="square" anchor="ctr" anchorCtr="1"/>
            <a:lstStyle/>
            <a:p>
              <a:pPr>
                <a:defRPr lang="en-US" sz="800" b="1" i="0" u="none" strike="noStrike" kern="1200" baseline="0">
                  <a:solidFill>
                    <a:schemeClr val="tx1">
                      <a:lumMod val="95000"/>
                      <a:lumOff val="5000"/>
                    </a:schemeClr>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421584895032681"/>
          <c:y val="0.22708350994687465"/>
          <c:w val="0.34756434857407537"/>
          <c:h val="0.67253288544139245"/>
        </c:manualLayout>
      </c:layout>
      <c:barChart>
        <c:barDir val="col"/>
        <c:grouping val="clustered"/>
        <c:varyColors val="0"/>
        <c:ser>
          <c:idx val="0"/>
          <c:order val="0"/>
          <c:tx>
            <c:strRef>
              <c:f>'Pivot Charts'!$A$183</c:f>
              <c:strCache>
                <c:ptCount val="1"/>
                <c:pt idx="0">
                  <c:v>Total Transportation Cost</c:v>
                </c:pt>
              </c:strCache>
            </c:strRef>
          </c:tx>
          <c:spPr>
            <a:solidFill>
              <a:srgbClr val="DCECCF"/>
            </a:solidFill>
            <a:ln>
              <a:noFill/>
            </a:ln>
            <a:effectLst/>
          </c:spPr>
          <c:invertIfNegative val="0"/>
          <c:dLbls>
            <c:spPr>
              <a:noFill/>
              <a:ln>
                <a:noFill/>
              </a:ln>
              <a:effectLst/>
            </c:spPr>
            <c:txPr>
              <a:bodyPr rot="0" spcFirstLastPara="1" vertOverflow="ellipsis" vert="horz" wrap="square" anchor="ctr" anchorCtr="0"/>
              <a:lstStyle/>
              <a:p>
                <a:pPr algn="ctr" rtl="0">
                  <a:defRPr lang="en-US" sz="800" b="1" i="0" u="none" strike="noStrike" kern="1200" baseline="0">
                    <a:solidFill>
                      <a:schemeClr val="tx1">
                        <a:lumMod val="95000"/>
                        <a:lumOff val="5000"/>
                      </a:schemeClr>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Charts'!$A$184</c:f>
              <c:strCache>
                <c:ptCount val="1"/>
                <c:pt idx="0">
                  <c:v>Total</c:v>
                </c:pt>
              </c:strCache>
            </c:strRef>
          </c:cat>
          <c:val>
            <c:numRef>
              <c:f>'Pivot Charts'!$A$184</c:f>
              <c:numCache>
                <c:formatCode>"₹"\ #,##0.00</c:formatCode>
                <c:ptCount val="1"/>
                <c:pt idx="0">
                  <c:v>164252.35050000012</c:v>
                </c:pt>
              </c:numCache>
            </c:numRef>
          </c:val>
          <c:extLst>
            <c:ext xmlns:c16="http://schemas.microsoft.com/office/drawing/2014/chart" uri="{C3380CC4-5D6E-409C-BE32-E72D297353CC}">
              <c16:uniqueId val="{00000000-C16E-4B1F-BDA1-B8D2878966F2}"/>
            </c:ext>
          </c:extLst>
        </c:ser>
        <c:ser>
          <c:idx val="1"/>
          <c:order val="1"/>
          <c:tx>
            <c:strRef>
              <c:f>'Pivot Charts'!$B$183</c:f>
              <c:strCache>
                <c:ptCount val="1"/>
                <c:pt idx="0">
                  <c:v>Total Profit</c:v>
                </c:pt>
              </c:strCache>
            </c:strRef>
          </c:tx>
          <c:spPr>
            <a:solidFill>
              <a:srgbClr val="1F7A1F"/>
            </a:solidFill>
            <a:ln>
              <a:noFill/>
            </a:ln>
            <a:effectLst/>
          </c:spPr>
          <c:invertIfNegative val="0"/>
          <c:dLbls>
            <c:spPr>
              <a:noFill/>
              <a:ln>
                <a:noFill/>
              </a:ln>
              <a:effectLst/>
            </c:spPr>
            <c:txPr>
              <a:bodyPr rot="0" spcFirstLastPara="1" vertOverflow="ellipsis" vert="horz" wrap="square" anchor="ctr" anchorCtr="1"/>
              <a:lstStyle/>
              <a:p>
                <a:pPr>
                  <a:defRPr lang="en-US" sz="800" b="1" i="0" u="none" strike="noStrike" kern="1200" baseline="0">
                    <a:solidFill>
                      <a:schemeClr val="tx1">
                        <a:lumMod val="95000"/>
                        <a:lumOff val="5000"/>
                      </a:schemeClr>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Charts'!$A$184</c:f>
              <c:strCache>
                <c:ptCount val="1"/>
                <c:pt idx="0">
                  <c:v>Total</c:v>
                </c:pt>
              </c:strCache>
            </c:strRef>
          </c:cat>
          <c:val>
            <c:numRef>
              <c:f>'Pivot Charts'!$B$184</c:f>
              <c:numCache>
                <c:formatCode>"₹"\ #,##0.00</c:formatCode>
                <c:ptCount val="1"/>
                <c:pt idx="0">
                  <c:v>4843361.6494999947</c:v>
                </c:pt>
              </c:numCache>
            </c:numRef>
          </c:val>
          <c:extLst>
            <c:ext xmlns:c16="http://schemas.microsoft.com/office/drawing/2014/chart" uri="{C3380CC4-5D6E-409C-BE32-E72D297353CC}">
              <c16:uniqueId val="{00000001-C16E-4B1F-BDA1-B8D2878966F2}"/>
            </c:ext>
          </c:extLst>
        </c:ser>
        <c:ser>
          <c:idx val="2"/>
          <c:order val="2"/>
          <c:tx>
            <c:strRef>
              <c:f>'Pivot Charts'!$C$183</c:f>
              <c:strCache>
                <c:ptCount val="1"/>
                <c:pt idx="0">
                  <c:v>Total Production Cost</c:v>
                </c:pt>
              </c:strCache>
            </c:strRef>
          </c:tx>
          <c:spPr>
            <a:solidFill>
              <a:schemeClr val="accent6"/>
            </a:solidFill>
            <a:ln>
              <a:noFill/>
            </a:ln>
            <a:effectLst/>
          </c:spPr>
          <c:invertIfNegative val="0"/>
          <c:dLbls>
            <c:spPr>
              <a:noFill/>
              <a:ln>
                <a:noFill/>
              </a:ln>
              <a:effectLst/>
            </c:spPr>
            <c:txPr>
              <a:bodyPr rot="0" spcFirstLastPara="1" vertOverflow="ellipsis" vert="horz" wrap="square" anchor="ctr" anchorCtr="1"/>
              <a:lstStyle/>
              <a:p>
                <a:pPr>
                  <a:defRPr lang="en-US" sz="800" b="1" i="0" u="none" strike="noStrike" kern="1200" baseline="0">
                    <a:solidFill>
                      <a:schemeClr val="tx1">
                        <a:lumMod val="95000"/>
                        <a:lumOff val="5000"/>
                      </a:schemeClr>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Charts'!$A$184</c:f>
              <c:strCache>
                <c:ptCount val="1"/>
                <c:pt idx="0">
                  <c:v>Total</c:v>
                </c:pt>
              </c:strCache>
            </c:strRef>
          </c:cat>
          <c:val>
            <c:numRef>
              <c:f>'Pivot Charts'!$C$184</c:f>
              <c:numCache>
                <c:formatCode>"₹"\ #,##0.00</c:formatCode>
                <c:ptCount val="1"/>
                <c:pt idx="0">
                  <c:v>6033220</c:v>
                </c:pt>
              </c:numCache>
            </c:numRef>
          </c:val>
          <c:extLst>
            <c:ext xmlns:c16="http://schemas.microsoft.com/office/drawing/2014/chart" uri="{C3380CC4-5D6E-409C-BE32-E72D297353CC}">
              <c16:uniqueId val="{00000002-C16E-4B1F-BDA1-B8D2878966F2}"/>
            </c:ext>
          </c:extLst>
        </c:ser>
        <c:dLbls>
          <c:dLblPos val="outEnd"/>
          <c:showLegendKey val="0"/>
          <c:showVal val="1"/>
          <c:showCatName val="0"/>
          <c:showSerName val="0"/>
          <c:showPercent val="0"/>
          <c:showBubbleSize val="0"/>
        </c:dLbls>
        <c:gapWidth val="219"/>
        <c:axId val="487542896"/>
        <c:axId val="487533776"/>
      </c:barChart>
      <c:catAx>
        <c:axId val="4875428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lgn="ctr" rtl="0">
              <a:defRPr lang="en-US" sz="800" b="1" i="0" u="none" strike="noStrike" kern="1200" baseline="0">
                <a:solidFill>
                  <a:schemeClr val="tx1">
                    <a:lumMod val="95000"/>
                    <a:lumOff val="5000"/>
                  </a:schemeClr>
                </a:solidFill>
                <a:latin typeface="Segoe UI" panose="020B0502040204020203" pitchFamily="34" charset="0"/>
                <a:ea typeface="+mn-ea"/>
                <a:cs typeface="Segoe UI" panose="020B0502040204020203" pitchFamily="34" charset="0"/>
              </a:defRPr>
            </a:pPr>
            <a:endParaRPr lang="en-US"/>
          </a:p>
        </c:txPr>
        <c:crossAx val="487533776"/>
        <c:crosses val="autoZero"/>
        <c:auto val="1"/>
        <c:lblAlgn val="ctr"/>
        <c:lblOffset val="100"/>
        <c:noMultiLvlLbl val="0"/>
      </c:catAx>
      <c:valAx>
        <c:axId val="487533776"/>
        <c:scaling>
          <c:orientation val="minMax"/>
        </c:scaling>
        <c:delete val="1"/>
        <c:axPos val="l"/>
        <c:numFmt formatCode="&quot;₹&quot;\ #,##0.00" sourceLinked="1"/>
        <c:majorTickMark val="none"/>
        <c:minorTickMark val="none"/>
        <c:tickLblPos val="nextTo"/>
        <c:crossAx val="48754289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lang="en-US" sz="800" b="1" i="0" u="none" strike="noStrike" kern="1200" baseline="0">
              <a:solidFill>
                <a:schemeClr val="tx1">
                  <a:lumMod val="95000"/>
                  <a:lumOff val="5000"/>
                </a:schemeClr>
              </a:solidFill>
              <a:latin typeface="Segoe UI" panose="020B0502040204020203" pitchFamily="34" charset="0"/>
              <a:ea typeface="+mn-ea"/>
              <a:cs typeface="Segoe UI" panose="020B0502040204020203" pitchFamily="34" charset="0"/>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lgn="ctr" rtl="0">
        <a:defRPr lang="en-US" sz="800" b="1" i="0" u="none" strike="noStrike" kern="1200" baseline="0">
          <a:solidFill>
            <a:schemeClr val="tx1">
              <a:lumMod val="95000"/>
              <a:lumOff val="5000"/>
            </a:schemeClr>
          </a:solidFill>
          <a:latin typeface="Segoe UI" panose="020B0502040204020203" pitchFamily="34" charset="0"/>
          <a:ea typeface="+mn-ea"/>
          <a:cs typeface="Segoe UI" panose="020B0502040204020203" pitchFamily="34" charset="0"/>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[Bangalore_Mandi_Dashboard_Updated.xlsm]Pivot Charts!Monthly Revenue Trend</c:name>
    <c:fmtId val="22"/>
  </c:pivotSource>
  <c:chart>
    <c:autoTitleDeleted val="1"/>
    <c:pivotFmts>
      <c:pivotFmt>
        <c:idx val="0"/>
        <c:spPr>
          <a:solidFill>
            <a:srgbClr val="1F7A1F"/>
          </a:solidFill>
          <a:ln>
            <a:noFill/>
          </a:ln>
          <a:effectLst/>
        </c:spP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rgbClr val="1F7A1F"/>
          </a:solidFill>
          <a:ln>
            <a:noFill/>
          </a:ln>
          <a:effectLst/>
        </c:spP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spPr>
          <a:solidFill>
            <a:srgbClr val="1F7A1F"/>
          </a:solidFill>
          <a:ln>
            <a:noFill/>
          </a:ln>
          <a:effectLst/>
        </c:spP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3"/>
        <c:spPr>
          <a:solidFill>
            <a:srgbClr val="1F7A1F"/>
          </a:solidFill>
          <a:ln>
            <a:noFill/>
          </a:ln>
          <a:effectLst/>
        </c:spP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4"/>
        <c:spPr>
          <a:solidFill>
            <a:srgbClr val="1F7A1F"/>
          </a:solidFill>
          <a:ln>
            <a:noFill/>
          </a:ln>
          <a:effectLst/>
        </c:spP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5"/>
        <c:spPr>
          <a:solidFill>
            <a:srgbClr val="1F7A1F"/>
          </a:solidFill>
          <a:ln>
            <a:noFill/>
          </a:ln>
          <a:effectLst/>
        </c:spP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6"/>
        <c:spPr>
          <a:solidFill>
            <a:srgbClr val="1F7A1F"/>
          </a:solidFill>
          <a:ln>
            <a:noFill/>
          </a:ln>
          <a:effectLst/>
        </c:spP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7"/>
        <c:spPr>
          <a:solidFill>
            <a:srgbClr val="1F7A1F"/>
          </a:solidFill>
          <a:ln>
            <a:noFill/>
          </a:ln>
          <a:effectLst/>
        </c:spP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8"/>
        <c:spPr>
          <a:solidFill>
            <a:srgbClr val="1F7A1F"/>
          </a:solidFill>
          <a:ln>
            <a:noFill/>
          </a:ln>
          <a:effectLst/>
        </c:spP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9"/>
        <c:spPr>
          <a:solidFill>
            <a:srgbClr val="1F7A1F"/>
          </a:solidFill>
          <a:ln>
            <a:noFill/>
          </a:ln>
          <a:effectLst/>
        </c:spP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0"/>
        <c:spPr>
          <a:solidFill>
            <a:srgbClr val="1F7A1F"/>
          </a:solidFill>
          <a:ln>
            <a:noFill/>
          </a:ln>
          <a:effectLst/>
        </c:spP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1"/>
        <c:spPr>
          <a:solidFill>
            <a:srgbClr val="1F7A1F"/>
          </a:solidFill>
          <a:ln>
            <a:noFill/>
          </a:ln>
          <a:effectLst/>
        </c:spP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2"/>
        <c:spPr>
          <a:solidFill>
            <a:srgbClr val="1F7A1F"/>
          </a:solidFill>
          <a:ln>
            <a:noFill/>
          </a:ln>
          <a:effectLst/>
        </c:spP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3"/>
        <c:spPr>
          <a:solidFill>
            <a:srgbClr val="1F7A1F"/>
          </a:solidFill>
          <a:ln>
            <a:noFill/>
          </a:ln>
          <a:effectLst/>
        </c:spP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4"/>
        <c:spPr>
          <a:solidFill>
            <a:srgbClr val="1F7A1F"/>
          </a:solidFill>
          <a:ln>
            <a:noFill/>
          </a:ln>
          <a:effectLst/>
        </c:spP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5"/>
        <c:spPr>
          <a:solidFill>
            <a:srgbClr val="1F7A1F"/>
          </a:solidFill>
          <a:ln>
            <a:noFill/>
          </a:ln>
          <a:effectLst/>
        </c:spP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6"/>
        <c:spPr>
          <a:solidFill>
            <a:srgbClr val="1F7A1F"/>
          </a:solidFill>
          <a:ln>
            <a:noFill/>
          </a:ln>
          <a:effectLst/>
        </c:spP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7"/>
        <c:spPr>
          <a:solidFill>
            <a:srgbClr val="1F7A1F"/>
          </a:solidFill>
          <a:ln>
            <a:noFill/>
          </a:ln>
          <a:effectLst/>
        </c:spP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8"/>
        <c:spPr>
          <a:solidFill>
            <a:srgbClr val="1F7A1F"/>
          </a:solidFill>
          <a:ln>
            <a:gradFill>
              <a:gsLst>
                <a:gs pos="50000">
                  <a:srgbClr val="0B5D1E"/>
                </a:gs>
                <a:gs pos="74000">
                  <a:srgbClr val="00B050"/>
                </a:gs>
                <a:gs pos="83000">
                  <a:srgbClr val="92D050"/>
                </a:gs>
                <a:gs pos="100000">
                  <a:srgbClr val="0B5D1E"/>
                </a:gs>
              </a:gsLst>
              <a:lin ang="5400000" scaled="1"/>
            </a:gradFill>
          </a:ln>
          <a:effectLst/>
        </c:spPr>
        <c:marker>
          <c:spPr>
            <a:solidFill>
              <a:srgbClr val="00B050"/>
            </a:solidFill>
            <a:ln>
              <a:solidFill>
                <a:schemeClr val="tx1">
                  <a:lumMod val="15000"/>
                  <a:lumOff val="85000"/>
                  <a:alpha val="91000"/>
                </a:schemeClr>
              </a:solidFill>
            </a:ln>
          </c:spPr>
        </c:marker>
        <c:dLbl>
          <c:idx val="0"/>
          <c:numFmt formatCode="&quot;₹&quot;\ #,##0" sourceLinked="0"/>
          <c:spPr>
            <a:noFill/>
            <a:ln>
              <a:noFill/>
            </a:ln>
            <a:effectLst/>
          </c:spPr>
          <c:txPr>
            <a:bodyPr rot="0" spcFirstLastPara="1" vertOverflow="ellipsis" vert="horz" wrap="square" lIns="38100" tIns="19050" rIns="38100" bIns="19050" anchor="ctr"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9"/>
        <c:spPr>
          <a:ln>
            <a:gradFill>
              <a:gsLst>
                <a:gs pos="50000">
                  <a:srgbClr val="0B5D1E"/>
                </a:gs>
                <a:gs pos="74000">
                  <a:srgbClr val="00B050"/>
                </a:gs>
                <a:gs pos="83000">
                  <a:srgbClr val="92D050"/>
                </a:gs>
                <a:gs pos="100000">
                  <a:srgbClr val="0B5D1E"/>
                </a:gs>
              </a:gsLst>
              <a:lin ang="5400000" scaled="1"/>
            </a:gradFill>
          </a:ln>
          <a:effectLst/>
        </c:spPr>
        <c:marker>
          <c:spPr>
            <a:solidFill>
              <a:srgbClr val="00B050"/>
            </a:solidFill>
            <a:ln>
              <a:solidFill>
                <a:schemeClr val="tx1">
                  <a:lumMod val="15000"/>
                  <a:lumOff val="85000"/>
                  <a:alpha val="91000"/>
                </a:schemeClr>
              </a:solidFill>
            </a:ln>
          </c:spPr>
        </c:marker>
        <c:dLbl>
          <c:idx val="0"/>
          <c:numFmt formatCode="&quot;₹&quot;\ #,##0" sourceLinked="0"/>
          <c:spPr>
            <a:noFill/>
            <a:ln>
              <a:noFill/>
            </a:ln>
            <a:effectLst/>
          </c:spPr>
          <c:txPr>
            <a:bodyPr rot="0" spcFirstLastPara="1" vertOverflow="ellipsis" vert="horz" wrap="square" lIns="38100" tIns="19050" rIns="38100" bIns="19050" anchor="ctr"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0"/>
        <c:spPr>
          <a:ln>
            <a:gradFill>
              <a:gsLst>
                <a:gs pos="50000">
                  <a:srgbClr val="0B5D1E"/>
                </a:gs>
                <a:gs pos="74000">
                  <a:srgbClr val="00B050"/>
                </a:gs>
                <a:gs pos="83000">
                  <a:srgbClr val="92D050"/>
                </a:gs>
                <a:gs pos="100000">
                  <a:srgbClr val="0B5D1E"/>
                </a:gs>
              </a:gsLst>
              <a:lin ang="5400000" scaled="1"/>
            </a:gradFill>
          </a:ln>
          <a:effectLst/>
        </c:spPr>
        <c:marker>
          <c:symbol val="square"/>
          <c:size val="7"/>
          <c:spPr>
            <a:solidFill>
              <a:srgbClr val="00B050"/>
            </a:solidFill>
            <a:ln>
              <a:solidFill>
                <a:schemeClr val="tx1">
                  <a:lumMod val="15000"/>
                  <a:lumOff val="85000"/>
                  <a:alpha val="91000"/>
                </a:schemeClr>
              </a:solidFill>
            </a:ln>
          </c:spPr>
        </c:marker>
        <c:dLbl>
          <c:idx val="0"/>
          <c:spPr>
            <a:noFill/>
            <a:ln>
              <a:noFill/>
            </a:ln>
            <a:effectLst/>
          </c:spPr>
          <c:txPr>
            <a:bodyPr wrap="square" lIns="38100" tIns="19050" rIns="38100" bIns="19050" anchor="ctr" anchorCtr="0">
              <a:spAutoFit/>
            </a:bodyPr>
            <a:lstStyle/>
            <a:p>
              <a:pPr algn="ctr">
                <a:defRPr lang="en-US"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1"/>
        <c:spPr>
          <a:ln>
            <a:gradFill>
              <a:gsLst>
                <a:gs pos="50000">
                  <a:srgbClr val="0B5D1E"/>
                </a:gs>
                <a:gs pos="74000">
                  <a:srgbClr val="00B050"/>
                </a:gs>
                <a:gs pos="83000">
                  <a:srgbClr val="92D050"/>
                </a:gs>
                <a:gs pos="100000">
                  <a:srgbClr val="0B5D1E"/>
                </a:gs>
              </a:gsLst>
              <a:lin ang="5400000" scaled="1"/>
            </a:gradFill>
          </a:ln>
          <a:effectLst/>
        </c:spPr>
        <c:marker>
          <c:symbol val="square"/>
          <c:size val="7"/>
          <c:spPr>
            <a:solidFill>
              <a:srgbClr val="00B050"/>
            </a:solidFill>
            <a:ln>
              <a:solidFill>
                <a:schemeClr val="tx1">
                  <a:lumMod val="15000"/>
                  <a:lumOff val="85000"/>
                  <a:alpha val="91000"/>
                </a:schemeClr>
              </a:solidFill>
            </a:ln>
          </c:spPr>
        </c:marker>
        <c:dLbl>
          <c:idx val="0"/>
          <c:spPr>
            <a:noFill/>
            <a:ln>
              <a:noFill/>
            </a:ln>
            <a:effectLst/>
          </c:spPr>
          <c:txPr>
            <a:bodyPr wrap="square" lIns="38100" tIns="19050" rIns="38100" bIns="19050" anchor="ctr" anchorCtr="0">
              <a:spAutoFit/>
            </a:bodyPr>
            <a:lstStyle/>
            <a:p>
              <a:pPr algn="ctr">
                <a:defRPr lang="en-US"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2"/>
        <c:spPr>
          <a:ln>
            <a:gradFill>
              <a:gsLst>
                <a:gs pos="50000">
                  <a:srgbClr val="0B5D1E"/>
                </a:gs>
                <a:gs pos="74000">
                  <a:srgbClr val="00B050"/>
                </a:gs>
                <a:gs pos="83000">
                  <a:srgbClr val="92D050"/>
                </a:gs>
                <a:gs pos="100000">
                  <a:srgbClr val="0B5D1E"/>
                </a:gs>
              </a:gsLst>
              <a:lin ang="5400000" scaled="1"/>
            </a:gradFill>
          </a:ln>
          <a:effectLst/>
        </c:spPr>
        <c:marker>
          <c:symbol val="square"/>
          <c:size val="7"/>
          <c:spPr>
            <a:solidFill>
              <a:srgbClr val="00B050"/>
            </a:solidFill>
            <a:ln>
              <a:solidFill>
                <a:schemeClr val="tx1">
                  <a:lumMod val="15000"/>
                  <a:lumOff val="85000"/>
                  <a:alpha val="91000"/>
                </a:schemeClr>
              </a:solidFill>
            </a:ln>
          </c:spPr>
        </c:marker>
        <c:dLbl>
          <c:idx val="0"/>
          <c:spPr>
            <a:noFill/>
            <a:ln>
              <a:noFill/>
            </a:ln>
            <a:effectLst/>
          </c:spPr>
          <c:txPr>
            <a:bodyPr/>
            <a:lstStyle/>
            <a:p>
              <a:pPr algn="ctr">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4401327175630832"/>
          <c:y val="0.23353626033703667"/>
          <c:w val="0.619867262377234"/>
          <c:h val="0.5783376656347724"/>
        </c:manualLayout>
      </c:layout>
      <c:lineChart>
        <c:grouping val="standard"/>
        <c:varyColors val="0"/>
        <c:ser>
          <c:idx val="0"/>
          <c:order val="0"/>
          <c:tx>
            <c:strRef>
              <c:f>'Pivot Charts'!$B$54</c:f>
              <c:strCache>
                <c:ptCount val="1"/>
                <c:pt idx="0">
                  <c:v>Total</c:v>
                </c:pt>
              </c:strCache>
            </c:strRef>
          </c:tx>
          <c:spPr>
            <a:ln>
              <a:gradFill>
                <a:gsLst>
                  <a:gs pos="50000">
                    <a:srgbClr val="0B5D1E"/>
                  </a:gs>
                  <a:gs pos="74000">
                    <a:srgbClr val="00B050"/>
                  </a:gs>
                  <a:gs pos="83000">
                    <a:srgbClr val="92D050"/>
                  </a:gs>
                  <a:gs pos="100000">
                    <a:srgbClr val="0B5D1E"/>
                  </a:gs>
                </a:gsLst>
                <a:lin ang="5400000" scaled="1"/>
              </a:gradFill>
            </a:ln>
            <a:effectLst/>
          </c:spPr>
          <c:marker>
            <c:symbol val="square"/>
            <c:size val="7"/>
            <c:spPr>
              <a:solidFill>
                <a:srgbClr val="00B050"/>
              </a:solidFill>
              <a:ln>
                <a:solidFill>
                  <a:schemeClr val="tx1">
                    <a:lumMod val="15000"/>
                    <a:lumOff val="85000"/>
                    <a:alpha val="91000"/>
                  </a:schemeClr>
                </a:solidFill>
              </a:ln>
            </c:spPr>
          </c:marker>
          <c:dLbls>
            <c:spPr>
              <a:noFill/>
              <a:ln>
                <a:noFill/>
              </a:ln>
              <a:effectLst/>
            </c:spPr>
            <c:txPr>
              <a:bodyPr/>
              <a:lstStyle/>
              <a:p>
                <a:pPr algn="ctr">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Charts'!$A$55:$A$60</c:f>
              <c:strCache>
                <c:ptCount val="5"/>
                <c:pt idx="0">
                  <c:v>January</c:v>
                </c:pt>
                <c:pt idx="1">
                  <c:v>February</c:v>
                </c:pt>
                <c:pt idx="2">
                  <c:v>March</c:v>
                </c:pt>
                <c:pt idx="3">
                  <c:v>April</c:v>
                </c:pt>
                <c:pt idx="4">
                  <c:v>May</c:v>
                </c:pt>
              </c:strCache>
            </c:strRef>
          </c:cat>
          <c:val>
            <c:numRef>
              <c:f>'Pivot Charts'!$B$55:$B$60</c:f>
              <c:numCache>
                <c:formatCode>"₹"\ #,##0.00</c:formatCode>
                <c:ptCount val="5"/>
                <c:pt idx="0">
                  <c:v>2011795</c:v>
                </c:pt>
                <c:pt idx="1">
                  <c:v>2266412</c:v>
                </c:pt>
                <c:pt idx="2">
                  <c:v>2898636</c:v>
                </c:pt>
                <c:pt idx="3">
                  <c:v>2004514</c:v>
                </c:pt>
                <c:pt idx="4">
                  <c:v>1859477</c:v>
                </c:pt>
              </c:numCache>
            </c:numRef>
          </c:val>
          <c:smooth val="0"/>
          <c:extLst>
            <c:ext xmlns:c16="http://schemas.microsoft.com/office/drawing/2014/chart" uri="{C3380CC4-5D6E-409C-BE32-E72D297353CC}">
              <c16:uniqueId val="{00000000-CB2D-47EE-A727-C5E45B573EE2}"/>
            </c:ext>
          </c:extLst>
        </c:ser>
        <c:dLbls>
          <c:showLegendKey val="0"/>
          <c:showVal val="0"/>
          <c:showCatName val="0"/>
          <c:showSerName val="0"/>
          <c:showPercent val="0"/>
          <c:showBubbleSize val="0"/>
        </c:dLbls>
        <c:marker val="1"/>
        <c:smooth val="0"/>
        <c:axId val="1766313520"/>
        <c:axId val="1766312080"/>
      </c:lineChart>
      <c:catAx>
        <c:axId val="1766313520"/>
        <c:scaling>
          <c:orientation val="minMax"/>
        </c:scaling>
        <c:delete val="0"/>
        <c:axPos val="b"/>
        <c:title>
          <c:tx>
            <c:rich>
              <a:bodyPr/>
              <a:lstStyle/>
              <a:p>
                <a:pPr>
                  <a:defRPr/>
                </a:pPr>
                <a:r>
                  <a:rPr lang="en-IN"/>
                  <a:t>Month</a:t>
                </a:r>
              </a:p>
            </c:rich>
          </c:tx>
          <c:overlay val="0"/>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vert="horz"/>
          <a:lstStyle/>
          <a:p>
            <a:pPr>
              <a:defRPr/>
            </a:pPr>
            <a:endParaRPr lang="en-US"/>
          </a:p>
        </c:txPr>
        <c:crossAx val="1766312080"/>
        <c:crosses val="autoZero"/>
        <c:auto val="1"/>
        <c:lblAlgn val="ctr"/>
        <c:lblOffset val="100"/>
        <c:noMultiLvlLbl val="0"/>
      </c:catAx>
      <c:valAx>
        <c:axId val="1766312080"/>
        <c:scaling>
          <c:orientation val="minMax"/>
        </c:scaling>
        <c:delete val="1"/>
        <c:axPos val="l"/>
        <c:majorGridlines>
          <c:spPr>
            <a:ln>
              <a:solidFill>
                <a:srgbClr val="DCECCF"/>
              </a:solidFill>
            </a:ln>
          </c:spPr>
        </c:majorGridlines>
        <c:title>
          <c:tx>
            <c:rich>
              <a:bodyPr/>
              <a:lstStyle/>
              <a:p>
                <a:pPr>
                  <a:defRPr/>
                </a:pPr>
                <a:r>
                  <a:rPr lang="en-IN"/>
                  <a:t>Revenue</a:t>
                </a:r>
              </a:p>
            </c:rich>
          </c:tx>
          <c:layout>
            <c:manualLayout>
              <c:xMode val="edge"/>
              <c:yMode val="edge"/>
              <c:x val="4.9521352351314066E-2"/>
              <c:y val="0.44118465339281954"/>
            </c:manualLayout>
          </c:layout>
          <c:overlay val="0"/>
        </c:title>
        <c:numFmt formatCode="&quot;₹&quot;\ #,##0" sourceLinked="0"/>
        <c:majorTickMark val="out"/>
        <c:minorTickMark val="none"/>
        <c:tickLblPos val="nextTo"/>
        <c:crossAx val="1766313520"/>
        <c:crosses val="autoZero"/>
        <c:crossBetween val="between"/>
      </c:valAx>
      <c:spPr>
        <a:noFill/>
        <a:ln w="25400">
          <a:noFill/>
        </a:ln>
      </c:spPr>
    </c:plotArea>
    <c:plotVisOnly val="1"/>
    <c:dispBlanksAs val="gap"/>
    <c:showDLblsOverMax val="0"/>
    <c:extLst/>
  </c:chart>
  <c:spPr>
    <a:solidFill>
      <a:schemeClr val="bg1"/>
    </a:solidFill>
    <a:ln w="9525" cap="flat" cmpd="sng" algn="ctr">
      <a:noFill/>
      <a:round/>
    </a:ln>
    <a:effectLst/>
  </c:spPr>
  <c:txPr>
    <a:bodyPr/>
    <a:lstStyle/>
    <a:p>
      <a:pPr>
        <a:defRPr lang="en-US" sz="1400" b="1" kern="1200">
          <a:solidFill>
            <a:schemeClr val="lt1"/>
          </a:solidFill>
          <a:latin typeface="Segoe UI" panose="020B0502040204020203" pitchFamily="34" charset="0"/>
          <a:ea typeface="+mn-ea"/>
          <a:cs typeface="Segoe UI" panose="020B0502040204020203" pitchFamily="34" charset="0"/>
        </a:defRPr>
      </a:pPr>
      <a:endParaRPr lang="en-US"/>
    </a:p>
  </c:txPr>
  <c:printSettings>
    <c:headerFooter/>
    <c:pageMargins b="0.75" l="0.7" r="0.7" t="0.75" header="0.3" footer="0.3"/>
    <c:pageSetup/>
  </c:printSettings>
  <c:userShapes r:id="rId1"/>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[Bangalore_Mandi_Dashboard_Updated.xlsm]Pivot Charts!Wholesale vs Retail Performance</c:name>
    <c:fmtId val="24"/>
  </c:pivotSource>
  <c:chart>
    <c:autoTitleDeleted val="1"/>
    <c:pivotFmts>
      <c:pivotFmt>
        <c:idx val="0"/>
        <c:spPr>
          <a:solidFill>
            <a:srgbClr val="1F7A1F"/>
          </a:solidFill>
          <a:ln>
            <a:noFill/>
          </a:ln>
          <a:effectLst/>
        </c:spP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rgbClr val="1F7A1F"/>
          </a:solidFill>
          <a:ln>
            <a:noFill/>
          </a:ln>
          <a:effectLst/>
        </c:spP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spPr>
          <a:solidFill>
            <a:srgbClr val="1F7A1F"/>
          </a:solidFill>
          <a:ln>
            <a:noFill/>
          </a:ln>
          <a:effectLst/>
        </c:spP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3"/>
        <c:spPr>
          <a:solidFill>
            <a:srgbClr val="1F7A1F"/>
          </a:solidFill>
          <a:ln>
            <a:noFill/>
          </a:ln>
          <a:effectLst/>
        </c:spP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4"/>
        <c:spPr>
          <a:solidFill>
            <a:srgbClr val="1F7A1F"/>
          </a:solidFill>
          <a:ln>
            <a:noFill/>
          </a:ln>
          <a:effectLst/>
        </c:spP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5"/>
        <c:spPr>
          <a:solidFill>
            <a:srgbClr val="1F7A1F"/>
          </a:solidFill>
          <a:ln>
            <a:noFill/>
          </a:ln>
          <a:effectLst/>
        </c:spP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6"/>
        <c:spPr>
          <a:solidFill>
            <a:srgbClr val="1F7A1F"/>
          </a:solidFill>
          <a:ln>
            <a:noFill/>
          </a:ln>
          <a:effectLst/>
        </c:spP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7"/>
        <c:spPr>
          <a:solidFill>
            <a:srgbClr val="1F7A1F"/>
          </a:solidFill>
          <a:ln>
            <a:noFill/>
          </a:ln>
          <a:effectLst/>
        </c:spP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8"/>
        <c:spPr>
          <a:solidFill>
            <a:srgbClr val="1F7A1F"/>
          </a:solidFill>
          <a:ln>
            <a:noFill/>
          </a:ln>
          <a:effectLst/>
        </c:spP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9"/>
        <c:spPr>
          <a:solidFill>
            <a:srgbClr val="1F7A1F"/>
          </a:solidFill>
          <a:ln>
            <a:noFill/>
          </a:ln>
          <a:effectLst/>
        </c:spP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0"/>
        <c:spPr>
          <a:solidFill>
            <a:srgbClr val="1F7A1F"/>
          </a:solidFill>
          <a:ln>
            <a:noFill/>
          </a:ln>
          <a:effectLst/>
        </c:spP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1"/>
        <c:spPr>
          <a:solidFill>
            <a:srgbClr val="1F7A1F"/>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2"/>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3"/>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4"/>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5"/>
        <c:spPr>
          <a:solidFill>
            <a:srgbClr val="1F7A1F"/>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6"/>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7"/>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8"/>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9"/>
        <c:spPr>
          <a:solidFill>
            <a:srgbClr val="1F7A1F"/>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0"/>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1"/>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2"/>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3"/>
        <c:spPr>
          <a:solidFill>
            <a:srgbClr val="1F7A1F"/>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4"/>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5"/>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6"/>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7"/>
        <c:spPr>
          <a:solidFill>
            <a:srgbClr val="1F7A1F"/>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8"/>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9"/>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30"/>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31"/>
        <c:spPr>
          <a:solidFill>
            <a:srgbClr val="DCECC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rgbClr val="1F7A1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rgbClr val="DCECC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rgbClr val="1F7A1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rgbClr val="DCECC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rgbClr val="1F7A1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4149362270185265"/>
          <c:y val="0.20020606930044971"/>
          <c:w val="0.56036139099633819"/>
          <c:h val="0.56333380563933366"/>
        </c:manualLayout>
      </c:layout>
      <c:barChart>
        <c:barDir val="col"/>
        <c:grouping val="clustered"/>
        <c:varyColors val="0"/>
        <c:ser>
          <c:idx val="0"/>
          <c:order val="0"/>
          <c:tx>
            <c:strRef>
              <c:f>'Pivot Charts'!$B$156</c:f>
              <c:strCache>
                <c:ptCount val="1"/>
                <c:pt idx="0">
                  <c:v>Total QTY</c:v>
                </c:pt>
              </c:strCache>
            </c:strRef>
          </c:tx>
          <c:spPr>
            <a:solidFill>
              <a:srgbClr val="DCECCF"/>
            </a:solidFill>
            <a:ln>
              <a:noFill/>
            </a:ln>
            <a:effectLst/>
          </c:spPr>
          <c:invertIfNegative val="0"/>
          <c:cat>
            <c:strRef>
              <c:f>'Pivot Charts'!$A$157:$A$159</c:f>
              <c:strCache>
                <c:ptCount val="2"/>
                <c:pt idx="0">
                  <c:v>Retail</c:v>
                </c:pt>
                <c:pt idx="1">
                  <c:v>Wholesale</c:v>
                </c:pt>
              </c:strCache>
            </c:strRef>
          </c:cat>
          <c:val>
            <c:numRef>
              <c:f>'Pivot Charts'!$B$157:$B$159</c:f>
              <c:numCache>
                <c:formatCode>"₹"\ #,##0.00</c:formatCode>
                <c:ptCount val="2"/>
                <c:pt idx="0">
                  <c:v>65382</c:v>
                </c:pt>
                <c:pt idx="1">
                  <c:v>165283</c:v>
                </c:pt>
              </c:numCache>
            </c:numRef>
          </c:val>
          <c:extLst>
            <c:ext xmlns:c16="http://schemas.microsoft.com/office/drawing/2014/chart" uri="{C3380CC4-5D6E-409C-BE32-E72D297353CC}">
              <c16:uniqueId val="{00000000-7374-41CC-804F-FDF1DA0EB6F5}"/>
            </c:ext>
          </c:extLst>
        </c:ser>
        <c:ser>
          <c:idx val="1"/>
          <c:order val="1"/>
          <c:tx>
            <c:strRef>
              <c:f>'Pivot Charts'!$C$156</c:f>
              <c:strCache>
                <c:ptCount val="1"/>
                <c:pt idx="0">
                  <c:v>Avg Selling Price</c:v>
                </c:pt>
              </c:strCache>
            </c:strRef>
          </c:tx>
          <c:spPr>
            <a:solidFill>
              <a:schemeClr val="accent2"/>
            </a:solidFill>
            <a:ln>
              <a:noFill/>
            </a:ln>
            <a:effectLst/>
          </c:spPr>
          <c:invertIfNegative val="0"/>
          <c:cat>
            <c:strRef>
              <c:f>'Pivot Charts'!$A$157:$A$159</c:f>
              <c:strCache>
                <c:ptCount val="2"/>
                <c:pt idx="0">
                  <c:v>Retail</c:v>
                </c:pt>
                <c:pt idx="1">
                  <c:v>Wholesale</c:v>
                </c:pt>
              </c:strCache>
            </c:strRef>
          </c:cat>
          <c:val>
            <c:numRef>
              <c:f>'Pivot Charts'!$C$157:$C$159</c:f>
              <c:numCache>
                <c:formatCode>"₹"\ #,##0.00</c:formatCode>
                <c:ptCount val="2"/>
                <c:pt idx="0">
                  <c:v>51.701492537313435</c:v>
                </c:pt>
                <c:pt idx="1">
                  <c:v>47.34319526627219</c:v>
                </c:pt>
              </c:numCache>
            </c:numRef>
          </c:val>
          <c:extLst>
            <c:ext xmlns:c16="http://schemas.microsoft.com/office/drawing/2014/chart" uri="{C3380CC4-5D6E-409C-BE32-E72D297353CC}">
              <c16:uniqueId val="{00000001-7374-41CC-804F-FDF1DA0EB6F5}"/>
            </c:ext>
          </c:extLst>
        </c:ser>
        <c:ser>
          <c:idx val="2"/>
          <c:order val="2"/>
          <c:tx>
            <c:strRef>
              <c:f>'Pivot Charts'!$D$156</c:f>
              <c:strCache>
                <c:ptCount val="1"/>
                <c:pt idx="0">
                  <c:v>Total Revenue</c:v>
                </c:pt>
              </c:strCache>
            </c:strRef>
          </c:tx>
          <c:spPr>
            <a:solidFill>
              <a:srgbClr val="1F7A1F"/>
            </a:solidFill>
            <a:ln>
              <a:noFill/>
            </a:ln>
            <a:effectLst/>
          </c:spPr>
          <c:invertIfNegative val="0"/>
          <c:cat>
            <c:strRef>
              <c:f>'Pivot Charts'!$A$157:$A$159</c:f>
              <c:strCache>
                <c:ptCount val="2"/>
                <c:pt idx="0">
                  <c:v>Retail</c:v>
                </c:pt>
                <c:pt idx="1">
                  <c:v>Wholesale</c:v>
                </c:pt>
              </c:strCache>
            </c:strRef>
          </c:cat>
          <c:val>
            <c:numRef>
              <c:f>'Pivot Charts'!$D$157:$D$159</c:f>
              <c:numCache>
                <c:formatCode>"₹"\ #,##0.00</c:formatCode>
                <c:ptCount val="2"/>
                <c:pt idx="0">
                  <c:v>3414611</c:v>
                </c:pt>
                <c:pt idx="1">
                  <c:v>7626223</c:v>
                </c:pt>
              </c:numCache>
            </c:numRef>
          </c:val>
          <c:extLst>
            <c:ext xmlns:c16="http://schemas.microsoft.com/office/drawing/2014/chart" uri="{C3380CC4-5D6E-409C-BE32-E72D297353CC}">
              <c16:uniqueId val="{00000002-7374-41CC-804F-FDF1DA0EB6F5}"/>
            </c:ext>
          </c:extLst>
        </c:ser>
        <c:ser>
          <c:idx val="3"/>
          <c:order val="3"/>
          <c:tx>
            <c:strRef>
              <c:f>'Pivot Charts'!$E$156</c:f>
              <c:strCache>
                <c:ptCount val="1"/>
                <c:pt idx="0">
                  <c:v>Total Profit</c:v>
                </c:pt>
              </c:strCache>
            </c:strRef>
          </c:tx>
          <c:spPr>
            <a:solidFill>
              <a:schemeClr val="accent6"/>
            </a:solidFill>
            <a:ln>
              <a:noFill/>
            </a:ln>
            <a:effectLst/>
          </c:spPr>
          <c:invertIfNegative val="0"/>
          <c:cat>
            <c:strRef>
              <c:f>'Pivot Charts'!$A$157:$A$159</c:f>
              <c:strCache>
                <c:ptCount val="2"/>
                <c:pt idx="0">
                  <c:v>Retail</c:v>
                </c:pt>
                <c:pt idx="1">
                  <c:v>Wholesale</c:v>
                </c:pt>
              </c:strCache>
            </c:strRef>
          </c:cat>
          <c:val>
            <c:numRef>
              <c:f>'Pivot Charts'!$E$157:$E$159</c:f>
              <c:numCache>
                <c:formatCode>"₹"\ #,##0.00</c:formatCode>
                <c:ptCount val="2"/>
                <c:pt idx="0">
                  <c:v>1688578.0004999985</c:v>
                </c:pt>
                <c:pt idx="1">
                  <c:v>3154783.6489999974</c:v>
                </c:pt>
              </c:numCache>
            </c:numRef>
          </c:val>
          <c:extLst>
            <c:ext xmlns:c16="http://schemas.microsoft.com/office/drawing/2014/chart" uri="{C3380CC4-5D6E-409C-BE32-E72D297353CC}">
              <c16:uniqueId val="{00000003-7374-41CC-804F-FDF1DA0EB6F5}"/>
            </c:ext>
          </c:extLst>
        </c:ser>
        <c:dLbls>
          <c:showLegendKey val="0"/>
          <c:showVal val="0"/>
          <c:showCatName val="0"/>
          <c:showSerName val="0"/>
          <c:showPercent val="0"/>
          <c:showBubbleSize val="0"/>
        </c:dLbls>
        <c:gapWidth val="70"/>
        <c:axId val="1766313520"/>
        <c:axId val="1766312080"/>
      </c:barChart>
      <c:catAx>
        <c:axId val="1766313520"/>
        <c:scaling>
          <c:orientation val="minMax"/>
        </c:scaling>
        <c:delete val="0"/>
        <c:axPos val="b"/>
        <c:title>
          <c:tx>
            <c:rich>
              <a:bodyPr rot="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r>
                  <a:rPr lang="en-IN" sz="800" b="1">
                    <a:solidFill>
                      <a:schemeClr val="tx1">
                        <a:lumMod val="95000"/>
                        <a:lumOff val="5000"/>
                      </a:schemeClr>
                    </a:solidFill>
                    <a:latin typeface="Segoe UI" panose="020B0502040204020203" pitchFamily="34" charset="0"/>
                    <a:cs typeface="Segoe UI" panose="020B0502040204020203" pitchFamily="34" charset="0"/>
                  </a:rPr>
                  <a:t>Market</a:t>
                </a:r>
              </a:p>
            </c:rich>
          </c:tx>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IN"/>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baseline="0">
                <a:solidFill>
                  <a:schemeClr val="tx1">
                    <a:lumMod val="95000"/>
                    <a:lumOff val="5000"/>
                  </a:schemeClr>
                </a:solidFill>
                <a:latin typeface="Segoe UI" panose="020B0502040204020203" pitchFamily="34" charset="0"/>
                <a:ea typeface="+mn-ea"/>
                <a:cs typeface="Segoe UI" panose="020B0502040204020203" pitchFamily="34" charset="0"/>
              </a:defRPr>
            </a:pPr>
            <a:endParaRPr lang="en-US"/>
          </a:p>
        </c:txPr>
        <c:crossAx val="1766312080"/>
        <c:crosses val="autoZero"/>
        <c:auto val="1"/>
        <c:lblAlgn val="ctr"/>
        <c:lblOffset val="100"/>
        <c:noMultiLvlLbl val="0"/>
      </c:catAx>
      <c:valAx>
        <c:axId val="1766312080"/>
        <c:scaling>
          <c:orientation val="minMax"/>
        </c:scaling>
        <c:delete val="1"/>
        <c:axPos val="l"/>
        <c:numFmt formatCode="&quot;₹&quot;\ #,##0" sourceLinked="0"/>
        <c:majorTickMark val="out"/>
        <c:minorTickMark val="none"/>
        <c:tickLblPos val="nextTo"/>
        <c:crossAx val="1766313520"/>
        <c:crosses val="autoZero"/>
        <c:crossBetween val="between"/>
      </c:valAx>
      <c:spPr>
        <a:solidFill>
          <a:schemeClr val="bg1"/>
        </a:solidFill>
        <a:ln>
          <a:noFill/>
        </a:ln>
        <a:effectLst/>
      </c:spPr>
    </c:plotArea>
    <c:plotVisOnly val="1"/>
    <c:dispBlanksAs val="gap"/>
    <c:showDLblsOverMax val="0"/>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[Bangalore_Mandi_Dashboard_Updated.xlsm]Pivot Charts!Best Month to sell Crop</c:name>
    <c:fmtId val="29"/>
  </c:pivotSource>
  <c:chart>
    <c:autoTitleDeleted val="1"/>
    <c:pivotFmts>
      <c:pivotFmt>
        <c:idx val="0"/>
        <c:spPr>
          <a:solidFill>
            <a:srgbClr val="1F7A1F"/>
          </a:solidFill>
          <a:ln>
            <a:noFill/>
          </a:ln>
          <a:effectLst/>
        </c:spP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rgbClr val="1F7A1F"/>
          </a:solidFill>
          <a:ln>
            <a:noFill/>
          </a:ln>
          <a:effectLst/>
        </c:spP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spPr>
          <a:solidFill>
            <a:srgbClr val="1F7A1F"/>
          </a:solidFill>
          <a:ln>
            <a:noFill/>
          </a:ln>
          <a:effectLst/>
        </c:spP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3"/>
        <c:spPr>
          <a:solidFill>
            <a:srgbClr val="1F7A1F"/>
          </a:solidFill>
          <a:ln>
            <a:noFill/>
          </a:ln>
          <a:effectLst/>
        </c:spP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4"/>
        <c:spPr>
          <a:solidFill>
            <a:srgbClr val="1F7A1F"/>
          </a:solidFill>
          <a:ln>
            <a:noFill/>
          </a:ln>
          <a:effectLst/>
        </c:spP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5"/>
        <c:spPr>
          <a:solidFill>
            <a:srgbClr val="1F7A1F"/>
          </a:solidFill>
          <a:ln>
            <a:noFill/>
          </a:ln>
          <a:effectLst/>
        </c:spP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6"/>
        <c:spPr>
          <a:solidFill>
            <a:srgbClr val="1F7A1F"/>
          </a:solidFill>
          <a:ln>
            <a:noFill/>
          </a:ln>
          <a:effectLst/>
        </c:spP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7"/>
        <c:spPr>
          <a:solidFill>
            <a:srgbClr val="1F7A1F"/>
          </a:solidFill>
          <a:ln>
            <a:noFill/>
          </a:ln>
          <a:effectLst/>
        </c:spP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8"/>
        <c:spPr>
          <a:solidFill>
            <a:srgbClr val="1F7A1F"/>
          </a:solidFill>
          <a:ln>
            <a:noFill/>
          </a:ln>
          <a:effectLst/>
        </c:spP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9"/>
        <c:spPr>
          <a:solidFill>
            <a:srgbClr val="1F7A1F"/>
          </a:solidFill>
          <a:ln>
            <a:noFill/>
          </a:ln>
          <a:effectLst/>
        </c:spP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0"/>
        <c:spPr>
          <a:solidFill>
            <a:srgbClr val="1F7A1F"/>
          </a:solidFill>
          <a:ln>
            <a:noFill/>
          </a:ln>
          <a:effectLst/>
        </c:spP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1"/>
        <c:spPr>
          <a:solidFill>
            <a:srgbClr val="1F7A1F"/>
          </a:solidFill>
          <a:ln>
            <a:noFill/>
          </a:ln>
          <a:effectLst/>
        </c:spP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2"/>
        <c:spPr>
          <a:solidFill>
            <a:srgbClr val="1F7A1F"/>
          </a:solidFill>
          <a:ln>
            <a:noFill/>
          </a:ln>
          <a:effectLst/>
        </c:spP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3"/>
        <c:spPr>
          <a:solidFill>
            <a:srgbClr val="1F7A1F"/>
          </a:solidFill>
          <a:ln>
            <a:noFill/>
          </a:ln>
          <a:effectLst/>
        </c:spP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4"/>
        <c:spPr>
          <a:solidFill>
            <a:srgbClr val="1F7A1F"/>
          </a:solidFill>
          <a:ln>
            <a:noFill/>
          </a:ln>
          <a:effectLst/>
        </c:spP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5"/>
        <c:spPr>
          <a:solidFill>
            <a:srgbClr val="1F7A1F"/>
          </a:solidFill>
          <a:ln>
            <a:noFill/>
          </a:ln>
          <a:effectLst/>
        </c:spP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6"/>
        <c:spPr>
          <a:solidFill>
            <a:srgbClr val="1F7A1F"/>
          </a:solidFill>
          <a:ln>
            <a:noFill/>
          </a:ln>
          <a:effectLst/>
        </c:spP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7"/>
        <c:spPr>
          <a:solidFill>
            <a:srgbClr val="1F7A1F"/>
          </a:solidFill>
          <a:ln>
            <a:noFill/>
          </a:ln>
          <a:effectLst/>
        </c:spP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8"/>
        <c:spPr>
          <a:solidFill>
            <a:srgbClr val="1F7A1F"/>
          </a:solidFill>
          <a:ln>
            <a:gradFill>
              <a:gsLst>
                <a:gs pos="50000">
                  <a:srgbClr val="0B5D1E"/>
                </a:gs>
                <a:gs pos="74000">
                  <a:srgbClr val="00B050"/>
                </a:gs>
                <a:gs pos="83000">
                  <a:srgbClr val="92D050"/>
                </a:gs>
                <a:gs pos="100000">
                  <a:srgbClr val="0B5D1E"/>
                </a:gs>
              </a:gsLst>
              <a:lin ang="5400000" scaled="1"/>
            </a:gradFill>
          </a:ln>
          <a:effectLst/>
        </c:spPr>
        <c:marker>
          <c:spPr>
            <a:solidFill>
              <a:srgbClr val="00B050"/>
            </a:solidFill>
            <a:ln>
              <a:solidFill>
                <a:schemeClr val="tx1">
                  <a:lumMod val="15000"/>
                  <a:lumOff val="85000"/>
                  <a:alpha val="91000"/>
                </a:schemeClr>
              </a:solidFill>
            </a:ln>
          </c:spPr>
        </c:marker>
        <c:dLbl>
          <c:idx val="0"/>
          <c:numFmt formatCode="&quot;₹&quot;\ #,##0" sourceLinked="0"/>
          <c:spPr>
            <a:noFill/>
            <a:ln>
              <a:noFill/>
            </a:ln>
            <a:effectLst/>
          </c:spPr>
          <c:txPr>
            <a:bodyPr rot="0" spcFirstLastPara="1" vertOverflow="ellipsis" vert="horz" wrap="square" lIns="38100" tIns="19050" rIns="38100" bIns="19050" anchor="ctr"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9"/>
        <c:spPr>
          <a:ln>
            <a:gradFill>
              <a:gsLst>
                <a:gs pos="50000">
                  <a:srgbClr val="0B5D1E"/>
                </a:gs>
                <a:gs pos="74000">
                  <a:srgbClr val="00B050"/>
                </a:gs>
                <a:gs pos="83000">
                  <a:srgbClr val="92D050"/>
                </a:gs>
                <a:gs pos="100000">
                  <a:srgbClr val="0B5D1E"/>
                </a:gs>
              </a:gsLst>
              <a:lin ang="5400000" scaled="1"/>
            </a:gradFill>
          </a:ln>
          <a:effectLst/>
        </c:spPr>
        <c:marker>
          <c:spPr>
            <a:solidFill>
              <a:srgbClr val="00B050"/>
            </a:solidFill>
            <a:ln>
              <a:solidFill>
                <a:schemeClr val="tx1">
                  <a:lumMod val="15000"/>
                  <a:lumOff val="85000"/>
                  <a:alpha val="91000"/>
                </a:schemeClr>
              </a:solidFill>
            </a:ln>
          </c:spPr>
        </c:marker>
        <c:dLbl>
          <c:idx val="0"/>
          <c:numFmt formatCode="&quot;₹&quot;\ #,##0" sourceLinked="0"/>
          <c:spPr>
            <a:noFill/>
            <a:ln>
              <a:noFill/>
            </a:ln>
            <a:effectLst/>
          </c:spPr>
          <c:txPr>
            <a:bodyPr rot="0" spcFirstLastPara="1" vertOverflow="ellipsis" vert="horz" wrap="square" lIns="38100" tIns="19050" rIns="38100" bIns="19050" anchor="ctr"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0"/>
        <c:spPr>
          <a:ln>
            <a:gradFill>
              <a:gsLst>
                <a:gs pos="50000">
                  <a:srgbClr val="0B5D1E"/>
                </a:gs>
                <a:gs pos="74000">
                  <a:srgbClr val="00B050"/>
                </a:gs>
                <a:gs pos="83000">
                  <a:srgbClr val="92D050"/>
                </a:gs>
                <a:gs pos="100000">
                  <a:srgbClr val="0B5D1E"/>
                </a:gs>
              </a:gsLst>
              <a:lin ang="5400000" scaled="1"/>
            </a:gradFill>
          </a:ln>
          <a:effectLst/>
        </c:spPr>
        <c:marker>
          <c:symbol val="square"/>
          <c:size val="7"/>
          <c:spPr>
            <a:solidFill>
              <a:srgbClr val="00B050"/>
            </a:solidFill>
            <a:ln>
              <a:solidFill>
                <a:schemeClr val="tx1">
                  <a:lumMod val="15000"/>
                  <a:lumOff val="85000"/>
                  <a:alpha val="91000"/>
                </a:schemeClr>
              </a:solidFill>
            </a:ln>
          </c:spPr>
        </c:marker>
        <c:dLbl>
          <c:idx val="0"/>
          <c:spPr>
            <a:noFill/>
            <a:ln>
              <a:noFill/>
            </a:ln>
            <a:effectLst/>
          </c:spPr>
          <c:txPr>
            <a:bodyPr wrap="square" lIns="38100" tIns="19050" rIns="38100" bIns="19050" anchor="ctr" anchorCtr="0">
              <a:spAutoFit/>
            </a:bodyPr>
            <a:lstStyle/>
            <a:p>
              <a:pPr algn="ctr">
                <a:defRPr lang="en-US"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1"/>
        <c:spPr>
          <a:ln>
            <a:gradFill>
              <a:gsLst>
                <a:gs pos="50000">
                  <a:srgbClr val="0B5D1E"/>
                </a:gs>
                <a:gs pos="74000">
                  <a:srgbClr val="00B050"/>
                </a:gs>
                <a:gs pos="83000">
                  <a:srgbClr val="92D050"/>
                </a:gs>
                <a:gs pos="100000">
                  <a:srgbClr val="0B5D1E"/>
                </a:gs>
              </a:gsLst>
              <a:lin ang="5400000" scaled="1"/>
            </a:gradFill>
          </a:ln>
          <a:effectLst/>
        </c:spPr>
        <c:marker>
          <c:symbol val="square"/>
          <c:size val="7"/>
          <c:spPr>
            <a:solidFill>
              <a:srgbClr val="00B050"/>
            </a:solidFill>
            <a:ln>
              <a:solidFill>
                <a:schemeClr val="tx1">
                  <a:lumMod val="15000"/>
                  <a:lumOff val="85000"/>
                  <a:alpha val="91000"/>
                </a:schemeClr>
              </a:solidFill>
            </a:ln>
          </c:spPr>
        </c:marker>
        <c:dLbl>
          <c:idx val="0"/>
          <c:spPr>
            <a:noFill/>
            <a:ln>
              <a:noFill/>
            </a:ln>
            <a:effectLst/>
          </c:spPr>
          <c:txPr>
            <a:bodyPr wrap="square" lIns="38100" tIns="19050" rIns="38100" bIns="19050" anchor="ctr" anchorCtr="0">
              <a:spAutoFit/>
            </a:bodyPr>
            <a:lstStyle/>
            <a:p>
              <a:pPr algn="ctr">
                <a:defRPr lang="en-US"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2"/>
        <c:spPr>
          <a:ln>
            <a:gradFill>
              <a:gsLst>
                <a:gs pos="50000">
                  <a:srgbClr val="0B5D1E"/>
                </a:gs>
                <a:gs pos="74000">
                  <a:srgbClr val="00B050"/>
                </a:gs>
                <a:gs pos="83000">
                  <a:srgbClr val="92D050"/>
                </a:gs>
                <a:gs pos="100000">
                  <a:srgbClr val="0B5D1E"/>
                </a:gs>
              </a:gsLst>
              <a:lin ang="5400000" scaled="1"/>
            </a:gradFill>
          </a:ln>
          <a:effectLst/>
        </c:spPr>
        <c:marker>
          <c:symbol val="square"/>
          <c:size val="7"/>
          <c:spPr>
            <a:solidFill>
              <a:srgbClr val="00B050"/>
            </a:solidFill>
            <a:ln>
              <a:solidFill>
                <a:schemeClr val="tx1">
                  <a:lumMod val="15000"/>
                  <a:lumOff val="85000"/>
                  <a:alpha val="91000"/>
                </a:schemeClr>
              </a:solidFill>
            </a:ln>
          </c:spPr>
        </c:marker>
        <c:dLbl>
          <c:idx val="0"/>
          <c:spPr>
            <a:noFill/>
            <a:ln>
              <a:noFill/>
            </a:ln>
            <a:effectLst/>
          </c:spPr>
          <c:txPr>
            <a:bodyPr wrap="square" lIns="38100" tIns="19050" rIns="38100" bIns="19050" anchor="ctr" anchorCtr="0">
              <a:spAutoFit/>
            </a:bodyPr>
            <a:lstStyle/>
            <a:p>
              <a:pPr algn="ctr">
                <a:defRPr lang="en-US"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3"/>
        <c:spPr>
          <a:ln>
            <a:gradFill>
              <a:gsLst>
                <a:gs pos="50000">
                  <a:srgbClr val="0B5D1E"/>
                </a:gs>
                <a:gs pos="74000">
                  <a:srgbClr val="00B050"/>
                </a:gs>
                <a:gs pos="83000">
                  <a:srgbClr val="92D050"/>
                </a:gs>
                <a:gs pos="100000">
                  <a:srgbClr val="0B5D1E"/>
                </a:gs>
              </a:gsLst>
              <a:lin ang="5400000" scaled="1"/>
            </a:gradFill>
          </a:ln>
          <a:effectLst/>
        </c:spPr>
        <c:marker>
          <c:symbol val="square"/>
          <c:size val="7"/>
          <c:spPr>
            <a:solidFill>
              <a:srgbClr val="00B050"/>
            </a:solidFill>
            <a:ln>
              <a:solidFill>
                <a:schemeClr val="tx1">
                  <a:lumMod val="15000"/>
                  <a:lumOff val="85000"/>
                  <a:alpha val="91000"/>
                </a:schemeClr>
              </a:solidFill>
            </a:ln>
          </c:spPr>
        </c:marker>
        <c:dLbl>
          <c:idx val="0"/>
          <c:spPr>
            <a:noFill/>
            <a:ln>
              <a:noFill/>
            </a:ln>
            <a:effectLst/>
          </c:spPr>
          <c:txPr>
            <a:bodyPr wrap="square" lIns="38100" tIns="19050" rIns="38100" bIns="19050" anchor="ctr" anchorCtr="0">
              <a:spAutoFit/>
            </a:bodyPr>
            <a:lstStyle/>
            <a:p>
              <a:pPr algn="ctr">
                <a:defRPr lang="en-US"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4"/>
        <c:spPr>
          <a:ln>
            <a:gradFill>
              <a:gsLst>
                <a:gs pos="50000">
                  <a:srgbClr val="0B5D1E"/>
                </a:gs>
                <a:gs pos="74000">
                  <a:srgbClr val="00B050"/>
                </a:gs>
                <a:gs pos="83000">
                  <a:srgbClr val="92D050"/>
                </a:gs>
                <a:gs pos="100000">
                  <a:srgbClr val="0B5D1E"/>
                </a:gs>
              </a:gsLst>
              <a:lin ang="5400000" scaled="1"/>
            </a:gradFill>
          </a:ln>
          <a:effectLst/>
        </c:spPr>
        <c:marker>
          <c:symbol val="square"/>
          <c:size val="7"/>
          <c:spPr>
            <a:solidFill>
              <a:srgbClr val="00B050"/>
            </a:solidFill>
            <a:ln>
              <a:solidFill>
                <a:schemeClr val="tx1">
                  <a:lumMod val="15000"/>
                  <a:lumOff val="85000"/>
                  <a:alpha val="91000"/>
                </a:schemeClr>
              </a:solidFill>
            </a:ln>
          </c:spPr>
        </c:marker>
        <c:dLbl>
          <c:idx val="0"/>
          <c:spPr>
            <a:noFill/>
            <a:ln>
              <a:noFill/>
            </a:ln>
            <a:effectLst/>
          </c:spPr>
          <c:txPr>
            <a:bodyPr wrap="square" lIns="38100" tIns="19050" rIns="38100" bIns="19050" anchor="ctr" anchorCtr="0">
              <a:spAutoFit/>
            </a:bodyPr>
            <a:lstStyle/>
            <a:p>
              <a:pPr algn="ctr">
                <a:defRPr lang="en-US"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5"/>
        <c:spPr>
          <a:ln>
            <a:gradFill>
              <a:gsLst>
                <a:gs pos="45000">
                  <a:srgbClr val="FF0000"/>
                </a:gs>
                <a:gs pos="74000">
                  <a:srgbClr val="C00000"/>
                </a:gs>
                <a:gs pos="83000">
                  <a:srgbClr val="FF0000"/>
                </a:gs>
                <a:gs pos="100000">
                  <a:schemeClr val="accent2">
                    <a:lumMod val="40000"/>
                    <a:lumOff val="60000"/>
                  </a:schemeClr>
                </a:gs>
              </a:gsLst>
              <a:lin ang="5400000" scaled="1"/>
            </a:gradFill>
          </a:ln>
          <a:effectLst/>
        </c:spPr>
        <c:marker>
          <c:symbol val="square"/>
          <c:size val="7"/>
          <c:spPr>
            <a:solidFill>
              <a:srgbClr val="00B050"/>
            </a:solidFill>
            <a:ln>
              <a:solidFill>
                <a:schemeClr val="tx1">
                  <a:lumMod val="15000"/>
                  <a:lumOff val="85000"/>
                  <a:alpha val="91000"/>
                </a:schemeClr>
              </a:solidFill>
            </a:ln>
          </c:spPr>
        </c:marker>
        <c:dLbl>
          <c:idx val="0"/>
          <c:spPr>
            <a:noFill/>
            <a:ln>
              <a:noFill/>
            </a:ln>
            <a:effectLst/>
          </c:spPr>
          <c:txPr>
            <a:bodyPr wrap="square" lIns="38100" tIns="19050" rIns="38100" bIns="19050" anchor="ctr" anchorCtr="0">
              <a:spAutoFit/>
            </a:bodyPr>
            <a:lstStyle/>
            <a:p>
              <a:pPr algn="ctr">
                <a:defRPr lang="en-US"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6"/>
      </c:pivotFmt>
      <c:pivotFmt>
        <c:idx val="27"/>
        <c:spPr>
          <a:ln>
            <a:gradFill>
              <a:gsLst>
                <a:gs pos="45000">
                  <a:srgbClr val="FF0000"/>
                </a:gs>
                <a:gs pos="74000">
                  <a:srgbClr val="C00000"/>
                </a:gs>
                <a:gs pos="83000">
                  <a:srgbClr val="FF0000"/>
                </a:gs>
                <a:gs pos="100000">
                  <a:schemeClr val="accent2">
                    <a:lumMod val="40000"/>
                    <a:lumOff val="60000"/>
                  </a:schemeClr>
                </a:gs>
              </a:gsLst>
              <a:lin ang="5400000" scaled="1"/>
            </a:gradFill>
          </a:ln>
          <a:effectLst/>
        </c:spPr>
        <c:marker>
          <c:symbol val="square"/>
          <c:size val="7"/>
          <c:spPr>
            <a:solidFill>
              <a:srgbClr val="00B050"/>
            </a:solidFill>
            <a:ln>
              <a:solidFill>
                <a:schemeClr val="tx1">
                  <a:lumMod val="15000"/>
                  <a:lumOff val="85000"/>
                  <a:alpha val="91000"/>
                </a:schemeClr>
              </a:solidFill>
            </a:ln>
          </c:spPr>
        </c:marker>
        <c:dLbl>
          <c:idx val="0"/>
          <c:spPr>
            <a:noFill/>
            <a:ln>
              <a:noFill/>
            </a:ln>
            <a:effectLst/>
          </c:spPr>
          <c:txPr>
            <a:bodyPr wrap="square" lIns="38100" tIns="19050" rIns="38100" bIns="19050" anchor="ctr" anchorCtr="0">
              <a:spAutoFit/>
            </a:bodyPr>
            <a:lstStyle/>
            <a:p>
              <a:pPr algn="ctr">
                <a:defRPr lang="en-US"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8"/>
        <c:spPr>
          <a:ln>
            <a:gradFill>
              <a:gsLst>
                <a:gs pos="45000">
                  <a:srgbClr val="FF0000"/>
                </a:gs>
                <a:gs pos="74000">
                  <a:srgbClr val="C00000"/>
                </a:gs>
                <a:gs pos="83000">
                  <a:srgbClr val="FF0000"/>
                </a:gs>
                <a:gs pos="100000">
                  <a:schemeClr val="accent2">
                    <a:lumMod val="40000"/>
                    <a:lumOff val="60000"/>
                  </a:schemeClr>
                </a:gs>
              </a:gsLst>
              <a:lin ang="5400000" scaled="1"/>
            </a:gradFill>
          </a:ln>
          <a:effectLst/>
        </c:spPr>
        <c:marker>
          <c:symbol val="square"/>
          <c:size val="7"/>
          <c:spPr>
            <a:solidFill>
              <a:srgbClr val="00B050"/>
            </a:solidFill>
            <a:ln>
              <a:solidFill>
                <a:schemeClr val="tx1">
                  <a:lumMod val="15000"/>
                  <a:lumOff val="85000"/>
                  <a:alpha val="91000"/>
                </a:schemeClr>
              </a:solidFill>
            </a:ln>
          </c:spPr>
        </c:marker>
        <c:dLbl>
          <c:idx val="0"/>
          <c:spPr>
            <a:noFill/>
            <a:ln>
              <a:noFill/>
            </a:ln>
            <a:effectLst/>
          </c:spPr>
          <c:txPr>
            <a:bodyPr wrap="square" lIns="38100" tIns="19050" rIns="38100" bIns="19050" anchor="ctr" anchorCtr="0">
              <a:spAutoFit/>
            </a:bodyPr>
            <a:lstStyle/>
            <a:p>
              <a:pPr algn="ctr">
                <a:defRPr lang="en-US"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4401327175630832"/>
          <c:y val="0.23353626033703667"/>
          <c:w val="0.77924237204724411"/>
          <c:h val="0.5783376656347724"/>
        </c:manualLayout>
      </c:layout>
      <c:lineChart>
        <c:grouping val="standard"/>
        <c:varyColors val="0"/>
        <c:ser>
          <c:idx val="0"/>
          <c:order val="0"/>
          <c:tx>
            <c:strRef>
              <c:f>'Pivot Charts'!$B$83</c:f>
              <c:strCache>
                <c:ptCount val="1"/>
                <c:pt idx="0">
                  <c:v>Total</c:v>
                </c:pt>
              </c:strCache>
            </c:strRef>
          </c:tx>
          <c:spPr>
            <a:ln>
              <a:gradFill>
                <a:gsLst>
                  <a:gs pos="45000">
                    <a:srgbClr val="FF0000"/>
                  </a:gs>
                  <a:gs pos="74000">
                    <a:srgbClr val="C00000"/>
                  </a:gs>
                  <a:gs pos="83000">
                    <a:srgbClr val="FF0000"/>
                  </a:gs>
                  <a:gs pos="100000">
                    <a:schemeClr val="accent2">
                      <a:lumMod val="40000"/>
                      <a:lumOff val="60000"/>
                    </a:schemeClr>
                  </a:gs>
                </a:gsLst>
                <a:lin ang="5400000" scaled="1"/>
              </a:gradFill>
            </a:ln>
            <a:effectLst/>
          </c:spPr>
          <c:marker>
            <c:symbol val="square"/>
            <c:size val="7"/>
            <c:spPr>
              <a:solidFill>
                <a:srgbClr val="00B050"/>
              </a:solidFill>
              <a:ln>
                <a:solidFill>
                  <a:schemeClr val="tx1">
                    <a:lumMod val="15000"/>
                    <a:lumOff val="85000"/>
                    <a:alpha val="91000"/>
                  </a:schemeClr>
                </a:solidFill>
              </a:ln>
            </c:spPr>
          </c:marker>
          <c:dLbls>
            <c:spPr>
              <a:noFill/>
              <a:ln>
                <a:noFill/>
              </a:ln>
              <a:effectLst/>
            </c:spPr>
            <c:txPr>
              <a:bodyPr wrap="square" lIns="38100" tIns="19050" rIns="38100" bIns="19050" anchor="ctr" anchorCtr="0">
                <a:spAutoFit/>
              </a:bodyPr>
              <a:lstStyle/>
              <a:p>
                <a:pPr algn="ctr">
                  <a:defRPr lang="en-US"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Charts'!$A$84:$A$89</c:f>
              <c:strCache>
                <c:ptCount val="5"/>
                <c:pt idx="0">
                  <c:v>January</c:v>
                </c:pt>
                <c:pt idx="1">
                  <c:v>February</c:v>
                </c:pt>
                <c:pt idx="2">
                  <c:v>March</c:v>
                </c:pt>
                <c:pt idx="3">
                  <c:v>April</c:v>
                </c:pt>
                <c:pt idx="4">
                  <c:v>May</c:v>
                </c:pt>
              </c:strCache>
            </c:strRef>
          </c:cat>
          <c:val>
            <c:numRef>
              <c:f>'Pivot Charts'!$B$84:$B$89</c:f>
              <c:numCache>
                <c:formatCode>"₹"\ #,##0.00</c:formatCode>
                <c:ptCount val="5"/>
                <c:pt idx="0">
                  <c:v>2011795</c:v>
                </c:pt>
                <c:pt idx="1">
                  <c:v>2266412</c:v>
                </c:pt>
                <c:pt idx="2">
                  <c:v>2898636</c:v>
                </c:pt>
                <c:pt idx="3">
                  <c:v>2004514</c:v>
                </c:pt>
                <c:pt idx="4">
                  <c:v>1859477</c:v>
                </c:pt>
              </c:numCache>
            </c:numRef>
          </c:val>
          <c:smooth val="0"/>
          <c:extLst>
            <c:ext xmlns:c16="http://schemas.microsoft.com/office/drawing/2014/chart" uri="{C3380CC4-5D6E-409C-BE32-E72D297353CC}">
              <c16:uniqueId val="{00000000-1B50-47A6-BBCB-7BA8758BB7D1}"/>
            </c:ext>
          </c:extLst>
        </c:ser>
        <c:dLbls>
          <c:showLegendKey val="0"/>
          <c:showVal val="0"/>
          <c:showCatName val="0"/>
          <c:showSerName val="0"/>
          <c:showPercent val="0"/>
          <c:showBubbleSize val="0"/>
        </c:dLbls>
        <c:marker val="1"/>
        <c:smooth val="0"/>
        <c:axId val="1766313520"/>
        <c:axId val="1766312080"/>
      </c:lineChart>
      <c:catAx>
        <c:axId val="1766313520"/>
        <c:scaling>
          <c:orientation val="minMax"/>
        </c:scaling>
        <c:delete val="0"/>
        <c:axPos val="b"/>
        <c:title>
          <c:tx>
            <c:rich>
              <a:bodyPr/>
              <a:lstStyle/>
              <a:p>
                <a:pPr>
                  <a:defRPr/>
                </a:pPr>
                <a:r>
                  <a:rPr lang="en-IN"/>
                  <a:t>Month</a:t>
                </a:r>
              </a:p>
            </c:rich>
          </c:tx>
          <c:overlay val="0"/>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baseline="0">
                <a:solidFill>
                  <a:schemeClr val="tx1">
                    <a:lumMod val="95000"/>
                    <a:lumOff val="5000"/>
                  </a:schemeClr>
                </a:solidFill>
                <a:latin typeface="Segoe UI" panose="020B0502040204020203" pitchFamily="34" charset="0"/>
                <a:ea typeface="+mn-ea"/>
                <a:cs typeface="Segoe UI" panose="020B0502040204020203" pitchFamily="34" charset="0"/>
              </a:defRPr>
            </a:pPr>
            <a:endParaRPr lang="en-US"/>
          </a:p>
        </c:txPr>
        <c:crossAx val="1766312080"/>
        <c:crosses val="autoZero"/>
        <c:auto val="1"/>
        <c:lblAlgn val="ctr"/>
        <c:lblOffset val="100"/>
        <c:noMultiLvlLbl val="0"/>
      </c:catAx>
      <c:valAx>
        <c:axId val="1766312080"/>
        <c:scaling>
          <c:orientation val="minMax"/>
        </c:scaling>
        <c:delete val="1"/>
        <c:axPos val="l"/>
        <c:majorGridlines>
          <c:spPr>
            <a:ln>
              <a:solidFill>
                <a:srgbClr val="DCECCF"/>
              </a:solidFill>
            </a:ln>
          </c:spPr>
        </c:majorGridlines>
        <c:title>
          <c:tx>
            <c:rich>
              <a:bodyPr/>
              <a:lstStyle/>
              <a:p>
                <a:pPr>
                  <a:defRPr/>
                </a:pPr>
                <a:r>
                  <a:rPr lang="en-IN"/>
                  <a:t>Revenue</a:t>
                </a:r>
              </a:p>
            </c:rich>
          </c:tx>
          <c:layout>
            <c:manualLayout>
              <c:xMode val="edge"/>
              <c:yMode val="edge"/>
              <c:x val="4.9521352351314066E-2"/>
              <c:y val="0.44118465339281954"/>
            </c:manualLayout>
          </c:layout>
          <c:overlay val="0"/>
        </c:title>
        <c:numFmt formatCode="&quot;₹&quot;\ #,##0" sourceLinked="0"/>
        <c:majorTickMark val="out"/>
        <c:minorTickMark val="none"/>
        <c:tickLblPos val="nextTo"/>
        <c:crossAx val="1766313520"/>
        <c:crosses val="autoZero"/>
        <c:crossBetween val="between"/>
      </c:valAx>
      <c:spPr>
        <a:solidFill>
          <a:schemeClr val="bg1"/>
        </a:solidFill>
        <a:ln>
          <a:noFill/>
        </a:ln>
      </c:spPr>
    </c:plotArea>
    <c:plotVisOnly val="1"/>
    <c:dispBlanksAs val="gap"/>
    <c:showDLblsOverMax val="0"/>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1"/>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[Bangalore_Mandi_Dashboard_Updated.xlsm]Pivot Charts!Monthly Revenue Trend</c:name>
    <c:fmtId val="32"/>
  </c:pivotSource>
  <c:chart>
    <c:autoTitleDeleted val="1"/>
    <c:pivotFmts>
      <c:pivotFmt>
        <c:idx val="0"/>
        <c:spPr>
          <a:solidFill>
            <a:srgbClr val="1F7A1F"/>
          </a:solidFill>
          <a:ln>
            <a:no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1F7A1F"/>
          </a:solidFill>
          <a:ln>
            <a:no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1F7A1F"/>
          </a:solidFill>
          <a:ln>
            <a:no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1F7A1F"/>
          </a:solidFill>
          <a:ln>
            <a:no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1F7A1F"/>
          </a:solidFill>
          <a:ln>
            <a:no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1F7A1F"/>
          </a:solidFill>
          <a:ln>
            <a:no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1F7A1F"/>
          </a:solidFill>
          <a:ln>
            <a:no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1F7A1F"/>
          </a:solidFill>
          <a:ln>
            <a:no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rgbClr val="1F7A1F"/>
          </a:solidFill>
          <a:ln>
            <a:no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1F7A1F"/>
          </a:solidFill>
          <a:ln>
            <a:no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rgbClr val="1F7A1F"/>
          </a:solidFill>
          <a:ln>
            <a:no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rgbClr val="1F7A1F"/>
          </a:solidFill>
          <a:ln>
            <a:no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
        <c:spPr>
          <a:solidFill>
            <a:srgbClr val="1F7A1F"/>
          </a:solidFill>
          <a:ln>
            <a:no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rgbClr val="1F7A1F"/>
          </a:solidFill>
          <a:ln>
            <a:no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
        <c:spPr>
          <a:solidFill>
            <a:srgbClr val="1F7A1F"/>
          </a:solidFill>
          <a:ln>
            <a:no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5"/>
        <c:spPr>
          <a:solidFill>
            <a:srgbClr val="1F7A1F"/>
          </a:solidFill>
          <a:ln>
            <a:no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6"/>
        <c:spPr>
          <a:solidFill>
            <a:srgbClr val="1F7A1F"/>
          </a:solidFill>
          <a:ln>
            <a:no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7"/>
        <c:spPr>
          <a:solidFill>
            <a:srgbClr val="1F7A1F"/>
          </a:solidFill>
          <a:ln>
            <a:no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8"/>
        <c:spPr>
          <a:ln>
            <a:gradFill>
              <a:gsLst>
                <a:gs pos="50000">
                  <a:srgbClr val="0B5D1E"/>
                </a:gs>
                <a:gs pos="74000">
                  <a:srgbClr val="00B050"/>
                </a:gs>
                <a:gs pos="83000">
                  <a:srgbClr val="92D050"/>
                </a:gs>
                <a:gs pos="100000">
                  <a:srgbClr val="0B5D1E"/>
                </a:gs>
              </a:gsLst>
              <a:lin ang="5400000" scaled="1"/>
            </a:gradFill>
          </a:ln>
          <a:effectLst/>
        </c:spPr>
        <c:marker>
          <c:symbol val="square"/>
          <c:size val="7"/>
          <c:spPr>
            <a:solidFill>
              <a:srgbClr val="00B050"/>
            </a:solidFill>
            <a:ln>
              <a:solidFill>
                <a:schemeClr val="tx1">
                  <a:lumMod val="15000"/>
                  <a:lumOff val="85000"/>
                  <a:alpha val="91000"/>
                </a:schemeClr>
              </a:solidFill>
            </a:ln>
          </c:spPr>
        </c:marker>
        <c:dLbl>
          <c:idx val="0"/>
          <c:numFmt formatCode="&quot;₹&quot;\ #,##0" sourceLinked="0"/>
          <c:spPr>
            <a:noFill/>
            <a:ln>
              <a:noFill/>
            </a:ln>
            <a:effectLst/>
          </c:spPr>
          <c:txPr>
            <a:bodyPr rot="0" spcFirstLastPara="1" vertOverflow="ellipsis" vert="horz" wrap="square" lIns="38100" tIns="19050" rIns="38100" bIns="19050" anchor="ctr"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9"/>
        <c:spPr>
          <a:ln>
            <a:gradFill>
              <a:gsLst>
                <a:gs pos="50000">
                  <a:srgbClr val="0B5D1E"/>
                </a:gs>
                <a:gs pos="74000">
                  <a:srgbClr val="00B050"/>
                </a:gs>
                <a:gs pos="83000">
                  <a:srgbClr val="92D050"/>
                </a:gs>
                <a:gs pos="100000">
                  <a:srgbClr val="0B5D1E"/>
                </a:gs>
              </a:gsLst>
              <a:lin ang="5400000" scaled="1"/>
            </a:gradFill>
          </a:ln>
          <a:effectLst/>
        </c:spPr>
        <c:marker>
          <c:symbol val="square"/>
          <c:size val="7"/>
          <c:spPr>
            <a:solidFill>
              <a:srgbClr val="00B050"/>
            </a:solidFill>
            <a:ln>
              <a:solidFill>
                <a:schemeClr val="tx1">
                  <a:lumMod val="15000"/>
                  <a:lumOff val="85000"/>
                  <a:alpha val="91000"/>
                </a:schemeClr>
              </a:solidFill>
            </a:ln>
          </c:spPr>
        </c:marker>
        <c:dLbl>
          <c:idx val="0"/>
          <c:numFmt formatCode="&quot;₹&quot;\ #,##0" sourceLinked="0"/>
          <c:spPr>
            <a:noFill/>
            <a:ln>
              <a:noFill/>
            </a:ln>
            <a:effectLst/>
          </c:spPr>
          <c:txPr>
            <a:bodyPr rot="0" spcFirstLastPara="1" vertOverflow="ellipsis" vert="horz" wrap="square" lIns="38100" tIns="19050" rIns="38100" bIns="19050" anchor="ctr"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0"/>
        <c:spPr>
          <a:ln>
            <a:gradFill>
              <a:gsLst>
                <a:gs pos="50000">
                  <a:srgbClr val="0B5D1E"/>
                </a:gs>
                <a:gs pos="74000">
                  <a:srgbClr val="00B050"/>
                </a:gs>
                <a:gs pos="83000">
                  <a:srgbClr val="92D050"/>
                </a:gs>
                <a:gs pos="100000">
                  <a:srgbClr val="0B5D1E"/>
                </a:gs>
              </a:gsLst>
              <a:lin ang="5400000" scaled="1"/>
            </a:gradFill>
          </a:ln>
          <a:effectLst/>
        </c:spPr>
        <c:marker>
          <c:symbol val="square"/>
          <c:size val="7"/>
          <c:spPr>
            <a:solidFill>
              <a:srgbClr val="00B050"/>
            </a:solidFill>
            <a:ln>
              <a:solidFill>
                <a:schemeClr val="tx1">
                  <a:lumMod val="15000"/>
                  <a:lumOff val="85000"/>
                  <a:alpha val="91000"/>
                </a:schemeClr>
              </a:solidFill>
            </a:ln>
          </c:spPr>
        </c:marker>
        <c:dLbl>
          <c:idx val="0"/>
          <c:numFmt formatCode="&quot;₹&quot;\ #,##0" sourceLinked="0"/>
          <c:spPr>
            <a:noFill/>
            <a:ln>
              <a:noFill/>
            </a:ln>
            <a:effectLst/>
          </c:spPr>
          <c:txPr>
            <a:bodyPr rot="0" spcFirstLastPara="1" vertOverflow="ellipsis" vert="horz" wrap="square" lIns="38100" tIns="19050" rIns="38100" bIns="19050" anchor="ctr"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5060049546982401"/>
          <c:y val="0.22798075240594926"/>
          <c:w val="0.74177299107921701"/>
          <c:h val="0.61470135489820521"/>
        </c:manualLayout>
      </c:layout>
      <c:lineChart>
        <c:grouping val="standard"/>
        <c:varyColors val="0"/>
        <c:ser>
          <c:idx val="0"/>
          <c:order val="0"/>
          <c:tx>
            <c:strRef>
              <c:f>'Pivot Charts'!$B$54</c:f>
              <c:strCache>
                <c:ptCount val="1"/>
                <c:pt idx="0">
                  <c:v>Total</c:v>
                </c:pt>
              </c:strCache>
            </c:strRef>
          </c:tx>
          <c:spPr>
            <a:ln>
              <a:gradFill>
                <a:gsLst>
                  <a:gs pos="50000">
                    <a:srgbClr val="0B5D1E"/>
                  </a:gs>
                  <a:gs pos="74000">
                    <a:srgbClr val="00B050"/>
                  </a:gs>
                  <a:gs pos="83000">
                    <a:srgbClr val="92D050"/>
                  </a:gs>
                  <a:gs pos="100000">
                    <a:srgbClr val="0B5D1E"/>
                  </a:gs>
                </a:gsLst>
                <a:lin ang="5400000" scaled="1"/>
              </a:gradFill>
            </a:ln>
            <a:effectLst/>
          </c:spPr>
          <c:marker>
            <c:symbol val="square"/>
            <c:size val="7"/>
            <c:spPr>
              <a:solidFill>
                <a:srgbClr val="00B050"/>
              </a:solidFill>
              <a:ln>
                <a:solidFill>
                  <a:schemeClr val="tx1">
                    <a:lumMod val="15000"/>
                    <a:lumOff val="85000"/>
                    <a:alpha val="91000"/>
                  </a:schemeClr>
                </a:solidFill>
              </a:ln>
            </c:spPr>
          </c:marker>
          <c:dLbls>
            <c:numFmt formatCode="&quot;₹&quot;\ #,##0" sourceLinked="0"/>
            <c:spPr>
              <a:noFill/>
              <a:ln>
                <a:noFill/>
              </a:ln>
              <a:effectLst/>
            </c:spPr>
            <c:txPr>
              <a:bodyPr rot="0" spcFirstLastPara="1" vertOverflow="ellipsis" vert="horz" wrap="square" lIns="38100" tIns="19050" rIns="38100" bIns="19050" anchor="ctr"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Charts'!$A$55:$A$60</c:f>
              <c:strCache>
                <c:ptCount val="5"/>
                <c:pt idx="0">
                  <c:v>January</c:v>
                </c:pt>
                <c:pt idx="1">
                  <c:v>February</c:v>
                </c:pt>
                <c:pt idx="2">
                  <c:v>March</c:v>
                </c:pt>
                <c:pt idx="3">
                  <c:v>April</c:v>
                </c:pt>
                <c:pt idx="4">
                  <c:v>May</c:v>
                </c:pt>
              </c:strCache>
            </c:strRef>
          </c:cat>
          <c:val>
            <c:numRef>
              <c:f>'Pivot Charts'!$B$55:$B$60</c:f>
              <c:numCache>
                <c:formatCode>"₹"\ #,##0.00</c:formatCode>
                <c:ptCount val="5"/>
                <c:pt idx="0">
                  <c:v>2011795</c:v>
                </c:pt>
                <c:pt idx="1">
                  <c:v>2266412</c:v>
                </c:pt>
                <c:pt idx="2">
                  <c:v>2898636</c:v>
                </c:pt>
                <c:pt idx="3">
                  <c:v>2004514</c:v>
                </c:pt>
                <c:pt idx="4">
                  <c:v>1859477</c:v>
                </c:pt>
              </c:numCache>
            </c:numRef>
          </c:val>
          <c:smooth val="0"/>
          <c:extLst>
            <c:ext xmlns:c16="http://schemas.microsoft.com/office/drawing/2014/chart" uri="{C3380CC4-5D6E-409C-BE32-E72D297353CC}">
              <c16:uniqueId val="{00000000-41A1-4627-89FF-C0184E35BFD5}"/>
            </c:ext>
          </c:extLst>
        </c:ser>
        <c:dLbls>
          <c:showLegendKey val="0"/>
          <c:showVal val="0"/>
          <c:showCatName val="0"/>
          <c:showSerName val="0"/>
          <c:showPercent val="0"/>
          <c:showBubbleSize val="0"/>
        </c:dLbls>
        <c:marker val="1"/>
        <c:smooth val="0"/>
        <c:axId val="1766313520"/>
        <c:axId val="1766312080"/>
      </c:lineChart>
      <c:catAx>
        <c:axId val="1766313520"/>
        <c:scaling>
          <c:orientation val="minMax"/>
        </c:scaling>
        <c:delete val="0"/>
        <c:axPos val="b"/>
        <c:title>
          <c:tx>
            <c:rich>
              <a:bodyPr/>
              <a:lstStyle/>
              <a:p>
                <a:pPr>
                  <a:defRPr/>
                </a:pPr>
                <a:r>
                  <a:rPr lang="en-IN"/>
                  <a:t>Month</a:t>
                </a:r>
              </a:p>
            </c:rich>
          </c:tx>
          <c:overlay val="0"/>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baseline="0">
                <a:solidFill>
                  <a:schemeClr val="tx1">
                    <a:lumMod val="95000"/>
                    <a:lumOff val="5000"/>
                  </a:schemeClr>
                </a:solidFill>
                <a:latin typeface="Segoe UI" panose="020B0502040204020203" pitchFamily="34" charset="0"/>
                <a:ea typeface="+mn-ea"/>
                <a:cs typeface="Segoe UI" panose="020B0502040204020203" pitchFamily="34" charset="0"/>
              </a:defRPr>
            </a:pPr>
            <a:endParaRPr lang="en-US"/>
          </a:p>
        </c:txPr>
        <c:crossAx val="1766312080"/>
        <c:crosses val="autoZero"/>
        <c:auto val="1"/>
        <c:lblAlgn val="ctr"/>
        <c:lblOffset val="100"/>
        <c:noMultiLvlLbl val="0"/>
      </c:catAx>
      <c:valAx>
        <c:axId val="1766312080"/>
        <c:scaling>
          <c:orientation val="minMax"/>
        </c:scaling>
        <c:delete val="1"/>
        <c:axPos val="l"/>
        <c:majorGridlines>
          <c:spPr>
            <a:ln>
              <a:solidFill>
                <a:srgbClr val="DCECCF"/>
              </a:solidFill>
            </a:ln>
          </c:spPr>
        </c:majorGridlines>
        <c:title>
          <c:tx>
            <c:rich>
              <a:bodyPr/>
              <a:lstStyle/>
              <a:p>
                <a:pPr>
                  <a:defRPr/>
                </a:pPr>
                <a:r>
                  <a:rPr lang="en-IN"/>
                  <a:t>Revenue</a:t>
                </a:r>
              </a:p>
            </c:rich>
          </c:tx>
          <c:layout>
            <c:manualLayout>
              <c:xMode val="edge"/>
              <c:yMode val="edge"/>
              <c:x val="6.2256597541260061E-2"/>
              <c:y val="0.44825546806649169"/>
            </c:manualLayout>
          </c:layout>
          <c:overlay val="0"/>
        </c:title>
        <c:numFmt formatCode="&quot;₹&quot;\ #,##0" sourceLinked="0"/>
        <c:majorTickMark val="out"/>
        <c:minorTickMark val="none"/>
        <c:tickLblPos val="nextTo"/>
        <c:crossAx val="1766313520"/>
        <c:crosses val="autoZero"/>
        <c:crossBetween val="between"/>
      </c:valAx>
      <c:spPr>
        <a:solidFill>
          <a:schemeClr val="bg1"/>
        </a:solidFill>
        <a:ln>
          <a:noFill/>
        </a:ln>
      </c:spPr>
    </c:plotArea>
    <c:plotVisOnly val="1"/>
    <c:dispBlanksAs val="gap"/>
    <c:showDLblsOverMax val="0"/>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1"/>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[Bangalore_Mandi_Dashboard_Updated.xlsm]Pivot Charts!Profit By Bangalore Market</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400" b="0" i="0" u="none" strike="noStrike" baseline="0"/>
              <a:t>🌾 Profit by Bangalore Market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Charts'!$B$1</c:f>
              <c:strCache>
                <c:ptCount val="1"/>
                <c:pt idx="0">
                  <c:v>Total</c:v>
                </c:pt>
              </c:strCache>
            </c:strRef>
          </c:tx>
          <c:spPr>
            <a:solidFill>
              <a:schemeClr val="accent1"/>
            </a:solidFill>
            <a:ln>
              <a:noFill/>
            </a:ln>
            <a:effectLst/>
          </c:spPr>
          <c:invertIfNegative val="0"/>
          <c:cat>
            <c:strRef>
              <c:f>'Pivot Charts'!$A$2:$A$9</c:f>
              <c:strCache>
                <c:ptCount val="7"/>
                <c:pt idx="0">
                  <c:v>KR Market</c:v>
                </c:pt>
                <c:pt idx="1">
                  <c:v>Whitefield Market</c:v>
                </c:pt>
                <c:pt idx="2">
                  <c:v>APMC Yard</c:v>
                </c:pt>
                <c:pt idx="3">
                  <c:v>Electronic City Market</c:v>
                </c:pt>
                <c:pt idx="4">
                  <c:v>Rajajinagar Market</c:v>
                </c:pt>
                <c:pt idx="5">
                  <c:v>Kengeri Market</c:v>
                </c:pt>
                <c:pt idx="6">
                  <c:v>Yeshwanthpur Market</c:v>
                </c:pt>
              </c:strCache>
            </c:strRef>
          </c:cat>
          <c:val>
            <c:numRef>
              <c:f>'Pivot Charts'!$B$2:$B$9</c:f>
              <c:numCache>
                <c:formatCode>"₹"\ #,##0.00</c:formatCode>
                <c:ptCount val="7"/>
                <c:pt idx="0">
                  <c:v>2402488.9234999986</c:v>
                </c:pt>
                <c:pt idx="1">
                  <c:v>580373.6264999999</c:v>
                </c:pt>
                <c:pt idx="2">
                  <c:v>468723.61550000019</c:v>
                </c:pt>
                <c:pt idx="3">
                  <c:v>428286.63750000007</c:v>
                </c:pt>
                <c:pt idx="4">
                  <c:v>357780.60450000002</c:v>
                </c:pt>
                <c:pt idx="5">
                  <c:v>322137.13200000004</c:v>
                </c:pt>
                <c:pt idx="6">
                  <c:v>283571.11</c:v>
                </c:pt>
              </c:numCache>
            </c:numRef>
          </c:val>
          <c:extLst>
            <c:ext xmlns:c16="http://schemas.microsoft.com/office/drawing/2014/chart" uri="{C3380CC4-5D6E-409C-BE32-E72D297353CC}">
              <c16:uniqueId val="{00000002-5B42-40D0-B056-5EE4CE639A48}"/>
            </c:ext>
          </c:extLst>
        </c:ser>
        <c:dLbls>
          <c:showLegendKey val="0"/>
          <c:showVal val="0"/>
          <c:showCatName val="0"/>
          <c:showSerName val="0"/>
          <c:showPercent val="0"/>
          <c:showBubbleSize val="0"/>
        </c:dLbls>
        <c:gapWidth val="219"/>
        <c:axId val="1909375264"/>
        <c:axId val="1909376704"/>
      </c:barChart>
      <c:catAx>
        <c:axId val="1909375264"/>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09376704"/>
        <c:crosses val="autoZero"/>
        <c:auto val="1"/>
        <c:lblAlgn val="ctr"/>
        <c:lblOffset val="100"/>
        <c:noMultiLvlLbl val="0"/>
      </c:catAx>
      <c:valAx>
        <c:axId val="1909376704"/>
        <c:scaling>
          <c:orientation val="minMax"/>
        </c:scaling>
        <c:delete val="1"/>
        <c:axPos val="b"/>
        <c:numFmt formatCode="&quot;₹&quot;\ #,##0.00" sourceLinked="1"/>
        <c:majorTickMark val="out"/>
        <c:minorTickMark val="none"/>
        <c:tickLblPos val="nextTo"/>
        <c:crossAx val="190937526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[Bangalore_Mandi_Dashboard_Updated.xlsm]Pivot Charts!Most &amp; Least Profitable Crops</c:name>
    <c:fmtId val="1"/>
  </c:pivotSource>
  <c:chart>
    <c:autoTitleDeleted val="1"/>
    <c:pivotFmts>
      <c:pivotFmt>
        <c:idx val="0"/>
        <c:spPr>
          <a:solidFill>
            <a:srgbClr val="1F7A1F"/>
          </a:solidFill>
          <a:ln>
            <a:no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613071093386054"/>
          <c:y val="0.17769923990715034"/>
          <c:w val="0.77616688081353846"/>
          <c:h val="0.65073744814156298"/>
        </c:manualLayout>
      </c:layout>
      <c:barChart>
        <c:barDir val="col"/>
        <c:grouping val="clustered"/>
        <c:varyColors val="0"/>
        <c:ser>
          <c:idx val="0"/>
          <c:order val="0"/>
          <c:tx>
            <c:strRef>
              <c:f>'Pivot Charts'!$B$28</c:f>
              <c:strCache>
                <c:ptCount val="1"/>
                <c:pt idx="0">
                  <c:v>Total</c:v>
                </c:pt>
              </c:strCache>
            </c:strRef>
          </c:tx>
          <c:spPr>
            <a:solidFill>
              <a:srgbClr val="1F7A1F"/>
            </a:solidFill>
            <a:ln>
              <a:noFill/>
            </a:ln>
            <a:effectLst/>
          </c:spPr>
          <c:invertIfNegative val="0"/>
          <c:dLbls>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Charts'!$A$29:$A$35</c:f>
              <c:strCache>
                <c:ptCount val="6"/>
                <c:pt idx="0">
                  <c:v>Tomato</c:v>
                </c:pt>
                <c:pt idx="1">
                  <c:v>Green Chilli</c:v>
                </c:pt>
                <c:pt idx="2">
                  <c:v>Basmati Rice</c:v>
                </c:pt>
                <c:pt idx="3">
                  <c:v>Maize</c:v>
                </c:pt>
                <c:pt idx="4">
                  <c:v>Ragi</c:v>
                </c:pt>
                <c:pt idx="5">
                  <c:v>Onion</c:v>
                </c:pt>
              </c:strCache>
            </c:strRef>
          </c:cat>
          <c:val>
            <c:numRef>
              <c:f>'Pivot Charts'!$B$29:$B$35</c:f>
              <c:numCache>
                <c:formatCode>"₹"\ #,##0.00</c:formatCode>
                <c:ptCount val="6"/>
                <c:pt idx="0">
                  <c:v>1751826.9234999986</c:v>
                </c:pt>
                <c:pt idx="1">
                  <c:v>1224386.6374999997</c:v>
                </c:pt>
                <c:pt idx="2">
                  <c:v>1090029.6484999997</c:v>
                </c:pt>
                <c:pt idx="3">
                  <c:v>347815.69250000006</c:v>
                </c:pt>
                <c:pt idx="4">
                  <c:v>279810.62650000001</c:v>
                </c:pt>
                <c:pt idx="5">
                  <c:v>149492.12099999998</c:v>
                </c:pt>
              </c:numCache>
            </c:numRef>
          </c:val>
          <c:extLst>
            <c:ext xmlns:c16="http://schemas.microsoft.com/office/drawing/2014/chart" uri="{C3380CC4-5D6E-409C-BE32-E72D297353CC}">
              <c16:uniqueId val="{00000000-BC29-4249-9774-D251626E1C95}"/>
            </c:ext>
          </c:extLst>
        </c:ser>
        <c:dLbls>
          <c:showLegendKey val="0"/>
          <c:showVal val="0"/>
          <c:showCatName val="0"/>
          <c:showSerName val="0"/>
          <c:showPercent val="0"/>
          <c:showBubbleSize val="0"/>
        </c:dLbls>
        <c:gapWidth val="70"/>
        <c:axId val="1766313520"/>
        <c:axId val="1766312080"/>
      </c:barChart>
      <c:catAx>
        <c:axId val="1766313520"/>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sz="900" b="1">
                    <a:solidFill>
                      <a:schemeClr val="tx1">
                        <a:lumMod val="95000"/>
                        <a:lumOff val="5000"/>
                      </a:schemeClr>
                    </a:solidFill>
                    <a:latin typeface="Segoe UI" panose="020B0502040204020203" pitchFamily="34" charset="0"/>
                    <a:cs typeface="Segoe UI" panose="020B0502040204020203" pitchFamily="34" charset="0"/>
                  </a:rPr>
                  <a:t>Crop</a:t>
                </a:r>
                <a:r>
                  <a:rPr lang="en-IN" sz="900" b="1" baseline="0">
                    <a:solidFill>
                      <a:schemeClr val="tx1">
                        <a:lumMod val="95000"/>
                        <a:lumOff val="5000"/>
                      </a:schemeClr>
                    </a:solidFill>
                    <a:latin typeface="Segoe UI" panose="020B0502040204020203" pitchFamily="34" charset="0"/>
                    <a:cs typeface="Segoe UI" panose="020B0502040204020203" pitchFamily="34" charset="0"/>
                  </a:rPr>
                  <a:t> Name</a:t>
                </a:r>
                <a:endParaRPr lang="en-IN" sz="900" b="1">
                  <a:solidFill>
                    <a:schemeClr val="tx1">
                      <a:lumMod val="95000"/>
                      <a:lumOff val="5000"/>
                    </a:schemeClr>
                  </a:solidFill>
                  <a:latin typeface="Segoe UI" panose="020B0502040204020203" pitchFamily="34" charset="0"/>
                  <a:cs typeface="Segoe UI" panose="020B0502040204020203" pitchFamily="34" charset="0"/>
                </a:endParaRP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IN"/>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95000"/>
                    <a:lumOff val="5000"/>
                  </a:schemeClr>
                </a:solidFill>
                <a:latin typeface="Segoe UI" panose="020B0502040204020203" pitchFamily="34" charset="0"/>
                <a:ea typeface="+mn-ea"/>
                <a:cs typeface="Segoe UI" panose="020B0502040204020203" pitchFamily="34" charset="0"/>
              </a:defRPr>
            </a:pPr>
            <a:endParaRPr lang="en-US"/>
          </a:p>
        </c:txPr>
        <c:crossAx val="1766312080"/>
        <c:crosses val="autoZero"/>
        <c:auto val="1"/>
        <c:lblAlgn val="ctr"/>
        <c:lblOffset val="100"/>
        <c:noMultiLvlLbl val="0"/>
      </c:catAx>
      <c:valAx>
        <c:axId val="1766312080"/>
        <c:scaling>
          <c:orientation val="minMax"/>
        </c:scaling>
        <c:delete val="0"/>
        <c:axPos val="l"/>
        <c:title>
          <c:tx>
            <c:rich>
              <a:bodyPr rot="-5400000" spcFirstLastPara="1" vertOverflow="ellipsis" vert="horz" wrap="square" anchor="ctr" anchorCtr="0"/>
              <a:lstStyle/>
              <a:p>
                <a:pPr>
                  <a:defRPr sz="1000" b="0" i="0" u="none" strike="noStrike" kern="1200" baseline="0">
                    <a:solidFill>
                      <a:schemeClr val="tx1">
                        <a:lumMod val="65000"/>
                        <a:lumOff val="35000"/>
                      </a:schemeClr>
                    </a:solidFill>
                    <a:latin typeface="+mn-lt"/>
                    <a:ea typeface="+mn-ea"/>
                    <a:cs typeface="+mn-cs"/>
                  </a:defRPr>
                </a:pPr>
                <a:r>
                  <a:rPr lang="en-IN" sz="900" b="1">
                    <a:solidFill>
                      <a:schemeClr val="tx1">
                        <a:lumMod val="95000"/>
                        <a:lumOff val="5000"/>
                      </a:schemeClr>
                    </a:solidFill>
                    <a:latin typeface="Segoe UI" panose="020B0502040204020203" pitchFamily="34" charset="0"/>
                    <a:cs typeface="Segoe UI" panose="020B0502040204020203" pitchFamily="34" charset="0"/>
                  </a:rPr>
                  <a:t>Profit</a:t>
                </a:r>
                <a:r>
                  <a:rPr lang="en-IN" sz="900" b="1" baseline="0">
                    <a:solidFill>
                      <a:schemeClr val="tx1">
                        <a:lumMod val="95000"/>
                        <a:lumOff val="5000"/>
                      </a:schemeClr>
                    </a:solidFill>
                    <a:latin typeface="Segoe UI" panose="020B0502040204020203" pitchFamily="34" charset="0"/>
                    <a:cs typeface="Segoe UI" panose="020B0502040204020203" pitchFamily="34" charset="0"/>
                  </a:rPr>
                  <a:t> in </a:t>
                </a:r>
                <a:r>
                  <a:rPr lang="en-US" sz="900" b="1" baseline="0">
                    <a:solidFill>
                      <a:schemeClr val="tx1">
                        <a:lumMod val="95000"/>
                        <a:lumOff val="5000"/>
                      </a:schemeClr>
                    </a:solidFill>
                    <a:latin typeface="Segoe UI" panose="020B0502040204020203" pitchFamily="34" charset="0"/>
                    <a:cs typeface="Segoe UI" panose="020B0502040204020203" pitchFamily="34" charset="0"/>
                  </a:rPr>
                  <a:t>Lakh's</a:t>
                </a:r>
                <a:endParaRPr lang="en-IN" sz="900" b="1">
                  <a:solidFill>
                    <a:schemeClr val="tx1">
                      <a:lumMod val="95000"/>
                      <a:lumOff val="5000"/>
                    </a:schemeClr>
                  </a:solidFill>
                  <a:latin typeface="Segoe UI" panose="020B0502040204020203" pitchFamily="34" charset="0"/>
                  <a:cs typeface="Segoe UI" panose="020B0502040204020203" pitchFamily="34" charset="0"/>
                </a:endParaRPr>
              </a:p>
            </c:rich>
          </c:tx>
          <c:overlay val="0"/>
          <c:spPr>
            <a:noFill/>
            <a:ln>
              <a:noFill/>
            </a:ln>
            <a:effectLst/>
          </c:spPr>
          <c:txPr>
            <a:bodyPr rot="-5400000" spcFirstLastPara="1" vertOverflow="ellipsis" vert="horz" wrap="square" anchor="ctr" anchorCtr="0"/>
            <a:lstStyle/>
            <a:p>
              <a:pPr>
                <a:defRPr sz="1000" b="0" i="0" u="none" strike="noStrike" kern="1200" baseline="0">
                  <a:solidFill>
                    <a:schemeClr val="tx1">
                      <a:lumMod val="65000"/>
                      <a:lumOff val="35000"/>
                    </a:schemeClr>
                  </a:solidFill>
                  <a:latin typeface="+mn-lt"/>
                  <a:ea typeface="+mn-ea"/>
                  <a:cs typeface="+mn-cs"/>
                </a:defRPr>
              </a:pPr>
              <a:endParaRPr lang="en-IN"/>
            </a:p>
          </c:txPr>
        </c:title>
        <c:numFmt formatCode="&quot;₹&quot;\ #,##0" sourceLinked="0"/>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95000"/>
                    <a:lumOff val="5000"/>
                  </a:schemeClr>
                </a:solidFill>
                <a:latin typeface="Segoe UI" panose="020B0502040204020203" pitchFamily="34" charset="0"/>
                <a:ea typeface="+mn-ea"/>
                <a:cs typeface="Segoe UI" panose="020B0502040204020203" pitchFamily="34" charset="0"/>
              </a:defRPr>
            </a:pPr>
            <a:endParaRPr lang="en-US"/>
          </a:p>
        </c:txPr>
        <c:crossAx val="176631352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[Bangalore_Mandi_Dashboard_Updated.xlsm]Pivot Charts!Monthly Revenue Trend</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400" b="0" i="0" u="none" strike="noStrike" baseline="0"/>
              <a:t>📈 Monthly Revenue Trend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Charts'!$B$54</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'Pivot Charts'!$A$55:$A$60</c:f>
              <c:strCache>
                <c:ptCount val="5"/>
                <c:pt idx="0">
                  <c:v>January</c:v>
                </c:pt>
                <c:pt idx="1">
                  <c:v>February</c:v>
                </c:pt>
                <c:pt idx="2">
                  <c:v>March</c:v>
                </c:pt>
                <c:pt idx="3">
                  <c:v>April</c:v>
                </c:pt>
                <c:pt idx="4">
                  <c:v>May</c:v>
                </c:pt>
              </c:strCache>
            </c:strRef>
          </c:cat>
          <c:val>
            <c:numRef>
              <c:f>'Pivot Charts'!$B$55:$B$60</c:f>
              <c:numCache>
                <c:formatCode>"₹"\ #,##0.00</c:formatCode>
                <c:ptCount val="5"/>
                <c:pt idx="0">
                  <c:v>2011795</c:v>
                </c:pt>
                <c:pt idx="1">
                  <c:v>2266412</c:v>
                </c:pt>
                <c:pt idx="2">
                  <c:v>2898636</c:v>
                </c:pt>
                <c:pt idx="3">
                  <c:v>2004514</c:v>
                </c:pt>
                <c:pt idx="4">
                  <c:v>1859477</c:v>
                </c:pt>
              </c:numCache>
            </c:numRef>
          </c:val>
          <c:smooth val="0"/>
          <c:extLst>
            <c:ext xmlns:c16="http://schemas.microsoft.com/office/drawing/2014/chart" uri="{C3380CC4-5D6E-409C-BE32-E72D297353CC}">
              <c16:uniqueId val="{00000000-5263-48ED-964C-65032D05454D}"/>
            </c:ext>
          </c:extLst>
        </c:ser>
        <c:dLbls>
          <c:showLegendKey val="0"/>
          <c:showVal val="0"/>
          <c:showCatName val="0"/>
          <c:showSerName val="0"/>
          <c:showPercent val="0"/>
          <c:showBubbleSize val="0"/>
        </c:dLbls>
        <c:marker val="1"/>
        <c:smooth val="0"/>
        <c:axId val="374569056"/>
        <c:axId val="374573376"/>
      </c:lineChart>
      <c:catAx>
        <c:axId val="3745690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4573376"/>
        <c:crosses val="autoZero"/>
        <c:auto val="1"/>
        <c:lblAlgn val="ctr"/>
        <c:lblOffset val="100"/>
        <c:noMultiLvlLbl val="0"/>
      </c:catAx>
      <c:valAx>
        <c:axId val="374573376"/>
        <c:scaling>
          <c:orientation val="minMax"/>
        </c:scaling>
        <c:delete val="0"/>
        <c:axPos val="l"/>
        <c:majorGridlines>
          <c:spPr>
            <a:ln w="9525" cap="flat" cmpd="sng" algn="ctr">
              <a:solidFill>
                <a:schemeClr val="tx1">
                  <a:lumMod val="15000"/>
                  <a:lumOff val="85000"/>
                </a:schemeClr>
              </a:solidFill>
              <a:round/>
            </a:ln>
            <a:effectLst/>
          </c:spPr>
        </c:majorGridlines>
        <c:numFmt formatCode="&quot;₹&quot;\ #,##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4569056"/>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[Bangalore_Mandi_Dashboard_Updated.xlsm]Pivot Charts!Best Month to sell Crop</c:name>
    <c:fmtId val="2"/>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r>
              <a:rPr lang="en-IN" b="1"/>
              <a:t>🗓️ Best Month to Sell Each Crop</a:t>
            </a:r>
          </a:p>
          <a:p>
            <a:pPr marL="0" marR="0" lvl="0" indent="0" algn="ctr" defTabSz="914400" rtl="0" eaLnBrk="1" fontAlgn="auto" latinLnBrk="0" hangingPunct="1">
              <a:lnSpc>
                <a:spcPct val="100000"/>
              </a:lnSpc>
              <a:spcBef>
                <a:spcPts val="0"/>
              </a:spcBef>
              <a:spcAft>
                <a:spcPts val="0"/>
              </a:spcAft>
              <a:buClrTx/>
              <a:buSzTx/>
              <a:buFontTx/>
              <a:buNone/>
              <a:tabLst/>
              <a:defRPr>
                <a:solidFill>
                  <a:sysClr val="windowText" lastClr="000000">
                    <a:lumMod val="65000"/>
                    <a:lumOff val="35000"/>
                  </a:sysClr>
                </a:solidFill>
              </a:defRPr>
            </a:pPr>
            <a:endParaRPr lang="en-US"/>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endParaRPr lang="en-US"/>
        </a:p>
      </c:txPr>
    </c:title>
    <c:autoTitleDeleted val="0"/>
    <c:pivotFmts>
      <c:pivotFmt>
        <c:idx val="0"/>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Charts'!$B$83</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Charts'!$A$84:$A$89</c:f>
              <c:strCache>
                <c:ptCount val="5"/>
                <c:pt idx="0">
                  <c:v>January</c:v>
                </c:pt>
                <c:pt idx="1">
                  <c:v>February</c:v>
                </c:pt>
                <c:pt idx="2">
                  <c:v>March</c:v>
                </c:pt>
                <c:pt idx="3">
                  <c:v>April</c:v>
                </c:pt>
                <c:pt idx="4">
                  <c:v>May</c:v>
                </c:pt>
              </c:strCache>
            </c:strRef>
          </c:cat>
          <c:val>
            <c:numRef>
              <c:f>'Pivot Charts'!$B$84:$B$89</c:f>
              <c:numCache>
                <c:formatCode>"₹"\ #,##0.00</c:formatCode>
                <c:ptCount val="5"/>
                <c:pt idx="0">
                  <c:v>2011795</c:v>
                </c:pt>
                <c:pt idx="1">
                  <c:v>2266412</c:v>
                </c:pt>
                <c:pt idx="2">
                  <c:v>2898636</c:v>
                </c:pt>
                <c:pt idx="3">
                  <c:v>2004514</c:v>
                </c:pt>
                <c:pt idx="4">
                  <c:v>1859477</c:v>
                </c:pt>
              </c:numCache>
            </c:numRef>
          </c:val>
          <c:smooth val="0"/>
          <c:extLst>
            <c:ext xmlns:c16="http://schemas.microsoft.com/office/drawing/2014/chart" uri="{C3380CC4-5D6E-409C-BE32-E72D297353CC}">
              <c16:uniqueId val="{00000002-5D29-4CD1-B1C0-134C64CE7F51}"/>
            </c:ext>
          </c:extLst>
        </c:ser>
        <c:dLbls>
          <c:showLegendKey val="0"/>
          <c:showVal val="1"/>
          <c:showCatName val="0"/>
          <c:showSerName val="0"/>
          <c:showPercent val="0"/>
          <c:showBubbleSize val="0"/>
        </c:dLbls>
        <c:marker val="1"/>
        <c:smooth val="0"/>
        <c:axId val="374534016"/>
        <c:axId val="374532576"/>
      </c:lineChart>
      <c:catAx>
        <c:axId val="3745340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4532576"/>
        <c:crosses val="autoZero"/>
        <c:auto val="1"/>
        <c:lblAlgn val="ctr"/>
        <c:lblOffset val="100"/>
        <c:noMultiLvlLbl val="0"/>
      </c:catAx>
      <c:valAx>
        <c:axId val="374532576"/>
        <c:scaling>
          <c:orientation val="minMax"/>
        </c:scaling>
        <c:delete val="0"/>
        <c:axPos val="l"/>
        <c:majorGridlines>
          <c:spPr>
            <a:ln w="9525" cap="flat" cmpd="sng" algn="ctr">
              <a:solidFill>
                <a:schemeClr val="tx1">
                  <a:lumMod val="15000"/>
                  <a:lumOff val="85000"/>
                </a:schemeClr>
              </a:solidFill>
              <a:round/>
            </a:ln>
            <a:effectLst/>
          </c:spPr>
        </c:majorGridlines>
        <c:numFmt formatCode="&quot;₹&quot;\ #,##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453401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[Bangalore_Mandi_Dashboard_Updated.xlsm]Pivot Charts!Market-wise Crop Price Comparison</c:name>
    <c:fmtId val="1"/>
  </c:pivotSource>
  <c:chart>
    <c:title>
      <c:tx>
        <c:rich>
          <a:bodyPr rot="0" spcFirstLastPara="1" vertOverflow="ellipsis" vert="horz" wrap="square" anchor="ctr" anchorCtr="1"/>
          <a:lstStyle/>
          <a:p>
            <a:pPr algn="ctr">
              <a:defRPr sz="1400" b="0" i="0" u="none" strike="noStrike" kern="1200" spc="0" baseline="0">
                <a:solidFill>
                  <a:schemeClr val="tx1">
                    <a:lumMod val="65000"/>
                    <a:lumOff val="35000"/>
                  </a:schemeClr>
                </a:solidFill>
                <a:latin typeface="+mn-lt"/>
                <a:ea typeface="+mn-ea"/>
                <a:cs typeface="+mn-cs"/>
              </a:defRPr>
            </a:pPr>
            <a:r>
              <a:rPr lang="en-IN" sz="1400" b="0" i="0" u="none" strike="noStrike" baseline="0"/>
              <a:t>💰 Market-wise Crop Price Comparison</a:t>
            </a:r>
            <a:endParaRPr lang="en-US"/>
          </a:p>
        </c:rich>
      </c:tx>
      <c:overlay val="0"/>
      <c:spPr>
        <a:noFill/>
        <a:ln>
          <a:noFill/>
        </a:ln>
        <a:effectLst/>
      </c:spPr>
      <c:txPr>
        <a:bodyPr rot="0" spcFirstLastPara="1" vertOverflow="ellipsis" vert="horz" wrap="square" anchor="ctr" anchorCtr="1"/>
        <a:lstStyle/>
        <a:p>
          <a:pPr algn="ct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Charts'!$B$99</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Charts'!$A$100:$A$107</c:f>
              <c:strCache>
                <c:ptCount val="7"/>
                <c:pt idx="0">
                  <c:v>Whitefield Market</c:v>
                </c:pt>
                <c:pt idx="1">
                  <c:v>APMC Yard</c:v>
                </c:pt>
                <c:pt idx="2">
                  <c:v>Electronic City Market</c:v>
                </c:pt>
                <c:pt idx="3">
                  <c:v>Rajajinagar Market</c:v>
                </c:pt>
                <c:pt idx="4">
                  <c:v>KR Market</c:v>
                </c:pt>
                <c:pt idx="5">
                  <c:v>Yeshwanthpur Market</c:v>
                </c:pt>
                <c:pt idx="6">
                  <c:v>Kengeri Market</c:v>
                </c:pt>
              </c:strCache>
            </c:strRef>
          </c:cat>
          <c:val>
            <c:numRef>
              <c:f>'Pivot Charts'!$B$100:$B$107</c:f>
              <c:numCache>
                <c:formatCode>General</c:formatCode>
                <c:ptCount val="7"/>
                <c:pt idx="0">
                  <c:v>62.966666666666669</c:v>
                </c:pt>
                <c:pt idx="1">
                  <c:v>52.575757575757578</c:v>
                </c:pt>
                <c:pt idx="2">
                  <c:v>50.589743589743591</c:v>
                </c:pt>
                <c:pt idx="3">
                  <c:v>50.5</c:v>
                </c:pt>
                <c:pt idx="4">
                  <c:v>46.54807692307692</c:v>
                </c:pt>
                <c:pt idx="5">
                  <c:v>44.53125</c:v>
                </c:pt>
                <c:pt idx="6">
                  <c:v>43.939393939393938</c:v>
                </c:pt>
              </c:numCache>
            </c:numRef>
          </c:val>
          <c:extLst>
            <c:ext xmlns:c16="http://schemas.microsoft.com/office/drawing/2014/chart" uri="{C3380CC4-5D6E-409C-BE32-E72D297353CC}">
              <c16:uniqueId val="{00000000-304F-41E5-A421-81A204C448CE}"/>
            </c:ext>
          </c:extLst>
        </c:ser>
        <c:dLbls>
          <c:dLblPos val="outEnd"/>
          <c:showLegendKey val="0"/>
          <c:showVal val="1"/>
          <c:showCatName val="0"/>
          <c:showSerName val="0"/>
          <c:showPercent val="0"/>
          <c:showBubbleSize val="0"/>
        </c:dLbls>
        <c:gapWidth val="219"/>
        <c:axId val="374524416"/>
        <c:axId val="374524896"/>
      </c:barChart>
      <c:catAx>
        <c:axId val="37452441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4524896"/>
        <c:crosses val="autoZero"/>
        <c:auto val="1"/>
        <c:lblAlgn val="ctr"/>
        <c:lblOffset val="100"/>
        <c:noMultiLvlLbl val="0"/>
      </c:catAx>
      <c:valAx>
        <c:axId val="374524896"/>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452441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Visible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[Bangalore_Mandi_Dashboard_Updated.xlsm]Pivot Charts!Market Performance by Area Type</c:name>
    <c:fmtId val="7"/>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lang="en-US" sz="1200" b="0" i="0" u="none" strike="noStrike" kern="1200" spc="0" baseline="0">
                <a:solidFill>
                  <a:sysClr val="windowText" lastClr="000000"/>
                </a:solidFill>
                <a:latin typeface="+mn-lt"/>
                <a:ea typeface="+mn-ea"/>
                <a:cs typeface="+mn-cs"/>
              </a:defRPr>
            </a:pPr>
            <a:r>
              <a:rPr lang="en-IN" b="1"/>
              <a:t>🏬 Market Performance by Area Type</a:t>
            </a:r>
          </a:p>
          <a:p>
            <a:pPr marL="0" marR="0" lvl="0" indent="0" algn="ctr" defTabSz="914400" rtl="0" eaLnBrk="1" fontAlgn="auto" latinLnBrk="0" hangingPunct="1">
              <a:lnSpc>
                <a:spcPct val="100000"/>
              </a:lnSpc>
              <a:spcBef>
                <a:spcPts val="0"/>
              </a:spcBef>
              <a:spcAft>
                <a:spcPts val="0"/>
              </a:spcAft>
              <a:buClrTx/>
              <a:buSzTx/>
              <a:buFontTx/>
              <a:buNone/>
              <a:tabLst/>
              <a:defRPr>
                <a:solidFill>
                  <a:sysClr val="windowText" lastClr="000000"/>
                </a:solidFill>
              </a:defRPr>
            </a:pPr>
            <a:endParaRPr lang="en-IN" baseline="0"/>
          </a:p>
          <a:p>
            <a:pPr marL="0" marR="0" lvl="0" indent="0" algn="ctr" defTabSz="914400" rtl="0" eaLnBrk="1" fontAlgn="auto" latinLnBrk="0" hangingPunct="1">
              <a:lnSpc>
                <a:spcPct val="100000"/>
              </a:lnSpc>
              <a:spcBef>
                <a:spcPts val="0"/>
              </a:spcBef>
              <a:spcAft>
                <a:spcPts val="0"/>
              </a:spcAft>
              <a:buClrTx/>
              <a:buSzTx/>
              <a:buFontTx/>
              <a:buNone/>
              <a:tabLst/>
              <a:defRPr>
                <a:solidFill>
                  <a:sysClr val="windowText" lastClr="000000"/>
                </a:solidFill>
              </a:defRPr>
            </a:pPr>
            <a:endParaRPr lang="en-IN"/>
          </a:p>
        </c:rich>
      </c:tx>
      <c:layout>
        <c:manualLayout>
          <c:xMode val="edge"/>
          <c:yMode val="edge"/>
          <c:x val="0.23726932191728461"/>
          <c:y val="7.3053368328958895E-2"/>
        </c:manualLayout>
      </c:layout>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lang="en-US" sz="1200" b="0" i="0" u="none" strike="noStrike" kern="1200" spc="0" baseline="0">
              <a:solidFill>
                <a:sysClr val="windowText" lastClr="000000"/>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10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10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10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10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Charts'!$B$129</c:f>
              <c:strCache>
                <c:ptCount val="1"/>
                <c:pt idx="0">
                  <c:v>Total QTY</c:v>
                </c:pt>
              </c:strCache>
            </c:strRef>
          </c:tx>
          <c:spPr>
            <a:solidFill>
              <a:schemeClr val="accent1"/>
            </a:solidFill>
            <a:ln>
              <a:noFill/>
            </a:ln>
            <a:effectLst/>
          </c:spPr>
          <c:invertIfNegative val="0"/>
          <c:cat>
            <c:strRef>
              <c:f>'Pivot Charts'!$A$130:$A$137</c:f>
              <c:strCache>
                <c:ptCount val="7"/>
                <c:pt idx="0">
                  <c:v>APMC Yard</c:v>
                </c:pt>
                <c:pt idx="1">
                  <c:v>Electronic City Market</c:v>
                </c:pt>
                <c:pt idx="2">
                  <c:v>Kengeri Market</c:v>
                </c:pt>
                <c:pt idx="3">
                  <c:v>KR Market</c:v>
                </c:pt>
                <c:pt idx="4">
                  <c:v>Rajajinagar Market</c:v>
                </c:pt>
                <c:pt idx="5">
                  <c:v>Whitefield Market</c:v>
                </c:pt>
                <c:pt idx="6">
                  <c:v>Yeshwanthpur Market</c:v>
                </c:pt>
              </c:strCache>
            </c:strRef>
          </c:cat>
          <c:val>
            <c:numRef>
              <c:f>'Pivot Charts'!$B$130:$B$137</c:f>
              <c:numCache>
                <c:formatCode>"₹"\ #,##0.00</c:formatCode>
                <c:ptCount val="7"/>
                <c:pt idx="0">
                  <c:v>18287</c:v>
                </c:pt>
                <c:pt idx="1">
                  <c:v>18023</c:v>
                </c:pt>
                <c:pt idx="2">
                  <c:v>17387</c:v>
                </c:pt>
                <c:pt idx="3">
                  <c:v>131572</c:v>
                </c:pt>
                <c:pt idx="4">
                  <c:v>14659</c:v>
                </c:pt>
                <c:pt idx="5">
                  <c:v>15313</c:v>
                </c:pt>
                <c:pt idx="6">
                  <c:v>15424</c:v>
                </c:pt>
              </c:numCache>
            </c:numRef>
          </c:val>
          <c:extLst>
            <c:ext xmlns:c16="http://schemas.microsoft.com/office/drawing/2014/chart" uri="{C3380CC4-5D6E-409C-BE32-E72D297353CC}">
              <c16:uniqueId val="{00000000-0D25-4584-BAF1-19878D3493B6}"/>
            </c:ext>
          </c:extLst>
        </c:ser>
        <c:ser>
          <c:idx val="1"/>
          <c:order val="1"/>
          <c:tx>
            <c:strRef>
              <c:f>'Pivot Charts'!$C$129</c:f>
              <c:strCache>
                <c:ptCount val="1"/>
                <c:pt idx="0">
                  <c:v>Avg Selling Price</c:v>
                </c:pt>
              </c:strCache>
            </c:strRef>
          </c:tx>
          <c:spPr>
            <a:solidFill>
              <a:schemeClr val="accent2"/>
            </a:solidFill>
            <a:ln>
              <a:noFill/>
            </a:ln>
            <a:effectLst/>
          </c:spPr>
          <c:invertIfNegative val="0"/>
          <c:cat>
            <c:strRef>
              <c:f>'Pivot Charts'!$A$130:$A$137</c:f>
              <c:strCache>
                <c:ptCount val="7"/>
                <c:pt idx="0">
                  <c:v>APMC Yard</c:v>
                </c:pt>
                <c:pt idx="1">
                  <c:v>Electronic City Market</c:v>
                </c:pt>
                <c:pt idx="2">
                  <c:v>Kengeri Market</c:v>
                </c:pt>
                <c:pt idx="3">
                  <c:v>KR Market</c:v>
                </c:pt>
                <c:pt idx="4">
                  <c:v>Rajajinagar Market</c:v>
                </c:pt>
                <c:pt idx="5">
                  <c:v>Whitefield Market</c:v>
                </c:pt>
                <c:pt idx="6">
                  <c:v>Yeshwanthpur Market</c:v>
                </c:pt>
              </c:strCache>
            </c:strRef>
          </c:cat>
          <c:val>
            <c:numRef>
              <c:f>'Pivot Charts'!$C$130:$C$137</c:f>
              <c:numCache>
                <c:formatCode>"₹"\ #,##0.00</c:formatCode>
                <c:ptCount val="7"/>
                <c:pt idx="0">
                  <c:v>52.575757575757578</c:v>
                </c:pt>
                <c:pt idx="1">
                  <c:v>50.589743589743591</c:v>
                </c:pt>
                <c:pt idx="2">
                  <c:v>43.939393939393938</c:v>
                </c:pt>
                <c:pt idx="3">
                  <c:v>46.54807692307692</c:v>
                </c:pt>
                <c:pt idx="4">
                  <c:v>50.5</c:v>
                </c:pt>
                <c:pt idx="5">
                  <c:v>62.966666666666669</c:v>
                </c:pt>
                <c:pt idx="6">
                  <c:v>44.53125</c:v>
                </c:pt>
              </c:numCache>
            </c:numRef>
          </c:val>
          <c:extLst>
            <c:ext xmlns:c16="http://schemas.microsoft.com/office/drawing/2014/chart" uri="{C3380CC4-5D6E-409C-BE32-E72D297353CC}">
              <c16:uniqueId val="{00000001-0D25-4584-BAF1-19878D3493B6}"/>
            </c:ext>
          </c:extLst>
        </c:ser>
        <c:ser>
          <c:idx val="2"/>
          <c:order val="2"/>
          <c:tx>
            <c:strRef>
              <c:f>'Pivot Charts'!$D$129</c:f>
              <c:strCache>
                <c:ptCount val="1"/>
                <c:pt idx="0">
                  <c:v>Total Revenue</c:v>
                </c:pt>
              </c:strCache>
            </c:strRef>
          </c:tx>
          <c:spPr>
            <a:solidFill>
              <a:schemeClr val="accent3"/>
            </a:solidFill>
            <a:ln>
              <a:noFill/>
            </a:ln>
            <a:effectLst/>
          </c:spPr>
          <c:invertIfNegative val="0"/>
          <c:cat>
            <c:strRef>
              <c:f>'Pivot Charts'!$A$130:$A$137</c:f>
              <c:strCache>
                <c:ptCount val="7"/>
                <c:pt idx="0">
                  <c:v>APMC Yard</c:v>
                </c:pt>
                <c:pt idx="1">
                  <c:v>Electronic City Market</c:v>
                </c:pt>
                <c:pt idx="2">
                  <c:v>Kengeri Market</c:v>
                </c:pt>
                <c:pt idx="3">
                  <c:v>KR Market</c:v>
                </c:pt>
                <c:pt idx="4">
                  <c:v>Rajajinagar Market</c:v>
                </c:pt>
                <c:pt idx="5">
                  <c:v>Whitefield Market</c:v>
                </c:pt>
                <c:pt idx="6">
                  <c:v>Yeshwanthpur Market</c:v>
                </c:pt>
              </c:strCache>
            </c:strRef>
          </c:cat>
          <c:val>
            <c:numRef>
              <c:f>'Pivot Charts'!$D$130:$D$137</c:f>
              <c:numCache>
                <c:formatCode>"₹"\ #,##0.00</c:formatCode>
                <c:ptCount val="7"/>
                <c:pt idx="0">
                  <c:v>1007967</c:v>
                </c:pt>
                <c:pt idx="1">
                  <c:v>889348</c:v>
                </c:pt>
                <c:pt idx="2">
                  <c:v>750311</c:v>
                </c:pt>
                <c:pt idx="3">
                  <c:v>5949037</c:v>
                </c:pt>
                <c:pt idx="4">
                  <c:v>780170</c:v>
                </c:pt>
                <c:pt idx="5">
                  <c:v>994782</c:v>
                </c:pt>
                <c:pt idx="6">
                  <c:v>669219</c:v>
                </c:pt>
              </c:numCache>
            </c:numRef>
          </c:val>
          <c:extLst>
            <c:ext xmlns:c16="http://schemas.microsoft.com/office/drawing/2014/chart" uri="{C3380CC4-5D6E-409C-BE32-E72D297353CC}">
              <c16:uniqueId val="{00000002-0D25-4584-BAF1-19878D3493B6}"/>
            </c:ext>
          </c:extLst>
        </c:ser>
        <c:ser>
          <c:idx val="3"/>
          <c:order val="3"/>
          <c:tx>
            <c:strRef>
              <c:f>'Pivot Charts'!$E$129</c:f>
              <c:strCache>
                <c:ptCount val="1"/>
                <c:pt idx="0">
                  <c:v>Total Profit</c:v>
                </c:pt>
              </c:strCache>
            </c:strRef>
          </c:tx>
          <c:spPr>
            <a:solidFill>
              <a:schemeClr val="accent4"/>
            </a:solidFill>
            <a:ln>
              <a:noFill/>
            </a:ln>
            <a:effectLst/>
          </c:spPr>
          <c:invertIfNegative val="0"/>
          <c:cat>
            <c:strRef>
              <c:f>'Pivot Charts'!$A$130:$A$137</c:f>
              <c:strCache>
                <c:ptCount val="7"/>
                <c:pt idx="0">
                  <c:v>APMC Yard</c:v>
                </c:pt>
                <c:pt idx="1">
                  <c:v>Electronic City Market</c:v>
                </c:pt>
                <c:pt idx="2">
                  <c:v>Kengeri Market</c:v>
                </c:pt>
                <c:pt idx="3">
                  <c:v>KR Market</c:v>
                </c:pt>
                <c:pt idx="4">
                  <c:v>Rajajinagar Market</c:v>
                </c:pt>
                <c:pt idx="5">
                  <c:v>Whitefield Market</c:v>
                </c:pt>
                <c:pt idx="6">
                  <c:v>Yeshwanthpur Market</c:v>
                </c:pt>
              </c:strCache>
            </c:strRef>
          </c:cat>
          <c:val>
            <c:numRef>
              <c:f>'Pivot Charts'!$E$130:$E$137</c:f>
              <c:numCache>
                <c:formatCode>"₹"\ #,##0.00</c:formatCode>
                <c:ptCount val="7"/>
                <c:pt idx="0">
                  <c:v>468723.61550000019</c:v>
                </c:pt>
                <c:pt idx="1">
                  <c:v>428286.63750000007</c:v>
                </c:pt>
                <c:pt idx="2">
                  <c:v>322137.13200000004</c:v>
                </c:pt>
                <c:pt idx="3">
                  <c:v>2402488.9234999986</c:v>
                </c:pt>
                <c:pt idx="4">
                  <c:v>357780.60450000002</c:v>
                </c:pt>
                <c:pt idx="5">
                  <c:v>580373.6264999999</c:v>
                </c:pt>
                <c:pt idx="6">
                  <c:v>283571.11</c:v>
                </c:pt>
              </c:numCache>
            </c:numRef>
          </c:val>
          <c:extLst>
            <c:ext xmlns:c16="http://schemas.microsoft.com/office/drawing/2014/chart" uri="{C3380CC4-5D6E-409C-BE32-E72D297353CC}">
              <c16:uniqueId val="{00000003-0D25-4584-BAF1-19878D3493B6}"/>
            </c:ext>
          </c:extLst>
        </c:ser>
        <c:dLbls>
          <c:showLegendKey val="0"/>
          <c:showVal val="0"/>
          <c:showCatName val="0"/>
          <c:showSerName val="0"/>
          <c:showPercent val="0"/>
          <c:showBubbleSize val="0"/>
        </c:dLbls>
        <c:gapWidth val="219"/>
        <c:overlap val="-27"/>
        <c:axId val="374609376"/>
        <c:axId val="374613216"/>
      </c:barChart>
      <c:catAx>
        <c:axId val="3746093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crossAx val="374613216"/>
        <c:crosses val="autoZero"/>
        <c:auto val="1"/>
        <c:lblAlgn val="ctr"/>
        <c:lblOffset val="100"/>
        <c:noMultiLvlLbl val="0"/>
      </c:catAx>
      <c:valAx>
        <c:axId val="374613216"/>
        <c:scaling>
          <c:orientation val="minMax"/>
        </c:scaling>
        <c:delete val="0"/>
        <c:axPos val="l"/>
        <c:numFmt formatCode="&quot;₹&quot;\ #,##0.00" sourceLinked="1"/>
        <c:majorTickMark val="none"/>
        <c:minorTickMark val="none"/>
        <c:tickLblPos val="nextTo"/>
        <c:spPr>
          <a:noFill/>
          <a:ln>
            <a:noFill/>
          </a:ln>
          <a:effectLst/>
        </c:spPr>
        <c:txPr>
          <a:bodyPr rot="-60000000" spcFirstLastPara="1"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crossAx val="374609376"/>
        <c:crosses val="autoZero"/>
        <c:crossBetween val="between"/>
      </c:valAx>
      <c:spPr>
        <a:noFill/>
        <a:ln>
          <a:noFill/>
        </a:ln>
        <a:effectLst/>
      </c:spPr>
    </c:plotArea>
    <c:legend>
      <c:legendPos val="r"/>
      <c:layout>
        <c:manualLayout>
          <c:xMode val="edge"/>
          <c:yMode val="edge"/>
          <c:x val="0.70066354492178229"/>
          <c:y val="0.27683872849227181"/>
          <c:w val="0.2826699467150442"/>
          <c:h val="0.63613699329250506"/>
        </c:manualLayout>
      </c:layout>
      <c:overlay val="0"/>
      <c:spPr>
        <a:noFill/>
        <a:ln>
          <a:noFill/>
        </a:ln>
        <a:effectLst/>
      </c:spPr>
      <c:txPr>
        <a:bodyPr rot="0" spcFirstLastPara="1"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lang="en-US" sz="1000" b="0" i="0" u="none" strike="noStrike" kern="1200" baseline="0">
          <a:solidFill>
            <a:schemeClr val="tx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[Bangalore_Mandi_Dashboard_Updated.xlsm]Pivot Charts!Wholesale vs Retail Performance</c:name>
    <c:fmtId val="9"/>
  </c:pivotSource>
  <c:chart>
    <c:title>
      <c:tx>
        <c:rich>
          <a:bodyPr rot="0" spcFirstLastPara="1" vertOverflow="ellipsis" vert="horz" wrap="square" anchor="ctr" anchorCtr="1"/>
          <a:lstStyle/>
          <a:p>
            <a:pPr>
              <a:defRPr lang="en-US" sz="1200" b="0" i="0" u="none" strike="noStrike" kern="1200" spc="0" baseline="0">
                <a:solidFill>
                  <a:schemeClr val="tx1"/>
                </a:solidFill>
                <a:latin typeface="+mn-lt"/>
                <a:ea typeface="+mn-ea"/>
                <a:cs typeface="+mn-cs"/>
              </a:defRPr>
            </a:pPr>
            <a:r>
              <a:rPr lang="en-IN" sz="1200" b="0" i="0" u="none" strike="noStrike" baseline="0"/>
              <a:t>🏪 Wholesale vs Retail Performance</a:t>
            </a:r>
            <a:endParaRPr lang="en-IN"/>
          </a:p>
        </c:rich>
      </c:tx>
      <c:overlay val="0"/>
      <c:spPr>
        <a:noFill/>
        <a:ln>
          <a:noFill/>
        </a:ln>
        <a:effectLst/>
      </c:spPr>
      <c:txPr>
        <a:bodyPr rot="0" spcFirstLastPara="1" vertOverflow="ellipsis" vert="horz" wrap="square" anchor="ctr" anchorCtr="1"/>
        <a:lstStyle/>
        <a:p>
          <a:pPr>
            <a:defRPr lang="en-US" sz="1200" b="0" i="0" u="none" strike="noStrike" kern="1200" spc="0" baseline="0">
              <a:solidFill>
                <a:schemeClr val="tx1"/>
              </a:solidFill>
              <a:latin typeface="+mn-lt"/>
              <a:ea typeface="+mn-ea"/>
              <a:cs typeface="+mn-cs"/>
            </a:defRPr>
          </a:pPr>
          <a:endParaRPr lang="en-IN"/>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10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10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10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10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Charts'!$B$156</c:f>
              <c:strCache>
                <c:ptCount val="1"/>
                <c:pt idx="0">
                  <c:v>Total QTY</c:v>
                </c:pt>
              </c:strCache>
            </c:strRef>
          </c:tx>
          <c:spPr>
            <a:solidFill>
              <a:schemeClr val="accent1"/>
            </a:solidFill>
            <a:ln>
              <a:noFill/>
            </a:ln>
            <a:effectLst/>
          </c:spPr>
          <c:invertIfNegative val="0"/>
          <c:cat>
            <c:strRef>
              <c:f>'Pivot Charts'!$A$157:$A$159</c:f>
              <c:strCache>
                <c:ptCount val="2"/>
                <c:pt idx="0">
                  <c:v>Retail</c:v>
                </c:pt>
                <c:pt idx="1">
                  <c:v>Wholesale</c:v>
                </c:pt>
              </c:strCache>
            </c:strRef>
          </c:cat>
          <c:val>
            <c:numRef>
              <c:f>'Pivot Charts'!$B$157:$B$159</c:f>
              <c:numCache>
                <c:formatCode>"₹"\ #,##0.00</c:formatCode>
                <c:ptCount val="2"/>
                <c:pt idx="0">
                  <c:v>65382</c:v>
                </c:pt>
                <c:pt idx="1">
                  <c:v>165283</c:v>
                </c:pt>
              </c:numCache>
            </c:numRef>
          </c:val>
          <c:extLst>
            <c:ext xmlns:c16="http://schemas.microsoft.com/office/drawing/2014/chart" uri="{C3380CC4-5D6E-409C-BE32-E72D297353CC}">
              <c16:uniqueId val="{00000000-77B9-40A5-95D5-BA55F5A2566D}"/>
            </c:ext>
          </c:extLst>
        </c:ser>
        <c:ser>
          <c:idx val="1"/>
          <c:order val="1"/>
          <c:tx>
            <c:strRef>
              <c:f>'Pivot Charts'!$C$156</c:f>
              <c:strCache>
                <c:ptCount val="1"/>
                <c:pt idx="0">
                  <c:v>Avg Selling Price</c:v>
                </c:pt>
              </c:strCache>
            </c:strRef>
          </c:tx>
          <c:spPr>
            <a:solidFill>
              <a:schemeClr val="accent2"/>
            </a:solidFill>
            <a:ln>
              <a:noFill/>
            </a:ln>
            <a:effectLst/>
          </c:spPr>
          <c:invertIfNegative val="0"/>
          <c:cat>
            <c:strRef>
              <c:f>'Pivot Charts'!$A$157:$A$159</c:f>
              <c:strCache>
                <c:ptCount val="2"/>
                <c:pt idx="0">
                  <c:v>Retail</c:v>
                </c:pt>
                <c:pt idx="1">
                  <c:v>Wholesale</c:v>
                </c:pt>
              </c:strCache>
            </c:strRef>
          </c:cat>
          <c:val>
            <c:numRef>
              <c:f>'Pivot Charts'!$C$157:$C$159</c:f>
              <c:numCache>
                <c:formatCode>"₹"\ #,##0.00</c:formatCode>
                <c:ptCount val="2"/>
                <c:pt idx="0">
                  <c:v>51.701492537313435</c:v>
                </c:pt>
                <c:pt idx="1">
                  <c:v>47.34319526627219</c:v>
                </c:pt>
              </c:numCache>
            </c:numRef>
          </c:val>
          <c:extLst>
            <c:ext xmlns:c16="http://schemas.microsoft.com/office/drawing/2014/chart" uri="{C3380CC4-5D6E-409C-BE32-E72D297353CC}">
              <c16:uniqueId val="{00000001-77B9-40A5-95D5-BA55F5A2566D}"/>
            </c:ext>
          </c:extLst>
        </c:ser>
        <c:ser>
          <c:idx val="2"/>
          <c:order val="2"/>
          <c:tx>
            <c:strRef>
              <c:f>'Pivot Charts'!$D$156</c:f>
              <c:strCache>
                <c:ptCount val="1"/>
                <c:pt idx="0">
                  <c:v>Total Revenue</c:v>
                </c:pt>
              </c:strCache>
            </c:strRef>
          </c:tx>
          <c:spPr>
            <a:solidFill>
              <a:schemeClr val="accent3"/>
            </a:solidFill>
            <a:ln>
              <a:noFill/>
            </a:ln>
            <a:effectLst/>
          </c:spPr>
          <c:invertIfNegative val="0"/>
          <c:cat>
            <c:strRef>
              <c:f>'Pivot Charts'!$A$157:$A$159</c:f>
              <c:strCache>
                <c:ptCount val="2"/>
                <c:pt idx="0">
                  <c:v>Retail</c:v>
                </c:pt>
                <c:pt idx="1">
                  <c:v>Wholesale</c:v>
                </c:pt>
              </c:strCache>
            </c:strRef>
          </c:cat>
          <c:val>
            <c:numRef>
              <c:f>'Pivot Charts'!$D$157:$D$159</c:f>
              <c:numCache>
                <c:formatCode>"₹"\ #,##0.00</c:formatCode>
                <c:ptCount val="2"/>
                <c:pt idx="0">
                  <c:v>3414611</c:v>
                </c:pt>
                <c:pt idx="1">
                  <c:v>7626223</c:v>
                </c:pt>
              </c:numCache>
            </c:numRef>
          </c:val>
          <c:extLst>
            <c:ext xmlns:c16="http://schemas.microsoft.com/office/drawing/2014/chart" uri="{C3380CC4-5D6E-409C-BE32-E72D297353CC}">
              <c16:uniqueId val="{00000002-77B9-40A5-95D5-BA55F5A2566D}"/>
            </c:ext>
          </c:extLst>
        </c:ser>
        <c:ser>
          <c:idx val="3"/>
          <c:order val="3"/>
          <c:tx>
            <c:strRef>
              <c:f>'Pivot Charts'!$E$156</c:f>
              <c:strCache>
                <c:ptCount val="1"/>
                <c:pt idx="0">
                  <c:v>Total Profit</c:v>
                </c:pt>
              </c:strCache>
            </c:strRef>
          </c:tx>
          <c:spPr>
            <a:solidFill>
              <a:schemeClr val="accent4"/>
            </a:solidFill>
            <a:ln>
              <a:noFill/>
            </a:ln>
            <a:effectLst/>
          </c:spPr>
          <c:invertIfNegative val="0"/>
          <c:cat>
            <c:strRef>
              <c:f>'Pivot Charts'!$A$157:$A$159</c:f>
              <c:strCache>
                <c:ptCount val="2"/>
                <c:pt idx="0">
                  <c:v>Retail</c:v>
                </c:pt>
                <c:pt idx="1">
                  <c:v>Wholesale</c:v>
                </c:pt>
              </c:strCache>
            </c:strRef>
          </c:cat>
          <c:val>
            <c:numRef>
              <c:f>'Pivot Charts'!$E$157:$E$159</c:f>
              <c:numCache>
                <c:formatCode>"₹"\ #,##0.00</c:formatCode>
                <c:ptCount val="2"/>
                <c:pt idx="0">
                  <c:v>1688578.0004999985</c:v>
                </c:pt>
                <c:pt idx="1">
                  <c:v>3154783.6489999974</c:v>
                </c:pt>
              </c:numCache>
            </c:numRef>
          </c:val>
          <c:extLst>
            <c:ext xmlns:c16="http://schemas.microsoft.com/office/drawing/2014/chart" uri="{C3380CC4-5D6E-409C-BE32-E72D297353CC}">
              <c16:uniqueId val="{00000003-77B9-40A5-95D5-BA55F5A2566D}"/>
            </c:ext>
          </c:extLst>
        </c:ser>
        <c:dLbls>
          <c:showLegendKey val="0"/>
          <c:showVal val="0"/>
          <c:showCatName val="0"/>
          <c:showSerName val="0"/>
          <c:showPercent val="0"/>
          <c:showBubbleSize val="0"/>
        </c:dLbls>
        <c:gapWidth val="219"/>
        <c:overlap val="-27"/>
        <c:axId val="381257568"/>
        <c:axId val="381258048"/>
      </c:barChart>
      <c:catAx>
        <c:axId val="3812575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crossAx val="381258048"/>
        <c:crosses val="autoZero"/>
        <c:auto val="1"/>
        <c:lblAlgn val="ctr"/>
        <c:lblOffset val="100"/>
        <c:noMultiLvlLbl val="0"/>
      </c:catAx>
      <c:valAx>
        <c:axId val="381258048"/>
        <c:scaling>
          <c:orientation val="minMax"/>
        </c:scaling>
        <c:delete val="0"/>
        <c:axPos val="l"/>
        <c:numFmt formatCode="&quot;₹&quot;\ #,##0.00" sourceLinked="1"/>
        <c:majorTickMark val="none"/>
        <c:minorTickMark val="none"/>
        <c:tickLblPos val="nextTo"/>
        <c:spPr>
          <a:noFill/>
          <a:ln>
            <a:noFill/>
          </a:ln>
          <a:effectLst/>
        </c:spPr>
        <c:txPr>
          <a:bodyPr rot="-60000000" spcFirstLastPara="1"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crossAx val="38125756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lang="en-US" sz="1000" b="0" i="0" u="none" strike="noStrike" kern="1200" baseline="0">
          <a:solidFill>
            <a:schemeClr val="tx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[Bangalore_Mandi_Dashboard_Updated.xlsm]Pivot Charts!🥧 Revenue Distribution Breakdown</c:name>
    <c:fmtId val="1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400" b="0" i="0" u="none" strike="noStrike" baseline="0"/>
              <a:t>🥧 Revenue Distribution Breakdown</a:t>
            </a:r>
            <a:endParaRPr lang="en-IN"/>
          </a:p>
        </c:rich>
      </c:tx>
      <c:layout>
        <c:manualLayout>
          <c:xMode val="edge"/>
          <c:yMode val="edge"/>
          <c:x val="0.22827111961228391"/>
          <c:y val="5.9164479440069993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Charts'!$A$183</c:f>
              <c:strCache>
                <c:ptCount val="1"/>
                <c:pt idx="0">
                  <c:v>Total Transportation Cost</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Charts'!$A$184</c:f>
              <c:strCache>
                <c:ptCount val="1"/>
                <c:pt idx="0">
                  <c:v>Total</c:v>
                </c:pt>
              </c:strCache>
            </c:strRef>
          </c:cat>
          <c:val>
            <c:numRef>
              <c:f>'Pivot Charts'!$A$184</c:f>
              <c:numCache>
                <c:formatCode>"₹"\ #,##0.00</c:formatCode>
                <c:ptCount val="1"/>
                <c:pt idx="0">
                  <c:v>164252.35050000012</c:v>
                </c:pt>
              </c:numCache>
            </c:numRef>
          </c:val>
          <c:extLst>
            <c:ext xmlns:c16="http://schemas.microsoft.com/office/drawing/2014/chart" uri="{C3380CC4-5D6E-409C-BE32-E72D297353CC}">
              <c16:uniqueId val="{00000000-4FE7-49E4-8D5F-E0BB83FAA566}"/>
            </c:ext>
          </c:extLst>
        </c:ser>
        <c:ser>
          <c:idx val="1"/>
          <c:order val="1"/>
          <c:tx>
            <c:strRef>
              <c:f>'Pivot Charts'!$B$183</c:f>
              <c:strCache>
                <c:ptCount val="1"/>
                <c:pt idx="0">
                  <c:v>Total Profit</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Charts'!$A$184</c:f>
              <c:strCache>
                <c:ptCount val="1"/>
                <c:pt idx="0">
                  <c:v>Total</c:v>
                </c:pt>
              </c:strCache>
            </c:strRef>
          </c:cat>
          <c:val>
            <c:numRef>
              <c:f>'Pivot Charts'!$B$184</c:f>
              <c:numCache>
                <c:formatCode>"₹"\ #,##0.00</c:formatCode>
                <c:ptCount val="1"/>
                <c:pt idx="0">
                  <c:v>4843361.6494999947</c:v>
                </c:pt>
              </c:numCache>
            </c:numRef>
          </c:val>
          <c:extLst>
            <c:ext xmlns:c16="http://schemas.microsoft.com/office/drawing/2014/chart" uri="{C3380CC4-5D6E-409C-BE32-E72D297353CC}">
              <c16:uniqueId val="{00000001-4FE7-49E4-8D5F-E0BB83FAA566}"/>
            </c:ext>
          </c:extLst>
        </c:ser>
        <c:ser>
          <c:idx val="2"/>
          <c:order val="2"/>
          <c:tx>
            <c:strRef>
              <c:f>'Pivot Charts'!$C$183</c:f>
              <c:strCache>
                <c:ptCount val="1"/>
                <c:pt idx="0">
                  <c:v>Total Production Cost</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Charts'!$A$184</c:f>
              <c:strCache>
                <c:ptCount val="1"/>
                <c:pt idx="0">
                  <c:v>Total</c:v>
                </c:pt>
              </c:strCache>
            </c:strRef>
          </c:cat>
          <c:val>
            <c:numRef>
              <c:f>'Pivot Charts'!$C$184</c:f>
              <c:numCache>
                <c:formatCode>"₹"\ #,##0.00</c:formatCode>
                <c:ptCount val="1"/>
                <c:pt idx="0">
                  <c:v>6033220</c:v>
                </c:pt>
              </c:numCache>
            </c:numRef>
          </c:val>
          <c:extLst>
            <c:ext xmlns:c16="http://schemas.microsoft.com/office/drawing/2014/chart" uri="{C3380CC4-5D6E-409C-BE32-E72D297353CC}">
              <c16:uniqueId val="{00000002-4FE7-49E4-8D5F-E0BB83FAA566}"/>
            </c:ext>
          </c:extLst>
        </c:ser>
        <c:dLbls>
          <c:dLblPos val="outEnd"/>
          <c:showLegendKey val="0"/>
          <c:showVal val="1"/>
          <c:showCatName val="0"/>
          <c:showSerName val="0"/>
          <c:showPercent val="0"/>
          <c:showBubbleSize val="0"/>
        </c:dLbls>
        <c:gapWidth val="219"/>
        <c:axId val="487542896"/>
        <c:axId val="487533776"/>
      </c:barChart>
      <c:catAx>
        <c:axId val="4875428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533776"/>
        <c:crosses val="autoZero"/>
        <c:auto val="1"/>
        <c:lblAlgn val="ctr"/>
        <c:lblOffset val="100"/>
        <c:noMultiLvlLbl val="0"/>
      </c:catAx>
      <c:valAx>
        <c:axId val="487533776"/>
        <c:scaling>
          <c:orientation val="minMax"/>
        </c:scaling>
        <c:delete val="0"/>
        <c:axPos val="l"/>
        <c:numFmt formatCode="&quot;₹&quot;\ #,##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54289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[Bangalore_Mandi_Dashboard_Updated.xlsm]Pivot Charts!Farmer vs Retail Vendor Profit Analysis</c:name>
    <c:fmtId val="1"/>
  </c:pivotSource>
  <c:chart>
    <c:autoTitleDeleted val="1"/>
    <c:pivotFmts>
      <c:pivotFmt>
        <c:idx val="0"/>
        <c:spPr>
          <a:solidFill>
            <a:srgbClr val="1F7A1F"/>
          </a:solidFill>
          <a:ln>
            <a:no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1F7A1F"/>
          </a:solidFill>
          <a:ln>
            <a:no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1F7A1F"/>
          </a:solidFill>
          <a:ln>
            <a:no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1F7A1F"/>
          </a:solidFill>
          <a:ln>
            <a:no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1F7A1F"/>
          </a:solidFill>
          <a:ln>
            <a:no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1F7A1F"/>
          </a:solidFill>
          <a:ln>
            <a:no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1F7A1F"/>
          </a:solidFill>
          <a:ln>
            <a:no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1F7A1F"/>
          </a:solidFill>
          <a:ln>
            <a:no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rgbClr val="1F7A1F"/>
          </a:solidFill>
          <a:ln>
            <a:no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1F7A1F"/>
          </a:solidFill>
          <a:ln>
            <a:no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613071093386054"/>
          <c:y val="0.17769923990715034"/>
          <c:w val="0.77616688081353846"/>
          <c:h val="0.65073744814156298"/>
        </c:manualLayout>
      </c:layout>
      <c:barChart>
        <c:barDir val="col"/>
        <c:grouping val="clustered"/>
        <c:varyColors val="0"/>
        <c:ser>
          <c:idx val="0"/>
          <c:order val="0"/>
          <c:tx>
            <c:strRef>
              <c:f>'Pivot Charts'!$R$35</c:f>
              <c:strCache>
                <c:ptCount val="1"/>
                <c:pt idx="0">
                  <c:v>Total</c:v>
                </c:pt>
              </c:strCache>
            </c:strRef>
          </c:tx>
          <c:spPr>
            <a:solidFill>
              <a:srgbClr val="1F7A1F"/>
            </a:solidFill>
            <a:ln>
              <a:noFill/>
            </a:ln>
            <a:effectLst/>
          </c:spPr>
          <c:invertIfNegative val="0"/>
          <c:dLbls>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Charts'!$Q$36:$Q$38</c:f>
              <c:strCache>
                <c:ptCount val="2"/>
                <c:pt idx="0">
                  <c:v>Farmer</c:v>
                </c:pt>
                <c:pt idx="1">
                  <c:v>Retail Vendor</c:v>
                </c:pt>
              </c:strCache>
            </c:strRef>
          </c:cat>
          <c:val>
            <c:numRef>
              <c:f>'Pivot Charts'!$R$36:$R$38</c:f>
              <c:numCache>
                <c:formatCode>"₹"\ #,##0.00</c:formatCode>
                <c:ptCount val="2"/>
                <c:pt idx="0">
                  <c:v>2561865.5939999977</c:v>
                </c:pt>
                <c:pt idx="1">
                  <c:v>2281496.0554999979</c:v>
                </c:pt>
              </c:numCache>
            </c:numRef>
          </c:val>
          <c:extLst>
            <c:ext xmlns:c16="http://schemas.microsoft.com/office/drawing/2014/chart" uri="{C3380CC4-5D6E-409C-BE32-E72D297353CC}">
              <c16:uniqueId val="{00000007-25A3-4095-870B-21E0735DD743}"/>
            </c:ext>
          </c:extLst>
        </c:ser>
        <c:dLbls>
          <c:showLegendKey val="0"/>
          <c:showVal val="0"/>
          <c:showCatName val="0"/>
          <c:showSerName val="0"/>
          <c:showPercent val="0"/>
          <c:showBubbleSize val="0"/>
        </c:dLbls>
        <c:gapWidth val="70"/>
        <c:axId val="1766313520"/>
        <c:axId val="1766312080"/>
      </c:barChart>
      <c:catAx>
        <c:axId val="1766313520"/>
        <c:scaling>
          <c:orientation val="minMax"/>
        </c:scaling>
        <c:delete val="0"/>
        <c:axPos val="b"/>
        <c:title>
          <c:tx>
            <c:rich>
              <a:bodyPr rot="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r>
                  <a:rPr lang="en-IN" sz="800" b="1">
                    <a:solidFill>
                      <a:schemeClr val="tx1">
                        <a:lumMod val="95000"/>
                        <a:lumOff val="5000"/>
                      </a:schemeClr>
                    </a:solidFill>
                    <a:latin typeface="Segoe UI" panose="020B0502040204020203" pitchFamily="34" charset="0"/>
                    <a:cs typeface="Segoe UI" panose="020B0502040204020203" pitchFamily="34" charset="0"/>
                  </a:rPr>
                  <a:t>Vendor</a:t>
                </a:r>
                <a:r>
                  <a:rPr lang="en-IN" sz="800" b="1" baseline="0">
                    <a:solidFill>
                      <a:schemeClr val="tx1">
                        <a:lumMod val="95000"/>
                        <a:lumOff val="5000"/>
                      </a:schemeClr>
                    </a:solidFill>
                    <a:latin typeface="Segoe UI" panose="020B0502040204020203" pitchFamily="34" charset="0"/>
                    <a:cs typeface="Segoe UI" panose="020B0502040204020203" pitchFamily="34" charset="0"/>
                  </a:rPr>
                  <a:t> Type</a:t>
                </a:r>
              </a:p>
            </c:rich>
          </c:tx>
          <c:overlay val="0"/>
          <c:spPr>
            <a:noFill/>
            <a:ln>
              <a:noFill/>
            </a:ln>
            <a:effectLst/>
          </c:sp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baseline="0">
                <a:solidFill>
                  <a:schemeClr val="tx1">
                    <a:lumMod val="95000"/>
                    <a:lumOff val="5000"/>
                  </a:schemeClr>
                </a:solidFill>
                <a:latin typeface="Segoe UI" panose="020B0502040204020203" pitchFamily="34" charset="0"/>
                <a:ea typeface="+mn-ea"/>
                <a:cs typeface="Segoe UI" panose="020B0502040204020203" pitchFamily="34" charset="0"/>
              </a:defRPr>
            </a:pPr>
            <a:endParaRPr lang="en-US"/>
          </a:p>
        </c:txPr>
        <c:crossAx val="1766312080"/>
        <c:crosses val="autoZero"/>
        <c:auto val="1"/>
        <c:lblAlgn val="ctr"/>
        <c:lblOffset val="100"/>
        <c:noMultiLvlLbl val="0"/>
      </c:catAx>
      <c:valAx>
        <c:axId val="1766312080"/>
        <c:scaling>
          <c:orientation val="minMax"/>
        </c:scaling>
        <c:delete val="1"/>
        <c:axPos val="l"/>
        <c:title>
          <c:tx>
            <c:rich>
              <a:bodyPr rot="-5400000" spcFirstLastPara="1" vertOverflow="ellipsis" vert="horz" wrap="square" anchor="ctr" anchorCtr="0"/>
              <a:lstStyle/>
              <a:p>
                <a:pPr>
                  <a:defRPr sz="800" b="0" i="0" u="none" strike="noStrike" kern="1200" baseline="0">
                    <a:solidFill>
                      <a:schemeClr val="tx1">
                        <a:lumMod val="65000"/>
                        <a:lumOff val="35000"/>
                      </a:schemeClr>
                    </a:solidFill>
                    <a:latin typeface="+mn-lt"/>
                    <a:ea typeface="+mn-ea"/>
                    <a:cs typeface="+mn-cs"/>
                  </a:defRPr>
                </a:pPr>
                <a:r>
                  <a:rPr lang="en-IN" sz="800" b="1">
                    <a:solidFill>
                      <a:schemeClr val="tx1">
                        <a:lumMod val="95000"/>
                        <a:lumOff val="5000"/>
                      </a:schemeClr>
                    </a:solidFill>
                    <a:latin typeface="Segoe UI" panose="020B0502040204020203" pitchFamily="34" charset="0"/>
                    <a:cs typeface="Segoe UI" panose="020B0502040204020203" pitchFamily="34" charset="0"/>
                  </a:rPr>
                  <a:t>Total</a:t>
                </a:r>
                <a:r>
                  <a:rPr lang="en-IN" sz="800" b="1" baseline="0">
                    <a:solidFill>
                      <a:schemeClr val="tx1">
                        <a:lumMod val="95000"/>
                        <a:lumOff val="5000"/>
                      </a:schemeClr>
                    </a:solidFill>
                    <a:latin typeface="Segoe UI" panose="020B0502040204020203" pitchFamily="34" charset="0"/>
                    <a:cs typeface="Segoe UI" panose="020B0502040204020203" pitchFamily="34" charset="0"/>
                  </a:rPr>
                  <a:t> Profit</a:t>
                </a:r>
              </a:p>
            </c:rich>
          </c:tx>
          <c:overlay val="0"/>
          <c:spPr>
            <a:noFill/>
            <a:ln>
              <a:noFill/>
            </a:ln>
            <a:effectLst/>
          </c:spPr>
        </c:title>
        <c:numFmt formatCode="&quot;₹&quot;\ #,##0" sourceLinked="0"/>
        <c:majorTickMark val="out"/>
        <c:minorTickMark val="none"/>
        <c:tickLblPos val="nextTo"/>
        <c:crossAx val="1766313520"/>
        <c:crosses val="autoZero"/>
        <c:crossBetween val="between"/>
      </c:valAx>
    </c:plotArea>
    <c:plotVisOnly val="1"/>
    <c:dispBlanksAs val="gap"/>
    <c:showDLblsOverMax val="0"/>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1"/>
  <c:extLst>
    <c:ext xmlns:c14="http://schemas.microsoft.com/office/drawing/2007/8/2/chart" uri="{781A3756-C4B2-4CAC-9D66-4F8BD8637D16}">
      <c14:pivotOptions>
        <c14:dropZoneFilter val="1"/>
        <c14:dropZoneCategories val="1"/>
        <c14:dropZonesVisible val="1"/>
      </c14: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[Bangalore_Mandi_Dashboard_Updated.xlsm]Pivot Charts!Most &amp; Least Profitable Crops</c:name>
    <c:fmtId val="14"/>
  </c:pivotSource>
  <c:chart>
    <c:autoTitleDeleted val="1"/>
    <c:pivotFmts>
      <c:pivotFmt>
        <c:idx val="0"/>
        <c:spPr>
          <a:solidFill>
            <a:srgbClr val="1F7A1F"/>
          </a:solidFill>
          <a:ln>
            <a:no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1F7A1F"/>
          </a:solidFill>
          <a:ln>
            <a:no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1F7A1F"/>
          </a:solidFill>
          <a:ln>
            <a:no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1F7A1F"/>
          </a:solidFill>
          <a:ln>
            <a:no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1F7A1F"/>
          </a:solidFill>
          <a:ln>
            <a:no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1F7A1F"/>
          </a:solidFill>
          <a:ln>
            <a:no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1F7A1F"/>
          </a:solidFill>
          <a:ln>
            <a:no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613071093386054"/>
          <c:y val="0.17769923990715034"/>
          <c:w val="0.77616688081353846"/>
          <c:h val="0.65073744814156298"/>
        </c:manualLayout>
      </c:layout>
      <c:barChart>
        <c:barDir val="col"/>
        <c:grouping val="clustered"/>
        <c:varyColors val="0"/>
        <c:ser>
          <c:idx val="0"/>
          <c:order val="0"/>
          <c:tx>
            <c:strRef>
              <c:f>'Pivot Charts'!$B$28</c:f>
              <c:strCache>
                <c:ptCount val="1"/>
                <c:pt idx="0">
                  <c:v>Total</c:v>
                </c:pt>
              </c:strCache>
            </c:strRef>
          </c:tx>
          <c:spPr>
            <a:solidFill>
              <a:srgbClr val="1F7A1F"/>
            </a:solidFill>
            <a:ln>
              <a:noFill/>
            </a:ln>
            <a:effectLst/>
          </c:spPr>
          <c:invertIfNegative val="0"/>
          <c:dLbls>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Charts'!$A$29:$A$35</c:f>
              <c:strCache>
                <c:ptCount val="6"/>
                <c:pt idx="0">
                  <c:v>Tomato</c:v>
                </c:pt>
                <c:pt idx="1">
                  <c:v>Green Chilli</c:v>
                </c:pt>
                <c:pt idx="2">
                  <c:v>Basmati Rice</c:v>
                </c:pt>
                <c:pt idx="3">
                  <c:v>Maize</c:v>
                </c:pt>
                <c:pt idx="4">
                  <c:v>Ragi</c:v>
                </c:pt>
                <c:pt idx="5">
                  <c:v>Onion</c:v>
                </c:pt>
              </c:strCache>
            </c:strRef>
          </c:cat>
          <c:val>
            <c:numRef>
              <c:f>'Pivot Charts'!$B$29:$B$35</c:f>
              <c:numCache>
                <c:formatCode>"₹"\ #,##0.00</c:formatCode>
                <c:ptCount val="6"/>
                <c:pt idx="0">
                  <c:v>1751826.9234999986</c:v>
                </c:pt>
                <c:pt idx="1">
                  <c:v>1224386.6374999997</c:v>
                </c:pt>
                <c:pt idx="2">
                  <c:v>1090029.6484999997</c:v>
                </c:pt>
                <c:pt idx="3">
                  <c:v>347815.69250000006</c:v>
                </c:pt>
                <c:pt idx="4">
                  <c:v>279810.62650000001</c:v>
                </c:pt>
                <c:pt idx="5">
                  <c:v>149492.12099999998</c:v>
                </c:pt>
              </c:numCache>
            </c:numRef>
          </c:val>
          <c:extLst>
            <c:ext xmlns:c16="http://schemas.microsoft.com/office/drawing/2014/chart" uri="{C3380CC4-5D6E-409C-BE32-E72D297353CC}">
              <c16:uniqueId val="{00000000-8EDC-4E35-91EE-CE830F949AD0}"/>
            </c:ext>
          </c:extLst>
        </c:ser>
        <c:dLbls>
          <c:showLegendKey val="0"/>
          <c:showVal val="0"/>
          <c:showCatName val="0"/>
          <c:showSerName val="0"/>
          <c:showPercent val="0"/>
          <c:showBubbleSize val="0"/>
        </c:dLbls>
        <c:gapWidth val="70"/>
        <c:axId val="1766313520"/>
        <c:axId val="1766312080"/>
      </c:barChart>
      <c:catAx>
        <c:axId val="1766313520"/>
        <c:scaling>
          <c:orientation val="minMax"/>
        </c:scaling>
        <c:delete val="0"/>
        <c:axPos val="b"/>
        <c:title>
          <c:tx>
            <c:rich>
              <a:bodyPr rot="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r>
                  <a:rPr lang="en-IN" sz="800" b="1">
                    <a:solidFill>
                      <a:schemeClr val="tx1">
                        <a:lumMod val="95000"/>
                        <a:lumOff val="5000"/>
                      </a:schemeClr>
                    </a:solidFill>
                    <a:latin typeface="Segoe UI" panose="020B0502040204020203" pitchFamily="34" charset="0"/>
                    <a:cs typeface="Segoe UI" panose="020B0502040204020203" pitchFamily="34" charset="0"/>
                  </a:rPr>
                  <a:t>Crop</a:t>
                </a:r>
                <a:r>
                  <a:rPr lang="en-IN" sz="800" b="1" baseline="0">
                    <a:solidFill>
                      <a:schemeClr val="tx1">
                        <a:lumMod val="95000"/>
                        <a:lumOff val="5000"/>
                      </a:schemeClr>
                    </a:solidFill>
                    <a:latin typeface="Segoe UI" panose="020B0502040204020203" pitchFamily="34" charset="0"/>
                    <a:cs typeface="Segoe UI" panose="020B0502040204020203" pitchFamily="34" charset="0"/>
                  </a:rPr>
                  <a:t> Name</a:t>
                </a:r>
                <a:endParaRPr lang="en-IN" sz="800" b="1">
                  <a:solidFill>
                    <a:schemeClr val="tx1">
                      <a:lumMod val="95000"/>
                      <a:lumOff val="5000"/>
                    </a:schemeClr>
                  </a:solidFill>
                  <a:latin typeface="Segoe UI" panose="020B0502040204020203" pitchFamily="34" charset="0"/>
                  <a:cs typeface="Segoe UI" panose="020B0502040204020203" pitchFamily="34" charset="0"/>
                </a:endParaRPr>
              </a:p>
            </c:rich>
          </c:tx>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IN"/>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baseline="0">
                <a:solidFill>
                  <a:schemeClr val="tx1">
                    <a:lumMod val="95000"/>
                    <a:lumOff val="5000"/>
                  </a:schemeClr>
                </a:solidFill>
                <a:latin typeface="Segoe UI" panose="020B0502040204020203" pitchFamily="34" charset="0"/>
                <a:ea typeface="+mn-ea"/>
                <a:cs typeface="Segoe UI" panose="020B0502040204020203" pitchFamily="34" charset="0"/>
              </a:defRPr>
            </a:pPr>
            <a:endParaRPr lang="en-US"/>
          </a:p>
        </c:txPr>
        <c:crossAx val="1766312080"/>
        <c:crosses val="autoZero"/>
        <c:auto val="1"/>
        <c:lblAlgn val="ctr"/>
        <c:lblOffset val="100"/>
        <c:noMultiLvlLbl val="0"/>
      </c:catAx>
      <c:valAx>
        <c:axId val="1766312080"/>
        <c:scaling>
          <c:orientation val="minMax"/>
        </c:scaling>
        <c:delete val="1"/>
        <c:axPos val="l"/>
        <c:title>
          <c:tx>
            <c:rich>
              <a:bodyPr rot="-5400000" spcFirstLastPara="1" vertOverflow="ellipsis" vert="horz" wrap="square" anchor="ctr" anchorCtr="0"/>
              <a:lstStyle/>
              <a:p>
                <a:pPr>
                  <a:defRPr sz="800" b="0" i="0" u="none" strike="noStrike" kern="1200" baseline="0">
                    <a:solidFill>
                      <a:schemeClr val="tx1">
                        <a:lumMod val="65000"/>
                        <a:lumOff val="35000"/>
                      </a:schemeClr>
                    </a:solidFill>
                    <a:latin typeface="+mn-lt"/>
                    <a:ea typeface="+mn-ea"/>
                    <a:cs typeface="+mn-cs"/>
                  </a:defRPr>
                </a:pPr>
                <a:r>
                  <a:rPr lang="en-IN" sz="800" b="1">
                    <a:solidFill>
                      <a:schemeClr val="tx1">
                        <a:lumMod val="95000"/>
                        <a:lumOff val="5000"/>
                      </a:schemeClr>
                    </a:solidFill>
                    <a:latin typeface="Segoe UI" panose="020B0502040204020203" pitchFamily="34" charset="0"/>
                    <a:cs typeface="Segoe UI" panose="020B0502040204020203" pitchFamily="34" charset="0"/>
                  </a:rPr>
                  <a:t>Profit</a:t>
                </a:r>
                <a:r>
                  <a:rPr lang="en-IN" sz="800" b="1" baseline="0">
                    <a:solidFill>
                      <a:schemeClr val="tx1">
                        <a:lumMod val="95000"/>
                        <a:lumOff val="5000"/>
                      </a:schemeClr>
                    </a:solidFill>
                    <a:latin typeface="Segoe UI" panose="020B0502040204020203" pitchFamily="34" charset="0"/>
                    <a:cs typeface="Segoe UI" panose="020B0502040204020203" pitchFamily="34" charset="0"/>
                  </a:rPr>
                  <a:t> in </a:t>
                </a:r>
                <a:r>
                  <a:rPr lang="en-US" sz="800" b="1" baseline="0">
                    <a:solidFill>
                      <a:schemeClr val="tx1">
                        <a:lumMod val="95000"/>
                        <a:lumOff val="5000"/>
                      </a:schemeClr>
                    </a:solidFill>
                    <a:latin typeface="Segoe UI" panose="020B0502040204020203" pitchFamily="34" charset="0"/>
                    <a:cs typeface="Segoe UI" panose="020B0502040204020203" pitchFamily="34" charset="0"/>
                  </a:rPr>
                  <a:t>Lakh's</a:t>
                </a:r>
                <a:endParaRPr lang="en-IN" sz="800" b="1">
                  <a:solidFill>
                    <a:schemeClr val="tx1">
                      <a:lumMod val="95000"/>
                      <a:lumOff val="5000"/>
                    </a:schemeClr>
                  </a:solidFill>
                  <a:latin typeface="Segoe UI" panose="020B0502040204020203" pitchFamily="34" charset="0"/>
                  <a:cs typeface="Segoe UI" panose="020B0502040204020203" pitchFamily="34" charset="0"/>
                </a:endParaRPr>
              </a:p>
            </c:rich>
          </c:tx>
          <c:overlay val="0"/>
          <c:spPr>
            <a:noFill/>
            <a:ln>
              <a:noFill/>
            </a:ln>
            <a:effectLst/>
          </c:spPr>
          <c:txPr>
            <a:bodyPr rot="-5400000" spcFirstLastPara="1" vertOverflow="ellipsis" vert="horz" wrap="square" anchor="ctr" anchorCtr="0"/>
            <a:lstStyle/>
            <a:p>
              <a:pPr>
                <a:defRPr sz="800" b="0" i="0" u="none" strike="noStrike" kern="1200" baseline="0">
                  <a:solidFill>
                    <a:schemeClr val="tx1">
                      <a:lumMod val="65000"/>
                      <a:lumOff val="35000"/>
                    </a:schemeClr>
                  </a:solidFill>
                  <a:latin typeface="+mn-lt"/>
                  <a:ea typeface="+mn-ea"/>
                  <a:cs typeface="+mn-cs"/>
                </a:defRPr>
              </a:pPr>
              <a:endParaRPr lang="en-IN"/>
            </a:p>
          </c:txPr>
        </c:title>
        <c:numFmt formatCode="&quot;₹&quot;\ #,##0" sourceLinked="0"/>
        <c:majorTickMark val="out"/>
        <c:minorTickMark val="none"/>
        <c:tickLblPos val="nextTo"/>
        <c:crossAx val="176631352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sVisible val="1"/>
      </c14:pivotOptions>
    </c:ext>
    <c:ext xmlns:c16="http://schemas.microsoft.com/office/drawing/2014/chart" uri="{E28EC0CA-F0BB-4C9C-879D-F8772B89E7AC}">
      <c16:pivotOptions16>
        <c16:showExpandCollapseFieldButtons val="1"/>
      </c16:pivotOptions16>
    </c:ext>
  </c:extLst>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[Bangalore_Mandi_Dashboard_Updated.xlsm]Pivot Charts!Best Month to sell Crop</c:name>
    <c:fmtId val="24"/>
  </c:pivotSource>
  <c:chart>
    <c:autoTitleDeleted val="1"/>
    <c:pivotFmts>
      <c:pivotFmt>
        <c:idx val="0"/>
        <c:spPr>
          <a:solidFill>
            <a:srgbClr val="1F7A1F"/>
          </a:solidFill>
          <a:ln>
            <a:noFill/>
          </a:ln>
          <a:effectLst/>
        </c:spP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rgbClr val="1F7A1F"/>
          </a:solidFill>
          <a:ln>
            <a:noFill/>
          </a:ln>
          <a:effectLst/>
        </c:spP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spPr>
          <a:solidFill>
            <a:srgbClr val="1F7A1F"/>
          </a:solidFill>
          <a:ln>
            <a:noFill/>
          </a:ln>
          <a:effectLst/>
        </c:spP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3"/>
        <c:spPr>
          <a:solidFill>
            <a:srgbClr val="1F7A1F"/>
          </a:solidFill>
          <a:ln>
            <a:noFill/>
          </a:ln>
          <a:effectLst/>
        </c:spP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4"/>
        <c:spPr>
          <a:solidFill>
            <a:srgbClr val="1F7A1F"/>
          </a:solidFill>
          <a:ln>
            <a:noFill/>
          </a:ln>
          <a:effectLst/>
        </c:spP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5"/>
        <c:spPr>
          <a:solidFill>
            <a:srgbClr val="1F7A1F"/>
          </a:solidFill>
          <a:ln>
            <a:noFill/>
          </a:ln>
          <a:effectLst/>
        </c:spP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6"/>
        <c:spPr>
          <a:solidFill>
            <a:srgbClr val="1F7A1F"/>
          </a:solidFill>
          <a:ln>
            <a:noFill/>
          </a:ln>
          <a:effectLst/>
        </c:spP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7"/>
        <c:spPr>
          <a:solidFill>
            <a:srgbClr val="1F7A1F"/>
          </a:solidFill>
          <a:ln>
            <a:noFill/>
          </a:ln>
          <a:effectLst/>
        </c:spP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8"/>
        <c:spPr>
          <a:solidFill>
            <a:srgbClr val="1F7A1F"/>
          </a:solidFill>
          <a:ln>
            <a:noFill/>
          </a:ln>
          <a:effectLst/>
        </c:spP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9"/>
        <c:spPr>
          <a:solidFill>
            <a:srgbClr val="1F7A1F"/>
          </a:solidFill>
          <a:ln>
            <a:noFill/>
          </a:ln>
          <a:effectLst/>
        </c:spP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0"/>
        <c:spPr>
          <a:solidFill>
            <a:srgbClr val="1F7A1F"/>
          </a:solidFill>
          <a:ln>
            <a:noFill/>
          </a:ln>
          <a:effectLst/>
        </c:spP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1"/>
        <c:spPr>
          <a:solidFill>
            <a:srgbClr val="1F7A1F"/>
          </a:solidFill>
          <a:ln>
            <a:noFill/>
          </a:ln>
          <a:effectLst/>
        </c:spP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2"/>
        <c:spPr>
          <a:solidFill>
            <a:srgbClr val="1F7A1F"/>
          </a:solidFill>
          <a:ln>
            <a:noFill/>
          </a:ln>
          <a:effectLst/>
        </c:spP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3"/>
        <c:spPr>
          <a:solidFill>
            <a:srgbClr val="1F7A1F"/>
          </a:solidFill>
          <a:ln>
            <a:noFill/>
          </a:ln>
          <a:effectLst/>
        </c:spP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4"/>
        <c:spPr>
          <a:solidFill>
            <a:srgbClr val="1F7A1F"/>
          </a:solidFill>
          <a:ln>
            <a:noFill/>
          </a:ln>
          <a:effectLst/>
        </c:spP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5"/>
        <c:spPr>
          <a:solidFill>
            <a:srgbClr val="1F7A1F"/>
          </a:solidFill>
          <a:ln>
            <a:noFill/>
          </a:ln>
          <a:effectLst/>
        </c:spP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6"/>
        <c:spPr>
          <a:solidFill>
            <a:srgbClr val="1F7A1F"/>
          </a:solidFill>
          <a:ln>
            <a:noFill/>
          </a:ln>
          <a:effectLst/>
        </c:spP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7"/>
        <c:spPr>
          <a:solidFill>
            <a:srgbClr val="1F7A1F"/>
          </a:solidFill>
          <a:ln>
            <a:noFill/>
          </a:ln>
          <a:effectLst/>
        </c:spP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8"/>
        <c:spPr>
          <a:solidFill>
            <a:srgbClr val="1F7A1F"/>
          </a:solidFill>
          <a:ln>
            <a:gradFill>
              <a:gsLst>
                <a:gs pos="50000">
                  <a:srgbClr val="0B5D1E"/>
                </a:gs>
                <a:gs pos="74000">
                  <a:srgbClr val="00B050"/>
                </a:gs>
                <a:gs pos="83000">
                  <a:srgbClr val="92D050"/>
                </a:gs>
                <a:gs pos="100000">
                  <a:srgbClr val="0B5D1E"/>
                </a:gs>
              </a:gsLst>
              <a:lin ang="5400000" scaled="1"/>
            </a:gradFill>
          </a:ln>
          <a:effectLst/>
        </c:spPr>
        <c:marker>
          <c:spPr>
            <a:solidFill>
              <a:srgbClr val="00B050"/>
            </a:solidFill>
            <a:ln>
              <a:solidFill>
                <a:schemeClr val="tx1">
                  <a:lumMod val="15000"/>
                  <a:lumOff val="85000"/>
                  <a:alpha val="91000"/>
                </a:schemeClr>
              </a:solidFill>
            </a:ln>
          </c:spPr>
        </c:marker>
        <c:dLbl>
          <c:idx val="0"/>
          <c:numFmt formatCode="&quot;₹&quot;\ #,##0" sourceLinked="0"/>
          <c:spPr>
            <a:noFill/>
            <a:ln>
              <a:noFill/>
            </a:ln>
            <a:effectLst/>
          </c:spPr>
          <c:txPr>
            <a:bodyPr rot="0" spcFirstLastPara="1" vertOverflow="ellipsis" vert="horz" wrap="square" lIns="38100" tIns="19050" rIns="38100" bIns="19050" anchor="ctr"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9"/>
        <c:spPr>
          <a:ln>
            <a:gradFill>
              <a:gsLst>
                <a:gs pos="50000">
                  <a:srgbClr val="0B5D1E"/>
                </a:gs>
                <a:gs pos="74000">
                  <a:srgbClr val="00B050"/>
                </a:gs>
                <a:gs pos="83000">
                  <a:srgbClr val="92D050"/>
                </a:gs>
                <a:gs pos="100000">
                  <a:srgbClr val="0B5D1E"/>
                </a:gs>
              </a:gsLst>
              <a:lin ang="5400000" scaled="1"/>
            </a:gradFill>
          </a:ln>
          <a:effectLst/>
        </c:spPr>
        <c:marker>
          <c:spPr>
            <a:solidFill>
              <a:srgbClr val="00B050"/>
            </a:solidFill>
            <a:ln>
              <a:solidFill>
                <a:schemeClr val="tx1">
                  <a:lumMod val="15000"/>
                  <a:lumOff val="85000"/>
                  <a:alpha val="91000"/>
                </a:schemeClr>
              </a:solidFill>
            </a:ln>
          </c:spPr>
        </c:marker>
        <c:dLbl>
          <c:idx val="0"/>
          <c:numFmt formatCode="&quot;₹&quot;\ #,##0" sourceLinked="0"/>
          <c:spPr>
            <a:noFill/>
            <a:ln>
              <a:noFill/>
            </a:ln>
            <a:effectLst/>
          </c:spPr>
          <c:txPr>
            <a:bodyPr rot="0" spcFirstLastPara="1" vertOverflow="ellipsis" vert="horz" wrap="square" lIns="38100" tIns="19050" rIns="38100" bIns="19050" anchor="ctr"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0"/>
        <c:spPr>
          <a:ln>
            <a:gradFill>
              <a:gsLst>
                <a:gs pos="50000">
                  <a:srgbClr val="0B5D1E"/>
                </a:gs>
                <a:gs pos="74000">
                  <a:srgbClr val="00B050"/>
                </a:gs>
                <a:gs pos="83000">
                  <a:srgbClr val="92D050"/>
                </a:gs>
                <a:gs pos="100000">
                  <a:srgbClr val="0B5D1E"/>
                </a:gs>
              </a:gsLst>
              <a:lin ang="5400000" scaled="1"/>
            </a:gradFill>
          </a:ln>
          <a:effectLst/>
        </c:spPr>
        <c:marker>
          <c:symbol val="square"/>
          <c:size val="7"/>
          <c:spPr>
            <a:solidFill>
              <a:srgbClr val="00B050"/>
            </a:solidFill>
            <a:ln>
              <a:solidFill>
                <a:schemeClr val="tx1">
                  <a:lumMod val="15000"/>
                  <a:lumOff val="85000"/>
                  <a:alpha val="91000"/>
                </a:schemeClr>
              </a:solidFill>
            </a:ln>
          </c:spPr>
        </c:marker>
        <c:dLbl>
          <c:idx val="0"/>
          <c:spPr>
            <a:noFill/>
            <a:ln>
              <a:noFill/>
            </a:ln>
            <a:effectLst/>
          </c:spPr>
          <c:txPr>
            <a:bodyPr wrap="square" lIns="38100" tIns="19050" rIns="38100" bIns="19050" anchor="ctr" anchorCtr="0">
              <a:spAutoFit/>
            </a:bodyPr>
            <a:lstStyle/>
            <a:p>
              <a:pPr algn="ctr">
                <a:defRPr lang="en-US"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1"/>
        <c:spPr>
          <a:ln>
            <a:gradFill>
              <a:gsLst>
                <a:gs pos="50000">
                  <a:srgbClr val="0B5D1E"/>
                </a:gs>
                <a:gs pos="74000">
                  <a:srgbClr val="00B050"/>
                </a:gs>
                <a:gs pos="83000">
                  <a:srgbClr val="92D050"/>
                </a:gs>
                <a:gs pos="100000">
                  <a:srgbClr val="0B5D1E"/>
                </a:gs>
              </a:gsLst>
              <a:lin ang="5400000" scaled="1"/>
            </a:gradFill>
          </a:ln>
          <a:effectLst/>
        </c:spPr>
        <c:marker>
          <c:symbol val="square"/>
          <c:size val="7"/>
          <c:spPr>
            <a:solidFill>
              <a:srgbClr val="00B050"/>
            </a:solidFill>
            <a:ln>
              <a:solidFill>
                <a:schemeClr val="tx1">
                  <a:lumMod val="15000"/>
                  <a:lumOff val="85000"/>
                  <a:alpha val="91000"/>
                </a:schemeClr>
              </a:solidFill>
            </a:ln>
          </c:spPr>
        </c:marker>
        <c:dLbl>
          <c:idx val="0"/>
          <c:spPr>
            <a:noFill/>
            <a:ln>
              <a:noFill/>
            </a:ln>
            <a:effectLst/>
          </c:spPr>
          <c:txPr>
            <a:bodyPr wrap="square" lIns="38100" tIns="19050" rIns="38100" bIns="19050" anchor="ctr" anchorCtr="0">
              <a:spAutoFit/>
            </a:bodyPr>
            <a:lstStyle/>
            <a:p>
              <a:pPr algn="ctr">
                <a:defRPr lang="en-US"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2"/>
        <c:spPr>
          <a:ln>
            <a:gradFill>
              <a:gsLst>
                <a:gs pos="50000">
                  <a:srgbClr val="0B5D1E"/>
                </a:gs>
                <a:gs pos="74000">
                  <a:srgbClr val="00B050"/>
                </a:gs>
                <a:gs pos="83000">
                  <a:srgbClr val="92D050"/>
                </a:gs>
                <a:gs pos="100000">
                  <a:srgbClr val="0B5D1E"/>
                </a:gs>
              </a:gsLst>
              <a:lin ang="5400000" scaled="1"/>
            </a:gradFill>
          </a:ln>
          <a:effectLst/>
        </c:spPr>
        <c:marker>
          <c:symbol val="square"/>
          <c:size val="7"/>
          <c:spPr>
            <a:solidFill>
              <a:srgbClr val="00B050"/>
            </a:solidFill>
            <a:ln>
              <a:solidFill>
                <a:schemeClr val="tx1">
                  <a:lumMod val="15000"/>
                  <a:lumOff val="85000"/>
                  <a:alpha val="91000"/>
                </a:schemeClr>
              </a:solidFill>
            </a:ln>
          </c:spPr>
        </c:marker>
        <c:dLbl>
          <c:idx val="0"/>
          <c:spPr>
            <a:noFill/>
            <a:ln>
              <a:noFill/>
            </a:ln>
            <a:effectLst/>
          </c:spPr>
          <c:txPr>
            <a:bodyPr wrap="square" lIns="38100" tIns="19050" rIns="38100" bIns="19050" anchor="ctr" anchorCtr="0">
              <a:spAutoFit/>
            </a:bodyPr>
            <a:lstStyle/>
            <a:p>
              <a:pPr algn="ctr">
                <a:defRPr lang="en-US"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3"/>
        <c:spPr>
          <a:ln>
            <a:gradFill>
              <a:gsLst>
                <a:gs pos="50000">
                  <a:srgbClr val="0B5D1E"/>
                </a:gs>
                <a:gs pos="74000">
                  <a:srgbClr val="00B050"/>
                </a:gs>
                <a:gs pos="83000">
                  <a:srgbClr val="92D050"/>
                </a:gs>
                <a:gs pos="100000">
                  <a:srgbClr val="0B5D1E"/>
                </a:gs>
              </a:gsLst>
              <a:lin ang="5400000" scaled="1"/>
            </a:gradFill>
          </a:ln>
          <a:effectLst/>
        </c:spPr>
        <c:marker>
          <c:symbol val="square"/>
          <c:size val="7"/>
          <c:spPr>
            <a:solidFill>
              <a:srgbClr val="00B050"/>
            </a:solidFill>
            <a:ln>
              <a:solidFill>
                <a:schemeClr val="tx1">
                  <a:lumMod val="15000"/>
                  <a:lumOff val="85000"/>
                  <a:alpha val="91000"/>
                </a:schemeClr>
              </a:solidFill>
            </a:ln>
          </c:spPr>
        </c:marker>
        <c:dLbl>
          <c:idx val="0"/>
          <c:spPr>
            <a:noFill/>
            <a:ln>
              <a:noFill/>
            </a:ln>
            <a:effectLst/>
          </c:spPr>
          <c:txPr>
            <a:bodyPr wrap="square" lIns="38100" tIns="19050" rIns="38100" bIns="19050" anchor="ctr" anchorCtr="0">
              <a:spAutoFit/>
            </a:bodyPr>
            <a:lstStyle/>
            <a:p>
              <a:pPr algn="ctr">
                <a:defRPr lang="en-US"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4"/>
        <c:spPr>
          <a:ln>
            <a:gradFill>
              <a:gsLst>
                <a:gs pos="50000">
                  <a:srgbClr val="0B5D1E"/>
                </a:gs>
                <a:gs pos="74000">
                  <a:srgbClr val="00B050"/>
                </a:gs>
                <a:gs pos="83000">
                  <a:srgbClr val="92D050"/>
                </a:gs>
                <a:gs pos="100000">
                  <a:srgbClr val="0B5D1E"/>
                </a:gs>
              </a:gsLst>
              <a:lin ang="5400000" scaled="1"/>
            </a:gradFill>
          </a:ln>
          <a:effectLst/>
        </c:spPr>
        <c:marker>
          <c:symbol val="square"/>
          <c:size val="7"/>
          <c:spPr>
            <a:solidFill>
              <a:srgbClr val="00B050"/>
            </a:solidFill>
            <a:ln>
              <a:solidFill>
                <a:schemeClr val="tx1">
                  <a:lumMod val="15000"/>
                  <a:lumOff val="85000"/>
                  <a:alpha val="91000"/>
                </a:schemeClr>
              </a:solidFill>
            </a:ln>
          </c:spPr>
        </c:marker>
        <c:dLbl>
          <c:idx val="0"/>
          <c:spPr>
            <a:noFill/>
            <a:ln>
              <a:noFill/>
            </a:ln>
            <a:effectLst/>
          </c:spPr>
          <c:txPr>
            <a:bodyPr wrap="square" lIns="38100" tIns="19050" rIns="38100" bIns="19050" anchor="ctr" anchorCtr="0">
              <a:spAutoFit/>
            </a:bodyPr>
            <a:lstStyle/>
            <a:p>
              <a:pPr algn="ctr">
                <a:defRPr lang="en-US"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5"/>
        <c:spPr>
          <a:ln>
            <a:gradFill>
              <a:gsLst>
                <a:gs pos="45000">
                  <a:srgbClr val="FF0000"/>
                </a:gs>
                <a:gs pos="74000">
                  <a:srgbClr val="C00000"/>
                </a:gs>
                <a:gs pos="83000">
                  <a:srgbClr val="FF0000"/>
                </a:gs>
                <a:gs pos="100000">
                  <a:schemeClr val="accent2">
                    <a:lumMod val="40000"/>
                    <a:lumOff val="60000"/>
                  </a:schemeClr>
                </a:gs>
              </a:gsLst>
              <a:lin ang="5400000" scaled="1"/>
            </a:gradFill>
          </a:ln>
          <a:effectLst/>
        </c:spPr>
        <c:marker>
          <c:symbol val="square"/>
          <c:size val="7"/>
          <c:spPr>
            <a:solidFill>
              <a:srgbClr val="00B050"/>
            </a:solidFill>
            <a:ln>
              <a:solidFill>
                <a:schemeClr val="tx1">
                  <a:lumMod val="15000"/>
                  <a:lumOff val="85000"/>
                  <a:alpha val="91000"/>
                </a:schemeClr>
              </a:solidFill>
            </a:ln>
          </c:spPr>
        </c:marker>
        <c:dLbl>
          <c:idx val="0"/>
          <c:spPr>
            <a:noFill/>
            <a:ln>
              <a:noFill/>
            </a:ln>
            <a:effectLst/>
          </c:spPr>
          <c:txPr>
            <a:bodyPr wrap="square" lIns="38100" tIns="19050" rIns="38100" bIns="19050" anchor="ctr" anchorCtr="0">
              <a:spAutoFit/>
            </a:bodyPr>
            <a:lstStyle/>
            <a:p>
              <a:pPr algn="ctr">
                <a:defRPr lang="en-US"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6"/>
      </c:pivotFmt>
    </c:pivotFmts>
    <c:plotArea>
      <c:layout>
        <c:manualLayout>
          <c:layoutTarget val="inner"/>
          <c:xMode val="edge"/>
          <c:yMode val="edge"/>
          <c:x val="0.14401327175630832"/>
          <c:y val="0.23353626033703667"/>
          <c:w val="0.619867262377234"/>
          <c:h val="0.5783376656347724"/>
        </c:manualLayout>
      </c:layout>
      <c:lineChart>
        <c:grouping val="standard"/>
        <c:varyColors val="0"/>
        <c:ser>
          <c:idx val="0"/>
          <c:order val="0"/>
          <c:tx>
            <c:strRef>
              <c:f>'Pivot Charts'!$B$83</c:f>
              <c:strCache>
                <c:ptCount val="1"/>
                <c:pt idx="0">
                  <c:v>Total</c:v>
                </c:pt>
              </c:strCache>
            </c:strRef>
          </c:tx>
          <c:spPr>
            <a:ln>
              <a:gradFill>
                <a:gsLst>
                  <a:gs pos="45000">
                    <a:srgbClr val="FF0000"/>
                  </a:gs>
                  <a:gs pos="74000">
                    <a:srgbClr val="C00000"/>
                  </a:gs>
                  <a:gs pos="83000">
                    <a:srgbClr val="FF0000"/>
                  </a:gs>
                  <a:gs pos="100000">
                    <a:schemeClr val="accent2">
                      <a:lumMod val="40000"/>
                      <a:lumOff val="60000"/>
                    </a:schemeClr>
                  </a:gs>
                </a:gsLst>
                <a:lin ang="5400000" scaled="1"/>
              </a:gradFill>
            </a:ln>
            <a:effectLst/>
          </c:spPr>
          <c:marker>
            <c:symbol val="square"/>
            <c:size val="7"/>
            <c:spPr>
              <a:solidFill>
                <a:srgbClr val="00B050"/>
              </a:solidFill>
              <a:ln>
                <a:solidFill>
                  <a:schemeClr val="tx1">
                    <a:lumMod val="15000"/>
                    <a:lumOff val="85000"/>
                    <a:alpha val="91000"/>
                  </a:schemeClr>
                </a:solidFill>
              </a:ln>
            </c:spPr>
          </c:marker>
          <c:dLbls>
            <c:spPr>
              <a:noFill/>
              <a:ln>
                <a:noFill/>
              </a:ln>
              <a:effectLst/>
            </c:spPr>
            <c:txPr>
              <a:bodyPr wrap="square" lIns="38100" tIns="19050" rIns="38100" bIns="19050" anchor="ctr" anchorCtr="0">
                <a:spAutoFit/>
              </a:bodyPr>
              <a:lstStyle/>
              <a:p>
                <a:pPr algn="ctr">
                  <a:defRPr lang="en-US"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Charts'!$A$84:$A$89</c:f>
              <c:strCache>
                <c:ptCount val="5"/>
                <c:pt idx="0">
                  <c:v>January</c:v>
                </c:pt>
                <c:pt idx="1">
                  <c:v>February</c:v>
                </c:pt>
                <c:pt idx="2">
                  <c:v>March</c:v>
                </c:pt>
                <c:pt idx="3">
                  <c:v>April</c:v>
                </c:pt>
                <c:pt idx="4">
                  <c:v>May</c:v>
                </c:pt>
              </c:strCache>
            </c:strRef>
          </c:cat>
          <c:val>
            <c:numRef>
              <c:f>'Pivot Charts'!$B$84:$B$89</c:f>
              <c:numCache>
                <c:formatCode>"₹"\ #,##0.00</c:formatCode>
                <c:ptCount val="5"/>
                <c:pt idx="0">
                  <c:v>2011795</c:v>
                </c:pt>
                <c:pt idx="1">
                  <c:v>2266412</c:v>
                </c:pt>
                <c:pt idx="2">
                  <c:v>2898636</c:v>
                </c:pt>
                <c:pt idx="3">
                  <c:v>2004514</c:v>
                </c:pt>
                <c:pt idx="4">
                  <c:v>1859477</c:v>
                </c:pt>
              </c:numCache>
            </c:numRef>
          </c:val>
          <c:smooth val="0"/>
          <c:extLst>
            <c:ext xmlns:c16="http://schemas.microsoft.com/office/drawing/2014/chart" uri="{C3380CC4-5D6E-409C-BE32-E72D297353CC}">
              <c16:uniqueId val="{00000002-C0D1-4D24-8D55-F01C64AD3EF8}"/>
            </c:ext>
          </c:extLst>
        </c:ser>
        <c:dLbls>
          <c:showLegendKey val="0"/>
          <c:showVal val="0"/>
          <c:showCatName val="0"/>
          <c:showSerName val="0"/>
          <c:showPercent val="0"/>
          <c:showBubbleSize val="0"/>
        </c:dLbls>
        <c:marker val="1"/>
        <c:smooth val="0"/>
        <c:axId val="1766313520"/>
        <c:axId val="1766312080"/>
      </c:lineChart>
      <c:catAx>
        <c:axId val="1766313520"/>
        <c:scaling>
          <c:orientation val="minMax"/>
        </c:scaling>
        <c:delete val="0"/>
        <c:axPos val="b"/>
        <c:title>
          <c:tx>
            <c:rich>
              <a:bodyPr/>
              <a:lstStyle/>
              <a:p>
                <a:pPr>
                  <a:defRPr/>
                </a:pPr>
                <a:r>
                  <a:rPr lang="en-IN"/>
                  <a:t>Month</a:t>
                </a:r>
              </a:p>
            </c:rich>
          </c:tx>
          <c:overlay val="0"/>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baseline="0">
                <a:solidFill>
                  <a:schemeClr val="tx1">
                    <a:lumMod val="95000"/>
                    <a:lumOff val="5000"/>
                  </a:schemeClr>
                </a:solidFill>
                <a:latin typeface="Segoe UI" panose="020B0502040204020203" pitchFamily="34" charset="0"/>
                <a:ea typeface="+mn-ea"/>
                <a:cs typeface="Segoe UI" panose="020B0502040204020203" pitchFamily="34" charset="0"/>
              </a:defRPr>
            </a:pPr>
            <a:endParaRPr lang="en-US"/>
          </a:p>
        </c:txPr>
        <c:crossAx val="1766312080"/>
        <c:crosses val="autoZero"/>
        <c:auto val="1"/>
        <c:lblAlgn val="ctr"/>
        <c:lblOffset val="100"/>
        <c:noMultiLvlLbl val="0"/>
      </c:catAx>
      <c:valAx>
        <c:axId val="1766312080"/>
        <c:scaling>
          <c:orientation val="minMax"/>
        </c:scaling>
        <c:delete val="1"/>
        <c:axPos val="l"/>
        <c:majorGridlines>
          <c:spPr>
            <a:ln>
              <a:solidFill>
                <a:srgbClr val="DCECCF"/>
              </a:solidFill>
            </a:ln>
          </c:spPr>
        </c:majorGridlines>
        <c:title>
          <c:tx>
            <c:rich>
              <a:bodyPr/>
              <a:lstStyle/>
              <a:p>
                <a:pPr>
                  <a:defRPr/>
                </a:pPr>
                <a:r>
                  <a:rPr lang="en-IN"/>
                  <a:t>Revenue</a:t>
                </a:r>
              </a:p>
            </c:rich>
          </c:tx>
          <c:layout>
            <c:manualLayout>
              <c:xMode val="edge"/>
              <c:yMode val="edge"/>
              <c:x val="4.9521352351314066E-2"/>
              <c:y val="0.44118465339281954"/>
            </c:manualLayout>
          </c:layout>
          <c:overlay val="0"/>
        </c:title>
        <c:numFmt formatCode="&quot;₹&quot;\ #,##0" sourceLinked="0"/>
        <c:majorTickMark val="out"/>
        <c:minorTickMark val="none"/>
        <c:tickLblPos val="nextTo"/>
        <c:crossAx val="1766313520"/>
        <c:crosses val="autoZero"/>
        <c:crossBetween val="between"/>
      </c:valAx>
      <c:spPr>
        <a:solidFill>
          <a:schemeClr val="bg1"/>
        </a:solidFill>
        <a:ln>
          <a:noFill/>
        </a:ln>
      </c:spPr>
    </c:plotArea>
    <c:plotVisOnly val="1"/>
    <c:dispBlanksAs val="gap"/>
    <c:showDLblsOverMax val="0"/>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1"/>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[Bangalore_Mandi_Dashboard_Updated.xlsm]Pivot Charts!Most &amp; Least Profitable Crops</c:name>
    <c:fmtId val="21"/>
  </c:pivotSource>
  <c:chart>
    <c:autoTitleDeleted val="1"/>
    <c:pivotFmts>
      <c:pivotFmt>
        <c:idx val="0"/>
        <c:spPr>
          <a:solidFill>
            <a:srgbClr val="1F7A1F"/>
          </a:solidFill>
          <a:ln>
            <a:no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1F7A1F"/>
          </a:solidFill>
          <a:ln>
            <a:no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1F7A1F"/>
          </a:solidFill>
          <a:ln>
            <a:no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1F7A1F"/>
          </a:solidFill>
          <a:ln>
            <a:no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1F7A1F"/>
          </a:solidFill>
          <a:ln>
            <a:no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1F7A1F"/>
          </a:solidFill>
          <a:ln>
            <a:no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1F7A1F"/>
          </a:solidFill>
          <a:ln>
            <a:no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1F7A1F"/>
          </a:solidFill>
          <a:ln>
            <a:no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rgbClr val="1F7A1F"/>
          </a:solidFill>
          <a:ln>
            <a:no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613071093386054"/>
          <c:y val="0.17769923990715034"/>
          <c:w val="0.77616688081353846"/>
          <c:h val="0.65073744814156298"/>
        </c:manualLayout>
      </c:layout>
      <c:barChart>
        <c:barDir val="col"/>
        <c:grouping val="clustered"/>
        <c:varyColors val="0"/>
        <c:ser>
          <c:idx val="0"/>
          <c:order val="0"/>
          <c:tx>
            <c:strRef>
              <c:f>'Pivot Charts'!$B$28</c:f>
              <c:strCache>
                <c:ptCount val="1"/>
                <c:pt idx="0">
                  <c:v>Total</c:v>
                </c:pt>
              </c:strCache>
            </c:strRef>
          </c:tx>
          <c:spPr>
            <a:solidFill>
              <a:srgbClr val="1F7A1F"/>
            </a:solidFill>
            <a:ln>
              <a:noFill/>
            </a:ln>
            <a:effectLst/>
          </c:spPr>
          <c:invertIfNegative val="0"/>
          <c:dLbls>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Charts'!$A$29:$A$35</c:f>
              <c:strCache>
                <c:ptCount val="6"/>
                <c:pt idx="0">
                  <c:v>Tomato</c:v>
                </c:pt>
                <c:pt idx="1">
                  <c:v>Green Chilli</c:v>
                </c:pt>
                <c:pt idx="2">
                  <c:v>Basmati Rice</c:v>
                </c:pt>
                <c:pt idx="3">
                  <c:v>Maize</c:v>
                </c:pt>
                <c:pt idx="4">
                  <c:v>Ragi</c:v>
                </c:pt>
                <c:pt idx="5">
                  <c:v>Onion</c:v>
                </c:pt>
              </c:strCache>
            </c:strRef>
          </c:cat>
          <c:val>
            <c:numRef>
              <c:f>'Pivot Charts'!$B$29:$B$35</c:f>
              <c:numCache>
                <c:formatCode>"₹"\ #,##0.00</c:formatCode>
                <c:ptCount val="6"/>
                <c:pt idx="0">
                  <c:v>1751826.9234999986</c:v>
                </c:pt>
                <c:pt idx="1">
                  <c:v>1224386.6374999997</c:v>
                </c:pt>
                <c:pt idx="2">
                  <c:v>1090029.6484999997</c:v>
                </c:pt>
                <c:pt idx="3">
                  <c:v>347815.69250000006</c:v>
                </c:pt>
                <c:pt idx="4">
                  <c:v>279810.62650000001</c:v>
                </c:pt>
                <c:pt idx="5">
                  <c:v>149492.12099999998</c:v>
                </c:pt>
              </c:numCache>
            </c:numRef>
          </c:val>
          <c:extLst>
            <c:ext xmlns:c16="http://schemas.microsoft.com/office/drawing/2014/chart" uri="{C3380CC4-5D6E-409C-BE32-E72D297353CC}">
              <c16:uniqueId val="{00000000-BB64-47D1-916F-B0B625212657}"/>
            </c:ext>
          </c:extLst>
        </c:ser>
        <c:dLbls>
          <c:showLegendKey val="0"/>
          <c:showVal val="0"/>
          <c:showCatName val="0"/>
          <c:showSerName val="0"/>
          <c:showPercent val="0"/>
          <c:showBubbleSize val="0"/>
        </c:dLbls>
        <c:gapWidth val="70"/>
        <c:axId val="1766313520"/>
        <c:axId val="1766312080"/>
      </c:barChart>
      <c:catAx>
        <c:axId val="1766313520"/>
        <c:scaling>
          <c:orientation val="minMax"/>
        </c:scaling>
        <c:delete val="0"/>
        <c:axPos val="b"/>
        <c:title>
          <c:tx>
            <c:rich>
              <a:bodyPr rot="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r>
                  <a:rPr lang="en-IN" sz="800" b="1">
                    <a:solidFill>
                      <a:schemeClr val="tx1">
                        <a:lumMod val="95000"/>
                        <a:lumOff val="5000"/>
                      </a:schemeClr>
                    </a:solidFill>
                    <a:latin typeface="Segoe UI" panose="020B0502040204020203" pitchFamily="34" charset="0"/>
                    <a:cs typeface="Segoe UI" panose="020B0502040204020203" pitchFamily="34" charset="0"/>
                  </a:rPr>
                  <a:t>Crop</a:t>
                </a:r>
                <a:r>
                  <a:rPr lang="en-IN" sz="800" b="1" baseline="0">
                    <a:solidFill>
                      <a:schemeClr val="tx1">
                        <a:lumMod val="95000"/>
                        <a:lumOff val="5000"/>
                      </a:schemeClr>
                    </a:solidFill>
                    <a:latin typeface="Segoe UI" panose="020B0502040204020203" pitchFamily="34" charset="0"/>
                    <a:cs typeface="Segoe UI" panose="020B0502040204020203" pitchFamily="34" charset="0"/>
                  </a:rPr>
                  <a:t> Name</a:t>
                </a:r>
                <a:endParaRPr lang="en-IN" sz="800" b="1">
                  <a:solidFill>
                    <a:schemeClr val="tx1">
                      <a:lumMod val="95000"/>
                      <a:lumOff val="5000"/>
                    </a:schemeClr>
                  </a:solidFill>
                  <a:latin typeface="Segoe UI" panose="020B0502040204020203" pitchFamily="34" charset="0"/>
                  <a:cs typeface="Segoe UI" panose="020B0502040204020203" pitchFamily="34" charset="0"/>
                </a:endParaRPr>
              </a:p>
            </c:rich>
          </c:tx>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IN"/>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baseline="0">
                <a:solidFill>
                  <a:schemeClr val="tx1">
                    <a:lumMod val="95000"/>
                    <a:lumOff val="5000"/>
                  </a:schemeClr>
                </a:solidFill>
                <a:latin typeface="Segoe UI" panose="020B0502040204020203" pitchFamily="34" charset="0"/>
                <a:ea typeface="+mn-ea"/>
                <a:cs typeface="Segoe UI" panose="020B0502040204020203" pitchFamily="34" charset="0"/>
              </a:defRPr>
            </a:pPr>
            <a:endParaRPr lang="en-US"/>
          </a:p>
        </c:txPr>
        <c:crossAx val="1766312080"/>
        <c:crosses val="autoZero"/>
        <c:auto val="1"/>
        <c:lblAlgn val="ctr"/>
        <c:lblOffset val="100"/>
        <c:noMultiLvlLbl val="0"/>
      </c:catAx>
      <c:valAx>
        <c:axId val="1766312080"/>
        <c:scaling>
          <c:orientation val="minMax"/>
        </c:scaling>
        <c:delete val="1"/>
        <c:axPos val="l"/>
        <c:title>
          <c:tx>
            <c:rich>
              <a:bodyPr rot="-5400000" spcFirstLastPara="1" vertOverflow="ellipsis" vert="horz" wrap="square" anchor="ctr" anchorCtr="0"/>
              <a:lstStyle/>
              <a:p>
                <a:pPr>
                  <a:defRPr sz="800" b="0" i="0" u="none" strike="noStrike" kern="1200" baseline="0">
                    <a:solidFill>
                      <a:schemeClr val="tx1">
                        <a:lumMod val="65000"/>
                        <a:lumOff val="35000"/>
                      </a:schemeClr>
                    </a:solidFill>
                    <a:latin typeface="+mn-lt"/>
                    <a:ea typeface="+mn-ea"/>
                    <a:cs typeface="+mn-cs"/>
                  </a:defRPr>
                </a:pPr>
                <a:r>
                  <a:rPr lang="en-IN" sz="800" b="1">
                    <a:solidFill>
                      <a:schemeClr val="tx1">
                        <a:lumMod val="95000"/>
                        <a:lumOff val="5000"/>
                      </a:schemeClr>
                    </a:solidFill>
                    <a:latin typeface="Segoe UI" panose="020B0502040204020203" pitchFamily="34" charset="0"/>
                    <a:cs typeface="Segoe UI" panose="020B0502040204020203" pitchFamily="34" charset="0"/>
                  </a:rPr>
                  <a:t>Profit</a:t>
                </a:r>
                <a:r>
                  <a:rPr lang="en-IN" sz="800" b="1" baseline="0">
                    <a:solidFill>
                      <a:schemeClr val="tx1">
                        <a:lumMod val="95000"/>
                        <a:lumOff val="5000"/>
                      </a:schemeClr>
                    </a:solidFill>
                    <a:latin typeface="Segoe UI" panose="020B0502040204020203" pitchFamily="34" charset="0"/>
                    <a:cs typeface="Segoe UI" panose="020B0502040204020203" pitchFamily="34" charset="0"/>
                  </a:rPr>
                  <a:t> in </a:t>
                </a:r>
                <a:r>
                  <a:rPr lang="en-US" sz="800" b="1" baseline="0">
                    <a:solidFill>
                      <a:schemeClr val="tx1">
                        <a:lumMod val="95000"/>
                        <a:lumOff val="5000"/>
                      </a:schemeClr>
                    </a:solidFill>
                    <a:latin typeface="Segoe UI" panose="020B0502040204020203" pitchFamily="34" charset="0"/>
                    <a:cs typeface="Segoe UI" panose="020B0502040204020203" pitchFamily="34" charset="0"/>
                  </a:rPr>
                  <a:t>Lakh's</a:t>
                </a:r>
                <a:endParaRPr lang="en-IN" sz="800" b="1">
                  <a:solidFill>
                    <a:schemeClr val="tx1">
                      <a:lumMod val="95000"/>
                      <a:lumOff val="5000"/>
                    </a:schemeClr>
                  </a:solidFill>
                  <a:latin typeface="Segoe UI" panose="020B0502040204020203" pitchFamily="34" charset="0"/>
                  <a:cs typeface="Segoe UI" panose="020B0502040204020203" pitchFamily="34" charset="0"/>
                </a:endParaRPr>
              </a:p>
            </c:rich>
          </c:tx>
          <c:overlay val="0"/>
          <c:spPr>
            <a:noFill/>
            <a:ln>
              <a:noFill/>
            </a:ln>
            <a:effectLst/>
          </c:spPr>
          <c:txPr>
            <a:bodyPr rot="-5400000" spcFirstLastPara="1" vertOverflow="ellipsis" vert="horz" wrap="square" anchor="ctr" anchorCtr="0"/>
            <a:lstStyle/>
            <a:p>
              <a:pPr>
                <a:defRPr sz="800" b="0" i="0" u="none" strike="noStrike" kern="1200" baseline="0">
                  <a:solidFill>
                    <a:schemeClr val="tx1">
                      <a:lumMod val="65000"/>
                      <a:lumOff val="35000"/>
                    </a:schemeClr>
                  </a:solidFill>
                  <a:latin typeface="+mn-lt"/>
                  <a:ea typeface="+mn-ea"/>
                  <a:cs typeface="+mn-cs"/>
                </a:defRPr>
              </a:pPr>
              <a:endParaRPr lang="en-IN"/>
            </a:p>
          </c:txPr>
        </c:title>
        <c:numFmt formatCode="&quot;₹&quot;\ #,##0" sourceLinked="0"/>
        <c:majorTickMark val="out"/>
        <c:minorTickMark val="none"/>
        <c:tickLblPos val="nextTo"/>
        <c:crossAx val="1766313520"/>
        <c:crosses val="autoZero"/>
        <c:crossBetween val="between"/>
      </c:valAx>
      <c:spPr>
        <a:solidFill>
          <a:schemeClr val="bg1"/>
        </a:solid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sVisible val="1"/>
      </c14:pivotOptions>
    </c:ext>
    <c:ext xmlns:c16="http://schemas.microsoft.com/office/drawing/2014/chart" uri="{E28EC0CA-F0BB-4C9C-879D-F8772B89E7AC}">
      <c16:pivotOptions16>
        <c16:showExpandCollapseFieldButtons val="1"/>
      </c16:pivotOptions16>
    </c:ext>
  </c:extLst>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[Bangalore_Mandi_Dashboard_Updated.xlsm]Pivot Charts!Profit By Bangalore Market</c:name>
    <c:fmtId val="1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400" b="0" i="0" u="none" strike="noStrike" baseline="0"/>
              <a:t>🌾 Profit by Bangalore Market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Charts'!$B$1</c:f>
              <c:strCache>
                <c:ptCount val="1"/>
                <c:pt idx="0">
                  <c:v>Total</c:v>
                </c:pt>
              </c:strCache>
            </c:strRef>
          </c:tx>
          <c:spPr>
            <a:solidFill>
              <a:schemeClr val="accent1"/>
            </a:solidFill>
            <a:ln>
              <a:noFill/>
            </a:ln>
            <a:effectLst/>
          </c:spPr>
          <c:invertIfNegative val="0"/>
          <c:cat>
            <c:strRef>
              <c:f>'Pivot Charts'!$A$2:$A$9</c:f>
              <c:strCache>
                <c:ptCount val="7"/>
                <c:pt idx="0">
                  <c:v>KR Market</c:v>
                </c:pt>
                <c:pt idx="1">
                  <c:v>Whitefield Market</c:v>
                </c:pt>
                <c:pt idx="2">
                  <c:v>APMC Yard</c:v>
                </c:pt>
                <c:pt idx="3">
                  <c:v>Electronic City Market</c:v>
                </c:pt>
                <c:pt idx="4">
                  <c:v>Rajajinagar Market</c:v>
                </c:pt>
                <c:pt idx="5">
                  <c:v>Kengeri Market</c:v>
                </c:pt>
                <c:pt idx="6">
                  <c:v>Yeshwanthpur Market</c:v>
                </c:pt>
              </c:strCache>
            </c:strRef>
          </c:cat>
          <c:val>
            <c:numRef>
              <c:f>'Pivot Charts'!$B$2:$B$9</c:f>
              <c:numCache>
                <c:formatCode>"₹"\ #,##0.00</c:formatCode>
                <c:ptCount val="7"/>
                <c:pt idx="0">
                  <c:v>2402488.9234999986</c:v>
                </c:pt>
                <c:pt idx="1">
                  <c:v>580373.6264999999</c:v>
                </c:pt>
                <c:pt idx="2">
                  <c:v>468723.61550000019</c:v>
                </c:pt>
                <c:pt idx="3">
                  <c:v>428286.63750000007</c:v>
                </c:pt>
                <c:pt idx="4">
                  <c:v>357780.60450000002</c:v>
                </c:pt>
                <c:pt idx="5">
                  <c:v>322137.13200000004</c:v>
                </c:pt>
                <c:pt idx="6">
                  <c:v>283571.11</c:v>
                </c:pt>
              </c:numCache>
            </c:numRef>
          </c:val>
          <c:extLst>
            <c:ext xmlns:c16="http://schemas.microsoft.com/office/drawing/2014/chart" uri="{C3380CC4-5D6E-409C-BE32-E72D297353CC}">
              <c16:uniqueId val="{00000000-2E04-471D-90E7-08B46D07E0C8}"/>
            </c:ext>
          </c:extLst>
        </c:ser>
        <c:dLbls>
          <c:showLegendKey val="0"/>
          <c:showVal val="0"/>
          <c:showCatName val="0"/>
          <c:showSerName val="0"/>
          <c:showPercent val="0"/>
          <c:showBubbleSize val="0"/>
        </c:dLbls>
        <c:gapWidth val="219"/>
        <c:axId val="1909375264"/>
        <c:axId val="1909376704"/>
      </c:barChart>
      <c:catAx>
        <c:axId val="1909375264"/>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09376704"/>
        <c:crosses val="autoZero"/>
        <c:auto val="1"/>
        <c:lblAlgn val="ctr"/>
        <c:lblOffset val="100"/>
        <c:noMultiLvlLbl val="0"/>
      </c:catAx>
      <c:valAx>
        <c:axId val="1909376704"/>
        <c:scaling>
          <c:orientation val="minMax"/>
        </c:scaling>
        <c:delete val="1"/>
        <c:axPos val="b"/>
        <c:numFmt formatCode="&quot;₹&quot;\ #,##0.00" sourceLinked="1"/>
        <c:majorTickMark val="out"/>
        <c:minorTickMark val="none"/>
        <c:tickLblPos val="nextTo"/>
        <c:crossAx val="190937526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Visible val="1"/>
      </c14:pivotOptions>
    </c:ext>
    <c:ext xmlns:c16="http://schemas.microsoft.com/office/drawing/2014/chart" uri="{E28EC0CA-F0BB-4C9C-879D-F8772B89E7AC}">
      <c16:pivotOptions16>
        <c16:showExpandCollapseFieldButtons val="1"/>
      </c16:pivotOptions16>
    </c:ext>
  </c:extLst>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[Bangalore_Mandi_Dashboard_Updated.xlsm]Pivot Charts!Monthly Revenue Trend</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400" b="0" i="0" u="none" strike="noStrike" baseline="0"/>
              <a:t>📈 Monthly Revenue Trend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Charts'!$B$54</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'Pivot Charts'!$A$55:$A$60</c:f>
              <c:strCache>
                <c:ptCount val="5"/>
                <c:pt idx="0">
                  <c:v>January</c:v>
                </c:pt>
                <c:pt idx="1">
                  <c:v>February</c:v>
                </c:pt>
                <c:pt idx="2">
                  <c:v>March</c:v>
                </c:pt>
                <c:pt idx="3">
                  <c:v>April</c:v>
                </c:pt>
                <c:pt idx="4">
                  <c:v>May</c:v>
                </c:pt>
              </c:strCache>
            </c:strRef>
          </c:cat>
          <c:val>
            <c:numRef>
              <c:f>'Pivot Charts'!$B$55:$B$60</c:f>
              <c:numCache>
                <c:formatCode>"₹"\ #,##0.00</c:formatCode>
                <c:ptCount val="5"/>
                <c:pt idx="0">
                  <c:v>2011795</c:v>
                </c:pt>
                <c:pt idx="1">
                  <c:v>2266412</c:v>
                </c:pt>
                <c:pt idx="2">
                  <c:v>2898636</c:v>
                </c:pt>
                <c:pt idx="3">
                  <c:v>2004514</c:v>
                </c:pt>
                <c:pt idx="4">
                  <c:v>1859477</c:v>
                </c:pt>
              </c:numCache>
            </c:numRef>
          </c:val>
          <c:smooth val="0"/>
          <c:extLst>
            <c:ext xmlns:c16="http://schemas.microsoft.com/office/drawing/2014/chart" uri="{C3380CC4-5D6E-409C-BE32-E72D297353CC}">
              <c16:uniqueId val="{00000000-87A7-4F56-949D-0D3FF4FDC6D2}"/>
            </c:ext>
          </c:extLst>
        </c:ser>
        <c:dLbls>
          <c:showLegendKey val="0"/>
          <c:showVal val="0"/>
          <c:showCatName val="0"/>
          <c:showSerName val="0"/>
          <c:showPercent val="0"/>
          <c:showBubbleSize val="0"/>
        </c:dLbls>
        <c:marker val="1"/>
        <c:smooth val="0"/>
        <c:axId val="374569056"/>
        <c:axId val="374573376"/>
      </c:lineChart>
      <c:catAx>
        <c:axId val="3745690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4573376"/>
        <c:crosses val="autoZero"/>
        <c:auto val="1"/>
        <c:lblAlgn val="ctr"/>
        <c:lblOffset val="100"/>
        <c:noMultiLvlLbl val="0"/>
      </c:catAx>
      <c:valAx>
        <c:axId val="374573376"/>
        <c:scaling>
          <c:orientation val="minMax"/>
        </c:scaling>
        <c:delete val="0"/>
        <c:axPos val="l"/>
        <c:majorGridlines>
          <c:spPr>
            <a:ln w="9525" cap="flat" cmpd="sng" algn="ctr">
              <a:solidFill>
                <a:schemeClr val="tx1">
                  <a:lumMod val="15000"/>
                  <a:lumOff val="85000"/>
                </a:schemeClr>
              </a:solidFill>
              <a:round/>
            </a:ln>
            <a:effectLst/>
          </c:spPr>
        </c:majorGridlines>
        <c:numFmt formatCode="&quot;₹&quot;\ #,##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4569056"/>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[Bangalore_Mandi_Dashboard_Updated.xlsm]Pivot Charts!Best Month to sell Crop</c:name>
    <c:fmtId val="9"/>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r>
              <a:rPr lang="en-IN" b="1"/>
              <a:t>🗓️ Best Month to Sell Each Crop</a:t>
            </a:r>
          </a:p>
          <a:p>
            <a:pPr marL="0" marR="0" lvl="0" indent="0" algn="ctr" defTabSz="914400" rtl="0" eaLnBrk="1" fontAlgn="auto" latinLnBrk="0" hangingPunct="1">
              <a:lnSpc>
                <a:spcPct val="100000"/>
              </a:lnSpc>
              <a:spcBef>
                <a:spcPts val="0"/>
              </a:spcBef>
              <a:spcAft>
                <a:spcPts val="0"/>
              </a:spcAft>
              <a:buClrTx/>
              <a:buSzTx/>
              <a:buFontTx/>
              <a:buNone/>
              <a:tabLst/>
              <a:defRPr>
                <a:solidFill>
                  <a:sysClr val="windowText" lastClr="000000">
                    <a:lumMod val="65000"/>
                    <a:lumOff val="35000"/>
                  </a:sysClr>
                </a:solidFill>
              </a:defRPr>
            </a:pPr>
            <a:endParaRPr lang="en-US"/>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Charts'!$B$83</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Charts'!$A$84:$A$89</c:f>
              <c:strCache>
                <c:ptCount val="5"/>
                <c:pt idx="0">
                  <c:v>January</c:v>
                </c:pt>
                <c:pt idx="1">
                  <c:v>February</c:v>
                </c:pt>
                <c:pt idx="2">
                  <c:v>March</c:v>
                </c:pt>
                <c:pt idx="3">
                  <c:v>April</c:v>
                </c:pt>
                <c:pt idx="4">
                  <c:v>May</c:v>
                </c:pt>
              </c:strCache>
            </c:strRef>
          </c:cat>
          <c:val>
            <c:numRef>
              <c:f>'Pivot Charts'!$B$84:$B$89</c:f>
              <c:numCache>
                <c:formatCode>"₹"\ #,##0.00</c:formatCode>
                <c:ptCount val="5"/>
                <c:pt idx="0">
                  <c:v>2011795</c:v>
                </c:pt>
                <c:pt idx="1">
                  <c:v>2266412</c:v>
                </c:pt>
                <c:pt idx="2">
                  <c:v>2898636</c:v>
                </c:pt>
                <c:pt idx="3">
                  <c:v>2004514</c:v>
                </c:pt>
                <c:pt idx="4">
                  <c:v>1859477</c:v>
                </c:pt>
              </c:numCache>
            </c:numRef>
          </c:val>
          <c:smooth val="0"/>
          <c:extLst>
            <c:ext xmlns:c16="http://schemas.microsoft.com/office/drawing/2014/chart" uri="{C3380CC4-5D6E-409C-BE32-E72D297353CC}">
              <c16:uniqueId val="{00000000-ED35-4EC6-ABEA-FF2FB2F72504}"/>
            </c:ext>
          </c:extLst>
        </c:ser>
        <c:dLbls>
          <c:showLegendKey val="0"/>
          <c:showVal val="1"/>
          <c:showCatName val="0"/>
          <c:showSerName val="0"/>
          <c:showPercent val="0"/>
          <c:showBubbleSize val="0"/>
        </c:dLbls>
        <c:marker val="1"/>
        <c:smooth val="0"/>
        <c:axId val="374534016"/>
        <c:axId val="374532576"/>
      </c:lineChart>
      <c:catAx>
        <c:axId val="3745340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4532576"/>
        <c:crosses val="autoZero"/>
        <c:auto val="1"/>
        <c:lblAlgn val="ctr"/>
        <c:lblOffset val="100"/>
        <c:noMultiLvlLbl val="0"/>
      </c:catAx>
      <c:valAx>
        <c:axId val="374532576"/>
        <c:scaling>
          <c:orientation val="minMax"/>
        </c:scaling>
        <c:delete val="0"/>
        <c:axPos val="l"/>
        <c:majorGridlines>
          <c:spPr>
            <a:ln w="9525" cap="flat" cmpd="sng" algn="ctr">
              <a:solidFill>
                <a:schemeClr val="tx1">
                  <a:lumMod val="15000"/>
                  <a:lumOff val="85000"/>
                </a:schemeClr>
              </a:solidFill>
              <a:round/>
            </a:ln>
            <a:effectLst/>
          </c:spPr>
        </c:majorGridlines>
        <c:numFmt formatCode="&quot;₹&quot;\ #,##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453401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[Bangalore_Mandi_Dashboard_Updated.xlsm]Pivot Charts!Market-wise Crop Price Comparison</c:name>
    <c:fmtId val="4"/>
  </c:pivotSource>
  <c:chart>
    <c:title>
      <c:tx>
        <c:rich>
          <a:bodyPr rot="0" spcFirstLastPara="1" vertOverflow="ellipsis" vert="horz" wrap="square" anchor="ctr" anchorCtr="1"/>
          <a:lstStyle/>
          <a:p>
            <a:pPr algn="ctr">
              <a:defRPr sz="1400" b="0" i="0" u="none" strike="noStrike" kern="1200" spc="0" baseline="0">
                <a:solidFill>
                  <a:schemeClr val="tx1">
                    <a:lumMod val="65000"/>
                    <a:lumOff val="35000"/>
                  </a:schemeClr>
                </a:solidFill>
                <a:latin typeface="+mn-lt"/>
                <a:ea typeface="+mn-ea"/>
                <a:cs typeface="+mn-cs"/>
              </a:defRPr>
            </a:pPr>
            <a:r>
              <a:rPr lang="en-IN" sz="1400" b="0" i="0" u="none" strike="noStrike" baseline="0"/>
              <a:t>💰 Market-wise Crop Price Comparison</a:t>
            </a:r>
            <a:endParaRPr lang="en-US"/>
          </a:p>
        </c:rich>
      </c:tx>
      <c:overlay val="0"/>
      <c:spPr>
        <a:noFill/>
        <a:ln>
          <a:noFill/>
        </a:ln>
        <a:effectLst/>
      </c:spPr>
      <c:txPr>
        <a:bodyPr rot="0" spcFirstLastPara="1" vertOverflow="ellipsis" vert="horz" wrap="square" anchor="ctr" anchorCtr="1"/>
        <a:lstStyle/>
        <a:p>
          <a:pPr algn="ct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Charts'!$B$99</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Charts'!$A$100:$A$107</c:f>
              <c:strCache>
                <c:ptCount val="7"/>
                <c:pt idx="0">
                  <c:v>Whitefield Market</c:v>
                </c:pt>
                <c:pt idx="1">
                  <c:v>APMC Yard</c:v>
                </c:pt>
                <c:pt idx="2">
                  <c:v>Electronic City Market</c:v>
                </c:pt>
                <c:pt idx="3">
                  <c:v>Rajajinagar Market</c:v>
                </c:pt>
                <c:pt idx="4">
                  <c:v>KR Market</c:v>
                </c:pt>
                <c:pt idx="5">
                  <c:v>Yeshwanthpur Market</c:v>
                </c:pt>
                <c:pt idx="6">
                  <c:v>Kengeri Market</c:v>
                </c:pt>
              </c:strCache>
            </c:strRef>
          </c:cat>
          <c:val>
            <c:numRef>
              <c:f>'Pivot Charts'!$B$100:$B$107</c:f>
              <c:numCache>
                <c:formatCode>General</c:formatCode>
                <c:ptCount val="7"/>
                <c:pt idx="0">
                  <c:v>62.966666666666669</c:v>
                </c:pt>
                <c:pt idx="1">
                  <c:v>52.575757575757578</c:v>
                </c:pt>
                <c:pt idx="2">
                  <c:v>50.589743589743591</c:v>
                </c:pt>
                <c:pt idx="3">
                  <c:v>50.5</c:v>
                </c:pt>
                <c:pt idx="4">
                  <c:v>46.54807692307692</c:v>
                </c:pt>
                <c:pt idx="5">
                  <c:v>44.53125</c:v>
                </c:pt>
                <c:pt idx="6">
                  <c:v>43.939393939393938</c:v>
                </c:pt>
              </c:numCache>
            </c:numRef>
          </c:val>
          <c:extLst>
            <c:ext xmlns:c16="http://schemas.microsoft.com/office/drawing/2014/chart" uri="{C3380CC4-5D6E-409C-BE32-E72D297353CC}">
              <c16:uniqueId val="{00000000-E8E6-430C-B739-120DA8C93775}"/>
            </c:ext>
          </c:extLst>
        </c:ser>
        <c:dLbls>
          <c:dLblPos val="outEnd"/>
          <c:showLegendKey val="0"/>
          <c:showVal val="1"/>
          <c:showCatName val="0"/>
          <c:showSerName val="0"/>
          <c:showPercent val="0"/>
          <c:showBubbleSize val="0"/>
        </c:dLbls>
        <c:gapWidth val="219"/>
        <c:axId val="374524416"/>
        <c:axId val="374524896"/>
      </c:barChart>
      <c:catAx>
        <c:axId val="37452441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4524896"/>
        <c:crosses val="autoZero"/>
        <c:auto val="1"/>
        <c:lblAlgn val="ctr"/>
        <c:lblOffset val="100"/>
        <c:noMultiLvlLbl val="0"/>
      </c:catAx>
      <c:valAx>
        <c:axId val="374524896"/>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452441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Visible val="1"/>
      </c14:pivotOptions>
    </c:ext>
    <c:ext xmlns:c16="http://schemas.microsoft.com/office/drawing/2014/chart" uri="{E28EC0CA-F0BB-4C9C-879D-F8772B89E7AC}">
      <c16:pivotOptions16>
        <c16:showExpandCollapseFieldButtons val="1"/>
      </c16:pivotOptions16>
    </c:ext>
  </c:extLst>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[Bangalore_Mandi_Dashboard_Updated.xlsm]Pivot Charts!Market Performance by Area Type</c:name>
    <c:fmtId val="10"/>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lang="en-US" sz="1200" b="0" i="0" u="none" strike="noStrike" kern="1200" spc="0" baseline="0">
                <a:solidFill>
                  <a:sysClr val="windowText" lastClr="000000"/>
                </a:solidFill>
                <a:latin typeface="+mn-lt"/>
                <a:ea typeface="+mn-ea"/>
                <a:cs typeface="+mn-cs"/>
              </a:defRPr>
            </a:pPr>
            <a:r>
              <a:rPr lang="en-IN" b="1"/>
              <a:t>🏬 Market Performance by Area Type</a:t>
            </a:r>
          </a:p>
          <a:p>
            <a:pPr marL="0" marR="0" lvl="0" indent="0" algn="ctr" defTabSz="914400" rtl="0" eaLnBrk="1" fontAlgn="auto" latinLnBrk="0" hangingPunct="1">
              <a:lnSpc>
                <a:spcPct val="100000"/>
              </a:lnSpc>
              <a:spcBef>
                <a:spcPts val="0"/>
              </a:spcBef>
              <a:spcAft>
                <a:spcPts val="0"/>
              </a:spcAft>
              <a:buClrTx/>
              <a:buSzTx/>
              <a:buFontTx/>
              <a:buNone/>
              <a:tabLst/>
              <a:defRPr>
                <a:solidFill>
                  <a:sysClr val="windowText" lastClr="000000"/>
                </a:solidFill>
              </a:defRPr>
            </a:pPr>
            <a:endParaRPr lang="en-IN" baseline="0"/>
          </a:p>
          <a:p>
            <a:pPr marL="0" marR="0" lvl="0" indent="0" algn="ctr" defTabSz="914400" rtl="0" eaLnBrk="1" fontAlgn="auto" latinLnBrk="0" hangingPunct="1">
              <a:lnSpc>
                <a:spcPct val="100000"/>
              </a:lnSpc>
              <a:spcBef>
                <a:spcPts val="0"/>
              </a:spcBef>
              <a:spcAft>
                <a:spcPts val="0"/>
              </a:spcAft>
              <a:buClrTx/>
              <a:buSzTx/>
              <a:buFontTx/>
              <a:buNone/>
              <a:tabLst/>
              <a:defRPr>
                <a:solidFill>
                  <a:sysClr val="windowText" lastClr="000000"/>
                </a:solidFill>
              </a:defRPr>
            </a:pPr>
            <a:endParaRPr lang="en-IN"/>
          </a:p>
        </c:rich>
      </c:tx>
      <c:layout>
        <c:manualLayout>
          <c:xMode val="edge"/>
          <c:yMode val="edge"/>
          <c:x val="0.23726932191728461"/>
          <c:y val="7.3053368328958895E-2"/>
        </c:manualLayout>
      </c:layout>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lang="en-US" sz="1200" b="0" i="0" u="none" strike="noStrike" kern="1200" spc="0" baseline="0">
              <a:solidFill>
                <a:sysClr val="windowText" lastClr="000000"/>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10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10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10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10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10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10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10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10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10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10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10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10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Charts'!$B$129</c:f>
              <c:strCache>
                <c:ptCount val="1"/>
                <c:pt idx="0">
                  <c:v>Total QTY</c:v>
                </c:pt>
              </c:strCache>
            </c:strRef>
          </c:tx>
          <c:spPr>
            <a:solidFill>
              <a:schemeClr val="accent1"/>
            </a:solidFill>
            <a:ln>
              <a:noFill/>
            </a:ln>
            <a:effectLst/>
          </c:spPr>
          <c:invertIfNegative val="0"/>
          <c:cat>
            <c:strRef>
              <c:f>'Pivot Charts'!$A$130:$A$137</c:f>
              <c:strCache>
                <c:ptCount val="7"/>
                <c:pt idx="0">
                  <c:v>APMC Yard</c:v>
                </c:pt>
                <c:pt idx="1">
                  <c:v>Electronic City Market</c:v>
                </c:pt>
                <c:pt idx="2">
                  <c:v>Kengeri Market</c:v>
                </c:pt>
                <c:pt idx="3">
                  <c:v>KR Market</c:v>
                </c:pt>
                <c:pt idx="4">
                  <c:v>Rajajinagar Market</c:v>
                </c:pt>
                <c:pt idx="5">
                  <c:v>Whitefield Market</c:v>
                </c:pt>
                <c:pt idx="6">
                  <c:v>Yeshwanthpur Market</c:v>
                </c:pt>
              </c:strCache>
            </c:strRef>
          </c:cat>
          <c:val>
            <c:numRef>
              <c:f>'Pivot Charts'!$B$130:$B$137</c:f>
              <c:numCache>
                <c:formatCode>"₹"\ #,##0.00</c:formatCode>
                <c:ptCount val="7"/>
                <c:pt idx="0">
                  <c:v>18287</c:v>
                </c:pt>
                <c:pt idx="1">
                  <c:v>18023</c:v>
                </c:pt>
                <c:pt idx="2">
                  <c:v>17387</c:v>
                </c:pt>
                <c:pt idx="3">
                  <c:v>131572</c:v>
                </c:pt>
                <c:pt idx="4">
                  <c:v>14659</c:v>
                </c:pt>
                <c:pt idx="5">
                  <c:v>15313</c:v>
                </c:pt>
                <c:pt idx="6">
                  <c:v>15424</c:v>
                </c:pt>
              </c:numCache>
            </c:numRef>
          </c:val>
          <c:extLst>
            <c:ext xmlns:c16="http://schemas.microsoft.com/office/drawing/2014/chart" uri="{C3380CC4-5D6E-409C-BE32-E72D297353CC}">
              <c16:uniqueId val="{00000000-1DDA-48BC-BB3F-CCA3773D71CC}"/>
            </c:ext>
          </c:extLst>
        </c:ser>
        <c:ser>
          <c:idx val="1"/>
          <c:order val="1"/>
          <c:tx>
            <c:strRef>
              <c:f>'Pivot Charts'!$C$129</c:f>
              <c:strCache>
                <c:ptCount val="1"/>
                <c:pt idx="0">
                  <c:v>Avg Selling Price</c:v>
                </c:pt>
              </c:strCache>
            </c:strRef>
          </c:tx>
          <c:spPr>
            <a:solidFill>
              <a:schemeClr val="accent2"/>
            </a:solidFill>
            <a:ln>
              <a:noFill/>
            </a:ln>
            <a:effectLst/>
          </c:spPr>
          <c:invertIfNegative val="0"/>
          <c:cat>
            <c:strRef>
              <c:f>'Pivot Charts'!$A$130:$A$137</c:f>
              <c:strCache>
                <c:ptCount val="7"/>
                <c:pt idx="0">
                  <c:v>APMC Yard</c:v>
                </c:pt>
                <c:pt idx="1">
                  <c:v>Electronic City Market</c:v>
                </c:pt>
                <c:pt idx="2">
                  <c:v>Kengeri Market</c:v>
                </c:pt>
                <c:pt idx="3">
                  <c:v>KR Market</c:v>
                </c:pt>
                <c:pt idx="4">
                  <c:v>Rajajinagar Market</c:v>
                </c:pt>
                <c:pt idx="5">
                  <c:v>Whitefield Market</c:v>
                </c:pt>
                <c:pt idx="6">
                  <c:v>Yeshwanthpur Market</c:v>
                </c:pt>
              </c:strCache>
            </c:strRef>
          </c:cat>
          <c:val>
            <c:numRef>
              <c:f>'Pivot Charts'!$C$130:$C$137</c:f>
              <c:numCache>
                <c:formatCode>"₹"\ #,##0.00</c:formatCode>
                <c:ptCount val="7"/>
                <c:pt idx="0">
                  <c:v>52.575757575757578</c:v>
                </c:pt>
                <c:pt idx="1">
                  <c:v>50.589743589743591</c:v>
                </c:pt>
                <c:pt idx="2">
                  <c:v>43.939393939393938</c:v>
                </c:pt>
                <c:pt idx="3">
                  <c:v>46.54807692307692</c:v>
                </c:pt>
                <c:pt idx="4">
                  <c:v>50.5</c:v>
                </c:pt>
                <c:pt idx="5">
                  <c:v>62.966666666666669</c:v>
                </c:pt>
                <c:pt idx="6">
                  <c:v>44.53125</c:v>
                </c:pt>
              </c:numCache>
            </c:numRef>
          </c:val>
          <c:extLst>
            <c:ext xmlns:c16="http://schemas.microsoft.com/office/drawing/2014/chart" uri="{C3380CC4-5D6E-409C-BE32-E72D297353CC}">
              <c16:uniqueId val="{00000001-1DDA-48BC-BB3F-CCA3773D71CC}"/>
            </c:ext>
          </c:extLst>
        </c:ser>
        <c:ser>
          <c:idx val="2"/>
          <c:order val="2"/>
          <c:tx>
            <c:strRef>
              <c:f>'Pivot Charts'!$D$129</c:f>
              <c:strCache>
                <c:ptCount val="1"/>
                <c:pt idx="0">
                  <c:v>Total Revenue</c:v>
                </c:pt>
              </c:strCache>
            </c:strRef>
          </c:tx>
          <c:spPr>
            <a:solidFill>
              <a:schemeClr val="accent3"/>
            </a:solidFill>
            <a:ln>
              <a:noFill/>
            </a:ln>
            <a:effectLst/>
          </c:spPr>
          <c:invertIfNegative val="0"/>
          <c:cat>
            <c:strRef>
              <c:f>'Pivot Charts'!$A$130:$A$137</c:f>
              <c:strCache>
                <c:ptCount val="7"/>
                <c:pt idx="0">
                  <c:v>APMC Yard</c:v>
                </c:pt>
                <c:pt idx="1">
                  <c:v>Electronic City Market</c:v>
                </c:pt>
                <c:pt idx="2">
                  <c:v>Kengeri Market</c:v>
                </c:pt>
                <c:pt idx="3">
                  <c:v>KR Market</c:v>
                </c:pt>
                <c:pt idx="4">
                  <c:v>Rajajinagar Market</c:v>
                </c:pt>
                <c:pt idx="5">
                  <c:v>Whitefield Market</c:v>
                </c:pt>
                <c:pt idx="6">
                  <c:v>Yeshwanthpur Market</c:v>
                </c:pt>
              </c:strCache>
            </c:strRef>
          </c:cat>
          <c:val>
            <c:numRef>
              <c:f>'Pivot Charts'!$D$130:$D$137</c:f>
              <c:numCache>
                <c:formatCode>"₹"\ #,##0.00</c:formatCode>
                <c:ptCount val="7"/>
                <c:pt idx="0">
                  <c:v>1007967</c:v>
                </c:pt>
                <c:pt idx="1">
                  <c:v>889348</c:v>
                </c:pt>
                <c:pt idx="2">
                  <c:v>750311</c:v>
                </c:pt>
                <c:pt idx="3">
                  <c:v>5949037</c:v>
                </c:pt>
                <c:pt idx="4">
                  <c:v>780170</c:v>
                </c:pt>
                <c:pt idx="5">
                  <c:v>994782</c:v>
                </c:pt>
                <c:pt idx="6">
                  <c:v>669219</c:v>
                </c:pt>
              </c:numCache>
            </c:numRef>
          </c:val>
          <c:extLst>
            <c:ext xmlns:c16="http://schemas.microsoft.com/office/drawing/2014/chart" uri="{C3380CC4-5D6E-409C-BE32-E72D297353CC}">
              <c16:uniqueId val="{00000002-1DDA-48BC-BB3F-CCA3773D71CC}"/>
            </c:ext>
          </c:extLst>
        </c:ser>
        <c:ser>
          <c:idx val="3"/>
          <c:order val="3"/>
          <c:tx>
            <c:strRef>
              <c:f>'Pivot Charts'!$E$129</c:f>
              <c:strCache>
                <c:ptCount val="1"/>
                <c:pt idx="0">
                  <c:v>Total Profit</c:v>
                </c:pt>
              </c:strCache>
            </c:strRef>
          </c:tx>
          <c:spPr>
            <a:solidFill>
              <a:schemeClr val="accent4"/>
            </a:solidFill>
            <a:ln>
              <a:noFill/>
            </a:ln>
            <a:effectLst/>
          </c:spPr>
          <c:invertIfNegative val="0"/>
          <c:cat>
            <c:strRef>
              <c:f>'Pivot Charts'!$A$130:$A$137</c:f>
              <c:strCache>
                <c:ptCount val="7"/>
                <c:pt idx="0">
                  <c:v>APMC Yard</c:v>
                </c:pt>
                <c:pt idx="1">
                  <c:v>Electronic City Market</c:v>
                </c:pt>
                <c:pt idx="2">
                  <c:v>Kengeri Market</c:v>
                </c:pt>
                <c:pt idx="3">
                  <c:v>KR Market</c:v>
                </c:pt>
                <c:pt idx="4">
                  <c:v>Rajajinagar Market</c:v>
                </c:pt>
                <c:pt idx="5">
                  <c:v>Whitefield Market</c:v>
                </c:pt>
                <c:pt idx="6">
                  <c:v>Yeshwanthpur Market</c:v>
                </c:pt>
              </c:strCache>
            </c:strRef>
          </c:cat>
          <c:val>
            <c:numRef>
              <c:f>'Pivot Charts'!$E$130:$E$137</c:f>
              <c:numCache>
                <c:formatCode>"₹"\ #,##0.00</c:formatCode>
                <c:ptCount val="7"/>
                <c:pt idx="0">
                  <c:v>468723.61550000019</c:v>
                </c:pt>
                <c:pt idx="1">
                  <c:v>428286.63750000007</c:v>
                </c:pt>
                <c:pt idx="2">
                  <c:v>322137.13200000004</c:v>
                </c:pt>
                <c:pt idx="3">
                  <c:v>2402488.9234999986</c:v>
                </c:pt>
                <c:pt idx="4">
                  <c:v>357780.60450000002</c:v>
                </c:pt>
                <c:pt idx="5">
                  <c:v>580373.6264999999</c:v>
                </c:pt>
                <c:pt idx="6">
                  <c:v>283571.11</c:v>
                </c:pt>
              </c:numCache>
            </c:numRef>
          </c:val>
          <c:extLst>
            <c:ext xmlns:c16="http://schemas.microsoft.com/office/drawing/2014/chart" uri="{C3380CC4-5D6E-409C-BE32-E72D297353CC}">
              <c16:uniqueId val="{00000003-1DDA-48BC-BB3F-CCA3773D71CC}"/>
            </c:ext>
          </c:extLst>
        </c:ser>
        <c:dLbls>
          <c:showLegendKey val="0"/>
          <c:showVal val="0"/>
          <c:showCatName val="0"/>
          <c:showSerName val="0"/>
          <c:showPercent val="0"/>
          <c:showBubbleSize val="0"/>
        </c:dLbls>
        <c:gapWidth val="219"/>
        <c:overlap val="-27"/>
        <c:axId val="374609376"/>
        <c:axId val="374613216"/>
      </c:barChart>
      <c:catAx>
        <c:axId val="3746093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crossAx val="374613216"/>
        <c:crosses val="autoZero"/>
        <c:auto val="1"/>
        <c:lblAlgn val="ctr"/>
        <c:lblOffset val="100"/>
        <c:noMultiLvlLbl val="0"/>
      </c:catAx>
      <c:valAx>
        <c:axId val="374613216"/>
        <c:scaling>
          <c:orientation val="minMax"/>
        </c:scaling>
        <c:delete val="0"/>
        <c:axPos val="l"/>
        <c:numFmt formatCode="&quot;₹&quot;\ #,##0.00" sourceLinked="1"/>
        <c:majorTickMark val="none"/>
        <c:minorTickMark val="none"/>
        <c:tickLblPos val="nextTo"/>
        <c:spPr>
          <a:noFill/>
          <a:ln>
            <a:noFill/>
          </a:ln>
          <a:effectLst/>
        </c:spPr>
        <c:txPr>
          <a:bodyPr rot="-60000000" spcFirstLastPara="1"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crossAx val="374609376"/>
        <c:crosses val="autoZero"/>
        <c:crossBetween val="between"/>
      </c:valAx>
      <c:spPr>
        <a:noFill/>
        <a:ln>
          <a:noFill/>
        </a:ln>
        <a:effectLst/>
      </c:spPr>
    </c:plotArea>
    <c:legend>
      <c:legendPos val="r"/>
      <c:layout>
        <c:manualLayout>
          <c:xMode val="edge"/>
          <c:yMode val="edge"/>
          <c:x val="0.70066354492178229"/>
          <c:y val="0.27683872849227181"/>
          <c:w val="0.2826699467150442"/>
          <c:h val="0.63613699329250506"/>
        </c:manualLayout>
      </c:layout>
      <c:overlay val="0"/>
      <c:spPr>
        <a:noFill/>
        <a:ln>
          <a:noFill/>
        </a:ln>
        <a:effectLst/>
      </c:spPr>
      <c:txPr>
        <a:bodyPr rot="0" spcFirstLastPara="1"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lang="en-US" sz="1000" b="0" i="0" u="none" strike="noStrike" kern="1200" baseline="0">
          <a:solidFill>
            <a:schemeClr val="tx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[Bangalore_Mandi_Dashboard_Updated.xlsm]Pivot Charts!Wholesale vs Retail Performance</c:name>
    <c:fmtId val="12"/>
  </c:pivotSource>
  <c:chart>
    <c:title>
      <c:tx>
        <c:rich>
          <a:bodyPr rot="0" spcFirstLastPara="1" vertOverflow="ellipsis" vert="horz" wrap="square" anchor="ctr" anchorCtr="1"/>
          <a:lstStyle/>
          <a:p>
            <a:pPr>
              <a:defRPr lang="en-US" sz="1200" b="0" i="0" u="none" strike="noStrike" kern="1200" spc="0" baseline="0">
                <a:solidFill>
                  <a:schemeClr val="tx1"/>
                </a:solidFill>
                <a:latin typeface="+mn-lt"/>
                <a:ea typeface="+mn-ea"/>
                <a:cs typeface="+mn-cs"/>
              </a:defRPr>
            </a:pPr>
            <a:r>
              <a:rPr lang="en-IN" sz="1200" b="0" i="0" u="none" strike="noStrike" baseline="0"/>
              <a:t>🏪 Wholesale vs Retail Performance</a:t>
            </a:r>
            <a:endParaRPr lang="en-IN"/>
          </a:p>
        </c:rich>
      </c:tx>
      <c:overlay val="0"/>
      <c:spPr>
        <a:noFill/>
        <a:ln>
          <a:noFill/>
        </a:ln>
        <a:effectLst/>
      </c:spPr>
      <c:txPr>
        <a:bodyPr rot="0" spcFirstLastPara="1" vertOverflow="ellipsis" vert="horz" wrap="square" anchor="ctr" anchorCtr="1"/>
        <a:lstStyle/>
        <a:p>
          <a:pPr>
            <a:defRPr lang="en-US" sz="1200" b="0" i="0" u="none" strike="noStrike" kern="1200" spc="0" baseline="0">
              <a:solidFill>
                <a:schemeClr val="tx1"/>
              </a:solidFill>
              <a:latin typeface="+mn-lt"/>
              <a:ea typeface="+mn-ea"/>
              <a:cs typeface="+mn-cs"/>
            </a:defRPr>
          </a:pPr>
          <a:endParaRPr lang="en-IN"/>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10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10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10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10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10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10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10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10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10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10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10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10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Charts'!$B$156</c:f>
              <c:strCache>
                <c:ptCount val="1"/>
                <c:pt idx="0">
                  <c:v>Total QTY</c:v>
                </c:pt>
              </c:strCache>
            </c:strRef>
          </c:tx>
          <c:spPr>
            <a:solidFill>
              <a:schemeClr val="accent1"/>
            </a:solidFill>
            <a:ln>
              <a:noFill/>
            </a:ln>
            <a:effectLst/>
          </c:spPr>
          <c:invertIfNegative val="0"/>
          <c:cat>
            <c:strRef>
              <c:f>'Pivot Charts'!$A$157:$A$159</c:f>
              <c:strCache>
                <c:ptCount val="2"/>
                <c:pt idx="0">
                  <c:v>Retail</c:v>
                </c:pt>
                <c:pt idx="1">
                  <c:v>Wholesale</c:v>
                </c:pt>
              </c:strCache>
            </c:strRef>
          </c:cat>
          <c:val>
            <c:numRef>
              <c:f>'Pivot Charts'!$B$157:$B$159</c:f>
              <c:numCache>
                <c:formatCode>"₹"\ #,##0.00</c:formatCode>
                <c:ptCount val="2"/>
                <c:pt idx="0">
                  <c:v>65382</c:v>
                </c:pt>
                <c:pt idx="1">
                  <c:v>165283</c:v>
                </c:pt>
              </c:numCache>
            </c:numRef>
          </c:val>
          <c:extLst>
            <c:ext xmlns:c16="http://schemas.microsoft.com/office/drawing/2014/chart" uri="{C3380CC4-5D6E-409C-BE32-E72D297353CC}">
              <c16:uniqueId val="{00000000-0410-474C-A3C5-E6E92CCCBBA4}"/>
            </c:ext>
          </c:extLst>
        </c:ser>
        <c:ser>
          <c:idx val="1"/>
          <c:order val="1"/>
          <c:tx>
            <c:strRef>
              <c:f>'Pivot Charts'!$C$156</c:f>
              <c:strCache>
                <c:ptCount val="1"/>
                <c:pt idx="0">
                  <c:v>Avg Selling Price</c:v>
                </c:pt>
              </c:strCache>
            </c:strRef>
          </c:tx>
          <c:spPr>
            <a:solidFill>
              <a:schemeClr val="accent2"/>
            </a:solidFill>
            <a:ln>
              <a:noFill/>
            </a:ln>
            <a:effectLst/>
          </c:spPr>
          <c:invertIfNegative val="0"/>
          <c:cat>
            <c:strRef>
              <c:f>'Pivot Charts'!$A$157:$A$159</c:f>
              <c:strCache>
                <c:ptCount val="2"/>
                <c:pt idx="0">
                  <c:v>Retail</c:v>
                </c:pt>
                <c:pt idx="1">
                  <c:v>Wholesale</c:v>
                </c:pt>
              </c:strCache>
            </c:strRef>
          </c:cat>
          <c:val>
            <c:numRef>
              <c:f>'Pivot Charts'!$C$157:$C$159</c:f>
              <c:numCache>
                <c:formatCode>"₹"\ #,##0.00</c:formatCode>
                <c:ptCount val="2"/>
                <c:pt idx="0">
                  <c:v>51.701492537313435</c:v>
                </c:pt>
                <c:pt idx="1">
                  <c:v>47.34319526627219</c:v>
                </c:pt>
              </c:numCache>
            </c:numRef>
          </c:val>
          <c:extLst>
            <c:ext xmlns:c16="http://schemas.microsoft.com/office/drawing/2014/chart" uri="{C3380CC4-5D6E-409C-BE32-E72D297353CC}">
              <c16:uniqueId val="{00000001-0410-474C-A3C5-E6E92CCCBBA4}"/>
            </c:ext>
          </c:extLst>
        </c:ser>
        <c:ser>
          <c:idx val="2"/>
          <c:order val="2"/>
          <c:tx>
            <c:strRef>
              <c:f>'Pivot Charts'!$D$156</c:f>
              <c:strCache>
                <c:ptCount val="1"/>
                <c:pt idx="0">
                  <c:v>Total Revenue</c:v>
                </c:pt>
              </c:strCache>
            </c:strRef>
          </c:tx>
          <c:spPr>
            <a:solidFill>
              <a:schemeClr val="accent3"/>
            </a:solidFill>
            <a:ln>
              <a:noFill/>
            </a:ln>
            <a:effectLst/>
          </c:spPr>
          <c:invertIfNegative val="0"/>
          <c:cat>
            <c:strRef>
              <c:f>'Pivot Charts'!$A$157:$A$159</c:f>
              <c:strCache>
                <c:ptCount val="2"/>
                <c:pt idx="0">
                  <c:v>Retail</c:v>
                </c:pt>
                <c:pt idx="1">
                  <c:v>Wholesale</c:v>
                </c:pt>
              </c:strCache>
            </c:strRef>
          </c:cat>
          <c:val>
            <c:numRef>
              <c:f>'Pivot Charts'!$D$157:$D$159</c:f>
              <c:numCache>
                <c:formatCode>"₹"\ #,##0.00</c:formatCode>
                <c:ptCount val="2"/>
                <c:pt idx="0">
                  <c:v>3414611</c:v>
                </c:pt>
                <c:pt idx="1">
                  <c:v>7626223</c:v>
                </c:pt>
              </c:numCache>
            </c:numRef>
          </c:val>
          <c:extLst>
            <c:ext xmlns:c16="http://schemas.microsoft.com/office/drawing/2014/chart" uri="{C3380CC4-5D6E-409C-BE32-E72D297353CC}">
              <c16:uniqueId val="{00000002-0410-474C-A3C5-E6E92CCCBBA4}"/>
            </c:ext>
          </c:extLst>
        </c:ser>
        <c:ser>
          <c:idx val="3"/>
          <c:order val="3"/>
          <c:tx>
            <c:strRef>
              <c:f>'Pivot Charts'!$E$156</c:f>
              <c:strCache>
                <c:ptCount val="1"/>
                <c:pt idx="0">
                  <c:v>Total Profit</c:v>
                </c:pt>
              </c:strCache>
            </c:strRef>
          </c:tx>
          <c:spPr>
            <a:solidFill>
              <a:schemeClr val="accent4"/>
            </a:solidFill>
            <a:ln>
              <a:noFill/>
            </a:ln>
            <a:effectLst/>
          </c:spPr>
          <c:invertIfNegative val="0"/>
          <c:cat>
            <c:strRef>
              <c:f>'Pivot Charts'!$A$157:$A$159</c:f>
              <c:strCache>
                <c:ptCount val="2"/>
                <c:pt idx="0">
                  <c:v>Retail</c:v>
                </c:pt>
                <c:pt idx="1">
                  <c:v>Wholesale</c:v>
                </c:pt>
              </c:strCache>
            </c:strRef>
          </c:cat>
          <c:val>
            <c:numRef>
              <c:f>'Pivot Charts'!$E$157:$E$159</c:f>
              <c:numCache>
                <c:formatCode>"₹"\ #,##0.00</c:formatCode>
                <c:ptCount val="2"/>
                <c:pt idx="0">
                  <c:v>1688578.0004999985</c:v>
                </c:pt>
                <c:pt idx="1">
                  <c:v>3154783.6489999974</c:v>
                </c:pt>
              </c:numCache>
            </c:numRef>
          </c:val>
          <c:extLst>
            <c:ext xmlns:c16="http://schemas.microsoft.com/office/drawing/2014/chart" uri="{C3380CC4-5D6E-409C-BE32-E72D297353CC}">
              <c16:uniqueId val="{00000003-0410-474C-A3C5-E6E92CCCBBA4}"/>
            </c:ext>
          </c:extLst>
        </c:ser>
        <c:dLbls>
          <c:showLegendKey val="0"/>
          <c:showVal val="0"/>
          <c:showCatName val="0"/>
          <c:showSerName val="0"/>
          <c:showPercent val="0"/>
          <c:showBubbleSize val="0"/>
        </c:dLbls>
        <c:gapWidth val="219"/>
        <c:overlap val="-27"/>
        <c:axId val="381257568"/>
        <c:axId val="381258048"/>
      </c:barChart>
      <c:catAx>
        <c:axId val="3812575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crossAx val="381258048"/>
        <c:crosses val="autoZero"/>
        <c:auto val="1"/>
        <c:lblAlgn val="ctr"/>
        <c:lblOffset val="100"/>
        <c:noMultiLvlLbl val="0"/>
      </c:catAx>
      <c:valAx>
        <c:axId val="381258048"/>
        <c:scaling>
          <c:orientation val="minMax"/>
        </c:scaling>
        <c:delete val="0"/>
        <c:axPos val="l"/>
        <c:numFmt formatCode="&quot;₹&quot;\ #,##0.00" sourceLinked="1"/>
        <c:majorTickMark val="none"/>
        <c:minorTickMark val="none"/>
        <c:tickLblPos val="nextTo"/>
        <c:spPr>
          <a:noFill/>
          <a:ln>
            <a:noFill/>
          </a:ln>
          <a:effectLst/>
        </c:spPr>
        <c:txPr>
          <a:bodyPr rot="-60000000" spcFirstLastPara="1"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crossAx val="38125756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lang="en-US" sz="1000" b="0" i="0" u="none" strike="noStrike" kern="1200" baseline="0">
          <a:solidFill>
            <a:schemeClr val="tx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[Bangalore_Mandi_Dashboard_Updated.xlsm]Pivot Charts!🥧 Revenue Distribution Breakdown</c:name>
    <c:fmtId val="1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400" b="0" i="0" u="none" strike="noStrike" baseline="0"/>
              <a:t>🥧 Revenue Distribution Breakdown</a:t>
            </a:r>
            <a:endParaRPr lang="en-IN"/>
          </a:p>
        </c:rich>
      </c:tx>
      <c:layout>
        <c:manualLayout>
          <c:xMode val="edge"/>
          <c:yMode val="edge"/>
          <c:x val="0.22827111961228391"/>
          <c:y val="5.9164479440069993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Charts'!$A$183</c:f>
              <c:strCache>
                <c:ptCount val="1"/>
                <c:pt idx="0">
                  <c:v>Total Transportation Cost</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Charts'!$A$184</c:f>
              <c:strCache>
                <c:ptCount val="1"/>
                <c:pt idx="0">
                  <c:v>Total</c:v>
                </c:pt>
              </c:strCache>
            </c:strRef>
          </c:cat>
          <c:val>
            <c:numRef>
              <c:f>'Pivot Charts'!$A$184</c:f>
              <c:numCache>
                <c:formatCode>"₹"\ #,##0.00</c:formatCode>
                <c:ptCount val="1"/>
                <c:pt idx="0">
                  <c:v>164252.35050000012</c:v>
                </c:pt>
              </c:numCache>
            </c:numRef>
          </c:val>
          <c:extLst>
            <c:ext xmlns:c16="http://schemas.microsoft.com/office/drawing/2014/chart" uri="{C3380CC4-5D6E-409C-BE32-E72D297353CC}">
              <c16:uniqueId val="{00000000-379A-4157-B957-73F4AA86DD51}"/>
            </c:ext>
          </c:extLst>
        </c:ser>
        <c:ser>
          <c:idx val="1"/>
          <c:order val="1"/>
          <c:tx>
            <c:strRef>
              <c:f>'Pivot Charts'!$B$183</c:f>
              <c:strCache>
                <c:ptCount val="1"/>
                <c:pt idx="0">
                  <c:v>Total Profit</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Charts'!$A$184</c:f>
              <c:strCache>
                <c:ptCount val="1"/>
                <c:pt idx="0">
                  <c:v>Total</c:v>
                </c:pt>
              </c:strCache>
            </c:strRef>
          </c:cat>
          <c:val>
            <c:numRef>
              <c:f>'Pivot Charts'!$B$184</c:f>
              <c:numCache>
                <c:formatCode>"₹"\ #,##0.00</c:formatCode>
                <c:ptCount val="1"/>
                <c:pt idx="0">
                  <c:v>4843361.6494999947</c:v>
                </c:pt>
              </c:numCache>
            </c:numRef>
          </c:val>
          <c:extLst>
            <c:ext xmlns:c16="http://schemas.microsoft.com/office/drawing/2014/chart" uri="{C3380CC4-5D6E-409C-BE32-E72D297353CC}">
              <c16:uniqueId val="{00000001-379A-4157-B957-73F4AA86DD51}"/>
            </c:ext>
          </c:extLst>
        </c:ser>
        <c:ser>
          <c:idx val="2"/>
          <c:order val="2"/>
          <c:tx>
            <c:strRef>
              <c:f>'Pivot Charts'!$C$183</c:f>
              <c:strCache>
                <c:ptCount val="1"/>
                <c:pt idx="0">
                  <c:v>Total Production Cost</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Charts'!$A$184</c:f>
              <c:strCache>
                <c:ptCount val="1"/>
                <c:pt idx="0">
                  <c:v>Total</c:v>
                </c:pt>
              </c:strCache>
            </c:strRef>
          </c:cat>
          <c:val>
            <c:numRef>
              <c:f>'Pivot Charts'!$C$184</c:f>
              <c:numCache>
                <c:formatCode>"₹"\ #,##0.00</c:formatCode>
                <c:ptCount val="1"/>
                <c:pt idx="0">
                  <c:v>6033220</c:v>
                </c:pt>
              </c:numCache>
            </c:numRef>
          </c:val>
          <c:extLst>
            <c:ext xmlns:c16="http://schemas.microsoft.com/office/drawing/2014/chart" uri="{C3380CC4-5D6E-409C-BE32-E72D297353CC}">
              <c16:uniqueId val="{00000002-379A-4157-B957-73F4AA86DD51}"/>
            </c:ext>
          </c:extLst>
        </c:ser>
        <c:dLbls>
          <c:dLblPos val="outEnd"/>
          <c:showLegendKey val="0"/>
          <c:showVal val="1"/>
          <c:showCatName val="0"/>
          <c:showSerName val="0"/>
          <c:showPercent val="0"/>
          <c:showBubbleSize val="0"/>
        </c:dLbls>
        <c:gapWidth val="219"/>
        <c:axId val="487542896"/>
        <c:axId val="487533776"/>
      </c:barChart>
      <c:catAx>
        <c:axId val="4875428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533776"/>
        <c:crosses val="autoZero"/>
        <c:auto val="1"/>
        <c:lblAlgn val="ctr"/>
        <c:lblOffset val="100"/>
        <c:noMultiLvlLbl val="0"/>
      </c:catAx>
      <c:valAx>
        <c:axId val="487533776"/>
        <c:scaling>
          <c:orientation val="minMax"/>
        </c:scaling>
        <c:delete val="0"/>
        <c:axPos val="l"/>
        <c:numFmt formatCode="&quot;₹&quot;\ #,##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54289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[Bangalore_Mandi_Dashboard_Updated.xlsm]Pivot Charts!Profit By Bangalore Market</c:name>
    <c:fmtId val="21"/>
  </c:pivotSource>
  <c:chart>
    <c:autoTitleDeleted val="1"/>
    <c:pivotFmts>
      <c:pivotFmt>
        <c:idx val="0"/>
        <c:spPr>
          <a:solidFill>
            <a:srgbClr val="1F7A1F"/>
          </a:solidFill>
          <a:ln>
            <a:no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1F7A1F"/>
          </a:solidFill>
          <a:ln>
            <a:no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1F7A1F"/>
          </a:solidFill>
          <a:ln>
            <a:no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1F7A1F"/>
          </a:solidFill>
          <a:ln>
            <a:no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1F7A1F"/>
          </a:solidFill>
          <a:ln>
            <a:no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1F7A1F"/>
          </a:solidFill>
          <a:ln>
            <a:no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1F7A1F"/>
          </a:solidFill>
          <a:ln>
            <a:no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1F7A1F"/>
          </a:solidFill>
          <a:ln>
            <a:no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rgbClr val="1F7A1F"/>
          </a:solidFill>
          <a:ln>
            <a:no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1F7A1F"/>
          </a:solidFill>
          <a:ln>
            <a:no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rgbClr val="1F7A1F"/>
          </a:solidFill>
          <a:ln>
            <a:no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rgbClr val="1F7A1F"/>
          </a:solidFill>
          <a:ln>
            <a:no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
        <c:spPr>
          <a:solidFill>
            <a:srgbClr val="1F7A1F"/>
          </a:solidFill>
          <a:ln>
            <a:no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rgbClr val="1F7A1F"/>
          </a:solidFill>
          <a:ln>
            <a:no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
        <c:spPr>
          <a:solidFill>
            <a:srgbClr val="1F7A1F"/>
          </a:solidFill>
          <a:ln>
            <a:no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5"/>
        <c:spPr>
          <a:solidFill>
            <a:srgbClr val="1F7A1F"/>
          </a:solidFill>
          <a:ln>
            <a:no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3663840925493066"/>
          <c:y val="0.25155417380945461"/>
          <c:w val="0.63644094488188974"/>
          <c:h val="0.65073744814156298"/>
        </c:manualLayout>
      </c:layout>
      <c:barChart>
        <c:barDir val="bar"/>
        <c:grouping val="clustered"/>
        <c:varyColors val="0"/>
        <c:ser>
          <c:idx val="0"/>
          <c:order val="0"/>
          <c:tx>
            <c:strRef>
              <c:f>'Pivot Charts'!$B$1</c:f>
              <c:strCache>
                <c:ptCount val="1"/>
                <c:pt idx="0">
                  <c:v>Total</c:v>
                </c:pt>
              </c:strCache>
            </c:strRef>
          </c:tx>
          <c:spPr>
            <a:solidFill>
              <a:srgbClr val="1F7A1F"/>
            </a:solidFill>
            <a:ln>
              <a:noFill/>
            </a:ln>
            <a:effectLst/>
          </c:spPr>
          <c:invertIfNegative val="0"/>
          <c:dLbls>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Charts'!$A$2:$A$9</c:f>
              <c:strCache>
                <c:ptCount val="7"/>
                <c:pt idx="0">
                  <c:v>KR Market</c:v>
                </c:pt>
                <c:pt idx="1">
                  <c:v>Whitefield Market</c:v>
                </c:pt>
                <c:pt idx="2">
                  <c:v>APMC Yard</c:v>
                </c:pt>
                <c:pt idx="3">
                  <c:v>Electronic City Market</c:v>
                </c:pt>
                <c:pt idx="4">
                  <c:v>Rajajinagar Market</c:v>
                </c:pt>
                <c:pt idx="5">
                  <c:v>Kengeri Market</c:v>
                </c:pt>
                <c:pt idx="6">
                  <c:v>Yeshwanthpur Market</c:v>
                </c:pt>
              </c:strCache>
            </c:strRef>
          </c:cat>
          <c:val>
            <c:numRef>
              <c:f>'Pivot Charts'!$B$2:$B$9</c:f>
              <c:numCache>
                <c:formatCode>"₹"\ #,##0.00</c:formatCode>
                <c:ptCount val="7"/>
                <c:pt idx="0">
                  <c:v>2402488.9234999986</c:v>
                </c:pt>
                <c:pt idx="1">
                  <c:v>580373.6264999999</c:v>
                </c:pt>
                <c:pt idx="2">
                  <c:v>468723.61550000019</c:v>
                </c:pt>
                <c:pt idx="3">
                  <c:v>428286.63750000007</c:v>
                </c:pt>
                <c:pt idx="4">
                  <c:v>357780.60450000002</c:v>
                </c:pt>
                <c:pt idx="5">
                  <c:v>322137.13200000004</c:v>
                </c:pt>
                <c:pt idx="6">
                  <c:v>283571.11</c:v>
                </c:pt>
              </c:numCache>
            </c:numRef>
          </c:val>
          <c:extLst>
            <c:ext xmlns:c16="http://schemas.microsoft.com/office/drawing/2014/chart" uri="{C3380CC4-5D6E-409C-BE32-E72D297353CC}">
              <c16:uniqueId val="{00000000-225E-48B1-ABB7-912150D755DC}"/>
            </c:ext>
          </c:extLst>
        </c:ser>
        <c:dLbls>
          <c:showLegendKey val="0"/>
          <c:showVal val="0"/>
          <c:showCatName val="0"/>
          <c:showSerName val="0"/>
          <c:showPercent val="0"/>
          <c:showBubbleSize val="0"/>
        </c:dLbls>
        <c:gapWidth val="70"/>
        <c:axId val="1766313520"/>
        <c:axId val="1766312080"/>
      </c:barChart>
      <c:catAx>
        <c:axId val="1766313520"/>
        <c:scaling>
          <c:orientation val="minMax"/>
        </c:scaling>
        <c:delete val="0"/>
        <c:axPos val="l"/>
        <c:title>
          <c:tx>
            <c:rich>
              <a:bodyPr rot="-54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r>
                  <a:rPr lang="en-IN" sz="800" b="1" baseline="0">
                    <a:solidFill>
                      <a:schemeClr val="tx1">
                        <a:lumMod val="95000"/>
                        <a:lumOff val="5000"/>
                      </a:schemeClr>
                    </a:solidFill>
                    <a:latin typeface="Segoe UI" panose="020B0502040204020203" pitchFamily="34" charset="0"/>
                    <a:cs typeface="Segoe UI" panose="020B0502040204020203" pitchFamily="34" charset="0"/>
                  </a:rPr>
                  <a:t>Market Name</a:t>
                </a:r>
                <a:endParaRPr lang="en-IN" sz="800" b="1">
                  <a:solidFill>
                    <a:schemeClr val="tx1">
                      <a:lumMod val="95000"/>
                      <a:lumOff val="5000"/>
                    </a:schemeClr>
                  </a:solidFill>
                  <a:latin typeface="Segoe UI" panose="020B0502040204020203" pitchFamily="34" charset="0"/>
                  <a:cs typeface="Segoe UI" panose="020B0502040204020203" pitchFamily="34" charset="0"/>
                </a:endParaRPr>
              </a:p>
            </c:rich>
          </c:tx>
          <c:layout>
            <c:manualLayout>
              <c:xMode val="edge"/>
              <c:yMode val="edge"/>
              <c:x val="2.0001941538129651E-2"/>
              <c:y val="0.30471566054243221"/>
            </c:manualLayout>
          </c:layout>
          <c:overlay val="0"/>
          <c:spPr>
            <a:noFill/>
            <a:ln>
              <a:noFill/>
            </a:ln>
            <a:effectLst/>
          </c:sp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baseline="0">
                <a:solidFill>
                  <a:schemeClr val="tx1">
                    <a:lumMod val="95000"/>
                    <a:lumOff val="5000"/>
                  </a:schemeClr>
                </a:solidFill>
                <a:latin typeface="Segoe UI" panose="020B0502040204020203" pitchFamily="34" charset="0"/>
                <a:ea typeface="+mn-ea"/>
                <a:cs typeface="Segoe UI" panose="020B0502040204020203" pitchFamily="34" charset="0"/>
              </a:defRPr>
            </a:pPr>
            <a:endParaRPr lang="en-US"/>
          </a:p>
        </c:txPr>
        <c:crossAx val="1766312080"/>
        <c:crosses val="autoZero"/>
        <c:auto val="1"/>
        <c:lblAlgn val="ctr"/>
        <c:lblOffset val="100"/>
        <c:noMultiLvlLbl val="0"/>
      </c:catAx>
      <c:valAx>
        <c:axId val="1766312080"/>
        <c:scaling>
          <c:orientation val="minMax"/>
        </c:scaling>
        <c:delete val="1"/>
        <c:axPos val="b"/>
        <c:title>
          <c:tx>
            <c:rich>
              <a:bodyPr rot="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r>
                  <a:rPr lang="en-IN" sz="800" b="1">
                    <a:solidFill>
                      <a:schemeClr val="tx1">
                        <a:lumMod val="95000"/>
                        <a:lumOff val="5000"/>
                      </a:schemeClr>
                    </a:solidFill>
                    <a:latin typeface="Segoe UI" panose="020B0502040204020203" pitchFamily="34" charset="0"/>
                    <a:cs typeface="Segoe UI" panose="020B0502040204020203" pitchFamily="34" charset="0"/>
                  </a:rPr>
                  <a:t>Profit</a:t>
                </a:r>
              </a:p>
            </c:rich>
          </c:tx>
          <c:overlay val="0"/>
          <c:spPr>
            <a:noFill/>
            <a:ln>
              <a:noFill/>
            </a:ln>
            <a:effectLst/>
          </c:spPr>
        </c:title>
        <c:numFmt formatCode="&quot;₹&quot;\ #,##0" sourceLinked="0"/>
        <c:majorTickMark val="out"/>
        <c:minorTickMark val="none"/>
        <c:tickLblPos val="nextTo"/>
        <c:crossAx val="1766313520"/>
        <c:crosses val="autoZero"/>
        <c:crossBetween val="between"/>
      </c:valAx>
      <c:spPr>
        <a:solidFill>
          <a:schemeClr val="bg1"/>
        </a:solidFill>
        <a:ln>
          <a:noFill/>
        </a:ln>
      </c:spPr>
    </c:plotArea>
    <c:plotVisOnly val="1"/>
    <c:dispBlanksAs val="gap"/>
    <c:showDLblsOverMax val="0"/>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1"/>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[Bangalore_Mandi_Dashboard_Updated.xlsm]Pivot Charts!Monthly Revenue Trend</c:name>
    <c:fmtId val="13"/>
  </c:pivotSource>
  <c:chart>
    <c:autoTitleDeleted val="1"/>
    <c:pivotFmts>
      <c:pivotFmt>
        <c:idx val="0"/>
        <c:spPr>
          <a:solidFill>
            <a:srgbClr val="1F7A1F"/>
          </a:solidFill>
          <a:ln>
            <a:no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1F7A1F"/>
          </a:solidFill>
          <a:ln>
            <a:no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1F7A1F"/>
          </a:solidFill>
          <a:ln>
            <a:no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1F7A1F"/>
          </a:solidFill>
          <a:ln>
            <a:no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1F7A1F"/>
          </a:solidFill>
          <a:ln>
            <a:no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1F7A1F"/>
          </a:solidFill>
          <a:ln>
            <a:no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1F7A1F"/>
          </a:solidFill>
          <a:ln>
            <a:no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1F7A1F"/>
          </a:solidFill>
          <a:ln>
            <a:no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rgbClr val="1F7A1F"/>
          </a:solidFill>
          <a:ln>
            <a:no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1F7A1F"/>
          </a:solidFill>
          <a:ln>
            <a:no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rgbClr val="1F7A1F"/>
          </a:solidFill>
          <a:ln>
            <a:no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rgbClr val="1F7A1F"/>
          </a:solidFill>
          <a:ln>
            <a:no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
        <c:spPr>
          <a:solidFill>
            <a:srgbClr val="1F7A1F"/>
          </a:solidFill>
          <a:ln>
            <a:no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rgbClr val="1F7A1F"/>
          </a:solidFill>
          <a:ln>
            <a:no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
        <c:spPr>
          <a:solidFill>
            <a:srgbClr val="1F7A1F"/>
          </a:solidFill>
          <a:ln>
            <a:no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5"/>
        <c:spPr>
          <a:solidFill>
            <a:srgbClr val="1F7A1F"/>
          </a:solidFill>
          <a:ln>
            <a:no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6"/>
        <c:spPr>
          <a:solidFill>
            <a:srgbClr val="1F7A1F"/>
          </a:solidFill>
          <a:ln>
            <a:no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7"/>
        <c:spPr>
          <a:solidFill>
            <a:srgbClr val="1F7A1F"/>
          </a:solidFill>
          <a:ln>
            <a:no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8"/>
        <c:spPr>
          <a:ln>
            <a:gradFill>
              <a:gsLst>
                <a:gs pos="50000">
                  <a:srgbClr val="0B5D1E"/>
                </a:gs>
                <a:gs pos="74000">
                  <a:srgbClr val="00B050"/>
                </a:gs>
                <a:gs pos="83000">
                  <a:srgbClr val="92D050"/>
                </a:gs>
                <a:gs pos="100000">
                  <a:srgbClr val="0B5D1E"/>
                </a:gs>
              </a:gsLst>
              <a:lin ang="5400000" scaled="1"/>
            </a:gradFill>
          </a:ln>
          <a:effectLst/>
        </c:spPr>
        <c:marker>
          <c:symbol val="square"/>
          <c:size val="7"/>
          <c:spPr>
            <a:solidFill>
              <a:srgbClr val="00B050"/>
            </a:solidFill>
            <a:ln>
              <a:solidFill>
                <a:schemeClr val="tx1">
                  <a:lumMod val="15000"/>
                  <a:lumOff val="85000"/>
                  <a:alpha val="91000"/>
                </a:schemeClr>
              </a:solidFill>
            </a:ln>
          </c:spPr>
        </c:marker>
        <c:dLbl>
          <c:idx val="0"/>
          <c:numFmt formatCode="&quot;₹&quot;\ #,##0" sourceLinked="0"/>
          <c:spPr>
            <a:noFill/>
            <a:ln>
              <a:noFill/>
            </a:ln>
            <a:effectLst/>
          </c:spPr>
          <c:txPr>
            <a:bodyPr rot="0" spcFirstLastPara="1" vertOverflow="ellipsis" vert="horz" wrap="square" lIns="38100" tIns="19050" rIns="38100" bIns="19050" anchor="ctr"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4513509340744172"/>
          <c:y val="0.23353621337873307"/>
          <c:w val="0.64428408213679178"/>
          <c:h val="0.61470135489820521"/>
        </c:manualLayout>
      </c:layout>
      <c:lineChart>
        <c:grouping val="standard"/>
        <c:varyColors val="0"/>
        <c:ser>
          <c:idx val="0"/>
          <c:order val="0"/>
          <c:tx>
            <c:strRef>
              <c:f>'Pivot Charts'!$B$54</c:f>
              <c:strCache>
                <c:ptCount val="1"/>
                <c:pt idx="0">
                  <c:v>Total</c:v>
                </c:pt>
              </c:strCache>
            </c:strRef>
          </c:tx>
          <c:spPr>
            <a:ln>
              <a:gradFill>
                <a:gsLst>
                  <a:gs pos="50000">
                    <a:srgbClr val="0B5D1E"/>
                  </a:gs>
                  <a:gs pos="74000">
                    <a:srgbClr val="00B050"/>
                  </a:gs>
                  <a:gs pos="83000">
                    <a:srgbClr val="92D050"/>
                  </a:gs>
                  <a:gs pos="100000">
                    <a:srgbClr val="0B5D1E"/>
                  </a:gs>
                </a:gsLst>
                <a:lin ang="5400000" scaled="1"/>
              </a:gradFill>
            </a:ln>
            <a:effectLst/>
          </c:spPr>
          <c:marker>
            <c:symbol val="square"/>
            <c:size val="7"/>
            <c:spPr>
              <a:solidFill>
                <a:srgbClr val="00B050"/>
              </a:solidFill>
              <a:ln>
                <a:solidFill>
                  <a:schemeClr val="tx1">
                    <a:lumMod val="15000"/>
                    <a:lumOff val="85000"/>
                    <a:alpha val="91000"/>
                  </a:schemeClr>
                </a:solidFill>
              </a:ln>
            </c:spPr>
          </c:marker>
          <c:dLbls>
            <c:numFmt formatCode="&quot;₹&quot;\ #,##0" sourceLinked="0"/>
            <c:spPr>
              <a:noFill/>
              <a:ln>
                <a:noFill/>
              </a:ln>
              <a:effectLst/>
            </c:spPr>
            <c:txPr>
              <a:bodyPr rot="0" spcFirstLastPara="1" vertOverflow="ellipsis" vert="horz" wrap="square" lIns="38100" tIns="19050" rIns="38100" bIns="19050" anchor="ctr"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Charts'!$A$55:$A$60</c:f>
              <c:strCache>
                <c:ptCount val="5"/>
                <c:pt idx="0">
                  <c:v>January</c:v>
                </c:pt>
                <c:pt idx="1">
                  <c:v>February</c:v>
                </c:pt>
                <c:pt idx="2">
                  <c:v>March</c:v>
                </c:pt>
                <c:pt idx="3">
                  <c:v>April</c:v>
                </c:pt>
                <c:pt idx="4">
                  <c:v>May</c:v>
                </c:pt>
              </c:strCache>
            </c:strRef>
          </c:cat>
          <c:val>
            <c:numRef>
              <c:f>'Pivot Charts'!$B$55:$B$60</c:f>
              <c:numCache>
                <c:formatCode>"₹"\ #,##0.00</c:formatCode>
                <c:ptCount val="5"/>
                <c:pt idx="0">
                  <c:v>2011795</c:v>
                </c:pt>
                <c:pt idx="1">
                  <c:v>2266412</c:v>
                </c:pt>
                <c:pt idx="2">
                  <c:v>2898636</c:v>
                </c:pt>
                <c:pt idx="3">
                  <c:v>2004514</c:v>
                </c:pt>
                <c:pt idx="4">
                  <c:v>1859477</c:v>
                </c:pt>
              </c:numCache>
            </c:numRef>
          </c:val>
          <c:smooth val="0"/>
          <c:extLst>
            <c:ext xmlns:c16="http://schemas.microsoft.com/office/drawing/2014/chart" uri="{C3380CC4-5D6E-409C-BE32-E72D297353CC}">
              <c16:uniqueId val="{00000002-D797-42A2-8E1B-6E2E9CA632A0}"/>
            </c:ext>
          </c:extLst>
        </c:ser>
        <c:dLbls>
          <c:showLegendKey val="0"/>
          <c:showVal val="0"/>
          <c:showCatName val="0"/>
          <c:showSerName val="0"/>
          <c:showPercent val="0"/>
          <c:showBubbleSize val="0"/>
        </c:dLbls>
        <c:marker val="1"/>
        <c:smooth val="0"/>
        <c:axId val="1766313520"/>
        <c:axId val="1766312080"/>
      </c:lineChart>
      <c:catAx>
        <c:axId val="1766313520"/>
        <c:scaling>
          <c:orientation val="minMax"/>
        </c:scaling>
        <c:delete val="0"/>
        <c:axPos val="b"/>
        <c:title>
          <c:tx>
            <c:rich>
              <a:bodyPr/>
              <a:lstStyle/>
              <a:p>
                <a:pPr>
                  <a:defRPr/>
                </a:pPr>
                <a:r>
                  <a:rPr lang="en-IN"/>
                  <a:t>Month</a:t>
                </a:r>
              </a:p>
            </c:rich>
          </c:tx>
          <c:overlay val="0"/>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baseline="0">
                <a:solidFill>
                  <a:schemeClr val="tx1">
                    <a:lumMod val="95000"/>
                    <a:lumOff val="5000"/>
                  </a:schemeClr>
                </a:solidFill>
                <a:latin typeface="Segoe UI" panose="020B0502040204020203" pitchFamily="34" charset="0"/>
                <a:ea typeface="+mn-ea"/>
                <a:cs typeface="Segoe UI" panose="020B0502040204020203" pitchFamily="34" charset="0"/>
              </a:defRPr>
            </a:pPr>
            <a:endParaRPr lang="en-US"/>
          </a:p>
        </c:txPr>
        <c:crossAx val="1766312080"/>
        <c:crosses val="autoZero"/>
        <c:auto val="1"/>
        <c:lblAlgn val="ctr"/>
        <c:lblOffset val="100"/>
        <c:noMultiLvlLbl val="0"/>
      </c:catAx>
      <c:valAx>
        <c:axId val="1766312080"/>
        <c:scaling>
          <c:orientation val="minMax"/>
        </c:scaling>
        <c:delete val="0"/>
        <c:axPos val="l"/>
        <c:majorGridlines>
          <c:spPr>
            <a:ln>
              <a:solidFill>
                <a:srgbClr val="DCECCF"/>
              </a:solidFill>
            </a:ln>
          </c:spPr>
        </c:majorGridlines>
        <c:title>
          <c:tx>
            <c:rich>
              <a:bodyPr/>
              <a:lstStyle/>
              <a:p>
                <a:pPr>
                  <a:defRPr/>
                </a:pPr>
                <a:r>
                  <a:rPr lang="en-IN"/>
                  <a:t>Revenue</a:t>
                </a:r>
              </a:p>
            </c:rich>
          </c:tx>
          <c:layout>
            <c:manualLayout>
              <c:xMode val="edge"/>
              <c:yMode val="edge"/>
              <c:x val="3.2714528331017449E-2"/>
              <c:y val="0.4593665318862169"/>
            </c:manualLayout>
          </c:layout>
          <c:overlay val="0"/>
        </c:title>
        <c:numFmt formatCode="&quot;₹&quot;\ #,##0" sourceLinked="0"/>
        <c:majorTickMark val="out"/>
        <c:minorTickMark val="none"/>
        <c:tickLblPos val="nextTo"/>
        <c:txPr>
          <a:bodyPr/>
          <a:lstStyle/>
          <a:p>
            <a:pPr>
              <a:defRPr sz="800" b="1">
                <a:latin typeface="Segoe UI" panose="020B0502040204020203" pitchFamily="34" charset="0"/>
                <a:cs typeface="Segoe UI" panose="020B0502040204020203" pitchFamily="34" charset="0"/>
              </a:defRPr>
            </a:pPr>
            <a:endParaRPr lang="en-US"/>
          </a:p>
        </c:txPr>
        <c:crossAx val="1766313520"/>
        <c:crosses val="autoZero"/>
        <c:crossBetween val="between"/>
      </c:valAx>
      <c:spPr>
        <a:solidFill>
          <a:schemeClr val="bg1"/>
        </a:solidFill>
        <a:ln>
          <a:noFill/>
        </a:ln>
      </c:spPr>
    </c:plotArea>
    <c:plotVisOnly val="1"/>
    <c:dispBlanksAs val="gap"/>
    <c:showDLblsOverMax val="0"/>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1"/>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[Bangalore_Mandi_Dashboard_Updated.xlsm]Pivot Charts!Best Month to sell Crop</c:name>
    <c:fmtId val="12"/>
  </c:pivotSource>
  <c:chart>
    <c:autoTitleDeleted val="1"/>
    <c:pivotFmts>
      <c:pivotFmt>
        <c:idx val="0"/>
        <c:spPr>
          <a:solidFill>
            <a:srgbClr val="1F7A1F"/>
          </a:solidFill>
          <a:ln>
            <a:no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1F7A1F"/>
          </a:solidFill>
          <a:ln>
            <a:no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1F7A1F"/>
          </a:solidFill>
          <a:ln>
            <a:no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1F7A1F"/>
          </a:solidFill>
          <a:ln>
            <a:no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1F7A1F"/>
          </a:solidFill>
          <a:ln>
            <a:no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1F7A1F"/>
          </a:solidFill>
          <a:ln>
            <a:no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1F7A1F"/>
          </a:solidFill>
          <a:ln>
            <a:no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1F7A1F"/>
          </a:solidFill>
          <a:ln>
            <a:no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rgbClr val="1F7A1F"/>
          </a:solidFill>
          <a:ln>
            <a:no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1F7A1F"/>
          </a:solidFill>
          <a:ln>
            <a:no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rgbClr val="1F7A1F"/>
          </a:solidFill>
          <a:ln>
            <a:no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rgbClr val="1F7A1F"/>
          </a:solidFill>
          <a:ln>
            <a:no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
        <c:spPr>
          <a:solidFill>
            <a:srgbClr val="1F7A1F"/>
          </a:solidFill>
          <a:ln>
            <a:no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rgbClr val="1F7A1F"/>
          </a:solidFill>
          <a:ln>
            <a:no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
        <c:spPr>
          <a:solidFill>
            <a:srgbClr val="1F7A1F"/>
          </a:solidFill>
          <a:ln>
            <a:no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5"/>
        <c:spPr>
          <a:solidFill>
            <a:srgbClr val="1F7A1F"/>
          </a:solidFill>
          <a:ln>
            <a:no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6"/>
        <c:spPr>
          <a:solidFill>
            <a:srgbClr val="1F7A1F"/>
          </a:solidFill>
          <a:ln>
            <a:no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7"/>
        <c:spPr>
          <a:solidFill>
            <a:srgbClr val="1F7A1F"/>
          </a:solidFill>
          <a:ln>
            <a:no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8"/>
        <c:spPr>
          <a:solidFill>
            <a:srgbClr val="1F7A1F"/>
          </a:solidFill>
          <a:ln>
            <a:gradFill>
              <a:gsLst>
                <a:gs pos="50000">
                  <a:srgbClr val="0B5D1E"/>
                </a:gs>
                <a:gs pos="74000">
                  <a:srgbClr val="00B050"/>
                </a:gs>
                <a:gs pos="83000">
                  <a:srgbClr val="92D050"/>
                </a:gs>
                <a:gs pos="100000">
                  <a:srgbClr val="0B5D1E"/>
                </a:gs>
              </a:gsLst>
              <a:lin ang="5400000" scaled="1"/>
            </a:gradFill>
          </a:ln>
          <a:effectLst/>
        </c:spPr>
        <c:marker>
          <c:symbol val="square"/>
          <c:size val="7"/>
          <c:spPr>
            <a:solidFill>
              <a:srgbClr val="00B050"/>
            </a:solidFill>
            <a:ln>
              <a:solidFill>
                <a:schemeClr val="tx1">
                  <a:lumMod val="15000"/>
                  <a:lumOff val="85000"/>
                  <a:alpha val="91000"/>
                </a:schemeClr>
              </a:solidFill>
            </a:ln>
          </c:spPr>
        </c:marker>
        <c:dLbl>
          <c:idx val="0"/>
          <c:numFmt formatCode="&quot;₹&quot;\ #,##0" sourceLinked="0"/>
          <c:spPr>
            <a:noFill/>
            <a:ln>
              <a:noFill/>
            </a:ln>
            <a:effectLst/>
          </c:spPr>
          <c:txPr>
            <a:bodyPr rot="0" spcFirstLastPara="1" vertOverflow="ellipsis" vert="horz" wrap="square" lIns="38100" tIns="19050" rIns="38100" bIns="19050" anchor="ctr"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9"/>
        <c:spPr>
          <a:ln>
            <a:gradFill>
              <a:gsLst>
                <a:gs pos="50000">
                  <a:srgbClr val="0B5D1E"/>
                </a:gs>
                <a:gs pos="74000">
                  <a:srgbClr val="00B050"/>
                </a:gs>
                <a:gs pos="83000">
                  <a:srgbClr val="92D050"/>
                </a:gs>
                <a:gs pos="100000">
                  <a:srgbClr val="0B5D1E"/>
                </a:gs>
              </a:gsLst>
              <a:lin ang="5400000" scaled="1"/>
            </a:gradFill>
          </a:ln>
          <a:effectLst/>
        </c:spPr>
        <c:marker>
          <c:symbol val="square"/>
          <c:size val="7"/>
          <c:spPr>
            <a:solidFill>
              <a:srgbClr val="00B050"/>
            </a:solidFill>
            <a:ln>
              <a:solidFill>
                <a:schemeClr val="tx1">
                  <a:lumMod val="15000"/>
                  <a:lumOff val="85000"/>
                  <a:alpha val="91000"/>
                </a:schemeClr>
              </a:solidFill>
            </a:ln>
          </c:spPr>
        </c:marker>
        <c:dLbl>
          <c:idx val="0"/>
          <c:numFmt formatCode="&quot;₹&quot;\ #,##0" sourceLinked="0"/>
          <c:spPr>
            <a:noFill/>
            <a:ln>
              <a:noFill/>
            </a:ln>
            <a:effectLst/>
          </c:spPr>
          <c:txPr>
            <a:bodyPr rot="0" spcFirstLastPara="1" vertOverflow="ellipsis" vert="horz" wrap="square" lIns="38100" tIns="19050" rIns="38100" bIns="19050" anchor="ctr"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0"/>
        <c:spPr>
          <a:ln>
            <a:gradFill>
              <a:gsLst>
                <a:gs pos="50000">
                  <a:srgbClr val="0B5D1E"/>
                </a:gs>
                <a:gs pos="74000">
                  <a:srgbClr val="00B050"/>
                </a:gs>
                <a:gs pos="83000">
                  <a:srgbClr val="92D050"/>
                </a:gs>
                <a:gs pos="100000">
                  <a:srgbClr val="0B5D1E"/>
                </a:gs>
              </a:gsLst>
              <a:lin ang="5400000" scaled="1"/>
            </a:gradFill>
          </a:ln>
          <a:effectLst/>
        </c:spPr>
        <c:marker>
          <c:symbol val="square"/>
          <c:size val="7"/>
          <c:spPr>
            <a:solidFill>
              <a:srgbClr val="00B050"/>
            </a:solidFill>
            <a:ln>
              <a:solidFill>
                <a:schemeClr val="tx1">
                  <a:lumMod val="15000"/>
                  <a:lumOff val="85000"/>
                  <a:alpha val="91000"/>
                </a:schemeClr>
              </a:solidFill>
            </a:ln>
          </c:spPr>
        </c:marker>
        <c:dLbl>
          <c:idx val="0"/>
          <c:numFmt formatCode="&quot;₹&quot;\ #,##0" sourceLinked="0"/>
          <c:spPr>
            <a:noFill/>
            <a:ln>
              <a:noFill/>
            </a:ln>
            <a:effectLst/>
          </c:spPr>
          <c:txPr>
            <a:bodyPr rot="0" spcFirstLastPara="1" vertOverflow="ellipsis" vert="horz" wrap="square" lIns="38100" tIns="19050" rIns="38100" bIns="19050" anchor="ctr"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1"/>
        <c:spPr>
          <a:ln>
            <a:gradFill>
              <a:gsLst>
                <a:gs pos="50000">
                  <a:srgbClr val="0B5D1E"/>
                </a:gs>
                <a:gs pos="74000">
                  <a:srgbClr val="00B050"/>
                </a:gs>
                <a:gs pos="83000">
                  <a:srgbClr val="92D050"/>
                </a:gs>
                <a:gs pos="100000">
                  <a:srgbClr val="0B5D1E"/>
                </a:gs>
              </a:gsLst>
              <a:lin ang="5400000" scaled="1"/>
            </a:gradFill>
          </a:ln>
          <a:effectLst/>
        </c:spPr>
        <c:marker>
          <c:symbol val="square"/>
          <c:size val="7"/>
          <c:spPr>
            <a:solidFill>
              <a:srgbClr val="00B050"/>
            </a:solidFill>
            <a:ln>
              <a:solidFill>
                <a:schemeClr val="tx1">
                  <a:lumMod val="15000"/>
                  <a:lumOff val="85000"/>
                  <a:alpha val="91000"/>
                </a:schemeClr>
              </a:solidFill>
            </a:ln>
          </c:spPr>
        </c:marker>
        <c:dLbl>
          <c:idx val="0"/>
          <c:numFmt formatCode="&quot;₹&quot;\ #,##0" sourceLinked="0"/>
          <c:spPr>
            <a:noFill/>
            <a:ln>
              <a:noFill/>
            </a:ln>
            <a:effectLst/>
          </c:spPr>
          <c:txPr>
            <a:bodyPr rot="0" spcFirstLastPara="1" vertOverflow="ellipsis" vert="horz" wrap="square" lIns="38100" tIns="19050" rIns="38100" bIns="19050" anchor="ctr"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7329974643000132"/>
          <c:y val="0.2190794409861071"/>
          <c:w val="0.57855789485541775"/>
          <c:h val="0.51905676711876969"/>
        </c:manualLayout>
      </c:layout>
      <c:lineChart>
        <c:grouping val="standard"/>
        <c:varyColors val="0"/>
        <c:ser>
          <c:idx val="0"/>
          <c:order val="0"/>
          <c:tx>
            <c:strRef>
              <c:f>'Pivot Charts'!$B$83</c:f>
              <c:strCache>
                <c:ptCount val="1"/>
                <c:pt idx="0">
                  <c:v>Total</c:v>
                </c:pt>
              </c:strCache>
            </c:strRef>
          </c:tx>
          <c:spPr>
            <a:ln>
              <a:gradFill>
                <a:gsLst>
                  <a:gs pos="50000">
                    <a:srgbClr val="0B5D1E"/>
                  </a:gs>
                  <a:gs pos="74000">
                    <a:srgbClr val="00B050"/>
                  </a:gs>
                  <a:gs pos="83000">
                    <a:srgbClr val="92D050"/>
                  </a:gs>
                  <a:gs pos="100000">
                    <a:srgbClr val="0B5D1E"/>
                  </a:gs>
                </a:gsLst>
                <a:lin ang="5400000" scaled="1"/>
              </a:gradFill>
            </a:ln>
            <a:effectLst/>
          </c:spPr>
          <c:marker>
            <c:symbol val="square"/>
            <c:size val="7"/>
            <c:spPr>
              <a:solidFill>
                <a:srgbClr val="00B050"/>
              </a:solidFill>
              <a:ln>
                <a:solidFill>
                  <a:schemeClr val="tx1">
                    <a:lumMod val="15000"/>
                    <a:lumOff val="85000"/>
                    <a:alpha val="91000"/>
                  </a:schemeClr>
                </a:solidFill>
              </a:ln>
            </c:spPr>
          </c:marker>
          <c:dLbls>
            <c:numFmt formatCode="&quot;₹&quot;\ #,##0" sourceLinked="0"/>
            <c:spPr>
              <a:noFill/>
              <a:ln>
                <a:noFill/>
              </a:ln>
              <a:effectLst/>
            </c:spPr>
            <c:txPr>
              <a:bodyPr rot="0" spcFirstLastPara="1" vertOverflow="ellipsis" vert="horz" wrap="square" lIns="38100" tIns="19050" rIns="38100" bIns="19050" anchor="ctr"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Charts'!$A$84:$A$89</c:f>
              <c:strCache>
                <c:ptCount val="5"/>
                <c:pt idx="0">
                  <c:v>January</c:v>
                </c:pt>
                <c:pt idx="1">
                  <c:v>February</c:v>
                </c:pt>
                <c:pt idx="2">
                  <c:v>March</c:v>
                </c:pt>
                <c:pt idx="3">
                  <c:v>April</c:v>
                </c:pt>
                <c:pt idx="4">
                  <c:v>May</c:v>
                </c:pt>
              </c:strCache>
            </c:strRef>
          </c:cat>
          <c:val>
            <c:numRef>
              <c:f>'Pivot Charts'!$B$84:$B$89</c:f>
              <c:numCache>
                <c:formatCode>"₹"\ #,##0.00</c:formatCode>
                <c:ptCount val="5"/>
                <c:pt idx="0">
                  <c:v>2011795</c:v>
                </c:pt>
                <c:pt idx="1">
                  <c:v>2266412</c:v>
                </c:pt>
                <c:pt idx="2">
                  <c:v>2898636</c:v>
                </c:pt>
                <c:pt idx="3">
                  <c:v>2004514</c:v>
                </c:pt>
                <c:pt idx="4">
                  <c:v>1859477</c:v>
                </c:pt>
              </c:numCache>
            </c:numRef>
          </c:val>
          <c:smooth val="0"/>
          <c:extLst>
            <c:ext xmlns:c16="http://schemas.microsoft.com/office/drawing/2014/chart" uri="{C3380CC4-5D6E-409C-BE32-E72D297353CC}">
              <c16:uniqueId val="{00000002-1C43-46C5-8E68-FBEF5ED007BD}"/>
            </c:ext>
          </c:extLst>
        </c:ser>
        <c:dLbls>
          <c:showLegendKey val="0"/>
          <c:showVal val="0"/>
          <c:showCatName val="0"/>
          <c:showSerName val="0"/>
          <c:showPercent val="0"/>
          <c:showBubbleSize val="0"/>
        </c:dLbls>
        <c:marker val="1"/>
        <c:smooth val="0"/>
        <c:axId val="1766313520"/>
        <c:axId val="1766312080"/>
      </c:lineChart>
      <c:catAx>
        <c:axId val="1766313520"/>
        <c:scaling>
          <c:orientation val="minMax"/>
        </c:scaling>
        <c:delete val="0"/>
        <c:axPos val="b"/>
        <c:title>
          <c:tx>
            <c:rich>
              <a:bodyPr/>
              <a:lstStyle/>
              <a:p>
                <a:pPr>
                  <a:defRPr/>
                </a:pPr>
                <a:r>
                  <a:rPr lang="en-IN"/>
                  <a:t>Month</a:t>
                </a:r>
              </a:p>
            </c:rich>
          </c:tx>
          <c:layout>
            <c:manualLayout>
              <c:xMode val="edge"/>
              <c:yMode val="edge"/>
              <c:x val="0.47653521064104265"/>
              <c:y val="0.86485243583953497"/>
            </c:manualLayout>
          </c:layout>
          <c:overlay val="0"/>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baseline="0">
                <a:solidFill>
                  <a:schemeClr val="tx1">
                    <a:lumMod val="95000"/>
                    <a:lumOff val="5000"/>
                  </a:schemeClr>
                </a:solidFill>
                <a:latin typeface="Segoe UI" panose="020B0502040204020203" pitchFamily="34" charset="0"/>
                <a:ea typeface="+mn-ea"/>
                <a:cs typeface="Segoe UI" panose="020B0502040204020203" pitchFamily="34" charset="0"/>
              </a:defRPr>
            </a:pPr>
            <a:endParaRPr lang="en-US"/>
          </a:p>
        </c:txPr>
        <c:crossAx val="1766312080"/>
        <c:crosses val="autoZero"/>
        <c:auto val="1"/>
        <c:lblAlgn val="ctr"/>
        <c:lblOffset val="100"/>
        <c:noMultiLvlLbl val="0"/>
      </c:catAx>
      <c:valAx>
        <c:axId val="1766312080"/>
        <c:scaling>
          <c:orientation val="minMax"/>
        </c:scaling>
        <c:delete val="0"/>
        <c:axPos val="l"/>
        <c:majorGridlines>
          <c:spPr>
            <a:ln>
              <a:solidFill>
                <a:srgbClr val="DCECCF"/>
              </a:solidFill>
            </a:ln>
          </c:spPr>
        </c:majorGridlines>
        <c:title>
          <c:tx>
            <c:rich>
              <a:bodyPr/>
              <a:lstStyle/>
              <a:p>
                <a:pPr>
                  <a:defRPr/>
                </a:pPr>
                <a:r>
                  <a:rPr lang="en-IN"/>
                  <a:t>Revenue</a:t>
                </a:r>
              </a:p>
            </c:rich>
          </c:tx>
          <c:layout>
            <c:manualLayout>
              <c:xMode val="edge"/>
              <c:yMode val="edge"/>
              <c:x val="3.2714528331017449E-2"/>
              <c:y val="0.4593665318862169"/>
            </c:manualLayout>
          </c:layout>
          <c:overlay val="0"/>
        </c:title>
        <c:numFmt formatCode="&quot;₹&quot;\ #,##0" sourceLinked="0"/>
        <c:majorTickMark val="out"/>
        <c:minorTickMark val="none"/>
        <c:tickLblPos val="nextTo"/>
        <c:txPr>
          <a:bodyPr/>
          <a:lstStyle/>
          <a:p>
            <a:pPr>
              <a:defRPr sz="800" b="1">
                <a:latin typeface="Segoe UI" panose="020B0502040204020203" pitchFamily="34" charset="0"/>
                <a:cs typeface="Segoe UI" panose="020B0502040204020203" pitchFamily="34" charset="0"/>
              </a:defRPr>
            </a:pPr>
            <a:endParaRPr lang="en-US"/>
          </a:p>
        </c:txPr>
        <c:crossAx val="1766313520"/>
        <c:crosses val="autoZero"/>
        <c:crossBetween val="between"/>
      </c:valAx>
      <c:spPr>
        <a:solidFill>
          <a:schemeClr val="bg1"/>
        </a:solidFill>
        <a:ln>
          <a:noFill/>
        </a:ln>
      </c:spPr>
    </c:plotArea>
    <c:plotVisOnly val="1"/>
    <c:dispBlanksAs val="gap"/>
    <c:showDLblsOverMax val="0"/>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1"/>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[Bangalore_Mandi_Dashboard_Updated.xlsm]Pivot Charts!Market-wise Crop Price Comparison</c:name>
    <c:fmtId val="7"/>
  </c:pivotSource>
  <c:chart>
    <c:autoTitleDeleted val="1"/>
    <c:pivotFmts>
      <c:pivotFmt>
        <c:idx val="0"/>
        <c:spPr>
          <a:solidFill>
            <a:srgbClr val="1F7A1F"/>
          </a:solidFill>
          <a:ln>
            <a:no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1F7A1F"/>
          </a:solidFill>
          <a:ln>
            <a:no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1F7A1F"/>
          </a:solidFill>
          <a:ln>
            <a:no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1F7A1F"/>
          </a:solidFill>
          <a:ln>
            <a:no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1F7A1F"/>
          </a:solidFill>
          <a:ln>
            <a:no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1F7A1F"/>
          </a:solidFill>
          <a:ln>
            <a:no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1F7A1F"/>
          </a:solidFill>
          <a:ln>
            <a:no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1F7A1F"/>
          </a:solidFill>
          <a:ln>
            <a:no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rgbClr val="1F7A1F"/>
          </a:solidFill>
          <a:ln>
            <a:no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1F7A1F"/>
          </a:solidFill>
          <a:ln>
            <a:no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rgbClr val="1F7A1F"/>
          </a:solidFill>
          <a:ln>
            <a:no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rgbClr val="1F7A1F"/>
          </a:solidFill>
          <a:ln>
            <a:no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
        <c:spPr>
          <a:solidFill>
            <a:srgbClr val="1F7A1F"/>
          </a:solidFill>
          <a:ln>
            <a:no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rgbClr val="1F7A1F"/>
          </a:solidFill>
          <a:ln>
            <a:no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
        <c:spPr>
          <a:solidFill>
            <a:srgbClr val="1F7A1F"/>
          </a:solidFill>
          <a:ln>
            <a:no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5"/>
        <c:spPr>
          <a:solidFill>
            <a:srgbClr val="1F7A1F"/>
          </a:solidFill>
          <a:ln>
            <a:no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6"/>
        <c:spPr>
          <a:solidFill>
            <a:srgbClr val="1F7A1F"/>
          </a:solidFill>
          <a:ln>
            <a:no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7"/>
        <c:spPr>
          <a:solidFill>
            <a:srgbClr val="1F7A1F"/>
          </a:solidFill>
          <a:ln>
            <a:no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8"/>
        <c:spPr>
          <a:solidFill>
            <a:srgbClr val="1F7A1F"/>
          </a:solidFill>
          <a:ln>
            <a:no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6285246018455836"/>
          <c:y val="0.22931496062992129"/>
          <c:w val="0.56779113137173653"/>
          <c:h val="0.57133311189699298"/>
        </c:manualLayout>
      </c:layout>
      <c:barChart>
        <c:barDir val="bar"/>
        <c:grouping val="clustered"/>
        <c:varyColors val="0"/>
        <c:ser>
          <c:idx val="0"/>
          <c:order val="0"/>
          <c:tx>
            <c:strRef>
              <c:f>'Pivot Charts'!$B$99</c:f>
              <c:strCache>
                <c:ptCount val="1"/>
                <c:pt idx="0">
                  <c:v>Total</c:v>
                </c:pt>
              </c:strCache>
            </c:strRef>
          </c:tx>
          <c:spPr>
            <a:solidFill>
              <a:srgbClr val="1F7A1F"/>
            </a:solidFill>
            <a:ln>
              <a:noFill/>
            </a:ln>
            <a:effectLst/>
          </c:spPr>
          <c:invertIfNegative val="0"/>
          <c:dLbls>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Charts'!$A$100:$A$107</c:f>
              <c:strCache>
                <c:ptCount val="7"/>
                <c:pt idx="0">
                  <c:v>Whitefield Market</c:v>
                </c:pt>
                <c:pt idx="1">
                  <c:v>APMC Yard</c:v>
                </c:pt>
                <c:pt idx="2">
                  <c:v>Electronic City Market</c:v>
                </c:pt>
                <c:pt idx="3">
                  <c:v>Rajajinagar Market</c:v>
                </c:pt>
                <c:pt idx="4">
                  <c:v>KR Market</c:v>
                </c:pt>
                <c:pt idx="5">
                  <c:v>Yeshwanthpur Market</c:v>
                </c:pt>
                <c:pt idx="6">
                  <c:v>Kengeri Market</c:v>
                </c:pt>
              </c:strCache>
            </c:strRef>
          </c:cat>
          <c:val>
            <c:numRef>
              <c:f>'Pivot Charts'!$B$100:$B$107</c:f>
              <c:numCache>
                <c:formatCode>General</c:formatCode>
                <c:ptCount val="7"/>
                <c:pt idx="0">
                  <c:v>62.966666666666669</c:v>
                </c:pt>
                <c:pt idx="1">
                  <c:v>52.575757575757578</c:v>
                </c:pt>
                <c:pt idx="2">
                  <c:v>50.589743589743591</c:v>
                </c:pt>
                <c:pt idx="3">
                  <c:v>50.5</c:v>
                </c:pt>
                <c:pt idx="4">
                  <c:v>46.54807692307692</c:v>
                </c:pt>
                <c:pt idx="5">
                  <c:v>44.53125</c:v>
                </c:pt>
                <c:pt idx="6">
                  <c:v>43.939393939393938</c:v>
                </c:pt>
              </c:numCache>
            </c:numRef>
          </c:val>
          <c:extLst>
            <c:ext xmlns:c16="http://schemas.microsoft.com/office/drawing/2014/chart" uri="{C3380CC4-5D6E-409C-BE32-E72D297353CC}">
              <c16:uniqueId val="{00000002-0F4D-479E-AD55-360689C85E25}"/>
            </c:ext>
          </c:extLst>
        </c:ser>
        <c:dLbls>
          <c:showLegendKey val="0"/>
          <c:showVal val="0"/>
          <c:showCatName val="0"/>
          <c:showSerName val="0"/>
          <c:showPercent val="0"/>
          <c:showBubbleSize val="0"/>
        </c:dLbls>
        <c:gapWidth val="70"/>
        <c:axId val="1766313520"/>
        <c:axId val="1766312080"/>
      </c:barChart>
      <c:catAx>
        <c:axId val="1766313520"/>
        <c:scaling>
          <c:orientation val="minMax"/>
        </c:scaling>
        <c:delete val="0"/>
        <c:axPos val="l"/>
        <c:title>
          <c:tx>
            <c:rich>
              <a:bodyPr rot="-54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r>
                  <a:rPr lang="en-IN" sz="800" b="1" baseline="0">
                    <a:solidFill>
                      <a:schemeClr val="tx1">
                        <a:lumMod val="95000"/>
                        <a:lumOff val="5000"/>
                      </a:schemeClr>
                    </a:solidFill>
                    <a:latin typeface="Segoe UI" panose="020B0502040204020203" pitchFamily="34" charset="0"/>
                    <a:cs typeface="Segoe UI" panose="020B0502040204020203" pitchFamily="34" charset="0"/>
                  </a:rPr>
                  <a:t>Market Name</a:t>
                </a:r>
                <a:endParaRPr lang="en-IN" sz="800" b="1">
                  <a:solidFill>
                    <a:schemeClr val="tx1">
                      <a:lumMod val="95000"/>
                      <a:lumOff val="5000"/>
                    </a:schemeClr>
                  </a:solidFill>
                  <a:latin typeface="Segoe UI" panose="020B0502040204020203" pitchFamily="34" charset="0"/>
                  <a:cs typeface="Segoe UI" panose="020B0502040204020203" pitchFamily="34" charset="0"/>
                </a:endParaRPr>
              </a:p>
            </c:rich>
          </c:tx>
          <c:layout>
            <c:manualLayout>
              <c:xMode val="edge"/>
              <c:yMode val="edge"/>
              <c:x val="9.9098585527487761E-3"/>
              <c:y val="0.30471604330708663"/>
            </c:manualLayout>
          </c:layout>
          <c:overlay val="0"/>
          <c:spPr>
            <a:noFill/>
            <a:ln>
              <a:noFill/>
            </a:ln>
            <a:effectLst/>
          </c:sp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baseline="0">
                <a:solidFill>
                  <a:schemeClr val="tx1">
                    <a:lumMod val="95000"/>
                    <a:lumOff val="5000"/>
                  </a:schemeClr>
                </a:solidFill>
                <a:latin typeface="Segoe UI" panose="020B0502040204020203" pitchFamily="34" charset="0"/>
                <a:ea typeface="+mn-ea"/>
                <a:cs typeface="Segoe UI" panose="020B0502040204020203" pitchFamily="34" charset="0"/>
              </a:defRPr>
            </a:pPr>
            <a:endParaRPr lang="en-US"/>
          </a:p>
        </c:txPr>
        <c:crossAx val="1766312080"/>
        <c:crosses val="autoZero"/>
        <c:auto val="1"/>
        <c:lblAlgn val="ctr"/>
        <c:lblOffset val="100"/>
        <c:noMultiLvlLbl val="0"/>
      </c:catAx>
      <c:valAx>
        <c:axId val="1766312080"/>
        <c:scaling>
          <c:orientation val="minMax"/>
        </c:scaling>
        <c:delete val="1"/>
        <c:axPos val="b"/>
        <c:title>
          <c:tx>
            <c:rich>
              <a:bodyPr rot="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r>
                  <a:rPr lang="en-IN" sz="800" b="1">
                    <a:solidFill>
                      <a:schemeClr val="tx1">
                        <a:lumMod val="95000"/>
                        <a:lumOff val="5000"/>
                      </a:schemeClr>
                    </a:solidFill>
                    <a:latin typeface="Segoe UI" panose="020B0502040204020203" pitchFamily="34" charset="0"/>
                    <a:cs typeface="Segoe UI" panose="020B0502040204020203" pitchFamily="34" charset="0"/>
                  </a:rPr>
                  <a:t>Avg</a:t>
                </a:r>
                <a:r>
                  <a:rPr lang="en-IN" sz="800" b="1" baseline="0">
                    <a:solidFill>
                      <a:schemeClr val="tx1">
                        <a:lumMod val="95000"/>
                        <a:lumOff val="5000"/>
                      </a:schemeClr>
                    </a:solidFill>
                    <a:latin typeface="Segoe UI" panose="020B0502040204020203" pitchFamily="34" charset="0"/>
                    <a:cs typeface="Segoe UI" panose="020B0502040204020203" pitchFamily="34" charset="0"/>
                  </a:rPr>
                  <a:t> Selling Price per Crop</a:t>
                </a:r>
                <a:endParaRPr lang="en-IN" sz="800" b="1">
                  <a:solidFill>
                    <a:schemeClr val="tx1">
                      <a:lumMod val="95000"/>
                      <a:lumOff val="5000"/>
                    </a:schemeClr>
                  </a:solidFill>
                  <a:latin typeface="Segoe UI" panose="020B0502040204020203" pitchFamily="34" charset="0"/>
                  <a:cs typeface="Segoe UI" panose="020B0502040204020203" pitchFamily="34" charset="0"/>
                </a:endParaRPr>
              </a:p>
            </c:rich>
          </c:tx>
          <c:layout>
            <c:manualLayout>
              <c:xMode val="edge"/>
              <c:yMode val="edge"/>
              <c:x val="0.39603164020973353"/>
              <c:y val="0.83281295793360821"/>
            </c:manualLayout>
          </c:layout>
          <c:overlay val="0"/>
          <c:spPr>
            <a:noFill/>
            <a:ln>
              <a:noFill/>
            </a:ln>
            <a:effectLst/>
          </c:spPr>
        </c:title>
        <c:numFmt formatCode="&quot;₹&quot;\ #,##0" sourceLinked="0"/>
        <c:majorTickMark val="out"/>
        <c:minorTickMark val="none"/>
        <c:tickLblPos val="nextTo"/>
        <c:crossAx val="1766313520"/>
        <c:crosses val="autoZero"/>
        <c:crossBetween val="between"/>
      </c:valAx>
      <c:spPr>
        <a:solidFill>
          <a:schemeClr val="bg1"/>
        </a:solidFill>
        <a:ln>
          <a:noFill/>
        </a:ln>
      </c:spPr>
    </c:plotArea>
    <c:plotVisOnly val="1"/>
    <c:dispBlanksAs val="gap"/>
    <c:showDLblsOverMax val="0"/>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1"/>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[Bangalore_Mandi_Dashboard_Updated.xlsm]Pivot Charts!Market Performance by Area Type</c:name>
    <c:fmtId val="13"/>
  </c:pivotSource>
  <c:chart>
    <c:autoTitleDeleted val="1"/>
    <c:pivotFmts>
      <c:pivotFmt>
        <c:idx val="0"/>
        <c:spPr>
          <a:solidFill>
            <a:srgbClr val="1F7A1F"/>
          </a:solidFill>
          <a:ln>
            <a:no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1F7A1F"/>
          </a:solidFill>
          <a:ln>
            <a:no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1F7A1F"/>
          </a:solidFill>
          <a:ln>
            <a:no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1F7A1F"/>
          </a:solidFill>
          <a:ln>
            <a:no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1F7A1F"/>
          </a:solidFill>
          <a:ln>
            <a:no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1F7A1F"/>
          </a:solidFill>
          <a:ln>
            <a:no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1F7A1F"/>
          </a:solidFill>
          <a:ln>
            <a:no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1F7A1F"/>
          </a:solidFill>
          <a:ln>
            <a:no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rgbClr val="1F7A1F"/>
          </a:solidFill>
          <a:ln>
            <a:no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1F7A1F"/>
          </a:solidFill>
          <a:ln>
            <a:no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rgbClr val="1F7A1F"/>
          </a:solidFill>
          <a:ln>
            <a:no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rgbClr val="1F7A1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7535810503025964"/>
          <c:y val="0.18379681198386788"/>
          <c:w val="0.77616688081353846"/>
          <c:h val="0.65073744814156298"/>
        </c:manualLayout>
      </c:layout>
      <c:barChart>
        <c:barDir val="col"/>
        <c:grouping val="clustered"/>
        <c:varyColors val="0"/>
        <c:ser>
          <c:idx val="0"/>
          <c:order val="0"/>
          <c:tx>
            <c:strRef>
              <c:f>'Pivot Charts'!$B$129</c:f>
              <c:strCache>
                <c:ptCount val="1"/>
                <c:pt idx="0">
                  <c:v>Total QTY</c:v>
                </c:pt>
              </c:strCache>
            </c:strRef>
          </c:tx>
          <c:spPr>
            <a:solidFill>
              <a:srgbClr val="1F7A1F"/>
            </a:solidFill>
            <a:ln>
              <a:noFill/>
            </a:ln>
            <a:effectLst/>
          </c:spPr>
          <c:invertIfNegative val="0"/>
          <c:cat>
            <c:strRef>
              <c:f>'Pivot Charts'!$A$130:$A$137</c:f>
              <c:strCache>
                <c:ptCount val="7"/>
                <c:pt idx="0">
                  <c:v>APMC Yard</c:v>
                </c:pt>
                <c:pt idx="1">
                  <c:v>Electronic City Market</c:v>
                </c:pt>
                <c:pt idx="2">
                  <c:v>Kengeri Market</c:v>
                </c:pt>
                <c:pt idx="3">
                  <c:v>KR Market</c:v>
                </c:pt>
                <c:pt idx="4">
                  <c:v>Rajajinagar Market</c:v>
                </c:pt>
                <c:pt idx="5">
                  <c:v>Whitefield Market</c:v>
                </c:pt>
                <c:pt idx="6">
                  <c:v>Yeshwanthpur Market</c:v>
                </c:pt>
              </c:strCache>
            </c:strRef>
          </c:cat>
          <c:val>
            <c:numRef>
              <c:f>'Pivot Charts'!$B$130:$B$137</c:f>
              <c:numCache>
                <c:formatCode>"₹"\ #,##0.00</c:formatCode>
                <c:ptCount val="7"/>
                <c:pt idx="0">
                  <c:v>18287</c:v>
                </c:pt>
                <c:pt idx="1">
                  <c:v>18023</c:v>
                </c:pt>
                <c:pt idx="2">
                  <c:v>17387</c:v>
                </c:pt>
                <c:pt idx="3">
                  <c:v>131572</c:v>
                </c:pt>
                <c:pt idx="4">
                  <c:v>14659</c:v>
                </c:pt>
                <c:pt idx="5">
                  <c:v>15313</c:v>
                </c:pt>
                <c:pt idx="6">
                  <c:v>15424</c:v>
                </c:pt>
              </c:numCache>
            </c:numRef>
          </c:val>
          <c:extLst>
            <c:ext xmlns:c16="http://schemas.microsoft.com/office/drawing/2014/chart" uri="{C3380CC4-5D6E-409C-BE32-E72D297353CC}">
              <c16:uniqueId val="{00000005-B2CA-4CDD-BB76-AD4C3D95E3EC}"/>
            </c:ext>
          </c:extLst>
        </c:ser>
        <c:ser>
          <c:idx val="1"/>
          <c:order val="1"/>
          <c:tx>
            <c:strRef>
              <c:f>'Pivot Charts'!$C$129</c:f>
              <c:strCache>
                <c:ptCount val="1"/>
                <c:pt idx="0">
                  <c:v>Avg Selling Price</c:v>
                </c:pt>
              </c:strCache>
            </c:strRef>
          </c:tx>
          <c:spPr>
            <a:solidFill>
              <a:schemeClr val="accent2"/>
            </a:solidFill>
            <a:ln>
              <a:noFill/>
            </a:ln>
            <a:effectLst/>
          </c:spPr>
          <c:invertIfNegative val="0"/>
          <c:cat>
            <c:strRef>
              <c:f>'Pivot Charts'!$A$130:$A$137</c:f>
              <c:strCache>
                <c:ptCount val="7"/>
                <c:pt idx="0">
                  <c:v>APMC Yard</c:v>
                </c:pt>
                <c:pt idx="1">
                  <c:v>Electronic City Market</c:v>
                </c:pt>
                <c:pt idx="2">
                  <c:v>Kengeri Market</c:v>
                </c:pt>
                <c:pt idx="3">
                  <c:v>KR Market</c:v>
                </c:pt>
                <c:pt idx="4">
                  <c:v>Rajajinagar Market</c:v>
                </c:pt>
                <c:pt idx="5">
                  <c:v>Whitefield Market</c:v>
                </c:pt>
                <c:pt idx="6">
                  <c:v>Yeshwanthpur Market</c:v>
                </c:pt>
              </c:strCache>
            </c:strRef>
          </c:cat>
          <c:val>
            <c:numRef>
              <c:f>'Pivot Charts'!$C$130:$C$137</c:f>
              <c:numCache>
                <c:formatCode>"₹"\ #,##0.00</c:formatCode>
                <c:ptCount val="7"/>
                <c:pt idx="0">
                  <c:v>52.575757575757578</c:v>
                </c:pt>
                <c:pt idx="1">
                  <c:v>50.589743589743591</c:v>
                </c:pt>
                <c:pt idx="2">
                  <c:v>43.939393939393938</c:v>
                </c:pt>
                <c:pt idx="3">
                  <c:v>46.54807692307692</c:v>
                </c:pt>
                <c:pt idx="4">
                  <c:v>50.5</c:v>
                </c:pt>
                <c:pt idx="5">
                  <c:v>62.966666666666669</c:v>
                </c:pt>
                <c:pt idx="6">
                  <c:v>44.53125</c:v>
                </c:pt>
              </c:numCache>
            </c:numRef>
          </c:val>
          <c:extLst>
            <c:ext xmlns:c16="http://schemas.microsoft.com/office/drawing/2014/chart" uri="{C3380CC4-5D6E-409C-BE32-E72D297353CC}">
              <c16:uniqueId val="{00000006-B2CA-4CDD-BB76-AD4C3D95E3EC}"/>
            </c:ext>
          </c:extLst>
        </c:ser>
        <c:ser>
          <c:idx val="2"/>
          <c:order val="2"/>
          <c:tx>
            <c:strRef>
              <c:f>'Pivot Charts'!$D$129</c:f>
              <c:strCache>
                <c:ptCount val="1"/>
                <c:pt idx="0">
                  <c:v>Total Revenue</c:v>
                </c:pt>
              </c:strCache>
            </c:strRef>
          </c:tx>
          <c:spPr>
            <a:solidFill>
              <a:schemeClr val="accent3"/>
            </a:solidFill>
            <a:ln>
              <a:noFill/>
            </a:ln>
            <a:effectLst/>
          </c:spPr>
          <c:invertIfNegative val="0"/>
          <c:cat>
            <c:strRef>
              <c:f>'Pivot Charts'!$A$130:$A$137</c:f>
              <c:strCache>
                <c:ptCount val="7"/>
                <c:pt idx="0">
                  <c:v>APMC Yard</c:v>
                </c:pt>
                <c:pt idx="1">
                  <c:v>Electronic City Market</c:v>
                </c:pt>
                <c:pt idx="2">
                  <c:v>Kengeri Market</c:v>
                </c:pt>
                <c:pt idx="3">
                  <c:v>KR Market</c:v>
                </c:pt>
                <c:pt idx="4">
                  <c:v>Rajajinagar Market</c:v>
                </c:pt>
                <c:pt idx="5">
                  <c:v>Whitefield Market</c:v>
                </c:pt>
                <c:pt idx="6">
                  <c:v>Yeshwanthpur Market</c:v>
                </c:pt>
              </c:strCache>
            </c:strRef>
          </c:cat>
          <c:val>
            <c:numRef>
              <c:f>'Pivot Charts'!$D$130:$D$137</c:f>
              <c:numCache>
                <c:formatCode>"₹"\ #,##0.00</c:formatCode>
                <c:ptCount val="7"/>
                <c:pt idx="0">
                  <c:v>1007967</c:v>
                </c:pt>
                <c:pt idx="1">
                  <c:v>889348</c:v>
                </c:pt>
                <c:pt idx="2">
                  <c:v>750311</c:v>
                </c:pt>
                <c:pt idx="3">
                  <c:v>5949037</c:v>
                </c:pt>
                <c:pt idx="4">
                  <c:v>780170</c:v>
                </c:pt>
                <c:pt idx="5">
                  <c:v>994782</c:v>
                </c:pt>
                <c:pt idx="6">
                  <c:v>669219</c:v>
                </c:pt>
              </c:numCache>
            </c:numRef>
          </c:val>
          <c:extLst>
            <c:ext xmlns:c16="http://schemas.microsoft.com/office/drawing/2014/chart" uri="{C3380CC4-5D6E-409C-BE32-E72D297353CC}">
              <c16:uniqueId val="{00000007-B2CA-4CDD-BB76-AD4C3D95E3EC}"/>
            </c:ext>
          </c:extLst>
        </c:ser>
        <c:ser>
          <c:idx val="3"/>
          <c:order val="3"/>
          <c:tx>
            <c:strRef>
              <c:f>'Pivot Charts'!$E$129</c:f>
              <c:strCache>
                <c:ptCount val="1"/>
                <c:pt idx="0">
                  <c:v>Total Profit</c:v>
                </c:pt>
              </c:strCache>
            </c:strRef>
          </c:tx>
          <c:spPr>
            <a:solidFill>
              <a:schemeClr val="accent4"/>
            </a:solidFill>
            <a:ln>
              <a:noFill/>
            </a:ln>
            <a:effectLst/>
          </c:spPr>
          <c:invertIfNegative val="0"/>
          <c:cat>
            <c:strRef>
              <c:f>'Pivot Charts'!$A$130:$A$137</c:f>
              <c:strCache>
                <c:ptCount val="7"/>
                <c:pt idx="0">
                  <c:v>APMC Yard</c:v>
                </c:pt>
                <c:pt idx="1">
                  <c:v>Electronic City Market</c:v>
                </c:pt>
                <c:pt idx="2">
                  <c:v>Kengeri Market</c:v>
                </c:pt>
                <c:pt idx="3">
                  <c:v>KR Market</c:v>
                </c:pt>
                <c:pt idx="4">
                  <c:v>Rajajinagar Market</c:v>
                </c:pt>
                <c:pt idx="5">
                  <c:v>Whitefield Market</c:v>
                </c:pt>
                <c:pt idx="6">
                  <c:v>Yeshwanthpur Market</c:v>
                </c:pt>
              </c:strCache>
            </c:strRef>
          </c:cat>
          <c:val>
            <c:numRef>
              <c:f>'Pivot Charts'!$E$130:$E$137</c:f>
              <c:numCache>
                <c:formatCode>"₹"\ #,##0.00</c:formatCode>
                <c:ptCount val="7"/>
                <c:pt idx="0">
                  <c:v>468723.61550000019</c:v>
                </c:pt>
                <c:pt idx="1">
                  <c:v>428286.63750000007</c:v>
                </c:pt>
                <c:pt idx="2">
                  <c:v>322137.13200000004</c:v>
                </c:pt>
                <c:pt idx="3">
                  <c:v>2402488.9234999986</c:v>
                </c:pt>
                <c:pt idx="4">
                  <c:v>357780.60450000002</c:v>
                </c:pt>
                <c:pt idx="5">
                  <c:v>580373.6264999999</c:v>
                </c:pt>
                <c:pt idx="6">
                  <c:v>283571.11</c:v>
                </c:pt>
              </c:numCache>
            </c:numRef>
          </c:val>
          <c:extLst>
            <c:ext xmlns:c16="http://schemas.microsoft.com/office/drawing/2014/chart" uri="{C3380CC4-5D6E-409C-BE32-E72D297353CC}">
              <c16:uniqueId val="{00000008-B2CA-4CDD-BB76-AD4C3D95E3EC}"/>
            </c:ext>
          </c:extLst>
        </c:ser>
        <c:dLbls>
          <c:showLegendKey val="0"/>
          <c:showVal val="0"/>
          <c:showCatName val="0"/>
          <c:showSerName val="0"/>
          <c:showPercent val="0"/>
          <c:showBubbleSize val="0"/>
        </c:dLbls>
        <c:gapWidth val="70"/>
        <c:axId val="1766313520"/>
        <c:axId val="1766312080"/>
      </c:barChart>
      <c:catAx>
        <c:axId val="1766313520"/>
        <c:scaling>
          <c:orientation val="minMax"/>
        </c:scaling>
        <c:delete val="0"/>
        <c:axPos val="b"/>
        <c:title>
          <c:tx>
            <c:rich>
              <a:bodyPr rot="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r>
                  <a:rPr lang="en-IN" sz="800" b="1">
                    <a:solidFill>
                      <a:schemeClr val="tx1">
                        <a:lumMod val="95000"/>
                        <a:lumOff val="5000"/>
                      </a:schemeClr>
                    </a:solidFill>
                    <a:latin typeface="Segoe UI" panose="020B0502040204020203" pitchFamily="34" charset="0"/>
                    <a:cs typeface="Segoe UI" panose="020B0502040204020203" pitchFamily="34" charset="0"/>
                  </a:rPr>
                  <a:t>Market</a:t>
                </a:r>
              </a:p>
            </c:rich>
          </c:tx>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IN"/>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baseline="0">
                <a:solidFill>
                  <a:schemeClr val="tx1">
                    <a:lumMod val="95000"/>
                    <a:lumOff val="5000"/>
                  </a:schemeClr>
                </a:solidFill>
                <a:latin typeface="Segoe UI" panose="020B0502040204020203" pitchFamily="34" charset="0"/>
                <a:ea typeface="+mn-ea"/>
                <a:cs typeface="Segoe UI" panose="020B0502040204020203" pitchFamily="34" charset="0"/>
              </a:defRPr>
            </a:pPr>
            <a:endParaRPr lang="en-US"/>
          </a:p>
        </c:txPr>
        <c:crossAx val="1766312080"/>
        <c:crosses val="autoZero"/>
        <c:auto val="1"/>
        <c:lblAlgn val="ctr"/>
        <c:lblOffset val="100"/>
        <c:noMultiLvlLbl val="0"/>
      </c:catAx>
      <c:valAx>
        <c:axId val="1766312080"/>
        <c:scaling>
          <c:orientation val="minMax"/>
        </c:scaling>
        <c:delete val="0"/>
        <c:axPos val="l"/>
        <c:numFmt formatCode="&quot;₹&quot;\ #,##0" sourceLinked="0"/>
        <c:majorTickMark val="out"/>
        <c:minorTickMark val="none"/>
        <c:tickLblPos val="nextTo"/>
        <c:spPr>
          <a:noFill/>
          <a:ln>
            <a:noFill/>
          </a:ln>
          <a:effectLst/>
        </c:spPr>
        <c:txPr>
          <a:bodyPr rot="-60000000" spcFirstLastPara="1" vertOverflow="ellipsis" vert="horz" wrap="square" anchor="ctr" anchorCtr="1"/>
          <a:lstStyle/>
          <a:p>
            <a:pPr algn="ctr">
              <a:defRPr lang="en-US" sz="800" b="1" i="0" u="none" strike="noStrike" kern="1200" baseline="0">
                <a:solidFill>
                  <a:schemeClr val="tx1"/>
                </a:solidFill>
                <a:latin typeface="Segoe UI" panose="020B0502040204020203" pitchFamily="34" charset="0"/>
                <a:ea typeface="+mn-ea"/>
                <a:cs typeface="Segoe UI" panose="020B0502040204020203" pitchFamily="34" charset="0"/>
              </a:defRPr>
            </a:pPr>
            <a:endParaRPr lang="en-US"/>
          </a:p>
        </c:txPr>
        <c:crossAx val="1766313520"/>
        <c:crosses val="autoZero"/>
        <c:crossBetween val="between"/>
      </c:valAx>
      <c:spPr>
        <a:solidFill>
          <a:schemeClr val="bg1"/>
        </a:solid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Series val="1"/>
      </c14:pivotOptions>
    </c:ext>
    <c:ext xmlns:c16="http://schemas.microsoft.com/office/drawing/2014/chart" uri="{E28EC0CA-F0BB-4C9C-879D-F8772B89E7AC}">
      <c16:pivotOptions16>
        <c16:showExpandCollapseFieldButtons val="1"/>
      </c16:pivotOptions16>
    </c:ext>
  </c:extLst>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[Bangalore_Mandi_Dashboard_Updated.xlsm]Pivot Charts!Wholesale vs Retail Performance</c:name>
    <c:fmtId val="17"/>
  </c:pivotSource>
  <c:chart>
    <c:autoTitleDeleted val="1"/>
    <c:pivotFmts>
      <c:pivotFmt>
        <c:idx val="0"/>
        <c:spPr>
          <a:solidFill>
            <a:srgbClr val="1F7A1F"/>
          </a:solidFill>
          <a:ln>
            <a:no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1F7A1F"/>
          </a:solidFill>
          <a:ln>
            <a:no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1F7A1F"/>
          </a:solidFill>
          <a:ln>
            <a:no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1F7A1F"/>
          </a:solidFill>
          <a:ln>
            <a:no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1F7A1F"/>
          </a:solidFill>
          <a:ln>
            <a:no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1F7A1F"/>
          </a:solidFill>
          <a:ln>
            <a:no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1F7A1F"/>
          </a:solidFill>
          <a:ln>
            <a:no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1F7A1F"/>
          </a:solidFill>
          <a:ln>
            <a:no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rgbClr val="1F7A1F"/>
          </a:solidFill>
          <a:ln>
            <a:no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1F7A1F"/>
          </a:solidFill>
          <a:ln>
            <a:no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rgbClr val="1F7A1F"/>
          </a:solidFill>
          <a:ln>
            <a:no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rgbClr val="1F7A1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extLst>
        </c:dLbl>
      </c:pivotFmt>
      <c:pivotFmt>
        <c:idx val="15"/>
        <c:spPr>
          <a:solidFill>
            <a:srgbClr val="1F7A1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rgbClr val="1F7A1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rgbClr val="1F7A1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6927913266160882"/>
          <c:y val="0.19407971175839522"/>
          <c:w val="0.56036139099633819"/>
          <c:h val="0.56333380563933366"/>
        </c:manualLayout>
      </c:layout>
      <c:barChart>
        <c:barDir val="col"/>
        <c:grouping val="clustered"/>
        <c:varyColors val="0"/>
        <c:ser>
          <c:idx val="0"/>
          <c:order val="0"/>
          <c:tx>
            <c:strRef>
              <c:f>'Pivot Charts'!$B$156</c:f>
              <c:strCache>
                <c:ptCount val="1"/>
                <c:pt idx="0">
                  <c:v>Total QTY</c:v>
                </c:pt>
              </c:strCache>
            </c:strRef>
          </c:tx>
          <c:spPr>
            <a:solidFill>
              <a:srgbClr val="1F7A1F"/>
            </a:solidFill>
            <a:ln>
              <a:noFill/>
            </a:ln>
            <a:effectLst/>
          </c:spPr>
          <c:invertIfNegative val="0"/>
          <c:cat>
            <c:strRef>
              <c:f>'Pivot Charts'!$A$157:$A$159</c:f>
              <c:strCache>
                <c:ptCount val="2"/>
                <c:pt idx="0">
                  <c:v>Retail</c:v>
                </c:pt>
                <c:pt idx="1">
                  <c:v>Wholesale</c:v>
                </c:pt>
              </c:strCache>
            </c:strRef>
          </c:cat>
          <c:val>
            <c:numRef>
              <c:f>'Pivot Charts'!$B$157:$B$159</c:f>
              <c:numCache>
                <c:formatCode>"₹"\ #,##0.00</c:formatCode>
                <c:ptCount val="2"/>
                <c:pt idx="0">
                  <c:v>65382</c:v>
                </c:pt>
                <c:pt idx="1">
                  <c:v>165283</c:v>
                </c:pt>
              </c:numCache>
            </c:numRef>
          </c:val>
          <c:extLst>
            <c:ext xmlns:c16="http://schemas.microsoft.com/office/drawing/2014/chart" uri="{C3380CC4-5D6E-409C-BE32-E72D297353CC}">
              <c16:uniqueId val="{00000005-195D-4CC1-8B74-557DE3E1D68C}"/>
            </c:ext>
          </c:extLst>
        </c:ser>
        <c:ser>
          <c:idx val="1"/>
          <c:order val="1"/>
          <c:tx>
            <c:strRef>
              <c:f>'Pivot Charts'!$C$156</c:f>
              <c:strCache>
                <c:ptCount val="1"/>
                <c:pt idx="0">
                  <c:v>Avg Selling Price</c:v>
                </c:pt>
              </c:strCache>
            </c:strRef>
          </c:tx>
          <c:spPr>
            <a:solidFill>
              <a:schemeClr val="accent2"/>
            </a:solidFill>
            <a:ln>
              <a:noFill/>
            </a:ln>
            <a:effectLst/>
          </c:spPr>
          <c:invertIfNegative val="0"/>
          <c:cat>
            <c:strRef>
              <c:f>'Pivot Charts'!$A$157:$A$159</c:f>
              <c:strCache>
                <c:ptCount val="2"/>
                <c:pt idx="0">
                  <c:v>Retail</c:v>
                </c:pt>
                <c:pt idx="1">
                  <c:v>Wholesale</c:v>
                </c:pt>
              </c:strCache>
            </c:strRef>
          </c:cat>
          <c:val>
            <c:numRef>
              <c:f>'Pivot Charts'!$C$157:$C$159</c:f>
              <c:numCache>
                <c:formatCode>"₹"\ #,##0.00</c:formatCode>
                <c:ptCount val="2"/>
                <c:pt idx="0">
                  <c:v>51.701492537313435</c:v>
                </c:pt>
                <c:pt idx="1">
                  <c:v>47.34319526627219</c:v>
                </c:pt>
              </c:numCache>
            </c:numRef>
          </c:val>
          <c:extLst>
            <c:ext xmlns:c16="http://schemas.microsoft.com/office/drawing/2014/chart" uri="{C3380CC4-5D6E-409C-BE32-E72D297353CC}">
              <c16:uniqueId val="{00000007-195D-4CC1-8B74-557DE3E1D68C}"/>
            </c:ext>
          </c:extLst>
        </c:ser>
        <c:ser>
          <c:idx val="2"/>
          <c:order val="2"/>
          <c:tx>
            <c:strRef>
              <c:f>'Pivot Charts'!$D$156</c:f>
              <c:strCache>
                <c:ptCount val="1"/>
                <c:pt idx="0">
                  <c:v>Total Revenue</c:v>
                </c:pt>
              </c:strCache>
            </c:strRef>
          </c:tx>
          <c:spPr>
            <a:solidFill>
              <a:schemeClr val="accent3"/>
            </a:solidFill>
            <a:ln>
              <a:noFill/>
            </a:ln>
            <a:effectLst/>
          </c:spPr>
          <c:invertIfNegative val="0"/>
          <c:cat>
            <c:strRef>
              <c:f>'Pivot Charts'!$A$157:$A$159</c:f>
              <c:strCache>
                <c:ptCount val="2"/>
                <c:pt idx="0">
                  <c:v>Retail</c:v>
                </c:pt>
                <c:pt idx="1">
                  <c:v>Wholesale</c:v>
                </c:pt>
              </c:strCache>
            </c:strRef>
          </c:cat>
          <c:val>
            <c:numRef>
              <c:f>'Pivot Charts'!$D$157:$D$159</c:f>
              <c:numCache>
                <c:formatCode>"₹"\ #,##0.00</c:formatCode>
                <c:ptCount val="2"/>
                <c:pt idx="0">
                  <c:v>3414611</c:v>
                </c:pt>
                <c:pt idx="1">
                  <c:v>7626223</c:v>
                </c:pt>
              </c:numCache>
            </c:numRef>
          </c:val>
          <c:extLst>
            <c:ext xmlns:c16="http://schemas.microsoft.com/office/drawing/2014/chart" uri="{C3380CC4-5D6E-409C-BE32-E72D297353CC}">
              <c16:uniqueId val="{00000009-195D-4CC1-8B74-557DE3E1D68C}"/>
            </c:ext>
          </c:extLst>
        </c:ser>
        <c:ser>
          <c:idx val="3"/>
          <c:order val="3"/>
          <c:tx>
            <c:strRef>
              <c:f>'Pivot Charts'!$E$156</c:f>
              <c:strCache>
                <c:ptCount val="1"/>
                <c:pt idx="0">
                  <c:v>Total Profit</c:v>
                </c:pt>
              </c:strCache>
            </c:strRef>
          </c:tx>
          <c:spPr>
            <a:solidFill>
              <a:schemeClr val="accent4"/>
            </a:solidFill>
            <a:ln>
              <a:noFill/>
            </a:ln>
            <a:effectLst/>
          </c:spPr>
          <c:invertIfNegative val="0"/>
          <c:cat>
            <c:strRef>
              <c:f>'Pivot Charts'!$A$157:$A$159</c:f>
              <c:strCache>
                <c:ptCount val="2"/>
                <c:pt idx="0">
                  <c:v>Retail</c:v>
                </c:pt>
                <c:pt idx="1">
                  <c:v>Wholesale</c:v>
                </c:pt>
              </c:strCache>
            </c:strRef>
          </c:cat>
          <c:val>
            <c:numRef>
              <c:f>'Pivot Charts'!$E$157:$E$159</c:f>
              <c:numCache>
                <c:formatCode>"₹"\ #,##0.00</c:formatCode>
                <c:ptCount val="2"/>
                <c:pt idx="0">
                  <c:v>1688578.0004999985</c:v>
                </c:pt>
                <c:pt idx="1">
                  <c:v>3154783.6489999974</c:v>
                </c:pt>
              </c:numCache>
            </c:numRef>
          </c:val>
          <c:extLst>
            <c:ext xmlns:c16="http://schemas.microsoft.com/office/drawing/2014/chart" uri="{C3380CC4-5D6E-409C-BE32-E72D297353CC}">
              <c16:uniqueId val="{0000000B-195D-4CC1-8B74-557DE3E1D68C}"/>
            </c:ext>
          </c:extLst>
        </c:ser>
        <c:dLbls>
          <c:showLegendKey val="0"/>
          <c:showVal val="0"/>
          <c:showCatName val="0"/>
          <c:showSerName val="0"/>
          <c:showPercent val="0"/>
          <c:showBubbleSize val="0"/>
        </c:dLbls>
        <c:gapWidth val="70"/>
        <c:axId val="1766313520"/>
        <c:axId val="1766312080"/>
      </c:barChart>
      <c:catAx>
        <c:axId val="1766313520"/>
        <c:scaling>
          <c:orientation val="minMax"/>
        </c:scaling>
        <c:delete val="0"/>
        <c:axPos val="b"/>
        <c:title>
          <c:tx>
            <c:rich>
              <a:bodyPr rot="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r>
                  <a:rPr lang="en-IN" sz="800" b="1">
                    <a:solidFill>
                      <a:schemeClr val="tx1">
                        <a:lumMod val="95000"/>
                        <a:lumOff val="5000"/>
                      </a:schemeClr>
                    </a:solidFill>
                    <a:latin typeface="Segoe UI" panose="020B0502040204020203" pitchFamily="34" charset="0"/>
                    <a:cs typeface="Segoe UI" panose="020B0502040204020203" pitchFamily="34" charset="0"/>
                  </a:rPr>
                  <a:t>Market</a:t>
                </a:r>
              </a:p>
            </c:rich>
          </c:tx>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IN"/>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baseline="0">
                <a:solidFill>
                  <a:schemeClr val="tx1">
                    <a:lumMod val="95000"/>
                    <a:lumOff val="5000"/>
                  </a:schemeClr>
                </a:solidFill>
                <a:latin typeface="Segoe UI" panose="020B0502040204020203" pitchFamily="34" charset="0"/>
                <a:ea typeface="+mn-ea"/>
                <a:cs typeface="Segoe UI" panose="020B0502040204020203" pitchFamily="34" charset="0"/>
              </a:defRPr>
            </a:pPr>
            <a:endParaRPr lang="en-US"/>
          </a:p>
        </c:txPr>
        <c:crossAx val="1766312080"/>
        <c:crosses val="autoZero"/>
        <c:auto val="1"/>
        <c:lblAlgn val="ctr"/>
        <c:lblOffset val="100"/>
        <c:noMultiLvlLbl val="0"/>
      </c:catAx>
      <c:valAx>
        <c:axId val="1766312080"/>
        <c:scaling>
          <c:orientation val="minMax"/>
        </c:scaling>
        <c:delete val="0"/>
        <c:axPos val="l"/>
        <c:numFmt formatCode="&quot;₹&quot;\ #,##0" sourceLinked="0"/>
        <c:majorTickMark val="out"/>
        <c:minorTickMark val="none"/>
        <c:tickLblPos val="nextTo"/>
        <c:spPr>
          <a:noFill/>
          <a:ln>
            <a:noFill/>
          </a:ln>
          <a:effectLst/>
        </c:spPr>
        <c:txPr>
          <a:bodyPr rot="-60000000" spcFirstLastPara="1" vertOverflow="ellipsis" vert="horz" wrap="square" anchor="ctr" anchorCtr="1"/>
          <a:lstStyle/>
          <a:p>
            <a:pPr algn="ctr">
              <a:defRPr lang="en-US" sz="800" b="1" i="0" u="none" strike="noStrike" kern="1200" baseline="0">
                <a:solidFill>
                  <a:schemeClr val="tx1"/>
                </a:solidFill>
                <a:latin typeface="Segoe UI" panose="020B0502040204020203" pitchFamily="34" charset="0"/>
                <a:ea typeface="+mn-ea"/>
                <a:cs typeface="Segoe UI" panose="020B0502040204020203" pitchFamily="34" charset="0"/>
              </a:defRPr>
            </a:pPr>
            <a:endParaRPr lang="en-US"/>
          </a:p>
        </c:txPr>
        <c:crossAx val="1766313520"/>
        <c:crosses val="autoZero"/>
        <c:crossBetween val="between"/>
      </c:valAx>
      <c:spPr>
        <a:solidFill>
          <a:schemeClr val="bg1"/>
        </a:solidFill>
        <a:ln>
          <a:noFill/>
        </a:ln>
        <a:effectLst/>
      </c:spPr>
    </c:plotArea>
    <c:plotVisOnly val="1"/>
    <c:dispBlanksAs val="gap"/>
    <c:showDLblsOverMax val="0"/>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[Bangalore_Mandi_Dashboard_Updated.xlsm]Pivot Charts!🥧 Revenue Distribution Breakdown</c:name>
    <c:fmtId val="18"/>
  </c:pivotSource>
  <c:chart>
    <c:autoTitleDeleted val="1"/>
    <c:pivotFmts>
      <c:pivotFmt>
        <c:idx val="0"/>
        <c:spPr>
          <a:solidFill>
            <a:srgbClr val="1F7A1F"/>
          </a:solidFill>
          <a:ln>
            <a:no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1F7A1F"/>
          </a:solidFill>
          <a:ln>
            <a:no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1F7A1F"/>
          </a:solidFill>
          <a:ln>
            <a:no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1F7A1F"/>
          </a:solidFill>
          <a:ln>
            <a:no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1F7A1F"/>
          </a:solidFill>
          <a:ln>
            <a:no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1F7A1F"/>
          </a:solidFill>
          <a:ln>
            <a:no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1F7A1F"/>
          </a:solidFill>
          <a:ln>
            <a:no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1F7A1F"/>
          </a:solidFill>
          <a:ln>
            <a:no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rgbClr val="1F7A1F"/>
          </a:solidFill>
          <a:ln>
            <a:no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1F7A1F"/>
          </a:solidFill>
          <a:ln>
            <a:no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rgbClr val="1F7A1F"/>
          </a:solidFill>
          <a:ln>
            <a:no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rgbClr val="1F7A1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rgbClr val="1F7A1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rgbClr val="1F7A1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rgbClr val="1F7A1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7535810503025964"/>
          <c:y val="0.18379681198386788"/>
          <c:w val="0.77616688081353846"/>
          <c:h val="0.65073744814156298"/>
        </c:manualLayout>
      </c:layout>
      <c:barChart>
        <c:barDir val="col"/>
        <c:grouping val="clustered"/>
        <c:varyColors val="0"/>
        <c:ser>
          <c:idx val="0"/>
          <c:order val="0"/>
          <c:tx>
            <c:strRef>
              <c:f>'Pivot Charts'!$A$183</c:f>
              <c:strCache>
                <c:ptCount val="1"/>
                <c:pt idx="0">
                  <c:v>Total Transportation Cost</c:v>
                </c:pt>
              </c:strCache>
            </c:strRef>
          </c:tx>
          <c:spPr>
            <a:solidFill>
              <a:srgbClr val="1F7A1F"/>
            </a:solidFill>
            <a:ln>
              <a:noFill/>
            </a:ln>
            <a:effectLst/>
          </c:spPr>
          <c:invertIfNegative val="0"/>
          <c:cat>
            <c:strRef>
              <c:f>'Pivot Charts'!$A$184</c:f>
              <c:strCache>
                <c:ptCount val="1"/>
                <c:pt idx="0">
                  <c:v>Total</c:v>
                </c:pt>
              </c:strCache>
            </c:strRef>
          </c:cat>
          <c:val>
            <c:numRef>
              <c:f>'Pivot Charts'!$A$184</c:f>
              <c:numCache>
                <c:formatCode>"₹"\ #,##0.00</c:formatCode>
                <c:ptCount val="1"/>
                <c:pt idx="0">
                  <c:v>164252.35050000012</c:v>
                </c:pt>
              </c:numCache>
            </c:numRef>
          </c:val>
          <c:extLst>
            <c:ext xmlns:c16="http://schemas.microsoft.com/office/drawing/2014/chart" uri="{C3380CC4-5D6E-409C-BE32-E72D297353CC}">
              <c16:uniqueId val="{00000004-41BE-4468-82DB-6F72B89DAEB5}"/>
            </c:ext>
          </c:extLst>
        </c:ser>
        <c:ser>
          <c:idx val="1"/>
          <c:order val="1"/>
          <c:tx>
            <c:strRef>
              <c:f>'Pivot Charts'!$B$183</c:f>
              <c:strCache>
                <c:ptCount val="1"/>
                <c:pt idx="0">
                  <c:v>Total Profit</c:v>
                </c:pt>
              </c:strCache>
            </c:strRef>
          </c:tx>
          <c:spPr>
            <a:solidFill>
              <a:schemeClr val="accent2"/>
            </a:solidFill>
            <a:ln>
              <a:noFill/>
            </a:ln>
            <a:effectLst/>
          </c:spPr>
          <c:invertIfNegative val="0"/>
          <c:cat>
            <c:strRef>
              <c:f>'Pivot Charts'!$A$184</c:f>
              <c:strCache>
                <c:ptCount val="1"/>
                <c:pt idx="0">
                  <c:v>Total</c:v>
                </c:pt>
              </c:strCache>
            </c:strRef>
          </c:cat>
          <c:val>
            <c:numRef>
              <c:f>'Pivot Charts'!$B$184</c:f>
              <c:numCache>
                <c:formatCode>"₹"\ #,##0.00</c:formatCode>
                <c:ptCount val="1"/>
                <c:pt idx="0">
                  <c:v>4843361.6494999947</c:v>
                </c:pt>
              </c:numCache>
            </c:numRef>
          </c:val>
          <c:extLst>
            <c:ext xmlns:c16="http://schemas.microsoft.com/office/drawing/2014/chart" uri="{C3380CC4-5D6E-409C-BE32-E72D297353CC}">
              <c16:uniqueId val="{00000006-41BE-4468-82DB-6F72B89DAEB5}"/>
            </c:ext>
          </c:extLst>
        </c:ser>
        <c:ser>
          <c:idx val="2"/>
          <c:order val="2"/>
          <c:tx>
            <c:strRef>
              <c:f>'Pivot Charts'!$C$183</c:f>
              <c:strCache>
                <c:ptCount val="1"/>
                <c:pt idx="0">
                  <c:v>Total Production Cost</c:v>
                </c:pt>
              </c:strCache>
            </c:strRef>
          </c:tx>
          <c:spPr>
            <a:solidFill>
              <a:schemeClr val="accent3"/>
            </a:solidFill>
            <a:ln>
              <a:noFill/>
            </a:ln>
            <a:effectLst/>
          </c:spPr>
          <c:invertIfNegative val="0"/>
          <c:cat>
            <c:strRef>
              <c:f>'Pivot Charts'!$A$184</c:f>
              <c:strCache>
                <c:ptCount val="1"/>
                <c:pt idx="0">
                  <c:v>Total</c:v>
                </c:pt>
              </c:strCache>
            </c:strRef>
          </c:cat>
          <c:val>
            <c:numRef>
              <c:f>'Pivot Charts'!$C$184</c:f>
              <c:numCache>
                <c:formatCode>"₹"\ #,##0.00</c:formatCode>
                <c:ptCount val="1"/>
                <c:pt idx="0">
                  <c:v>6033220</c:v>
                </c:pt>
              </c:numCache>
            </c:numRef>
          </c:val>
          <c:extLst>
            <c:ext xmlns:c16="http://schemas.microsoft.com/office/drawing/2014/chart" uri="{C3380CC4-5D6E-409C-BE32-E72D297353CC}">
              <c16:uniqueId val="{00000008-41BE-4468-82DB-6F72B89DAEB5}"/>
            </c:ext>
          </c:extLst>
        </c:ser>
        <c:dLbls>
          <c:showLegendKey val="0"/>
          <c:showVal val="0"/>
          <c:showCatName val="0"/>
          <c:showSerName val="0"/>
          <c:showPercent val="0"/>
          <c:showBubbleSize val="0"/>
        </c:dLbls>
        <c:gapWidth val="219"/>
        <c:axId val="1766313520"/>
        <c:axId val="1766312080"/>
      </c:barChart>
      <c:catAx>
        <c:axId val="1766313520"/>
        <c:scaling>
          <c:orientation val="minMax"/>
        </c:scaling>
        <c:delete val="0"/>
        <c:axPos val="b"/>
        <c:title>
          <c:tx>
            <c:rich>
              <a:bodyPr rot="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r>
                  <a:rPr lang="en-IN" sz="800" b="1">
                    <a:solidFill>
                      <a:schemeClr val="tx1">
                        <a:lumMod val="95000"/>
                        <a:lumOff val="5000"/>
                      </a:schemeClr>
                    </a:solidFill>
                    <a:latin typeface="Segoe UI" panose="020B0502040204020203" pitchFamily="34" charset="0"/>
                    <a:cs typeface="Segoe UI" panose="020B0502040204020203" pitchFamily="34" charset="0"/>
                  </a:rPr>
                  <a:t>Market</a:t>
                </a:r>
              </a:p>
            </c:rich>
          </c:tx>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IN"/>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baseline="0">
                <a:solidFill>
                  <a:schemeClr val="tx1">
                    <a:lumMod val="95000"/>
                    <a:lumOff val="5000"/>
                  </a:schemeClr>
                </a:solidFill>
                <a:latin typeface="Segoe UI" panose="020B0502040204020203" pitchFamily="34" charset="0"/>
                <a:ea typeface="+mn-ea"/>
                <a:cs typeface="Segoe UI" panose="020B0502040204020203" pitchFamily="34" charset="0"/>
              </a:defRPr>
            </a:pPr>
            <a:endParaRPr lang="en-US"/>
          </a:p>
        </c:txPr>
        <c:crossAx val="1766312080"/>
        <c:crosses val="autoZero"/>
        <c:auto val="1"/>
        <c:lblAlgn val="ctr"/>
        <c:lblOffset val="100"/>
        <c:noMultiLvlLbl val="0"/>
      </c:catAx>
      <c:valAx>
        <c:axId val="1766312080"/>
        <c:scaling>
          <c:orientation val="minMax"/>
        </c:scaling>
        <c:delete val="0"/>
        <c:axPos val="l"/>
        <c:numFmt formatCode="&quot;₹&quot;\ #,##0" sourceLinked="0"/>
        <c:majorTickMark val="out"/>
        <c:minorTickMark val="none"/>
        <c:tickLblPos val="nextTo"/>
        <c:spPr>
          <a:noFill/>
          <a:ln>
            <a:noFill/>
          </a:ln>
          <a:effectLst/>
        </c:spPr>
        <c:txPr>
          <a:bodyPr rot="-60000000" spcFirstLastPara="1" vertOverflow="ellipsis" vert="horz" wrap="square" anchor="ctr" anchorCtr="1"/>
          <a:lstStyle/>
          <a:p>
            <a:pPr algn="ctr">
              <a:defRPr lang="en-US" sz="800" b="1" i="0" u="none" strike="noStrike" kern="1200" baseline="0">
                <a:solidFill>
                  <a:schemeClr val="tx1"/>
                </a:solidFill>
                <a:latin typeface="Segoe UI" panose="020B0502040204020203" pitchFamily="34" charset="0"/>
                <a:ea typeface="+mn-ea"/>
                <a:cs typeface="Segoe UI" panose="020B0502040204020203" pitchFamily="34" charset="0"/>
              </a:defRPr>
            </a:pPr>
            <a:endParaRPr lang="en-US"/>
          </a:p>
        </c:txPr>
        <c:crossAx val="1766313520"/>
        <c:crosses val="autoZero"/>
        <c:crossBetween val="between"/>
      </c:valAx>
      <c:spPr>
        <a:solidFill>
          <a:schemeClr val="bg1"/>
        </a:solid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Series val="1"/>
      </c14:pivotOptions>
    </c:ext>
    <c:ext xmlns:c16="http://schemas.microsoft.com/office/drawing/2014/chart" uri="{E28EC0CA-F0BB-4C9C-879D-F8772B89E7AC}">
      <c16:pivotOptions16>
        <c16:showExpandCollapseFieldButtons val="1"/>
      </c16:pivotOptions16>
    </c:ext>
  </c:extLst>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[Bangalore_Mandi_Dashboard_Updated.xlsm]Pivot Charts!🥧 Revenue Distribution Breakdown</c:name>
    <c:fmtId val="21"/>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
        <c:spPr>
          <a:solidFill>
            <a:srgbClr val="DCECCF"/>
          </a:solidFill>
          <a:ln>
            <a:noFill/>
          </a:ln>
          <a:effectLst/>
        </c:spPr>
        <c:marker>
          <c:symbol val="none"/>
        </c:marker>
        <c:dLbl>
          <c:idx val="0"/>
          <c:spPr>
            <a:noFill/>
            <a:ln>
              <a:noFill/>
            </a:ln>
            <a:effectLst/>
          </c:spPr>
          <c:txPr>
            <a:bodyPr rot="0" spcFirstLastPara="1" vertOverflow="ellipsis" vert="horz" wrap="square" anchor="ctr" anchorCtr="0"/>
            <a:lstStyle/>
            <a:p>
              <a:pPr algn="ctr" rtl="0">
                <a:defRPr lang="en-US" sz="800" b="1" i="0" u="none" strike="noStrike" kern="1200" baseline="0">
                  <a:solidFill>
                    <a:schemeClr val="tx1">
                      <a:lumMod val="95000"/>
                      <a:lumOff val="5000"/>
                    </a:schemeClr>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rgbClr val="1F7A1F"/>
          </a:solidFill>
          <a:ln>
            <a:noFill/>
          </a:ln>
          <a:effectLst/>
        </c:spPr>
        <c:marker>
          <c:symbol val="none"/>
        </c:marker>
        <c:dLbl>
          <c:idx val="0"/>
          <c:spPr>
            <a:noFill/>
            <a:ln>
              <a:noFill/>
            </a:ln>
            <a:effectLst/>
          </c:spPr>
          <c:txPr>
            <a:bodyPr rot="0" spcFirstLastPara="1" vertOverflow="ellipsis" vert="horz" wrap="square" anchor="ctr" anchorCtr="1"/>
            <a:lstStyle/>
            <a:p>
              <a:pPr>
                <a:defRPr lang="en-US" sz="800" b="1" i="0" u="none" strike="noStrike" kern="1200" baseline="0">
                  <a:solidFill>
                    <a:schemeClr val="tx1">
                      <a:lumMod val="95000"/>
                      <a:lumOff val="5000"/>
                    </a:schemeClr>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6"/>
          </a:solidFill>
          <a:ln>
            <a:noFill/>
          </a:ln>
          <a:effectLst/>
        </c:spPr>
        <c:marker>
          <c:symbol val="none"/>
        </c:marker>
        <c:dLbl>
          <c:idx val="0"/>
          <c:spPr>
            <a:noFill/>
            <a:ln>
              <a:noFill/>
            </a:ln>
            <a:effectLst/>
          </c:spPr>
          <c:txPr>
            <a:bodyPr rot="0" spcFirstLastPara="1" vertOverflow="ellipsis" vert="horz" wrap="square" anchor="ctr" anchorCtr="1"/>
            <a:lstStyle/>
            <a:p>
              <a:pPr>
                <a:defRPr lang="en-US" sz="800" b="1" i="0" u="none" strike="noStrike" kern="1200" baseline="0">
                  <a:solidFill>
                    <a:schemeClr val="tx1">
                      <a:lumMod val="95000"/>
                      <a:lumOff val="5000"/>
                    </a:schemeClr>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5"/>
        <c:spPr>
          <a:solidFill>
            <a:srgbClr val="1F7A1F"/>
          </a:solidFill>
          <a:ln>
            <a:noFill/>
          </a:ln>
          <a:effectLst/>
        </c:spPr>
      </c:pivotFmt>
      <c:pivotFmt>
        <c:idx val="16"/>
        <c:spPr>
          <a:solidFill>
            <a:srgbClr val="DCECCF"/>
          </a:solidFill>
          <a:ln>
            <a:noFill/>
          </a:ln>
          <a:effectLst/>
        </c:spPr>
      </c:pivotFmt>
    </c:pivotFmts>
    <c:plotArea>
      <c:layout>
        <c:manualLayout>
          <c:layoutTarget val="inner"/>
          <c:xMode val="edge"/>
          <c:yMode val="edge"/>
          <c:x val="0.2421584895032681"/>
          <c:y val="0.17592592592592593"/>
          <c:w val="0.36100965769740778"/>
          <c:h val="0.73982283464566923"/>
        </c:manualLayout>
      </c:layout>
      <c:barChart>
        <c:barDir val="col"/>
        <c:grouping val="clustered"/>
        <c:varyColors val="0"/>
        <c:ser>
          <c:idx val="0"/>
          <c:order val="0"/>
          <c:tx>
            <c:strRef>
              <c:f>'Pivot Charts'!$A$183</c:f>
              <c:strCache>
                <c:ptCount val="1"/>
                <c:pt idx="0">
                  <c:v>Total Transportation Cost</c:v>
                </c:pt>
              </c:strCache>
            </c:strRef>
          </c:tx>
          <c:spPr>
            <a:solidFill>
              <a:srgbClr val="DCECCF"/>
            </a:solidFill>
            <a:ln>
              <a:noFill/>
            </a:ln>
            <a:effectLst/>
          </c:spPr>
          <c:invertIfNegative val="0"/>
          <c:dLbls>
            <c:spPr>
              <a:noFill/>
              <a:ln>
                <a:noFill/>
              </a:ln>
              <a:effectLst/>
            </c:spPr>
            <c:txPr>
              <a:bodyPr rot="0" spcFirstLastPara="1" vertOverflow="ellipsis" vert="horz" wrap="square" anchor="ctr" anchorCtr="0"/>
              <a:lstStyle/>
              <a:p>
                <a:pPr algn="ctr" rtl="0">
                  <a:defRPr lang="en-US" sz="800" b="1" i="0" u="none" strike="noStrike" kern="1200" baseline="0">
                    <a:solidFill>
                      <a:schemeClr val="tx1">
                        <a:lumMod val="95000"/>
                        <a:lumOff val="5000"/>
                      </a:schemeClr>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Charts'!$A$184</c:f>
              <c:strCache>
                <c:ptCount val="1"/>
                <c:pt idx="0">
                  <c:v>Total</c:v>
                </c:pt>
              </c:strCache>
            </c:strRef>
          </c:cat>
          <c:val>
            <c:numRef>
              <c:f>'Pivot Charts'!$A$184</c:f>
              <c:numCache>
                <c:formatCode>"₹"\ #,##0.00</c:formatCode>
                <c:ptCount val="1"/>
                <c:pt idx="0">
                  <c:v>164252.35050000012</c:v>
                </c:pt>
              </c:numCache>
            </c:numRef>
          </c:val>
          <c:extLst>
            <c:ext xmlns:c16="http://schemas.microsoft.com/office/drawing/2014/chart" uri="{C3380CC4-5D6E-409C-BE32-E72D297353CC}">
              <c16:uniqueId val="{00000000-10C4-4A0D-B4E5-08B062A5F492}"/>
            </c:ext>
          </c:extLst>
        </c:ser>
        <c:ser>
          <c:idx val="1"/>
          <c:order val="1"/>
          <c:tx>
            <c:strRef>
              <c:f>'Pivot Charts'!$B$183</c:f>
              <c:strCache>
                <c:ptCount val="1"/>
                <c:pt idx="0">
                  <c:v>Total Profit</c:v>
                </c:pt>
              </c:strCache>
            </c:strRef>
          </c:tx>
          <c:spPr>
            <a:solidFill>
              <a:srgbClr val="1F7A1F"/>
            </a:solidFill>
            <a:ln>
              <a:noFill/>
            </a:ln>
            <a:effectLst/>
          </c:spPr>
          <c:invertIfNegative val="0"/>
          <c:dLbls>
            <c:spPr>
              <a:noFill/>
              <a:ln>
                <a:noFill/>
              </a:ln>
              <a:effectLst/>
            </c:spPr>
            <c:txPr>
              <a:bodyPr rot="0" spcFirstLastPara="1" vertOverflow="ellipsis" vert="horz" wrap="square" anchor="ctr" anchorCtr="1"/>
              <a:lstStyle/>
              <a:p>
                <a:pPr>
                  <a:defRPr lang="en-US" sz="800" b="1" i="0" u="none" strike="noStrike" kern="1200" baseline="0">
                    <a:solidFill>
                      <a:schemeClr val="tx1">
                        <a:lumMod val="95000"/>
                        <a:lumOff val="5000"/>
                      </a:schemeClr>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Charts'!$A$184</c:f>
              <c:strCache>
                <c:ptCount val="1"/>
                <c:pt idx="0">
                  <c:v>Total</c:v>
                </c:pt>
              </c:strCache>
            </c:strRef>
          </c:cat>
          <c:val>
            <c:numRef>
              <c:f>'Pivot Charts'!$B$184</c:f>
              <c:numCache>
                <c:formatCode>"₹"\ #,##0.00</c:formatCode>
                <c:ptCount val="1"/>
                <c:pt idx="0">
                  <c:v>4843361.6494999947</c:v>
                </c:pt>
              </c:numCache>
            </c:numRef>
          </c:val>
          <c:extLst>
            <c:ext xmlns:c16="http://schemas.microsoft.com/office/drawing/2014/chart" uri="{C3380CC4-5D6E-409C-BE32-E72D297353CC}">
              <c16:uniqueId val="{00000001-10C4-4A0D-B4E5-08B062A5F492}"/>
            </c:ext>
          </c:extLst>
        </c:ser>
        <c:ser>
          <c:idx val="2"/>
          <c:order val="2"/>
          <c:tx>
            <c:strRef>
              <c:f>'Pivot Charts'!$C$183</c:f>
              <c:strCache>
                <c:ptCount val="1"/>
                <c:pt idx="0">
                  <c:v>Total Production Cost</c:v>
                </c:pt>
              </c:strCache>
            </c:strRef>
          </c:tx>
          <c:spPr>
            <a:solidFill>
              <a:schemeClr val="accent6"/>
            </a:solidFill>
            <a:ln>
              <a:noFill/>
            </a:ln>
            <a:effectLst/>
          </c:spPr>
          <c:invertIfNegative val="0"/>
          <c:dLbls>
            <c:spPr>
              <a:noFill/>
              <a:ln>
                <a:noFill/>
              </a:ln>
              <a:effectLst/>
            </c:spPr>
            <c:txPr>
              <a:bodyPr rot="0" spcFirstLastPara="1" vertOverflow="ellipsis" vert="horz" wrap="square" anchor="ctr" anchorCtr="1"/>
              <a:lstStyle/>
              <a:p>
                <a:pPr>
                  <a:defRPr lang="en-US" sz="800" b="1" i="0" u="none" strike="noStrike" kern="1200" baseline="0">
                    <a:solidFill>
                      <a:schemeClr val="tx1">
                        <a:lumMod val="95000"/>
                        <a:lumOff val="5000"/>
                      </a:schemeClr>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Charts'!$A$184</c:f>
              <c:strCache>
                <c:ptCount val="1"/>
                <c:pt idx="0">
                  <c:v>Total</c:v>
                </c:pt>
              </c:strCache>
            </c:strRef>
          </c:cat>
          <c:val>
            <c:numRef>
              <c:f>'Pivot Charts'!$C$184</c:f>
              <c:numCache>
                <c:formatCode>"₹"\ #,##0.00</c:formatCode>
                <c:ptCount val="1"/>
                <c:pt idx="0">
                  <c:v>6033220</c:v>
                </c:pt>
              </c:numCache>
            </c:numRef>
          </c:val>
          <c:extLst>
            <c:ext xmlns:c16="http://schemas.microsoft.com/office/drawing/2014/chart" uri="{C3380CC4-5D6E-409C-BE32-E72D297353CC}">
              <c16:uniqueId val="{00000002-10C4-4A0D-B4E5-08B062A5F492}"/>
            </c:ext>
          </c:extLst>
        </c:ser>
        <c:dLbls>
          <c:dLblPos val="outEnd"/>
          <c:showLegendKey val="0"/>
          <c:showVal val="1"/>
          <c:showCatName val="0"/>
          <c:showSerName val="0"/>
          <c:showPercent val="0"/>
          <c:showBubbleSize val="0"/>
        </c:dLbls>
        <c:gapWidth val="219"/>
        <c:axId val="487542896"/>
        <c:axId val="487533776"/>
      </c:barChart>
      <c:catAx>
        <c:axId val="4875428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lgn="ctr" rtl="0">
              <a:defRPr lang="en-US" sz="800" b="1" i="0" u="none" strike="noStrike" kern="1200" baseline="0">
                <a:solidFill>
                  <a:schemeClr val="tx1">
                    <a:lumMod val="95000"/>
                    <a:lumOff val="5000"/>
                  </a:schemeClr>
                </a:solidFill>
                <a:latin typeface="Segoe UI" panose="020B0502040204020203" pitchFamily="34" charset="0"/>
                <a:ea typeface="+mn-ea"/>
                <a:cs typeface="Segoe UI" panose="020B0502040204020203" pitchFamily="34" charset="0"/>
              </a:defRPr>
            </a:pPr>
            <a:endParaRPr lang="en-US"/>
          </a:p>
        </c:txPr>
        <c:crossAx val="487533776"/>
        <c:crosses val="autoZero"/>
        <c:auto val="1"/>
        <c:lblAlgn val="ctr"/>
        <c:lblOffset val="100"/>
        <c:noMultiLvlLbl val="0"/>
      </c:catAx>
      <c:valAx>
        <c:axId val="487533776"/>
        <c:scaling>
          <c:orientation val="minMax"/>
        </c:scaling>
        <c:delete val="1"/>
        <c:axPos val="l"/>
        <c:numFmt formatCode="&quot;₹&quot;\ #,##0.00" sourceLinked="1"/>
        <c:majorTickMark val="none"/>
        <c:minorTickMark val="none"/>
        <c:tickLblPos val="nextTo"/>
        <c:crossAx val="48754289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lang="en-US" sz="800" b="1" i="0" u="none" strike="noStrike" kern="1200" baseline="0">
              <a:solidFill>
                <a:schemeClr val="tx1">
                  <a:lumMod val="95000"/>
                  <a:lumOff val="5000"/>
                </a:schemeClr>
              </a:solidFill>
              <a:latin typeface="Segoe UI" panose="020B0502040204020203" pitchFamily="34" charset="0"/>
              <a:ea typeface="+mn-ea"/>
              <a:cs typeface="Segoe UI" panose="020B0502040204020203" pitchFamily="34" charset="0"/>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lgn="ctr" rtl="0">
        <a:defRPr lang="en-US" sz="800" b="1" i="0" u="none" strike="noStrike" kern="1200" baseline="0">
          <a:solidFill>
            <a:schemeClr val="tx1">
              <a:lumMod val="95000"/>
              <a:lumOff val="5000"/>
            </a:schemeClr>
          </a:solidFill>
          <a:latin typeface="Segoe UI" panose="020B0502040204020203" pitchFamily="34" charset="0"/>
          <a:ea typeface="+mn-ea"/>
          <a:cs typeface="Segoe UI" panose="020B0502040204020203" pitchFamily="34" charset="0"/>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Series val="1"/>
      </c14:pivotOptions>
    </c:ext>
    <c:ext xmlns:c16="http://schemas.microsoft.com/office/drawing/2014/chart" uri="{E28EC0CA-F0BB-4C9C-879D-F8772B89E7AC}">
      <c16:pivotOptions16>
        <c16:showExpandCollapseFieldButtons val="1"/>
      </c16:pivotOptions16>
    </c:ext>
  </c:extLst>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[Bangalore_Mandi_Dashboard_Updated.xlsm]Pivot Charts!Monthly Revenue Trend</c:name>
    <c:fmtId val="31"/>
  </c:pivotSource>
  <c:chart>
    <c:autoTitleDeleted val="1"/>
    <c:pivotFmts>
      <c:pivotFmt>
        <c:idx val="0"/>
        <c:spPr>
          <a:solidFill>
            <a:srgbClr val="1F7A1F"/>
          </a:solidFill>
          <a:ln>
            <a:no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1F7A1F"/>
          </a:solidFill>
          <a:ln>
            <a:no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1F7A1F"/>
          </a:solidFill>
          <a:ln>
            <a:no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1F7A1F"/>
          </a:solidFill>
          <a:ln>
            <a:no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1F7A1F"/>
          </a:solidFill>
          <a:ln>
            <a:no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1F7A1F"/>
          </a:solidFill>
          <a:ln>
            <a:no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1F7A1F"/>
          </a:solidFill>
          <a:ln>
            <a:no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1F7A1F"/>
          </a:solidFill>
          <a:ln>
            <a:no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rgbClr val="1F7A1F"/>
          </a:solidFill>
          <a:ln>
            <a:no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1F7A1F"/>
          </a:solidFill>
          <a:ln>
            <a:no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rgbClr val="1F7A1F"/>
          </a:solidFill>
          <a:ln>
            <a:no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rgbClr val="1F7A1F"/>
          </a:solidFill>
          <a:ln>
            <a:no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
        <c:spPr>
          <a:solidFill>
            <a:srgbClr val="1F7A1F"/>
          </a:solidFill>
          <a:ln>
            <a:no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rgbClr val="1F7A1F"/>
          </a:solidFill>
          <a:ln>
            <a:no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
        <c:spPr>
          <a:solidFill>
            <a:srgbClr val="1F7A1F"/>
          </a:solidFill>
          <a:ln>
            <a:no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5"/>
        <c:spPr>
          <a:solidFill>
            <a:srgbClr val="1F7A1F"/>
          </a:solidFill>
          <a:ln>
            <a:no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6"/>
        <c:spPr>
          <a:solidFill>
            <a:srgbClr val="1F7A1F"/>
          </a:solidFill>
          <a:ln>
            <a:no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7"/>
        <c:spPr>
          <a:solidFill>
            <a:srgbClr val="1F7A1F"/>
          </a:solidFill>
          <a:ln>
            <a:no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8"/>
        <c:spPr>
          <a:ln>
            <a:gradFill>
              <a:gsLst>
                <a:gs pos="50000">
                  <a:srgbClr val="0B5D1E"/>
                </a:gs>
                <a:gs pos="74000">
                  <a:srgbClr val="00B050"/>
                </a:gs>
                <a:gs pos="83000">
                  <a:srgbClr val="92D050"/>
                </a:gs>
                <a:gs pos="100000">
                  <a:srgbClr val="0B5D1E"/>
                </a:gs>
              </a:gsLst>
              <a:lin ang="5400000" scaled="1"/>
            </a:gradFill>
          </a:ln>
          <a:effectLst/>
        </c:spPr>
        <c:marker>
          <c:symbol val="square"/>
          <c:size val="7"/>
          <c:spPr>
            <a:solidFill>
              <a:srgbClr val="00B050"/>
            </a:solidFill>
            <a:ln>
              <a:solidFill>
                <a:schemeClr val="tx1">
                  <a:lumMod val="15000"/>
                  <a:lumOff val="85000"/>
                  <a:alpha val="91000"/>
                </a:schemeClr>
              </a:solidFill>
            </a:ln>
          </c:spPr>
        </c:marker>
        <c:dLbl>
          <c:idx val="0"/>
          <c:numFmt formatCode="&quot;₹&quot;\ #,##0" sourceLinked="0"/>
          <c:spPr>
            <a:noFill/>
            <a:ln>
              <a:noFill/>
            </a:ln>
            <a:effectLst/>
          </c:spPr>
          <c:txPr>
            <a:bodyPr rot="0" spcFirstLastPara="1" vertOverflow="ellipsis" vert="horz" wrap="square" lIns="38100" tIns="19050" rIns="38100" bIns="19050" anchor="ctr"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9"/>
        <c:spPr>
          <a:ln>
            <a:gradFill>
              <a:gsLst>
                <a:gs pos="50000">
                  <a:srgbClr val="0B5D1E"/>
                </a:gs>
                <a:gs pos="74000">
                  <a:srgbClr val="00B050"/>
                </a:gs>
                <a:gs pos="83000">
                  <a:srgbClr val="92D050"/>
                </a:gs>
                <a:gs pos="100000">
                  <a:srgbClr val="0B5D1E"/>
                </a:gs>
              </a:gsLst>
              <a:lin ang="5400000" scaled="1"/>
            </a:gradFill>
          </a:ln>
          <a:effectLst/>
        </c:spPr>
        <c:marker>
          <c:symbol val="square"/>
          <c:size val="7"/>
          <c:spPr>
            <a:solidFill>
              <a:srgbClr val="00B050"/>
            </a:solidFill>
            <a:ln>
              <a:solidFill>
                <a:schemeClr val="tx1">
                  <a:lumMod val="15000"/>
                  <a:lumOff val="85000"/>
                  <a:alpha val="91000"/>
                </a:schemeClr>
              </a:solidFill>
            </a:ln>
          </c:spPr>
        </c:marker>
        <c:dLbl>
          <c:idx val="0"/>
          <c:numFmt formatCode="&quot;₹&quot;\ #,##0" sourceLinked="0"/>
          <c:spPr>
            <a:noFill/>
            <a:ln>
              <a:noFill/>
            </a:ln>
            <a:effectLst/>
          </c:spPr>
          <c:txPr>
            <a:bodyPr rot="0" spcFirstLastPara="1" vertOverflow="ellipsis" vert="horz" wrap="square" lIns="38100" tIns="19050" rIns="38100" bIns="19050" anchor="ctr"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0"/>
        <c:spPr>
          <a:ln>
            <a:gradFill>
              <a:gsLst>
                <a:gs pos="50000">
                  <a:srgbClr val="0B5D1E"/>
                </a:gs>
                <a:gs pos="74000">
                  <a:srgbClr val="00B050"/>
                </a:gs>
                <a:gs pos="83000">
                  <a:srgbClr val="92D050"/>
                </a:gs>
                <a:gs pos="100000">
                  <a:srgbClr val="0B5D1E"/>
                </a:gs>
              </a:gsLst>
              <a:lin ang="5400000" scaled="1"/>
            </a:gradFill>
          </a:ln>
          <a:effectLst/>
        </c:spPr>
        <c:marker>
          <c:symbol val="square"/>
          <c:size val="7"/>
          <c:spPr>
            <a:solidFill>
              <a:srgbClr val="00B050"/>
            </a:solidFill>
            <a:ln>
              <a:solidFill>
                <a:schemeClr val="tx1">
                  <a:lumMod val="15000"/>
                  <a:lumOff val="85000"/>
                  <a:alpha val="91000"/>
                </a:schemeClr>
              </a:solidFill>
            </a:ln>
          </c:spPr>
        </c:marker>
        <c:dLbl>
          <c:idx val="0"/>
          <c:numFmt formatCode="&quot;₹&quot;\ #,##0" sourceLinked="0"/>
          <c:spPr>
            <a:noFill/>
            <a:ln>
              <a:noFill/>
            </a:ln>
            <a:effectLst/>
          </c:spPr>
          <c:txPr>
            <a:bodyPr rot="0" spcFirstLastPara="1" vertOverflow="ellipsis" vert="horz" wrap="square" lIns="38100" tIns="19050" rIns="38100" bIns="19050" anchor="ctr"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4513509340744172"/>
          <c:y val="0.23353621337873307"/>
          <c:w val="0.64428408213679178"/>
          <c:h val="0.61470135489820521"/>
        </c:manualLayout>
      </c:layout>
      <c:lineChart>
        <c:grouping val="standard"/>
        <c:varyColors val="0"/>
        <c:ser>
          <c:idx val="0"/>
          <c:order val="0"/>
          <c:tx>
            <c:strRef>
              <c:f>'Pivot Charts'!$B$54</c:f>
              <c:strCache>
                <c:ptCount val="1"/>
                <c:pt idx="0">
                  <c:v>Total</c:v>
                </c:pt>
              </c:strCache>
            </c:strRef>
          </c:tx>
          <c:spPr>
            <a:ln>
              <a:gradFill>
                <a:gsLst>
                  <a:gs pos="50000">
                    <a:srgbClr val="0B5D1E"/>
                  </a:gs>
                  <a:gs pos="74000">
                    <a:srgbClr val="00B050"/>
                  </a:gs>
                  <a:gs pos="83000">
                    <a:srgbClr val="92D050"/>
                  </a:gs>
                  <a:gs pos="100000">
                    <a:srgbClr val="0B5D1E"/>
                  </a:gs>
                </a:gsLst>
                <a:lin ang="5400000" scaled="1"/>
              </a:gradFill>
            </a:ln>
            <a:effectLst/>
          </c:spPr>
          <c:marker>
            <c:symbol val="square"/>
            <c:size val="7"/>
            <c:spPr>
              <a:solidFill>
                <a:srgbClr val="00B050"/>
              </a:solidFill>
              <a:ln>
                <a:solidFill>
                  <a:schemeClr val="tx1">
                    <a:lumMod val="15000"/>
                    <a:lumOff val="85000"/>
                    <a:alpha val="91000"/>
                  </a:schemeClr>
                </a:solidFill>
              </a:ln>
            </c:spPr>
          </c:marker>
          <c:dLbls>
            <c:numFmt formatCode="&quot;₹&quot;\ #,##0" sourceLinked="0"/>
            <c:spPr>
              <a:noFill/>
              <a:ln>
                <a:noFill/>
              </a:ln>
              <a:effectLst/>
            </c:spPr>
            <c:txPr>
              <a:bodyPr rot="0" spcFirstLastPara="1" vertOverflow="ellipsis" vert="horz" wrap="square" lIns="38100" tIns="19050" rIns="38100" bIns="19050" anchor="ctr" anchorCtr="0">
                <a:spAutoFit/>
              </a:bodyPr>
              <a:lstStyle/>
              <a:p>
                <a:pPr>
                  <a:defRPr sz="8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Charts'!$A$55:$A$60</c:f>
              <c:strCache>
                <c:ptCount val="5"/>
                <c:pt idx="0">
                  <c:v>January</c:v>
                </c:pt>
                <c:pt idx="1">
                  <c:v>February</c:v>
                </c:pt>
                <c:pt idx="2">
                  <c:v>March</c:v>
                </c:pt>
                <c:pt idx="3">
                  <c:v>April</c:v>
                </c:pt>
                <c:pt idx="4">
                  <c:v>May</c:v>
                </c:pt>
              </c:strCache>
            </c:strRef>
          </c:cat>
          <c:val>
            <c:numRef>
              <c:f>'Pivot Charts'!$B$55:$B$60</c:f>
              <c:numCache>
                <c:formatCode>"₹"\ #,##0.00</c:formatCode>
                <c:ptCount val="5"/>
                <c:pt idx="0">
                  <c:v>2011795</c:v>
                </c:pt>
                <c:pt idx="1">
                  <c:v>2266412</c:v>
                </c:pt>
                <c:pt idx="2">
                  <c:v>2898636</c:v>
                </c:pt>
                <c:pt idx="3">
                  <c:v>2004514</c:v>
                </c:pt>
                <c:pt idx="4">
                  <c:v>1859477</c:v>
                </c:pt>
              </c:numCache>
            </c:numRef>
          </c:val>
          <c:smooth val="0"/>
          <c:extLst>
            <c:ext xmlns:c16="http://schemas.microsoft.com/office/drawing/2014/chart" uri="{C3380CC4-5D6E-409C-BE32-E72D297353CC}">
              <c16:uniqueId val="{00000000-8B6F-4706-A1AD-DDDBD60E2A54}"/>
            </c:ext>
          </c:extLst>
        </c:ser>
        <c:dLbls>
          <c:showLegendKey val="0"/>
          <c:showVal val="0"/>
          <c:showCatName val="0"/>
          <c:showSerName val="0"/>
          <c:showPercent val="0"/>
          <c:showBubbleSize val="0"/>
        </c:dLbls>
        <c:marker val="1"/>
        <c:smooth val="0"/>
        <c:axId val="1766313520"/>
        <c:axId val="1766312080"/>
      </c:lineChart>
      <c:catAx>
        <c:axId val="1766313520"/>
        <c:scaling>
          <c:orientation val="minMax"/>
        </c:scaling>
        <c:delete val="0"/>
        <c:axPos val="b"/>
        <c:title>
          <c:tx>
            <c:rich>
              <a:bodyPr/>
              <a:lstStyle/>
              <a:p>
                <a:pPr>
                  <a:defRPr/>
                </a:pPr>
                <a:r>
                  <a:rPr lang="en-IN"/>
                  <a:t>Month</a:t>
                </a:r>
              </a:p>
            </c:rich>
          </c:tx>
          <c:overlay val="0"/>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baseline="0">
                <a:solidFill>
                  <a:schemeClr val="tx1">
                    <a:lumMod val="95000"/>
                    <a:lumOff val="5000"/>
                  </a:schemeClr>
                </a:solidFill>
                <a:latin typeface="Segoe UI" panose="020B0502040204020203" pitchFamily="34" charset="0"/>
                <a:ea typeface="+mn-ea"/>
                <a:cs typeface="Segoe UI" panose="020B0502040204020203" pitchFamily="34" charset="0"/>
              </a:defRPr>
            </a:pPr>
            <a:endParaRPr lang="en-US"/>
          </a:p>
        </c:txPr>
        <c:crossAx val="1766312080"/>
        <c:crosses val="autoZero"/>
        <c:auto val="1"/>
        <c:lblAlgn val="ctr"/>
        <c:lblOffset val="100"/>
        <c:noMultiLvlLbl val="0"/>
      </c:catAx>
      <c:valAx>
        <c:axId val="1766312080"/>
        <c:scaling>
          <c:orientation val="minMax"/>
        </c:scaling>
        <c:delete val="0"/>
        <c:axPos val="l"/>
        <c:majorGridlines>
          <c:spPr>
            <a:ln>
              <a:solidFill>
                <a:srgbClr val="DCECCF"/>
              </a:solidFill>
            </a:ln>
          </c:spPr>
        </c:majorGridlines>
        <c:title>
          <c:tx>
            <c:rich>
              <a:bodyPr/>
              <a:lstStyle/>
              <a:p>
                <a:pPr>
                  <a:defRPr/>
                </a:pPr>
                <a:r>
                  <a:rPr lang="en-IN"/>
                  <a:t>Revenue</a:t>
                </a:r>
              </a:p>
            </c:rich>
          </c:tx>
          <c:layout>
            <c:manualLayout>
              <c:xMode val="edge"/>
              <c:yMode val="edge"/>
              <c:x val="3.2714528331017449E-2"/>
              <c:y val="0.4593665318862169"/>
            </c:manualLayout>
          </c:layout>
          <c:overlay val="0"/>
        </c:title>
        <c:numFmt formatCode="&quot;₹&quot;\ #,##0" sourceLinked="0"/>
        <c:majorTickMark val="out"/>
        <c:minorTickMark val="none"/>
        <c:tickLblPos val="nextTo"/>
        <c:txPr>
          <a:bodyPr/>
          <a:lstStyle/>
          <a:p>
            <a:pPr>
              <a:defRPr sz="800" b="1">
                <a:latin typeface="Segoe UI" panose="020B0502040204020203" pitchFamily="34" charset="0"/>
                <a:cs typeface="Segoe UI" panose="020B0502040204020203" pitchFamily="34" charset="0"/>
              </a:defRPr>
            </a:pPr>
            <a:endParaRPr lang="en-US"/>
          </a:p>
        </c:txPr>
        <c:crossAx val="1766313520"/>
        <c:crosses val="autoZero"/>
        <c:crossBetween val="between"/>
      </c:valAx>
      <c:spPr>
        <a:solidFill>
          <a:schemeClr val="bg1"/>
        </a:solidFill>
        <a:ln>
          <a:noFill/>
        </a:ln>
      </c:spPr>
    </c:plotArea>
    <c:plotVisOnly val="1"/>
    <c:dispBlanksAs val="gap"/>
    <c:showDLblsOverMax val="0"/>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1"/>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AAF2-4B77-9116-2BFB6C4B2553}"/>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AAF2-4B77-9116-2BFB6C4B2553}"/>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AAF2-4B77-9116-2BFB6C4B2553}"/>
              </c:ext>
            </c:extLst>
          </c:dPt>
          <c:cat>
            <c:strRef>
              <c:f>Cleaned_Dataset!$W$6:$W$8</c:f>
              <c:strCache>
                <c:ptCount val="3"/>
                <c:pt idx="0">
                  <c:v>Total Cost</c:v>
                </c:pt>
                <c:pt idx="1">
                  <c:v>Tansportation_cost</c:v>
                </c:pt>
                <c:pt idx="2">
                  <c:v>Profit</c:v>
                </c:pt>
              </c:strCache>
            </c:strRef>
          </c:cat>
          <c:val>
            <c:numRef>
              <c:f>Cleaned_Dataset!$X$6:$X$8</c:f>
              <c:numCache>
                <c:formatCode>General</c:formatCode>
                <c:ptCount val="3"/>
                <c:pt idx="0">
                  <c:v>19140</c:v>
                </c:pt>
                <c:pt idx="1">
                  <c:v>854</c:v>
                </c:pt>
                <c:pt idx="2">
                  <c:v>7759</c:v>
                </c:pt>
              </c:numCache>
            </c:numRef>
          </c:val>
          <c:extLst>
            <c:ext xmlns:c16="http://schemas.microsoft.com/office/drawing/2014/chart" uri="{C3380CC4-5D6E-409C-BE32-E72D297353CC}">
              <c16:uniqueId val="{00000000-52CD-4A21-B7BF-C440FE22493B}"/>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3.xml"/><Relationship Id="rId13" Type="http://schemas.openxmlformats.org/officeDocument/2006/relationships/chart" Target="../charts/chart7.xml"/><Relationship Id="rId18" Type="http://schemas.openxmlformats.org/officeDocument/2006/relationships/image" Target="../media/image11.png"/><Relationship Id="rId3" Type="http://schemas.openxmlformats.org/officeDocument/2006/relationships/image" Target="../media/image3.png"/><Relationship Id="rId21" Type="http://schemas.openxmlformats.org/officeDocument/2006/relationships/chart" Target="../charts/chart10.xml"/><Relationship Id="rId7" Type="http://schemas.openxmlformats.org/officeDocument/2006/relationships/chart" Target="../charts/chart2.xml"/><Relationship Id="rId12" Type="http://schemas.openxmlformats.org/officeDocument/2006/relationships/image" Target="../media/image6.png"/><Relationship Id="rId17" Type="http://schemas.openxmlformats.org/officeDocument/2006/relationships/image" Target="../media/image10.png"/><Relationship Id="rId2" Type="http://schemas.openxmlformats.org/officeDocument/2006/relationships/image" Target="../media/image2.png"/><Relationship Id="rId16" Type="http://schemas.openxmlformats.org/officeDocument/2006/relationships/image" Target="../media/image9.png"/><Relationship Id="rId20" Type="http://schemas.openxmlformats.org/officeDocument/2006/relationships/chart" Target="../charts/chart9.xml"/><Relationship Id="rId1" Type="http://schemas.openxmlformats.org/officeDocument/2006/relationships/image" Target="../media/image1.png"/><Relationship Id="rId6" Type="http://schemas.openxmlformats.org/officeDocument/2006/relationships/chart" Target="../charts/chart1.xml"/><Relationship Id="rId11" Type="http://schemas.openxmlformats.org/officeDocument/2006/relationships/chart" Target="../charts/chart6.xml"/><Relationship Id="rId5" Type="http://schemas.openxmlformats.org/officeDocument/2006/relationships/image" Target="../media/image5.png"/><Relationship Id="rId15" Type="http://schemas.openxmlformats.org/officeDocument/2006/relationships/image" Target="../media/image8.png"/><Relationship Id="rId10" Type="http://schemas.openxmlformats.org/officeDocument/2006/relationships/chart" Target="../charts/chart5.xml"/><Relationship Id="rId19" Type="http://schemas.openxmlformats.org/officeDocument/2006/relationships/chart" Target="../charts/chart8.xml"/><Relationship Id="rId4" Type="http://schemas.openxmlformats.org/officeDocument/2006/relationships/image" Target="../media/image4.png"/><Relationship Id="rId9" Type="http://schemas.openxmlformats.org/officeDocument/2006/relationships/chart" Target="../charts/chart4.xml"/><Relationship Id="rId14" Type="http://schemas.openxmlformats.org/officeDocument/2006/relationships/image" Target="../media/image7.png"/></Relationships>
</file>

<file path=xl/drawings/_rels/drawing12.xml.rels><?xml version="1.0" encoding="UTF-8" standalone="yes"?>
<Relationships xmlns="http://schemas.openxmlformats.org/package/2006/relationships"><Relationship Id="rId8" Type="http://schemas.openxmlformats.org/officeDocument/2006/relationships/chart" Target="../charts/chart18.xml"/><Relationship Id="rId3" Type="http://schemas.openxmlformats.org/officeDocument/2006/relationships/chart" Target="../charts/chart13.xml"/><Relationship Id="rId7" Type="http://schemas.openxmlformats.org/officeDocument/2006/relationships/chart" Target="../charts/chart17.xml"/><Relationship Id="rId12" Type="http://schemas.openxmlformats.org/officeDocument/2006/relationships/image" Target="../media/image5.png"/><Relationship Id="rId2" Type="http://schemas.openxmlformats.org/officeDocument/2006/relationships/chart" Target="../charts/chart12.xml"/><Relationship Id="rId1" Type="http://schemas.openxmlformats.org/officeDocument/2006/relationships/chart" Target="../charts/chart11.xml"/><Relationship Id="rId6" Type="http://schemas.openxmlformats.org/officeDocument/2006/relationships/chart" Target="../charts/chart16.xml"/><Relationship Id="rId11" Type="http://schemas.openxmlformats.org/officeDocument/2006/relationships/chart" Target="../charts/chart21.xml"/><Relationship Id="rId5" Type="http://schemas.openxmlformats.org/officeDocument/2006/relationships/chart" Target="../charts/chart15.xml"/><Relationship Id="rId10" Type="http://schemas.openxmlformats.org/officeDocument/2006/relationships/chart" Target="../charts/chart20.xml"/><Relationship Id="rId4" Type="http://schemas.openxmlformats.org/officeDocument/2006/relationships/chart" Target="../charts/chart14.xml"/><Relationship Id="rId9" Type="http://schemas.openxmlformats.org/officeDocument/2006/relationships/chart" Target="../charts/chart19.xml"/></Relationships>
</file>

<file path=xl/drawings/_rels/drawing17.xml.rels><?xml version="1.0" encoding="UTF-8" standalone="yes"?>
<Relationships xmlns="http://schemas.openxmlformats.org/package/2006/relationships"><Relationship Id="rId8" Type="http://schemas.openxmlformats.org/officeDocument/2006/relationships/chart" Target="../charts/chart29.xml"/><Relationship Id="rId13" Type="http://schemas.openxmlformats.org/officeDocument/2006/relationships/chart" Target="../charts/chart34.xml"/><Relationship Id="rId3" Type="http://schemas.openxmlformats.org/officeDocument/2006/relationships/chart" Target="../charts/chart24.xml"/><Relationship Id="rId7" Type="http://schemas.openxmlformats.org/officeDocument/2006/relationships/chart" Target="../charts/chart28.xml"/><Relationship Id="rId12" Type="http://schemas.openxmlformats.org/officeDocument/2006/relationships/chart" Target="../charts/chart33.xml"/><Relationship Id="rId17" Type="http://schemas.openxmlformats.org/officeDocument/2006/relationships/chart" Target="../charts/chart38.xml"/><Relationship Id="rId2" Type="http://schemas.openxmlformats.org/officeDocument/2006/relationships/chart" Target="../charts/chart23.xml"/><Relationship Id="rId16" Type="http://schemas.openxmlformats.org/officeDocument/2006/relationships/chart" Target="../charts/chart37.xml"/><Relationship Id="rId1" Type="http://schemas.openxmlformats.org/officeDocument/2006/relationships/chart" Target="../charts/chart22.xml"/><Relationship Id="rId6" Type="http://schemas.openxmlformats.org/officeDocument/2006/relationships/chart" Target="../charts/chart27.xml"/><Relationship Id="rId11" Type="http://schemas.openxmlformats.org/officeDocument/2006/relationships/chart" Target="../charts/chart32.xml"/><Relationship Id="rId5" Type="http://schemas.openxmlformats.org/officeDocument/2006/relationships/chart" Target="../charts/chart26.xml"/><Relationship Id="rId15" Type="http://schemas.openxmlformats.org/officeDocument/2006/relationships/chart" Target="../charts/chart36.xml"/><Relationship Id="rId10" Type="http://schemas.openxmlformats.org/officeDocument/2006/relationships/chart" Target="../charts/chart31.xml"/><Relationship Id="rId4" Type="http://schemas.openxmlformats.org/officeDocument/2006/relationships/chart" Target="../charts/chart25.xml"/><Relationship Id="rId9" Type="http://schemas.openxmlformats.org/officeDocument/2006/relationships/chart" Target="../charts/chart30.xml"/><Relationship Id="rId14" Type="http://schemas.openxmlformats.org/officeDocument/2006/relationships/chart" Target="../charts/chart35.xml"/></Relationships>
</file>

<file path=xl/drawings/_rels/drawing28.xml.rels><?xml version="1.0" encoding="UTF-8" standalone="yes"?>
<Relationships xmlns="http://schemas.openxmlformats.org/package/2006/relationships"><Relationship Id="rId1" Type="http://schemas.openxmlformats.org/officeDocument/2006/relationships/chart" Target="../charts/chart39.xml"/></Relationships>
</file>

<file path=xl/drawings/_rels/drawing29.xml.rels><?xml version="1.0" encoding="UTF-8" standalone="yes"?>
<Relationships xmlns="http://schemas.openxmlformats.org/package/2006/relationships"><Relationship Id="rId1" Type="http://schemas.openxmlformats.org/officeDocument/2006/relationships/image" Target="../media/image12.png"/></Relationships>
</file>

<file path=xl/drawings/drawing1.xml><?xml version="1.0" encoding="utf-8"?>
<xdr:wsDr xmlns:xdr="http://schemas.openxmlformats.org/drawingml/2006/spreadsheetDrawing" xmlns:a="http://schemas.openxmlformats.org/drawingml/2006/main">
  <xdr:twoCellAnchor>
    <xdr:from>
      <xdr:col>0</xdr:col>
      <xdr:colOff>63499</xdr:colOff>
      <xdr:row>0</xdr:row>
      <xdr:rowOff>100013</xdr:rowOff>
    </xdr:from>
    <xdr:to>
      <xdr:col>32</xdr:col>
      <xdr:colOff>148165</xdr:colOff>
      <xdr:row>6</xdr:row>
      <xdr:rowOff>106363</xdr:rowOff>
    </xdr:to>
    <xdr:sp macro="" textlink="">
      <xdr:nvSpPr>
        <xdr:cNvPr id="2" name="Rectangle: Top Corners Rounded 1">
          <a:extLst>
            <a:ext uri="{FF2B5EF4-FFF2-40B4-BE49-F238E27FC236}">
              <a16:creationId xmlns:a16="http://schemas.microsoft.com/office/drawing/2014/main" id="{C90AC045-B88C-7CFA-4059-E772DA849FDE}"/>
            </a:ext>
          </a:extLst>
        </xdr:cNvPr>
        <xdr:cNvSpPr/>
      </xdr:nvSpPr>
      <xdr:spPr>
        <a:xfrm>
          <a:off x="63499" y="100013"/>
          <a:ext cx="19727333" cy="1085850"/>
        </a:xfrm>
        <a:prstGeom prst="round2SameRect">
          <a:avLst/>
        </a:prstGeom>
        <a:solidFill>
          <a:srgbClr val="0B5D1E"/>
        </a:solidFill>
        <a:ln>
          <a:noFill/>
        </a:ln>
        <a:effectLst>
          <a:glow rad="101600">
            <a:srgbClr val="FFC000">
              <a:alpha val="60000"/>
            </a:srgbClr>
          </a:glow>
          <a:outerShdw blurRad="50800" dist="38100" dir="13500000" algn="b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xdr:col>
      <xdr:colOff>520700</xdr:colOff>
      <xdr:row>0</xdr:row>
      <xdr:rowOff>127000</xdr:rowOff>
    </xdr:from>
    <xdr:to>
      <xdr:col>21</xdr:col>
      <xdr:colOff>268817</xdr:colOff>
      <xdr:row>3</xdr:row>
      <xdr:rowOff>50800</xdr:rowOff>
    </xdr:to>
    <xdr:sp macro="" textlink="">
      <xdr:nvSpPr>
        <xdr:cNvPr id="3" name="TextBox 2">
          <a:extLst>
            <a:ext uri="{FF2B5EF4-FFF2-40B4-BE49-F238E27FC236}">
              <a16:creationId xmlns:a16="http://schemas.microsoft.com/office/drawing/2014/main" id="{835F1A17-70E2-6E0C-8201-5C336E1B133F}"/>
            </a:ext>
          </a:extLst>
        </xdr:cNvPr>
        <xdr:cNvSpPr txBox="1"/>
      </xdr:nvSpPr>
      <xdr:spPr>
        <a:xfrm>
          <a:off x="1748367" y="127000"/>
          <a:ext cx="11410950" cy="463550"/>
        </a:xfrm>
        <a:prstGeom prst="rect">
          <a:avLst/>
        </a:prstGeom>
        <a:gradFill flip="none" rotWithShape="1">
          <a:gsLst>
            <a:gs pos="0">
              <a:srgbClr val="0B5D1E">
                <a:shade val="30000"/>
                <a:satMod val="115000"/>
              </a:srgbClr>
            </a:gs>
            <a:gs pos="50000">
              <a:srgbClr val="0B5D1E">
                <a:shade val="67500"/>
                <a:satMod val="115000"/>
              </a:srgbClr>
            </a:gs>
            <a:gs pos="100000">
              <a:srgbClr val="0B5D1E">
                <a:shade val="100000"/>
                <a:satMod val="115000"/>
              </a:srgbClr>
            </a:gs>
          </a:gsLst>
          <a:lin ang="2700000" scaled="1"/>
          <a:tileRect/>
        </a:gra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2000" b="1">
              <a:latin typeface="Segoe UI" panose="020B0502040204020203" pitchFamily="34" charset="0"/>
              <a:cs typeface="Segoe UI" panose="020B0502040204020203" pitchFamily="34" charset="0"/>
            </a:rPr>
            <a:t>🌾 </a:t>
          </a:r>
          <a:r>
            <a:rPr lang="en-IN" sz="2400" b="1">
              <a:solidFill>
                <a:srgbClr val="FFC000"/>
              </a:solidFill>
              <a:latin typeface="Segoe UI" panose="020B0502040204020203" pitchFamily="34" charset="0"/>
              <a:cs typeface="Segoe UI" panose="020B0502040204020203" pitchFamily="34" charset="0"/>
            </a:rPr>
            <a:t>BANGALORE</a:t>
          </a:r>
          <a:r>
            <a:rPr lang="en-IN" sz="2400" b="1">
              <a:latin typeface="Segoe UI" panose="020B0502040204020203" pitchFamily="34" charset="0"/>
              <a:cs typeface="Segoe UI" panose="020B0502040204020203" pitchFamily="34" charset="0"/>
            </a:rPr>
            <a:t> </a:t>
          </a:r>
          <a:r>
            <a:rPr lang="en-IN" sz="2400" b="1">
              <a:solidFill>
                <a:schemeClr val="bg1"/>
              </a:solidFill>
              <a:latin typeface="Segoe UI" panose="020B0502040204020203" pitchFamily="34" charset="0"/>
              <a:cs typeface="Segoe UI" panose="020B0502040204020203" pitchFamily="34" charset="0"/>
            </a:rPr>
            <a:t>SMART MANDI &amp; CROP PRICE INTELLIGENCE DASHBOARD</a:t>
          </a:r>
        </a:p>
      </xdr:txBody>
    </xdr:sp>
    <xdr:clientData/>
  </xdr:twoCellAnchor>
  <xdr:twoCellAnchor>
    <xdr:from>
      <xdr:col>2</xdr:col>
      <xdr:colOff>514350</xdr:colOff>
      <xdr:row>3</xdr:row>
      <xdr:rowOff>135466</xdr:rowOff>
    </xdr:from>
    <xdr:to>
      <xdr:col>14</xdr:col>
      <xdr:colOff>402166</xdr:colOff>
      <xdr:row>6</xdr:row>
      <xdr:rowOff>63499</xdr:rowOff>
    </xdr:to>
    <xdr:sp macro="" textlink="">
      <xdr:nvSpPr>
        <xdr:cNvPr id="4" name="TextBox 3">
          <a:extLst>
            <a:ext uri="{FF2B5EF4-FFF2-40B4-BE49-F238E27FC236}">
              <a16:creationId xmlns:a16="http://schemas.microsoft.com/office/drawing/2014/main" id="{F049E5FD-C5EE-8143-DD9D-1E41B400CB6E}"/>
            </a:ext>
          </a:extLst>
        </xdr:cNvPr>
        <xdr:cNvSpPr txBox="1"/>
      </xdr:nvSpPr>
      <xdr:spPr>
        <a:xfrm>
          <a:off x="1742017" y="675216"/>
          <a:ext cx="7253816" cy="467783"/>
        </a:xfrm>
        <a:prstGeom prst="rect">
          <a:avLst/>
        </a:prstGeom>
        <a:gradFill flip="none" rotWithShape="1">
          <a:gsLst>
            <a:gs pos="0">
              <a:srgbClr val="0B5D1E">
                <a:shade val="30000"/>
                <a:satMod val="115000"/>
              </a:srgbClr>
            </a:gs>
            <a:gs pos="50000">
              <a:srgbClr val="0B5D1E">
                <a:shade val="67500"/>
                <a:satMod val="115000"/>
              </a:srgbClr>
            </a:gs>
            <a:gs pos="100000">
              <a:srgbClr val="0B5D1E">
                <a:shade val="100000"/>
                <a:satMod val="115000"/>
              </a:srgbClr>
            </a:gs>
          </a:gsLst>
          <a:lin ang="2700000" scaled="1"/>
          <a:tileRect/>
        </a:gra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800" b="0" i="1">
              <a:solidFill>
                <a:schemeClr val="bg1"/>
              </a:solidFill>
              <a:latin typeface="Segoe UI" panose="020B0502040204020203" pitchFamily="34" charset="0"/>
              <a:cs typeface="Segoe UI" panose="020B0502040204020203" pitchFamily="34" charset="0"/>
            </a:rPr>
            <a:t>Know The Price. Choose The Best Market. Maximize Your Profit.</a:t>
          </a:r>
        </a:p>
      </xdr:txBody>
    </xdr:sp>
    <xdr:clientData/>
  </xdr:twoCellAnchor>
  <xdr:twoCellAnchor editAs="oneCell">
    <xdr:from>
      <xdr:col>0</xdr:col>
      <xdr:colOff>137583</xdr:colOff>
      <xdr:row>0</xdr:row>
      <xdr:rowOff>95250</xdr:rowOff>
    </xdr:from>
    <xdr:to>
      <xdr:col>2</xdr:col>
      <xdr:colOff>582083</xdr:colOff>
      <xdr:row>6</xdr:row>
      <xdr:rowOff>55033</xdr:rowOff>
    </xdr:to>
    <xdr:pic>
      <xdr:nvPicPr>
        <xdr:cNvPr id="6" name="Picture 5">
          <a:extLst>
            <a:ext uri="{FF2B5EF4-FFF2-40B4-BE49-F238E27FC236}">
              <a16:creationId xmlns:a16="http://schemas.microsoft.com/office/drawing/2014/main" id="{EE518011-A18F-011A-93E9-935F2A5BCAC8}"/>
            </a:ext>
          </a:extLst>
        </xdr:cNvPr>
        <xdr:cNvPicPr>
          <a:picLocks noChangeAspect="1"/>
        </xdr:cNvPicPr>
      </xdr:nvPicPr>
      <xdr:blipFill>
        <a:blip xmlns:r="http://schemas.openxmlformats.org/officeDocument/2006/relationships" r:embed="rId1"/>
        <a:stretch>
          <a:fillRect/>
        </a:stretch>
      </xdr:blipFill>
      <xdr:spPr>
        <a:xfrm>
          <a:off x="137583" y="95250"/>
          <a:ext cx="1672167" cy="1039283"/>
        </a:xfrm>
        <a:prstGeom prst="rect">
          <a:avLst/>
        </a:prstGeom>
      </xdr:spPr>
    </xdr:pic>
    <xdr:clientData/>
  </xdr:twoCellAnchor>
  <xdr:twoCellAnchor>
    <xdr:from>
      <xdr:col>0</xdr:col>
      <xdr:colOff>89959</xdr:colOff>
      <xdr:row>7</xdr:row>
      <xdr:rowOff>49263</xdr:rowOff>
    </xdr:from>
    <xdr:to>
      <xdr:col>3</xdr:col>
      <xdr:colOff>359834</xdr:colOff>
      <xdr:row>43</xdr:row>
      <xdr:rowOff>105832</xdr:rowOff>
    </xdr:to>
    <xdr:sp macro="" textlink="">
      <xdr:nvSpPr>
        <xdr:cNvPr id="22" name="Rectangle: Diagonal Corners Rounded 21">
          <a:extLst>
            <a:ext uri="{FF2B5EF4-FFF2-40B4-BE49-F238E27FC236}">
              <a16:creationId xmlns:a16="http://schemas.microsoft.com/office/drawing/2014/main" id="{D1303E3D-88F4-3FB1-CA64-8761C9793D29}"/>
            </a:ext>
          </a:extLst>
        </xdr:cNvPr>
        <xdr:cNvSpPr/>
      </xdr:nvSpPr>
      <xdr:spPr>
        <a:xfrm>
          <a:off x="89959" y="1308680"/>
          <a:ext cx="2111375" cy="6533569"/>
        </a:xfrm>
        <a:prstGeom prst="round2DiagRect">
          <a:avLst/>
        </a:prstGeom>
        <a:solidFill>
          <a:srgbClr val="F7FAF2"/>
        </a:solidFill>
        <a:ln>
          <a:solidFill>
            <a:srgbClr val="D5E8D4"/>
          </a:solidFill>
        </a:ln>
        <a:effectLst>
          <a:outerShdw blurRad="50800" dist="38100" dir="10800000" algn="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492125</xdr:colOff>
      <xdr:row>7</xdr:row>
      <xdr:rowOff>55562</xdr:rowOff>
    </xdr:from>
    <xdr:to>
      <xdr:col>3</xdr:col>
      <xdr:colOff>119062</xdr:colOff>
      <xdr:row>9</xdr:row>
      <xdr:rowOff>95249</xdr:rowOff>
    </xdr:to>
    <xdr:sp macro="" textlink="">
      <xdr:nvSpPr>
        <xdr:cNvPr id="23" name="TextBox 22">
          <a:extLst>
            <a:ext uri="{FF2B5EF4-FFF2-40B4-BE49-F238E27FC236}">
              <a16:creationId xmlns:a16="http://schemas.microsoft.com/office/drawing/2014/main" id="{5AC044DF-7430-6F6E-9D29-160A9E3ADE57}"/>
            </a:ext>
          </a:extLst>
        </xdr:cNvPr>
        <xdr:cNvSpPr txBox="1"/>
      </xdr:nvSpPr>
      <xdr:spPr>
        <a:xfrm>
          <a:off x="492125" y="1314979"/>
          <a:ext cx="1468437" cy="399520"/>
        </a:xfrm>
        <a:prstGeom prst="rect">
          <a:avLst/>
        </a:prstGeom>
        <a:solidFill>
          <a:srgbClr val="F4F7F0"/>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400" b="1">
              <a:solidFill>
                <a:srgbClr val="0B5D1E"/>
              </a:solidFill>
              <a:latin typeface="Segoe UI" panose="020B0502040204020203" pitchFamily="34" charset="0"/>
              <a:cs typeface="Segoe UI" panose="020B0502040204020203" pitchFamily="34" charset="0"/>
            </a:rPr>
            <a:t>FILTERS</a:t>
          </a:r>
        </a:p>
      </xdr:txBody>
    </xdr:sp>
    <xdr:clientData/>
  </xdr:twoCellAnchor>
  <xdr:twoCellAnchor editAs="oneCell">
    <xdr:from>
      <xdr:col>0</xdr:col>
      <xdr:colOff>563564</xdr:colOff>
      <xdr:row>7</xdr:row>
      <xdr:rowOff>95251</xdr:rowOff>
    </xdr:from>
    <xdr:to>
      <xdr:col>1</xdr:col>
      <xdr:colOff>267800</xdr:colOff>
      <xdr:row>9</xdr:row>
      <xdr:rowOff>55563</xdr:rowOff>
    </xdr:to>
    <xdr:pic>
      <xdr:nvPicPr>
        <xdr:cNvPr id="28" name="Picture 27">
          <a:extLst>
            <a:ext uri="{FF2B5EF4-FFF2-40B4-BE49-F238E27FC236}">
              <a16:creationId xmlns:a16="http://schemas.microsoft.com/office/drawing/2014/main" id="{D2B28730-1C16-3AA5-59F3-EF8C287F3D4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563564" y="1354668"/>
          <a:ext cx="318069" cy="32014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47625</xdr:colOff>
      <xdr:row>9</xdr:row>
      <xdr:rowOff>119062</xdr:rowOff>
    </xdr:from>
    <xdr:to>
      <xdr:col>2</xdr:col>
      <xdr:colOff>396875</xdr:colOff>
      <xdr:row>9</xdr:row>
      <xdr:rowOff>127000</xdr:rowOff>
    </xdr:to>
    <xdr:cxnSp macro="">
      <xdr:nvCxnSpPr>
        <xdr:cNvPr id="30" name="Straight Connector 29">
          <a:extLst>
            <a:ext uri="{FF2B5EF4-FFF2-40B4-BE49-F238E27FC236}">
              <a16:creationId xmlns:a16="http://schemas.microsoft.com/office/drawing/2014/main" id="{813ADDEA-DA74-42F4-F759-3E4A2F018F71}"/>
            </a:ext>
          </a:extLst>
        </xdr:cNvPr>
        <xdr:cNvCxnSpPr/>
      </xdr:nvCxnSpPr>
      <xdr:spPr>
        <a:xfrm flipV="1">
          <a:off x="661458" y="1738312"/>
          <a:ext cx="963084" cy="7938"/>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0</xdr:col>
      <xdr:colOff>206376</xdr:colOff>
      <xdr:row>15</xdr:row>
      <xdr:rowOff>42333</xdr:rowOff>
    </xdr:from>
    <xdr:to>
      <xdr:col>3</xdr:col>
      <xdr:colOff>285750</xdr:colOff>
      <xdr:row>18</xdr:row>
      <xdr:rowOff>123220</xdr:rowOff>
    </xdr:to>
    <mc:AlternateContent xmlns:mc="http://schemas.openxmlformats.org/markup-compatibility/2006" xmlns:a14="http://schemas.microsoft.com/office/drawing/2010/main">
      <mc:Choice Requires="a14">
        <xdr:graphicFrame macro="">
          <xdr:nvGraphicFramePr>
            <xdr:cNvPr id="33" name="Area_Type 1">
              <a:extLst>
                <a:ext uri="{FF2B5EF4-FFF2-40B4-BE49-F238E27FC236}">
                  <a16:creationId xmlns:a16="http://schemas.microsoft.com/office/drawing/2014/main" id="{D24C37CF-D162-425A-B28D-2FACC858F0EC}"/>
                </a:ext>
              </a:extLst>
            </xdr:cNvPr>
            <xdr:cNvGraphicFramePr/>
          </xdr:nvGraphicFramePr>
          <xdr:xfrm>
            <a:off x="0" y="0"/>
            <a:ext cx="0" cy="0"/>
          </xdr:xfrm>
          <a:graphic>
            <a:graphicData uri="http://schemas.microsoft.com/office/drawing/2010/slicer">
              <sle:slicer xmlns:sle="http://schemas.microsoft.com/office/drawing/2010/slicer" name="Area_Type 1"/>
            </a:graphicData>
          </a:graphic>
        </xdr:graphicFrame>
      </mc:Choice>
      <mc:Fallback xmlns="">
        <xdr:sp macro="" textlink="">
          <xdr:nvSpPr>
            <xdr:cNvPr id="0" name=""/>
            <xdr:cNvSpPr>
              <a:spLocks noTextEdit="1"/>
            </xdr:cNvSpPr>
          </xdr:nvSpPr>
          <xdr:spPr>
            <a:xfrm>
              <a:off x="206376" y="2741083"/>
              <a:ext cx="1920874" cy="62063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221190</xdr:colOff>
      <xdr:row>10</xdr:row>
      <xdr:rowOff>95250</xdr:rowOff>
    </xdr:from>
    <xdr:to>
      <xdr:col>3</xdr:col>
      <xdr:colOff>275166</xdr:colOff>
      <xdr:row>13</xdr:row>
      <xdr:rowOff>164042</xdr:rowOff>
    </xdr:to>
    <mc:AlternateContent xmlns:mc="http://schemas.openxmlformats.org/markup-compatibility/2006" xmlns:a14="http://schemas.microsoft.com/office/drawing/2010/main">
      <mc:Choice Requires="a14">
        <xdr:graphicFrame macro="">
          <xdr:nvGraphicFramePr>
            <xdr:cNvPr id="34" name="Crop_Name 1">
              <a:extLst>
                <a:ext uri="{FF2B5EF4-FFF2-40B4-BE49-F238E27FC236}">
                  <a16:creationId xmlns:a16="http://schemas.microsoft.com/office/drawing/2014/main" id="{7EF4DDA1-D83F-4F2E-9C59-67D84604F0D0}"/>
                </a:ext>
              </a:extLst>
            </xdr:cNvPr>
            <xdr:cNvGraphicFramePr/>
          </xdr:nvGraphicFramePr>
          <xdr:xfrm>
            <a:off x="0" y="0"/>
            <a:ext cx="0" cy="0"/>
          </xdr:xfrm>
          <a:graphic>
            <a:graphicData uri="http://schemas.microsoft.com/office/drawing/2010/slicer">
              <sle:slicer xmlns:sle="http://schemas.microsoft.com/office/drawing/2010/slicer" name="Crop_Name 1"/>
            </a:graphicData>
          </a:graphic>
        </xdr:graphicFrame>
      </mc:Choice>
      <mc:Fallback xmlns="">
        <xdr:sp macro="" textlink="">
          <xdr:nvSpPr>
            <xdr:cNvPr id="0" name=""/>
            <xdr:cNvSpPr>
              <a:spLocks noTextEdit="1"/>
            </xdr:cNvSpPr>
          </xdr:nvSpPr>
          <xdr:spPr>
            <a:xfrm>
              <a:off x="221190" y="1894417"/>
              <a:ext cx="1895476" cy="60854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143377</xdr:colOff>
      <xdr:row>19</xdr:row>
      <xdr:rowOff>71182</xdr:rowOff>
    </xdr:from>
    <xdr:to>
      <xdr:col>3</xdr:col>
      <xdr:colOff>135439</xdr:colOff>
      <xdr:row>29</xdr:row>
      <xdr:rowOff>10582</xdr:rowOff>
    </xdr:to>
    <xdr:sp macro="" textlink="">
      <xdr:nvSpPr>
        <xdr:cNvPr id="39" name="Rectangle: Diagonal Corners Rounded 38">
          <a:extLst>
            <a:ext uri="{FF2B5EF4-FFF2-40B4-BE49-F238E27FC236}">
              <a16:creationId xmlns:a16="http://schemas.microsoft.com/office/drawing/2014/main" id="{3DF402FE-AC2D-F017-92D1-85197985C5D8}"/>
            </a:ext>
          </a:extLst>
        </xdr:cNvPr>
        <xdr:cNvSpPr/>
      </xdr:nvSpPr>
      <xdr:spPr>
        <a:xfrm>
          <a:off x="143377" y="3489599"/>
          <a:ext cx="1833562" cy="1738566"/>
        </a:xfrm>
        <a:prstGeom prst="round2DiagRect">
          <a:avLst/>
        </a:prstGeom>
        <a:solidFill>
          <a:schemeClr val="accent3">
            <a:lumMod val="20000"/>
            <a:lumOff val="80000"/>
          </a:schemeClr>
        </a:solidFill>
        <a:ln w="3175">
          <a:solidFill>
            <a:srgbClr val="0B5D1E"/>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1100"/>
            <a:t>📍</a:t>
          </a:r>
          <a:r>
            <a:rPr lang="en-IN" sz="900" b="1" i="1" u="none">
              <a:solidFill>
                <a:schemeClr val="tx1"/>
              </a:solidFill>
              <a:latin typeface="Segoe UI" panose="020B0502040204020203" pitchFamily="34" charset="0"/>
              <a:cs typeface="Segoe UI" panose="020B0502040204020203" pitchFamily="34" charset="0"/>
            </a:rPr>
            <a:t>BANGALORE MARKETS</a:t>
          </a:r>
        </a:p>
        <a:p>
          <a:pPr marL="0" marR="0" lvl="0" indent="0" algn="l" defTabSz="914400" eaLnBrk="1" fontAlgn="auto" latinLnBrk="0" hangingPunct="1">
            <a:lnSpc>
              <a:spcPct val="100000"/>
            </a:lnSpc>
            <a:spcBef>
              <a:spcPts val="0"/>
            </a:spcBef>
            <a:spcAft>
              <a:spcPts val="0"/>
            </a:spcAft>
            <a:buClrTx/>
            <a:buSzTx/>
            <a:buFontTx/>
            <a:buNone/>
            <a:tabLst/>
            <a:defRPr/>
          </a:pPr>
          <a:endParaRPr lang="en-IN" sz="1100" b="1">
            <a:solidFill>
              <a:schemeClr val="tx1"/>
            </a:solidFill>
            <a:latin typeface="Segoe UI" panose="020B0502040204020203" pitchFamily="34" charset="0"/>
            <a:cs typeface="Segoe UI" panose="020B0502040204020203" pitchFamily="34" charset="0"/>
          </a:endParaRPr>
        </a:p>
        <a:p>
          <a:pPr algn="l"/>
          <a:r>
            <a:rPr lang="en-US" sz="1000" b="1">
              <a:solidFill>
                <a:schemeClr val="tx1"/>
              </a:solidFill>
              <a:latin typeface="Segoe UI" panose="020B0502040204020203" pitchFamily="34" charset="0"/>
              <a:cs typeface="Segoe UI" panose="020B0502040204020203" pitchFamily="34" charset="0"/>
            </a:rPr>
            <a:t>🔺</a:t>
          </a:r>
          <a:r>
            <a:rPr lang="en-IN" sz="1000" b="1">
              <a:solidFill>
                <a:schemeClr val="tx1"/>
              </a:solidFill>
              <a:latin typeface="Segoe UI" panose="020B0502040204020203" pitchFamily="34" charset="0"/>
              <a:cs typeface="Segoe UI" panose="020B0502040204020203" pitchFamily="34" charset="0"/>
            </a:rPr>
            <a:t> KR Market</a:t>
          </a:r>
          <a:br>
            <a:rPr lang="en-IN" sz="1000" b="1">
              <a:solidFill>
                <a:schemeClr val="tx1"/>
              </a:solidFill>
              <a:latin typeface="Segoe UI" panose="020B0502040204020203" pitchFamily="34" charset="0"/>
              <a:cs typeface="Segoe UI" panose="020B0502040204020203" pitchFamily="34" charset="0"/>
            </a:rPr>
          </a:br>
          <a:r>
            <a:rPr lang="en-US" sz="1000" b="1">
              <a:solidFill>
                <a:schemeClr val="tx1"/>
              </a:solidFill>
              <a:effectLst/>
              <a:latin typeface="Segoe UI" panose="020B0502040204020203" pitchFamily="34" charset="0"/>
              <a:ea typeface="+mn-ea"/>
              <a:cs typeface="Segoe UI" panose="020B0502040204020203" pitchFamily="34" charset="0"/>
            </a:rPr>
            <a:t>🔺</a:t>
          </a:r>
          <a:r>
            <a:rPr lang="en-IN" sz="1000" b="1">
              <a:solidFill>
                <a:schemeClr val="tx1"/>
              </a:solidFill>
              <a:latin typeface="Segoe UI" panose="020B0502040204020203" pitchFamily="34" charset="0"/>
              <a:cs typeface="Segoe UI" panose="020B0502040204020203" pitchFamily="34" charset="0"/>
            </a:rPr>
            <a:t> Yeshwanthpur Market</a:t>
          </a:r>
          <a:br>
            <a:rPr lang="en-IN" sz="1000" b="1">
              <a:solidFill>
                <a:schemeClr val="tx1"/>
              </a:solidFill>
              <a:latin typeface="Segoe UI" panose="020B0502040204020203" pitchFamily="34" charset="0"/>
              <a:cs typeface="Segoe UI" panose="020B0502040204020203" pitchFamily="34" charset="0"/>
            </a:rPr>
          </a:br>
          <a:r>
            <a:rPr lang="en-US" sz="1000" b="1">
              <a:solidFill>
                <a:schemeClr val="tx1"/>
              </a:solidFill>
              <a:effectLst/>
              <a:latin typeface="Segoe UI" panose="020B0502040204020203" pitchFamily="34" charset="0"/>
              <a:ea typeface="+mn-ea"/>
              <a:cs typeface="Segoe UI" panose="020B0502040204020203" pitchFamily="34" charset="0"/>
            </a:rPr>
            <a:t>🔺</a:t>
          </a:r>
          <a:r>
            <a:rPr lang="en-IN" sz="1000" b="1">
              <a:solidFill>
                <a:schemeClr val="tx1"/>
              </a:solidFill>
              <a:latin typeface="Segoe UI" panose="020B0502040204020203" pitchFamily="34" charset="0"/>
              <a:cs typeface="Segoe UI" panose="020B0502040204020203" pitchFamily="34" charset="0"/>
            </a:rPr>
            <a:t> APMC Yard</a:t>
          </a:r>
          <a:br>
            <a:rPr lang="en-IN" sz="1000" b="1">
              <a:solidFill>
                <a:schemeClr val="tx1"/>
              </a:solidFill>
              <a:latin typeface="Segoe UI" panose="020B0502040204020203" pitchFamily="34" charset="0"/>
              <a:cs typeface="Segoe UI" panose="020B0502040204020203" pitchFamily="34" charset="0"/>
            </a:rPr>
          </a:br>
          <a:r>
            <a:rPr lang="en-US" sz="1000" b="1">
              <a:solidFill>
                <a:schemeClr val="tx1"/>
              </a:solidFill>
              <a:effectLst/>
              <a:latin typeface="Segoe UI" panose="020B0502040204020203" pitchFamily="34" charset="0"/>
              <a:ea typeface="+mn-ea"/>
              <a:cs typeface="Segoe UI" panose="020B0502040204020203" pitchFamily="34" charset="0"/>
            </a:rPr>
            <a:t>🔺</a:t>
          </a:r>
          <a:r>
            <a:rPr lang="en-IN" sz="1000" b="1">
              <a:solidFill>
                <a:schemeClr val="tx1"/>
              </a:solidFill>
              <a:latin typeface="Segoe UI" panose="020B0502040204020203" pitchFamily="34" charset="0"/>
              <a:cs typeface="Segoe UI" panose="020B0502040204020203" pitchFamily="34" charset="0"/>
            </a:rPr>
            <a:t> Kengeri Market</a:t>
          </a:r>
          <a:br>
            <a:rPr lang="en-IN" sz="1000" b="1">
              <a:solidFill>
                <a:schemeClr val="tx1"/>
              </a:solidFill>
              <a:latin typeface="Segoe UI" panose="020B0502040204020203" pitchFamily="34" charset="0"/>
              <a:cs typeface="Segoe UI" panose="020B0502040204020203" pitchFamily="34" charset="0"/>
            </a:rPr>
          </a:br>
          <a:r>
            <a:rPr lang="en-US" sz="1000" b="1">
              <a:solidFill>
                <a:schemeClr val="tx1"/>
              </a:solidFill>
              <a:effectLst/>
              <a:latin typeface="Segoe UI" panose="020B0502040204020203" pitchFamily="34" charset="0"/>
              <a:ea typeface="+mn-ea"/>
              <a:cs typeface="Segoe UI" panose="020B0502040204020203" pitchFamily="34" charset="0"/>
            </a:rPr>
            <a:t>🔺</a:t>
          </a:r>
          <a:r>
            <a:rPr lang="en-IN" sz="1000" b="1">
              <a:solidFill>
                <a:schemeClr val="tx1"/>
              </a:solidFill>
              <a:latin typeface="Segoe UI" panose="020B0502040204020203" pitchFamily="34" charset="0"/>
              <a:cs typeface="Segoe UI" panose="020B0502040204020203" pitchFamily="34" charset="0"/>
            </a:rPr>
            <a:t> Whitefield Marke</a:t>
          </a:r>
        </a:p>
      </xdr:txBody>
    </xdr:sp>
    <xdr:clientData/>
  </xdr:twoCellAnchor>
  <xdr:twoCellAnchor editAs="oneCell">
    <xdr:from>
      <xdr:col>0</xdr:col>
      <xdr:colOff>174625</xdr:colOff>
      <xdr:row>31</xdr:row>
      <xdr:rowOff>0</xdr:rowOff>
    </xdr:from>
    <xdr:to>
      <xdr:col>3</xdr:col>
      <xdr:colOff>162151</xdr:colOff>
      <xdr:row>42</xdr:row>
      <xdr:rowOff>81194</xdr:rowOff>
    </xdr:to>
    <xdr:pic>
      <xdr:nvPicPr>
        <xdr:cNvPr id="40" name="Picture 39">
          <a:extLst>
            <a:ext uri="{FF2B5EF4-FFF2-40B4-BE49-F238E27FC236}">
              <a16:creationId xmlns:a16="http://schemas.microsoft.com/office/drawing/2014/main" id="{6E09865A-08F3-3386-4AB4-B90EAEDF5070}"/>
            </a:ext>
          </a:extLst>
        </xdr:cNvPr>
        <xdr:cNvPicPr>
          <a:picLocks noChangeAspect="1"/>
        </xdr:cNvPicPr>
      </xdr:nvPicPr>
      <xdr:blipFill>
        <a:blip xmlns:r="http://schemas.openxmlformats.org/officeDocument/2006/relationships" r:embed="rId3"/>
        <a:stretch>
          <a:fillRect/>
        </a:stretch>
      </xdr:blipFill>
      <xdr:spPr>
        <a:xfrm>
          <a:off x="174625" y="5577417"/>
          <a:ext cx="1829026" cy="2060277"/>
        </a:xfrm>
        <a:prstGeom prst="rect">
          <a:avLst/>
        </a:prstGeom>
        <a:ln>
          <a:noFill/>
        </a:ln>
        <a:effectLst>
          <a:softEdge rad="112500"/>
        </a:effectLst>
      </xdr:spPr>
    </xdr:pic>
    <xdr:clientData/>
  </xdr:twoCellAnchor>
  <xdr:twoCellAnchor editAs="oneCell">
    <xdr:from>
      <xdr:col>28</xdr:col>
      <xdr:colOff>0</xdr:colOff>
      <xdr:row>0</xdr:row>
      <xdr:rowOff>154819</xdr:rowOff>
    </xdr:from>
    <xdr:to>
      <xdr:col>32</xdr:col>
      <xdr:colOff>122463</xdr:colOff>
      <xdr:row>6</xdr:row>
      <xdr:rowOff>80556</xdr:rowOff>
    </xdr:to>
    <xdr:pic>
      <xdr:nvPicPr>
        <xdr:cNvPr id="41" name="Picture 40">
          <a:extLst>
            <a:ext uri="{FF2B5EF4-FFF2-40B4-BE49-F238E27FC236}">
              <a16:creationId xmlns:a16="http://schemas.microsoft.com/office/drawing/2014/main" id="{F3B6AB68-3483-2540-F709-1ED18A9309DE}"/>
            </a:ext>
          </a:extLst>
        </xdr:cNvPr>
        <xdr:cNvPicPr>
          <a:picLocks noChangeAspect="1"/>
        </xdr:cNvPicPr>
      </xdr:nvPicPr>
      <xdr:blipFill>
        <a:blip xmlns:r="http://schemas.openxmlformats.org/officeDocument/2006/relationships" r:embed="rId4"/>
        <a:stretch>
          <a:fillRect/>
        </a:stretch>
      </xdr:blipFill>
      <xdr:spPr>
        <a:xfrm>
          <a:off x="17187333" y="154819"/>
          <a:ext cx="2577797" cy="1005237"/>
        </a:xfrm>
        <a:prstGeom prst="rect">
          <a:avLst/>
        </a:prstGeom>
        <a:ln>
          <a:noFill/>
        </a:ln>
        <a:effectLst>
          <a:softEdge rad="112500"/>
        </a:effectLst>
      </xdr:spPr>
    </xdr:pic>
    <xdr:clientData/>
  </xdr:twoCellAnchor>
  <xdr:twoCellAnchor>
    <xdr:from>
      <xdr:col>3</xdr:col>
      <xdr:colOff>582083</xdr:colOff>
      <xdr:row>7</xdr:row>
      <xdr:rowOff>146428</xdr:rowOff>
    </xdr:from>
    <xdr:to>
      <xdr:col>8</xdr:col>
      <xdr:colOff>222250</xdr:colOff>
      <xdr:row>14</xdr:row>
      <xdr:rowOff>169333</xdr:rowOff>
    </xdr:to>
    <xdr:sp macro="" textlink="">
      <xdr:nvSpPr>
        <xdr:cNvPr id="60" name="Rectangle: Top Corners Rounded 59">
          <a:extLst>
            <a:ext uri="{FF2B5EF4-FFF2-40B4-BE49-F238E27FC236}">
              <a16:creationId xmlns:a16="http://schemas.microsoft.com/office/drawing/2014/main" id="{4533AA85-A033-4EE2-E822-9A7E6246D0ED}"/>
            </a:ext>
          </a:extLst>
        </xdr:cNvPr>
        <xdr:cNvSpPr/>
      </xdr:nvSpPr>
      <xdr:spPr>
        <a:xfrm>
          <a:off x="2423583" y="1405845"/>
          <a:ext cx="2709334" cy="1282321"/>
        </a:xfrm>
        <a:prstGeom prst="round2SameRect">
          <a:avLst/>
        </a:prstGeom>
        <a:solidFill>
          <a:schemeClr val="bg1"/>
        </a:solidFill>
        <a:ln>
          <a:solidFill>
            <a:srgbClr val="DCECCF"/>
          </a:solidFill>
        </a:ln>
        <a:effectLst>
          <a:outerShdw blurRad="50800" dist="38100" dir="10800000" algn="r" rotWithShape="0">
            <a:prstClr val="black">
              <a:alpha val="40000"/>
            </a:prst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4</xdr:col>
      <xdr:colOff>275167</xdr:colOff>
      <xdr:row>8</xdr:row>
      <xdr:rowOff>138604</xdr:rowOff>
    </xdr:from>
    <xdr:to>
      <xdr:col>7</xdr:col>
      <xdr:colOff>550334</xdr:colOff>
      <xdr:row>10</xdr:row>
      <xdr:rowOff>-1</xdr:rowOff>
    </xdr:to>
    <xdr:sp macro="" textlink="">
      <xdr:nvSpPr>
        <xdr:cNvPr id="2056" name="Text Box 15">
          <a:extLst>
            <a:ext uri="{FF2B5EF4-FFF2-40B4-BE49-F238E27FC236}">
              <a16:creationId xmlns:a16="http://schemas.microsoft.com/office/drawing/2014/main" id="{C899BB57-FECF-46E0-9F77-F2A3C09EA5E0}"/>
            </a:ext>
          </a:extLst>
        </xdr:cNvPr>
        <xdr:cNvSpPr txBox="1">
          <a:spLocks noChangeArrowheads="1"/>
        </xdr:cNvSpPr>
      </xdr:nvSpPr>
      <xdr:spPr bwMode="auto">
        <a:xfrm>
          <a:off x="2730500" y="1577937"/>
          <a:ext cx="2116667" cy="221229"/>
        </a:xfrm>
        <a:prstGeom prst="rect">
          <a:avLst/>
        </a:prstGeom>
        <a:solidFill>
          <a:srgbClr val="FFFFFF"/>
        </a:solidFill>
        <a:ln w="9525">
          <a:noFill/>
          <a:miter lim="800000"/>
          <a:headEnd/>
          <a:tailEnd/>
        </a:ln>
      </xdr:spPr>
      <xdr:txBody>
        <a:bodyPr vertOverflow="clip" wrap="square" lIns="27432" tIns="27432" rIns="0" bIns="0" anchor="t" upright="1"/>
        <a:lstStyle/>
        <a:p>
          <a:pPr algn="ctr" rtl="0">
            <a:defRPr sz="1000"/>
          </a:pPr>
          <a:r>
            <a:rPr lang="en-IN" sz="1200" b="1" i="0" u="none" strike="noStrike" baseline="0">
              <a:solidFill>
                <a:srgbClr val="000000"/>
              </a:solidFill>
              <a:latin typeface="Segoe UI" panose="020B0502040204020203" pitchFamily="34" charset="0"/>
              <a:ea typeface="Calibri"/>
              <a:cs typeface="Segoe UI" panose="020B0502040204020203" pitchFamily="34" charset="0"/>
            </a:rPr>
            <a:t>TOTAL</a:t>
          </a:r>
          <a:r>
            <a:rPr lang="en-IN" sz="1200" b="0" i="0" u="none" strike="noStrike" baseline="0">
              <a:solidFill>
                <a:srgbClr val="000000"/>
              </a:solidFill>
              <a:latin typeface="Calibri"/>
              <a:ea typeface="Calibri"/>
              <a:cs typeface="Calibri"/>
            </a:rPr>
            <a:t> </a:t>
          </a:r>
          <a:r>
            <a:rPr lang="en-IN" sz="1200" b="1" i="0" u="none" strike="noStrike" baseline="0">
              <a:solidFill>
                <a:srgbClr val="000000"/>
              </a:solidFill>
              <a:latin typeface="Segoe UI" panose="020B0502040204020203" pitchFamily="34" charset="0"/>
              <a:ea typeface="Calibri"/>
              <a:cs typeface="Segoe UI" panose="020B0502040204020203" pitchFamily="34" charset="0"/>
            </a:rPr>
            <a:t>REVENUE</a:t>
          </a:r>
        </a:p>
      </xdr:txBody>
    </xdr:sp>
    <xdr:clientData/>
  </xdr:twoCellAnchor>
  <xdr:twoCellAnchor>
    <xdr:from>
      <xdr:col>5</xdr:col>
      <xdr:colOff>31750</xdr:colOff>
      <xdr:row>10</xdr:row>
      <xdr:rowOff>137584</xdr:rowOff>
    </xdr:from>
    <xdr:to>
      <xdr:col>8</xdr:col>
      <xdr:colOff>137583</xdr:colOff>
      <xdr:row>12</xdr:row>
      <xdr:rowOff>105833</xdr:rowOff>
    </xdr:to>
    <xdr:sp macro="" textlink="'Pivot Charts'!$V$94">
      <xdr:nvSpPr>
        <xdr:cNvPr id="2081" name="TextBox 2080">
          <a:extLst>
            <a:ext uri="{FF2B5EF4-FFF2-40B4-BE49-F238E27FC236}">
              <a16:creationId xmlns:a16="http://schemas.microsoft.com/office/drawing/2014/main" id="{B3DB575F-C87E-40B2-701F-19E173509310}"/>
            </a:ext>
          </a:extLst>
        </xdr:cNvPr>
        <xdr:cNvSpPr txBox="1"/>
      </xdr:nvSpPr>
      <xdr:spPr>
        <a:xfrm>
          <a:off x="3100917" y="1936751"/>
          <a:ext cx="1947333" cy="32808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9E954B86-2A53-460E-88B3-D1ECFEA5C880}" type="TxLink">
            <a:rPr lang="en-US" sz="1800" b="1" i="0" u="none" strike="noStrike">
              <a:solidFill>
                <a:srgbClr val="0B5D1E"/>
              </a:solidFill>
              <a:latin typeface="Segoe UI" panose="020B0502040204020203" pitchFamily="34" charset="0"/>
              <a:ea typeface="Calibri"/>
              <a:cs typeface="Segoe UI" panose="020B0502040204020203" pitchFamily="34" charset="0"/>
            </a:rPr>
            <a:pPr marL="0" indent="0"/>
            <a:t>₹ 1,10,40,834.00</a:t>
          </a:fld>
          <a:endParaRPr lang="en-IN" sz="1800" b="1" i="0" u="none" strike="noStrike">
            <a:solidFill>
              <a:srgbClr val="0B5D1E"/>
            </a:solidFill>
            <a:latin typeface="Segoe UI" panose="020B0502040204020203" pitchFamily="34" charset="0"/>
            <a:ea typeface="Calibri"/>
            <a:cs typeface="Segoe UI" panose="020B0502040204020203" pitchFamily="34" charset="0"/>
          </a:endParaRPr>
        </a:p>
      </xdr:txBody>
    </xdr:sp>
    <xdr:clientData/>
  </xdr:twoCellAnchor>
  <xdr:twoCellAnchor editAs="oneCell">
    <xdr:from>
      <xdr:col>3</xdr:col>
      <xdr:colOff>284054</xdr:colOff>
      <xdr:row>8</xdr:row>
      <xdr:rowOff>23861</xdr:rowOff>
    </xdr:from>
    <xdr:to>
      <xdr:col>5</xdr:col>
      <xdr:colOff>433917</xdr:colOff>
      <xdr:row>15</xdr:row>
      <xdr:rowOff>137398</xdr:rowOff>
    </xdr:to>
    <xdr:pic>
      <xdr:nvPicPr>
        <xdr:cNvPr id="2073" name="Picture 2072">
          <a:extLst>
            <a:ext uri="{FF2B5EF4-FFF2-40B4-BE49-F238E27FC236}">
              <a16:creationId xmlns:a16="http://schemas.microsoft.com/office/drawing/2014/main" id="{498B8A83-DBE1-5C1C-8F56-70FCF1D47E21}"/>
            </a:ext>
          </a:extLst>
        </xdr:cNvPr>
        <xdr:cNvPicPr>
          <a:picLocks noChangeAspect="1"/>
        </xdr:cNvPicPr>
      </xdr:nvPicPr>
      <xdr:blipFill>
        <a:blip xmlns:r="http://schemas.openxmlformats.org/officeDocument/2006/relationships" r:embed="rId5"/>
        <a:stretch>
          <a:fillRect/>
        </a:stretch>
      </xdr:blipFill>
      <xdr:spPr>
        <a:xfrm>
          <a:off x="2125554" y="1463194"/>
          <a:ext cx="1377530" cy="1372954"/>
        </a:xfrm>
        <a:prstGeom prst="rect">
          <a:avLst/>
        </a:prstGeom>
      </xdr:spPr>
    </xdr:pic>
    <xdr:clientData/>
  </xdr:twoCellAnchor>
  <xdr:twoCellAnchor>
    <xdr:from>
      <xdr:col>3</xdr:col>
      <xdr:colOff>505697</xdr:colOff>
      <xdr:row>16</xdr:row>
      <xdr:rowOff>21166</xdr:rowOff>
    </xdr:from>
    <xdr:to>
      <xdr:col>10</xdr:col>
      <xdr:colOff>603250</xdr:colOff>
      <xdr:row>29</xdr:row>
      <xdr:rowOff>3</xdr:rowOff>
    </xdr:to>
    <xdr:graphicFrame macro="">
      <xdr:nvGraphicFramePr>
        <xdr:cNvPr id="7" name="Chart 6">
          <a:extLst>
            <a:ext uri="{FF2B5EF4-FFF2-40B4-BE49-F238E27FC236}">
              <a16:creationId xmlns:a16="http://schemas.microsoft.com/office/drawing/2014/main" id="{7DEFB42E-8CFF-4EEF-8563-715BAC5A54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25</xdr:col>
      <xdr:colOff>566897</xdr:colOff>
      <xdr:row>31</xdr:row>
      <xdr:rowOff>10583</xdr:rowOff>
    </xdr:from>
    <xdr:to>
      <xdr:col>31</xdr:col>
      <xdr:colOff>571500</xdr:colOff>
      <xdr:row>43</xdr:row>
      <xdr:rowOff>10583</xdr:rowOff>
    </xdr:to>
    <xdr:graphicFrame macro="">
      <xdr:nvGraphicFramePr>
        <xdr:cNvPr id="9" name="Chart 8">
          <a:extLst>
            <a:ext uri="{FF2B5EF4-FFF2-40B4-BE49-F238E27FC236}">
              <a16:creationId xmlns:a16="http://schemas.microsoft.com/office/drawing/2014/main" id="{98DADBCC-B694-4281-B32B-E63B2F9751E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3</xdr:col>
      <xdr:colOff>508000</xdr:colOff>
      <xdr:row>30</xdr:row>
      <xdr:rowOff>158750</xdr:rowOff>
    </xdr:from>
    <xdr:to>
      <xdr:col>11</xdr:col>
      <xdr:colOff>10585</xdr:colOff>
      <xdr:row>43</xdr:row>
      <xdr:rowOff>95249</xdr:rowOff>
    </xdr:to>
    <xdr:graphicFrame macro="">
      <xdr:nvGraphicFramePr>
        <xdr:cNvPr id="5" name="Chart 4">
          <a:extLst>
            <a:ext uri="{FF2B5EF4-FFF2-40B4-BE49-F238E27FC236}">
              <a16:creationId xmlns:a16="http://schemas.microsoft.com/office/drawing/2014/main" id="{7F6C9B83-CD6A-4BD1-83A0-D1DE0B57E64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11</xdr:col>
      <xdr:colOff>336825</xdr:colOff>
      <xdr:row>31</xdr:row>
      <xdr:rowOff>0</xdr:rowOff>
    </xdr:from>
    <xdr:to>
      <xdr:col>18</xdr:col>
      <xdr:colOff>127001</xdr:colOff>
      <xdr:row>43</xdr:row>
      <xdr:rowOff>52917</xdr:rowOff>
    </xdr:to>
    <xdr:graphicFrame macro="">
      <xdr:nvGraphicFramePr>
        <xdr:cNvPr id="11" name="Chart 10">
          <a:extLst>
            <a:ext uri="{FF2B5EF4-FFF2-40B4-BE49-F238E27FC236}">
              <a16:creationId xmlns:a16="http://schemas.microsoft.com/office/drawing/2014/main" id="{0374B906-23E8-4CA9-B114-AA804467BBE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18</xdr:col>
      <xdr:colOff>554934</xdr:colOff>
      <xdr:row>30</xdr:row>
      <xdr:rowOff>158751</xdr:rowOff>
    </xdr:from>
    <xdr:to>
      <xdr:col>25</xdr:col>
      <xdr:colOff>169334</xdr:colOff>
      <xdr:row>42</xdr:row>
      <xdr:rowOff>169333</xdr:rowOff>
    </xdr:to>
    <xdr:graphicFrame macro="">
      <xdr:nvGraphicFramePr>
        <xdr:cNvPr id="13" name="Chart 12">
          <a:extLst>
            <a:ext uri="{FF2B5EF4-FFF2-40B4-BE49-F238E27FC236}">
              <a16:creationId xmlns:a16="http://schemas.microsoft.com/office/drawing/2014/main" id="{94E7B0DB-4870-4FE7-AFFF-16A094988EA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582085</xdr:colOff>
      <xdr:row>16</xdr:row>
      <xdr:rowOff>63501</xdr:rowOff>
    </xdr:from>
    <xdr:to>
      <xdr:col>32</xdr:col>
      <xdr:colOff>63501</xdr:colOff>
      <xdr:row>28</xdr:row>
      <xdr:rowOff>169333</xdr:rowOff>
    </xdr:to>
    <xdr:graphicFrame macro="">
      <xdr:nvGraphicFramePr>
        <xdr:cNvPr id="14" name="Chart 13">
          <a:extLst>
            <a:ext uri="{FF2B5EF4-FFF2-40B4-BE49-F238E27FC236}">
              <a16:creationId xmlns:a16="http://schemas.microsoft.com/office/drawing/2014/main" id="{8C15C184-12D7-4843-9FE8-D33990A12BC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editAs="oneCell">
    <xdr:from>
      <xdr:col>21</xdr:col>
      <xdr:colOff>285749</xdr:colOff>
      <xdr:row>1</xdr:row>
      <xdr:rowOff>78846</xdr:rowOff>
    </xdr:from>
    <xdr:to>
      <xdr:col>24</xdr:col>
      <xdr:colOff>414170</xdr:colOff>
      <xdr:row>3</xdr:row>
      <xdr:rowOff>140932</xdr:rowOff>
    </xdr:to>
    <xdr:pic>
      <xdr:nvPicPr>
        <xdr:cNvPr id="16" name="Picture 15">
          <a:extLst>
            <a:ext uri="{FF2B5EF4-FFF2-40B4-BE49-F238E27FC236}">
              <a16:creationId xmlns:a16="http://schemas.microsoft.com/office/drawing/2014/main" id="{89A73B38-E0CF-4E2F-91A1-9CAA02985A05}"/>
            </a:ext>
          </a:extLst>
        </xdr:cNvPr>
        <xdr:cNvPicPr>
          <a:picLocks noChangeAspect="1"/>
        </xdr:cNvPicPr>
      </xdr:nvPicPr>
      <xdr:blipFill>
        <a:blip xmlns:r="http://schemas.openxmlformats.org/officeDocument/2006/relationships" r:embed="rId12"/>
        <a:stretch>
          <a:fillRect/>
        </a:stretch>
      </xdr:blipFill>
      <xdr:spPr>
        <a:xfrm>
          <a:off x="13176249" y="258763"/>
          <a:ext cx="1969921" cy="421919"/>
        </a:xfrm>
        <a:prstGeom prst="rect">
          <a:avLst/>
        </a:prstGeom>
      </xdr:spPr>
    </xdr:pic>
    <xdr:clientData/>
  </xdr:twoCellAnchor>
  <xdr:twoCellAnchor>
    <xdr:from>
      <xdr:col>22</xdr:col>
      <xdr:colOff>116330</xdr:colOff>
      <xdr:row>3</xdr:row>
      <xdr:rowOff>17387</xdr:rowOff>
    </xdr:from>
    <xdr:to>
      <xdr:col>24</xdr:col>
      <xdr:colOff>385449</xdr:colOff>
      <xdr:row>5</xdr:row>
      <xdr:rowOff>124204</xdr:rowOff>
    </xdr:to>
    <xdr:sp macro="" textlink="">
      <xdr:nvSpPr>
        <xdr:cNvPr id="17" name="Text Box 4">
          <a:extLst>
            <a:ext uri="{FF2B5EF4-FFF2-40B4-BE49-F238E27FC236}">
              <a16:creationId xmlns:a16="http://schemas.microsoft.com/office/drawing/2014/main" id="{CCEDC60E-2566-44AA-BBF7-AD537BC7FFB2}"/>
            </a:ext>
          </a:extLst>
        </xdr:cNvPr>
        <xdr:cNvSpPr txBox="1">
          <a:spLocks noChangeArrowheads="1"/>
        </xdr:cNvSpPr>
      </xdr:nvSpPr>
      <xdr:spPr bwMode="auto">
        <a:xfrm>
          <a:off x="13620663" y="557137"/>
          <a:ext cx="1496786" cy="466650"/>
        </a:xfrm>
        <a:prstGeom prst="rect">
          <a:avLst/>
        </a:prstGeom>
        <a:solidFill>
          <a:srgbClr val="0B5D1E"/>
        </a:solidFill>
        <a:ln w="9525">
          <a:noFill/>
          <a:miter lim="800000"/>
          <a:headEnd/>
          <a:tailEnd/>
        </a:ln>
      </xdr:spPr>
      <xdr:txBody>
        <a:bodyPr vertOverflow="clip" wrap="square" lIns="36576" tIns="36576" rIns="0" bIns="0" anchor="t" upright="1"/>
        <a:lstStyle/>
        <a:p>
          <a:pPr algn="l" rtl="0">
            <a:defRPr sz="1000"/>
          </a:pPr>
          <a:r>
            <a:rPr lang="en-IN" sz="1400" b="1" i="0" u="none" strike="noStrike" baseline="0">
              <a:solidFill>
                <a:schemeClr val="bg1"/>
              </a:solidFill>
              <a:latin typeface="Segoe UI" panose="020B0502040204020203" pitchFamily="34" charset="0"/>
              <a:ea typeface="Calibri"/>
              <a:cs typeface="Segoe UI" panose="020B0502040204020203" pitchFamily="34" charset="0"/>
            </a:rPr>
            <a:t>11-May-2026</a:t>
          </a:r>
        </a:p>
      </xdr:txBody>
    </xdr:sp>
    <xdr:clientData/>
  </xdr:twoCellAnchor>
  <xdr:twoCellAnchor>
    <xdr:from>
      <xdr:col>24</xdr:col>
      <xdr:colOff>520615</xdr:colOff>
      <xdr:row>2</xdr:row>
      <xdr:rowOff>20563</xdr:rowOff>
    </xdr:from>
    <xdr:to>
      <xdr:col>24</xdr:col>
      <xdr:colOff>526965</xdr:colOff>
      <xdr:row>4</xdr:row>
      <xdr:rowOff>170242</xdr:rowOff>
    </xdr:to>
    <xdr:cxnSp macro="">
      <xdr:nvCxnSpPr>
        <xdr:cNvPr id="18" name="Straight Connector 17">
          <a:extLst>
            <a:ext uri="{FF2B5EF4-FFF2-40B4-BE49-F238E27FC236}">
              <a16:creationId xmlns:a16="http://schemas.microsoft.com/office/drawing/2014/main" id="{BF446FC5-0096-49CE-9F9D-33BB0A30A5BD}"/>
            </a:ext>
          </a:extLst>
        </xdr:cNvPr>
        <xdr:cNvCxnSpPr/>
      </xdr:nvCxnSpPr>
      <xdr:spPr>
        <a:xfrm flipH="1">
          <a:off x="15252615" y="380396"/>
          <a:ext cx="6350" cy="509513"/>
        </a:xfrm>
        <a:prstGeom prst="line">
          <a:avLst/>
        </a:prstGeom>
        <a:ln>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61901</xdr:colOff>
      <xdr:row>1</xdr:row>
      <xdr:rowOff>133275</xdr:rowOff>
    </xdr:from>
    <xdr:to>
      <xdr:col>27</xdr:col>
      <xdr:colOff>331020</xdr:colOff>
      <xdr:row>5</xdr:row>
      <xdr:rowOff>20562</xdr:rowOff>
    </xdr:to>
    <xdr:sp macro="[0]!Refresh_Dashboard" textlink="">
      <xdr:nvSpPr>
        <xdr:cNvPr id="19" name="Text Box 6">
          <a:extLst>
            <a:ext uri="{FF2B5EF4-FFF2-40B4-BE49-F238E27FC236}">
              <a16:creationId xmlns:a16="http://schemas.microsoft.com/office/drawing/2014/main" id="{4F2DC8BF-C064-4A09-A2B3-15E4162C404C}"/>
            </a:ext>
          </a:extLst>
        </xdr:cNvPr>
        <xdr:cNvSpPr txBox="1">
          <a:spLocks noChangeArrowheads="1"/>
        </xdr:cNvSpPr>
      </xdr:nvSpPr>
      <xdr:spPr bwMode="auto">
        <a:xfrm>
          <a:off x="15407734" y="313192"/>
          <a:ext cx="1496786" cy="606953"/>
        </a:xfrm>
        <a:prstGeom prst="rect">
          <a:avLst/>
        </a:prstGeom>
        <a:solidFill>
          <a:srgbClr val="0B5D1E"/>
        </a:solidFill>
        <a:ln w="9525">
          <a:noFill/>
          <a:miter lim="800000"/>
          <a:headEnd/>
          <a:tailEnd/>
        </a:ln>
      </xdr:spPr>
      <xdr:txBody>
        <a:bodyPr vertOverflow="clip" wrap="square" lIns="36576" tIns="36576" rIns="0" bIns="0" anchor="t" upright="1"/>
        <a:lstStyle/>
        <a:p>
          <a:pPr algn="l" rtl="0">
            <a:defRPr sz="1000"/>
          </a:pPr>
          <a:r>
            <a:rPr lang="en-IN" sz="1200" b="1" i="0" u="none" strike="noStrike" baseline="0">
              <a:solidFill>
                <a:schemeClr val="bg1"/>
              </a:solidFill>
              <a:latin typeface="Segoe UI" panose="020B0502040204020203" pitchFamily="34" charset="0"/>
              <a:ea typeface="Calibri"/>
              <a:cs typeface="Segoe UI" panose="020B0502040204020203" pitchFamily="34" charset="0"/>
            </a:rPr>
            <a:t>🔄 </a:t>
          </a:r>
          <a:r>
            <a:rPr lang="en-IN" sz="1300" b="1" i="0" u="none" strike="noStrike" baseline="0">
              <a:solidFill>
                <a:schemeClr val="bg1"/>
              </a:solidFill>
              <a:latin typeface="Segoe UI" panose="020B0502040204020203" pitchFamily="34" charset="0"/>
              <a:ea typeface="Calibri"/>
              <a:cs typeface="Segoe UI" panose="020B0502040204020203" pitchFamily="34" charset="0"/>
            </a:rPr>
            <a:t>Refresh Data</a:t>
          </a:r>
        </a:p>
        <a:p>
          <a:pPr algn="l" rtl="0">
            <a:defRPr sz="1000"/>
          </a:pPr>
          <a:r>
            <a:rPr lang="en-IN" sz="1300" b="1" i="0" u="none" strike="noStrike" baseline="0">
              <a:solidFill>
                <a:schemeClr val="bg1"/>
              </a:solidFill>
              <a:latin typeface="Segoe UI" panose="020B0502040204020203" pitchFamily="34" charset="0"/>
              <a:ea typeface="Calibri"/>
              <a:cs typeface="Segoe UI" panose="020B0502040204020203" pitchFamily="34" charset="0"/>
            </a:rPr>
            <a:t>     (VBA Macro)</a:t>
          </a:r>
        </a:p>
      </xdr:txBody>
    </xdr:sp>
    <xdr:clientData/>
  </xdr:twoCellAnchor>
  <xdr:twoCellAnchor>
    <xdr:from>
      <xdr:col>11</xdr:col>
      <xdr:colOff>296335</xdr:colOff>
      <xdr:row>16</xdr:row>
      <xdr:rowOff>21167</xdr:rowOff>
    </xdr:from>
    <xdr:to>
      <xdr:col>18</xdr:col>
      <xdr:colOff>31750</xdr:colOff>
      <xdr:row>28</xdr:row>
      <xdr:rowOff>137583</xdr:rowOff>
    </xdr:to>
    <xdr:graphicFrame macro="">
      <xdr:nvGraphicFramePr>
        <xdr:cNvPr id="53" name="Chart 52">
          <a:extLst>
            <a:ext uri="{FF2B5EF4-FFF2-40B4-BE49-F238E27FC236}">
              <a16:creationId xmlns:a16="http://schemas.microsoft.com/office/drawing/2014/main" id="{0E4A1355-5B8F-430B-B90F-D5ED5D57AC0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8</xdr:col>
      <xdr:colOff>412750</xdr:colOff>
      <xdr:row>7</xdr:row>
      <xdr:rowOff>148166</xdr:rowOff>
    </xdr:from>
    <xdr:to>
      <xdr:col>13</xdr:col>
      <xdr:colOff>88901</xdr:colOff>
      <xdr:row>15</xdr:row>
      <xdr:rowOff>10584</xdr:rowOff>
    </xdr:to>
    <xdr:sp macro="" textlink="">
      <xdr:nvSpPr>
        <xdr:cNvPr id="8" name="Rectangle: Top Corners Rounded 7">
          <a:extLst>
            <a:ext uri="{FF2B5EF4-FFF2-40B4-BE49-F238E27FC236}">
              <a16:creationId xmlns:a16="http://schemas.microsoft.com/office/drawing/2014/main" id="{504FB5FF-16BD-B8DB-C7B1-125A4B65C99A}"/>
            </a:ext>
          </a:extLst>
        </xdr:cNvPr>
        <xdr:cNvSpPr/>
      </xdr:nvSpPr>
      <xdr:spPr>
        <a:xfrm>
          <a:off x="5323417" y="1407583"/>
          <a:ext cx="2745317" cy="1301751"/>
        </a:xfrm>
        <a:prstGeom prst="round2SameRect">
          <a:avLst/>
        </a:prstGeom>
        <a:solidFill>
          <a:schemeClr val="bg1"/>
        </a:solidFill>
        <a:ln>
          <a:solidFill>
            <a:srgbClr val="DCECCF"/>
          </a:solidFill>
        </a:ln>
        <a:effectLst>
          <a:outerShdw blurRad="50800" dist="38100" dir="10800000" algn="r" rotWithShape="0">
            <a:prstClr val="black">
              <a:alpha val="40000"/>
            </a:prst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27</xdr:col>
      <xdr:colOff>296333</xdr:colOff>
      <xdr:row>7</xdr:row>
      <xdr:rowOff>137583</xdr:rowOff>
    </xdr:from>
    <xdr:to>
      <xdr:col>32</xdr:col>
      <xdr:colOff>29632</xdr:colOff>
      <xdr:row>15</xdr:row>
      <xdr:rowOff>31750</xdr:rowOff>
    </xdr:to>
    <xdr:sp macro="" textlink="">
      <xdr:nvSpPr>
        <xdr:cNvPr id="15" name="Rectangle: Top Corners Rounded 14">
          <a:extLst>
            <a:ext uri="{FF2B5EF4-FFF2-40B4-BE49-F238E27FC236}">
              <a16:creationId xmlns:a16="http://schemas.microsoft.com/office/drawing/2014/main" id="{04BB3EBB-288D-BECB-3F21-D87DB9E6BF6D}"/>
            </a:ext>
          </a:extLst>
        </xdr:cNvPr>
        <xdr:cNvSpPr/>
      </xdr:nvSpPr>
      <xdr:spPr>
        <a:xfrm>
          <a:off x="16869833" y="1397000"/>
          <a:ext cx="2802466" cy="1333500"/>
        </a:xfrm>
        <a:prstGeom prst="round2SameRect">
          <a:avLst/>
        </a:prstGeom>
        <a:solidFill>
          <a:schemeClr val="bg1"/>
        </a:solidFill>
        <a:ln>
          <a:solidFill>
            <a:srgbClr val="DCECCF"/>
          </a:solidFill>
        </a:ln>
        <a:effectLst>
          <a:outerShdw blurRad="50800" dist="38100" dir="10800000" algn="r" rotWithShape="0">
            <a:prstClr val="black">
              <a:alpha val="40000"/>
            </a:prst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22</xdr:col>
      <xdr:colOff>497417</xdr:colOff>
      <xdr:row>7</xdr:row>
      <xdr:rowOff>137583</xdr:rowOff>
    </xdr:from>
    <xdr:to>
      <xdr:col>27</xdr:col>
      <xdr:colOff>171449</xdr:colOff>
      <xdr:row>15</xdr:row>
      <xdr:rowOff>42333</xdr:rowOff>
    </xdr:to>
    <xdr:sp macro="" textlink="">
      <xdr:nvSpPr>
        <xdr:cNvPr id="31" name="Rectangle: Top Corners Rounded 30">
          <a:extLst>
            <a:ext uri="{FF2B5EF4-FFF2-40B4-BE49-F238E27FC236}">
              <a16:creationId xmlns:a16="http://schemas.microsoft.com/office/drawing/2014/main" id="{03D7DC40-E998-45E6-5E94-1A59EA833FF9}"/>
            </a:ext>
          </a:extLst>
        </xdr:cNvPr>
        <xdr:cNvSpPr/>
      </xdr:nvSpPr>
      <xdr:spPr>
        <a:xfrm>
          <a:off x="14001750" y="1397000"/>
          <a:ext cx="2743199" cy="1344083"/>
        </a:xfrm>
        <a:prstGeom prst="round2SameRect">
          <a:avLst/>
        </a:prstGeom>
        <a:solidFill>
          <a:schemeClr val="bg1"/>
        </a:solidFill>
        <a:ln>
          <a:solidFill>
            <a:srgbClr val="DCECCF"/>
          </a:solidFill>
        </a:ln>
        <a:effectLst>
          <a:outerShdw blurRad="50800" dist="38100" dir="10800000" algn="r" rotWithShape="0">
            <a:prstClr val="black">
              <a:alpha val="40000"/>
            </a:prst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18</xdr:col>
      <xdr:colOff>52917</xdr:colOff>
      <xdr:row>7</xdr:row>
      <xdr:rowOff>148166</xdr:rowOff>
    </xdr:from>
    <xdr:to>
      <xdr:col>22</xdr:col>
      <xdr:colOff>345017</xdr:colOff>
      <xdr:row>15</xdr:row>
      <xdr:rowOff>31750</xdr:rowOff>
    </xdr:to>
    <xdr:sp macro="" textlink="">
      <xdr:nvSpPr>
        <xdr:cNvPr id="32" name="Rectangle: Top Corners Rounded 31">
          <a:extLst>
            <a:ext uri="{FF2B5EF4-FFF2-40B4-BE49-F238E27FC236}">
              <a16:creationId xmlns:a16="http://schemas.microsoft.com/office/drawing/2014/main" id="{D452226C-F3BB-ED07-A519-E5C7B298A62B}"/>
            </a:ext>
          </a:extLst>
        </xdr:cNvPr>
        <xdr:cNvSpPr/>
      </xdr:nvSpPr>
      <xdr:spPr>
        <a:xfrm>
          <a:off x="11101917" y="1407583"/>
          <a:ext cx="2747433" cy="1322917"/>
        </a:xfrm>
        <a:prstGeom prst="round2SameRect">
          <a:avLst/>
        </a:prstGeom>
        <a:solidFill>
          <a:schemeClr val="bg1"/>
        </a:solidFill>
        <a:ln>
          <a:solidFill>
            <a:srgbClr val="DCECCF"/>
          </a:solidFill>
        </a:ln>
        <a:effectLst>
          <a:outerShdw blurRad="50800" dist="38100" dir="10800000" algn="r" rotWithShape="0">
            <a:prstClr val="black">
              <a:alpha val="40000"/>
            </a:prst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13</xdr:col>
      <xdr:colOff>243417</xdr:colOff>
      <xdr:row>7</xdr:row>
      <xdr:rowOff>169333</xdr:rowOff>
    </xdr:from>
    <xdr:to>
      <xdr:col>17</xdr:col>
      <xdr:colOff>507999</xdr:colOff>
      <xdr:row>15</xdr:row>
      <xdr:rowOff>10583</xdr:rowOff>
    </xdr:to>
    <xdr:sp macro="" textlink="">
      <xdr:nvSpPr>
        <xdr:cNvPr id="36" name="Rectangle: Top Corners Rounded 35">
          <a:extLst>
            <a:ext uri="{FF2B5EF4-FFF2-40B4-BE49-F238E27FC236}">
              <a16:creationId xmlns:a16="http://schemas.microsoft.com/office/drawing/2014/main" id="{9E04BBDC-EF30-72AA-8B6C-1D81A6C13604}"/>
            </a:ext>
          </a:extLst>
        </xdr:cNvPr>
        <xdr:cNvSpPr/>
      </xdr:nvSpPr>
      <xdr:spPr>
        <a:xfrm>
          <a:off x="8223250" y="1428750"/>
          <a:ext cx="2719916" cy="1280583"/>
        </a:xfrm>
        <a:prstGeom prst="round2SameRect">
          <a:avLst/>
        </a:prstGeom>
        <a:solidFill>
          <a:schemeClr val="bg1"/>
        </a:solidFill>
        <a:ln>
          <a:solidFill>
            <a:srgbClr val="DCECCF"/>
          </a:solidFill>
        </a:ln>
        <a:effectLst>
          <a:outerShdw blurRad="50800" dist="38100" dir="10800000" algn="r" rotWithShape="0">
            <a:prstClr val="black">
              <a:alpha val="40000"/>
            </a:prst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254000</xdr:colOff>
      <xdr:row>8</xdr:row>
      <xdr:rowOff>118914</xdr:rowOff>
    </xdr:from>
    <xdr:to>
      <xdr:col>12</xdr:col>
      <xdr:colOff>592668</xdr:colOff>
      <xdr:row>10</xdr:row>
      <xdr:rowOff>0</xdr:rowOff>
    </xdr:to>
    <xdr:sp macro="" textlink="">
      <xdr:nvSpPr>
        <xdr:cNvPr id="37" name="Text Box 16">
          <a:extLst>
            <a:ext uri="{FF2B5EF4-FFF2-40B4-BE49-F238E27FC236}">
              <a16:creationId xmlns:a16="http://schemas.microsoft.com/office/drawing/2014/main" id="{10733C49-3187-4C0C-80BA-FA03B92AD3EA}"/>
            </a:ext>
          </a:extLst>
        </xdr:cNvPr>
        <xdr:cNvSpPr txBox="1">
          <a:spLocks noChangeArrowheads="1"/>
        </xdr:cNvSpPr>
      </xdr:nvSpPr>
      <xdr:spPr bwMode="auto">
        <a:xfrm>
          <a:off x="5778500" y="1558247"/>
          <a:ext cx="2180168" cy="240920"/>
        </a:xfrm>
        <a:prstGeom prst="rect">
          <a:avLst/>
        </a:prstGeom>
        <a:solidFill>
          <a:srgbClr val="FFFFFF"/>
        </a:solidFill>
        <a:ln w="9525">
          <a:noFill/>
          <a:miter lim="800000"/>
          <a:headEnd/>
          <a:tailEnd/>
        </a:ln>
      </xdr:spPr>
      <xdr:txBody>
        <a:bodyPr vertOverflow="clip" wrap="square" lIns="27432" tIns="27432" rIns="0" bIns="0" anchor="t" upright="1"/>
        <a:lstStyle/>
        <a:p>
          <a:pPr marL="0" indent="0" algn="ctr" rtl="0">
            <a:defRPr sz="1000"/>
          </a:pPr>
          <a:r>
            <a:rPr lang="en-IN" sz="1200" b="1" i="0" u="none" strike="noStrike">
              <a:solidFill>
                <a:schemeClr val="tx1">
                  <a:lumMod val="95000"/>
                  <a:lumOff val="5000"/>
                </a:schemeClr>
              </a:solidFill>
              <a:latin typeface="Segoe UI" panose="020B0502040204020203" pitchFamily="34" charset="0"/>
              <a:ea typeface="Calibri"/>
              <a:cs typeface="Segoe UI" panose="020B0502040204020203" pitchFamily="34" charset="0"/>
            </a:rPr>
            <a:t>TOTAL</a:t>
          </a:r>
          <a:r>
            <a:rPr lang="en-IN" sz="1200" b="1" i="0" u="none" strike="noStrike" baseline="0">
              <a:solidFill>
                <a:schemeClr val="tx1">
                  <a:lumMod val="95000"/>
                  <a:lumOff val="5000"/>
                </a:schemeClr>
              </a:solidFill>
              <a:latin typeface="Segoe UI" panose="020B0502040204020203" pitchFamily="34" charset="0"/>
              <a:ea typeface="Calibri"/>
              <a:cs typeface="Segoe UI" panose="020B0502040204020203" pitchFamily="34" charset="0"/>
            </a:rPr>
            <a:t> </a:t>
          </a:r>
          <a:r>
            <a:rPr lang="en-IN" sz="1200" b="1" i="0" u="none" strike="noStrike">
              <a:solidFill>
                <a:schemeClr val="tx1">
                  <a:lumMod val="95000"/>
                  <a:lumOff val="5000"/>
                </a:schemeClr>
              </a:solidFill>
              <a:latin typeface="Segoe UI" panose="020B0502040204020203" pitchFamily="34" charset="0"/>
              <a:ea typeface="Calibri"/>
              <a:cs typeface="Segoe UI" panose="020B0502040204020203" pitchFamily="34" charset="0"/>
            </a:rPr>
            <a:t>PROFIT</a:t>
          </a:r>
        </a:p>
      </xdr:txBody>
    </xdr:sp>
    <xdr:clientData/>
  </xdr:twoCellAnchor>
  <xdr:twoCellAnchor>
    <xdr:from>
      <xdr:col>10</xdr:col>
      <xdr:colOff>38024</xdr:colOff>
      <xdr:row>10</xdr:row>
      <xdr:rowOff>138960</xdr:rowOff>
    </xdr:from>
    <xdr:to>
      <xdr:col>13</xdr:col>
      <xdr:colOff>33949</xdr:colOff>
      <xdr:row>12</xdr:row>
      <xdr:rowOff>157366</xdr:rowOff>
    </xdr:to>
    <xdr:sp macro="" textlink="'Pivot Charts'!$V$86">
      <xdr:nvSpPr>
        <xdr:cNvPr id="38" name="TextBox 37">
          <a:extLst>
            <a:ext uri="{FF2B5EF4-FFF2-40B4-BE49-F238E27FC236}">
              <a16:creationId xmlns:a16="http://schemas.microsoft.com/office/drawing/2014/main" id="{5C2FE154-F7BD-48A7-A4F4-0F89FB684E0A}"/>
            </a:ext>
          </a:extLst>
        </xdr:cNvPr>
        <xdr:cNvSpPr txBox="1"/>
      </xdr:nvSpPr>
      <xdr:spPr>
        <a:xfrm>
          <a:off x="6176357" y="1938127"/>
          <a:ext cx="1837425" cy="37823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5C6AA697-BBE1-444D-A4F2-8A940F975540}" type="TxLink">
            <a:rPr lang="en-US" sz="1800" b="1" i="0" u="none" strike="noStrike">
              <a:solidFill>
                <a:srgbClr val="0B5D1E"/>
              </a:solidFill>
              <a:latin typeface="Segoe UI" panose="020B0502040204020203" pitchFamily="34" charset="0"/>
              <a:ea typeface="Calibri"/>
              <a:cs typeface="Segoe UI" panose="020B0502040204020203" pitchFamily="34" charset="0"/>
            </a:rPr>
            <a:pPr marL="0" indent="0"/>
            <a:t>₹ 48,43,361.65</a:t>
          </a:fld>
          <a:endParaRPr lang="en-IN" sz="1800" b="1" i="0" u="none" strike="noStrike">
            <a:solidFill>
              <a:srgbClr val="0B5D1E"/>
            </a:solidFill>
            <a:latin typeface="Segoe UI" panose="020B0502040204020203" pitchFamily="34" charset="0"/>
            <a:ea typeface="Calibri"/>
            <a:cs typeface="Segoe UI" panose="020B0502040204020203" pitchFamily="34" charset="0"/>
          </a:endParaRPr>
        </a:p>
      </xdr:txBody>
    </xdr:sp>
    <xdr:clientData/>
  </xdr:twoCellAnchor>
  <xdr:twoCellAnchor editAs="oneCell">
    <xdr:from>
      <xdr:col>8</xdr:col>
      <xdr:colOff>289918</xdr:colOff>
      <xdr:row>8</xdr:row>
      <xdr:rowOff>95250</xdr:rowOff>
    </xdr:from>
    <xdr:to>
      <xdr:col>10</xdr:col>
      <xdr:colOff>556875</xdr:colOff>
      <xdr:row>15</xdr:row>
      <xdr:rowOff>69480</xdr:rowOff>
    </xdr:to>
    <xdr:pic>
      <xdr:nvPicPr>
        <xdr:cNvPr id="42" name="Picture 41">
          <a:extLst>
            <a:ext uri="{FF2B5EF4-FFF2-40B4-BE49-F238E27FC236}">
              <a16:creationId xmlns:a16="http://schemas.microsoft.com/office/drawing/2014/main" id="{7BADD3A5-31FA-4AE0-B150-406C801F02D6}"/>
            </a:ext>
          </a:extLst>
        </xdr:cNvPr>
        <xdr:cNvPicPr>
          <a:picLocks noChangeAspect="1"/>
        </xdr:cNvPicPr>
      </xdr:nvPicPr>
      <xdr:blipFill>
        <a:blip xmlns:r="http://schemas.openxmlformats.org/officeDocument/2006/relationships" r:embed="rId14"/>
        <a:stretch>
          <a:fillRect/>
        </a:stretch>
      </xdr:blipFill>
      <xdr:spPr>
        <a:xfrm>
          <a:off x="5200585" y="1534583"/>
          <a:ext cx="1494623" cy="1233647"/>
        </a:xfrm>
        <a:prstGeom prst="rect">
          <a:avLst/>
        </a:prstGeom>
      </xdr:spPr>
    </xdr:pic>
    <xdr:clientData/>
  </xdr:twoCellAnchor>
  <xdr:twoCellAnchor>
    <xdr:from>
      <xdr:col>14</xdr:col>
      <xdr:colOff>10583</xdr:colOff>
      <xdr:row>8</xdr:row>
      <xdr:rowOff>93512</xdr:rowOff>
    </xdr:from>
    <xdr:to>
      <xdr:col>17</xdr:col>
      <xdr:colOff>433917</xdr:colOff>
      <xdr:row>10</xdr:row>
      <xdr:rowOff>31750</xdr:rowOff>
    </xdr:to>
    <xdr:sp macro="" textlink="">
      <xdr:nvSpPr>
        <xdr:cNvPr id="43" name="TextBox 42">
          <a:extLst>
            <a:ext uri="{FF2B5EF4-FFF2-40B4-BE49-F238E27FC236}">
              <a16:creationId xmlns:a16="http://schemas.microsoft.com/office/drawing/2014/main" id="{A1A9D7AC-4EAC-4782-8B64-1FBB8D6680FC}"/>
            </a:ext>
          </a:extLst>
        </xdr:cNvPr>
        <xdr:cNvSpPr txBox="1"/>
      </xdr:nvSpPr>
      <xdr:spPr>
        <a:xfrm>
          <a:off x="8604250" y="1532845"/>
          <a:ext cx="2264834" cy="29807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rtl="0">
            <a:defRPr sz="1000"/>
          </a:pPr>
          <a:r>
            <a:rPr lang="en-IN" sz="1200" b="1" i="0" u="none" strike="noStrike" baseline="0">
              <a:solidFill>
                <a:srgbClr val="000000"/>
              </a:solidFill>
              <a:latin typeface="Segoe UI" panose="020B0502040204020203" pitchFamily="34" charset="0"/>
              <a:ea typeface="Calibri"/>
              <a:cs typeface="Segoe UI" panose="020B0502040204020203" pitchFamily="34" charset="0"/>
            </a:rPr>
            <a:t>TOTAL TRANSPORT COST</a:t>
          </a:r>
        </a:p>
      </xdr:txBody>
    </xdr:sp>
    <xdr:clientData/>
  </xdr:twoCellAnchor>
  <xdr:twoCellAnchor>
    <xdr:from>
      <xdr:col>15</xdr:col>
      <xdr:colOff>52588</xdr:colOff>
      <xdr:row>10</xdr:row>
      <xdr:rowOff>162403</xdr:rowOff>
    </xdr:from>
    <xdr:to>
      <xdr:col>17</xdr:col>
      <xdr:colOff>486834</xdr:colOff>
      <xdr:row>13</xdr:row>
      <xdr:rowOff>21166</xdr:rowOff>
    </xdr:to>
    <xdr:sp macro="" textlink="'Pivot Charts'!$V$103">
      <xdr:nvSpPr>
        <xdr:cNvPr id="54" name="TextBox 53">
          <a:extLst>
            <a:ext uri="{FF2B5EF4-FFF2-40B4-BE49-F238E27FC236}">
              <a16:creationId xmlns:a16="http://schemas.microsoft.com/office/drawing/2014/main" id="{905A9316-5071-4877-8D2E-49DFD4DC64FE}"/>
            </a:ext>
          </a:extLst>
        </xdr:cNvPr>
        <xdr:cNvSpPr txBox="1"/>
      </xdr:nvSpPr>
      <xdr:spPr>
        <a:xfrm>
          <a:off x="9260088" y="1961570"/>
          <a:ext cx="1661913" cy="39851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D95E5A38-BF80-4FD6-A25D-61D75076BFC9}" type="TxLink">
            <a:rPr lang="en-US" sz="1800" b="1" i="0" u="none" strike="noStrike">
              <a:solidFill>
                <a:srgbClr val="0B5D1E"/>
              </a:solidFill>
              <a:latin typeface="Segoe UI" panose="020B0502040204020203" pitchFamily="34" charset="0"/>
              <a:ea typeface="Calibri"/>
              <a:cs typeface="Segoe UI" panose="020B0502040204020203" pitchFamily="34" charset="0"/>
            </a:rPr>
            <a:pPr marL="0" indent="0"/>
            <a:t>₹ 1,64,252.35</a:t>
          </a:fld>
          <a:endParaRPr lang="en-IN" sz="1800" b="1" i="0" u="none" strike="noStrike">
            <a:solidFill>
              <a:srgbClr val="0B5D1E"/>
            </a:solidFill>
            <a:latin typeface="Segoe UI" panose="020B0502040204020203" pitchFamily="34" charset="0"/>
            <a:ea typeface="Calibri"/>
            <a:cs typeface="Segoe UI" panose="020B0502040204020203" pitchFamily="34" charset="0"/>
          </a:endParaRPr>
        </a:p>
      </xdr:txBody>
    </xdr:sp>
    <xdr:clientData/>
  </xdr:twoCellAnchor>
  <xdr:twoCellAnchor editAs="oneCell">
    <xdr:from>
      <xdr:col>13</xdr:col>
      <xdr:colOff>88354</xdr:colOff>
      <xdr:row>9</xdr:row>
      <xdr:rowOff>117859</xdr:rowOff>
    </xdr:from>
    <xdr:to>
      <xdr:col>15</xdr:col>
      <xdr:colOff>403127</xdr:colOff>
      <xdr:row>14</xdr:row>
      <xdr:rowOff>127000</xdr:rowOff>
    </xdr:to>
    <xdr:pic>
      <xdr:nvPicPr>
        <xdr:cNvPr id="55" name="Picture 54">
          <a:extLst>
            <a:ext uri="{FF2B5EF4-FFF2-40B4-BE49-F238E27FC236}">
              <a16:creationId xmlns:a16="http://schemas.microsoft.com/office/drawing/2014/main" id="{2298B532-130D-417E-9FD2-6650A49779A6}"/>
            </a:ext>
          </a:extLst>
        </xdr:cNvPr>
        <xdr:cNvPicPr>
          <a:picLocks noChangeAspect="1"/>
        </xdr:cNvPicPr>
      </xdr:nvPicPr>
      <xdr:blipFill>
        <a:blip xmlns:r="http://schemas.openxmlformats.org/officeDocument/2006/relationships" r:embed="rId15"/>
        <a:stretch>
          <a:fillRect/>
        </a:stretch>
      </xdr:blipFill>
      <xdr:spPr>
        <a:xfrm>
          <a:off x="8068187" y="1737109"/>
          <a:ext cx="1542440" cy="908724"/>
        </a:xfrm>
        <a:prstGeom prst="rect">
          <a:avLst/>
        </a:prstGeom>
      </xdr:spPr>
    </xdr:pic>
    <xdr:clientData/>
  </xdr:twoCellAnchor>
  <xdr:twoCellAnchor>
    <xdr:from>
      <xdr:col>18</xdr:col>
      <xdr:colOff>476250</xdr:colOff>
      <xdr:row>8</xdr:row>
      <xdr:rowOff>68115</xdr:rowOff>
    </xdr:from>
    <xdr:to>
      <xdr:col>22</xdr:col>
      <xdr:colOff>148167</xdr:colOff>
      <xdr:row>10</xdr:row>
      <xdr:rowOff>21167</xdr:rowOff>
    </xdr:to>
    <xdr:sp macro="" textlink="">
      <xdr:nvSpPr>
        <xdr:cNvPr id="56" name="TextBox 55">
          <a:extLst>
            <a:ext uri="{FF2B5EF4-FFF2-40B4-BE49-F238E27FC236}">
              <a16:creationId xmlns:a16="http://schemas.microsoft.com/office/drawing/2014/main" id="{BC778286-7CC6-489D-9F4D-263F34087C1B}"/>
            </a:ext>
          </a:extLst>
        </xdr:cNvPr>
        <xdr:cNvSpPr txBox="1"/>
      </xdr:nvSpPr>
      <xdr:spPr>
        <a:xfrm>
          <a:off x="11525250" y="1507448"/>
          <a:ext cx="2127250" cy="31288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rtl="0">
            <a:defRPr sz="1000"/>
          </a:pPr>
          <a:r>
            <a:rPr lang="en-IN" sz="1200" b="1" i="0" u="none" strike="noStrike" baseline="0">
              <a:solidFill>
                <a:srgbClr val="000000"/>
              </a:solidFill>
              <a:latin typeface="Segoe UI" panose="020B0502040204020203" pitchFamily="34" charset="0"/>
              <a:ea typeface="Calibri"/>
              <a:cs typeface="Segoe UI" panose="020B0502040204020203" pitchFamily="34" charset="0"/>
            </a:rPr>
            <a:t>MOST PROFITABLE CROP</a:t>
          </a:r>
        </a:p>
      </xdr:txBody>
    </xdr:sp>
    <xdr:clientData/>
  </xdr:twoCellAnchor>
  <xdr:twoCellAnchor editAs="oneCell">
    <xdr:from>
      <xdr:col>17</xdr:col>
      <xdr:colOff>593891</xdr:colOff>
      <xdr:row>8</xdr:row>
      <xdr:rowOff>112074</xdr:rowOff>
    </xdr:from>
    <xdr:to>
      <xdr:col>20</xdr:col>
      <xdr:colOff>148166</xdr:colOff>
      <xdr:row>16</xdr:row>
      <xdr:rowOff>43185</xdr:rowOff>
    </xdr:to>
    <xdr:pic>
      <xdr:nvPicPr>
        <xdr:cNvPr id="57" name="Picture 56">
          <a:extLst>
            <a:ext uri="{FF2B5EF4-FFF2-40B4-BE49-F238E27FC236}">
              <a16:creationId xmlns:a16="http://schemas.microsoft.com/office/drawing/2014/main" id="{21252F46-B8C7-4149-95CB-093F00BA25BA}"/>
            </a:ext>
          </a:extLst>
        </xdr:cNvPr>
        <xdr:cNvPicPr>
          <a:picLocks noChangeAspect="1"/>
        </xdr:cNvPicPr>
      </xdr:nvPicPr>
      <xdr:blipFill>
        <a:blip xmlns:r="http://schemas.openxmlformats.org/officeDocument/2006/relationships" r:embed="rId16"/>
        <a:stretch>
          <a:fillRect/>
        </a:stretch>
      </xdr:blipFill>
      <xdr:spPr>
        <a:xfrm>
          <a:off x="11029058" y="1551407"/>
          <a:ext cx="1395775" cy="1370445"/>
        </a:xfrm>
        <a:prstGeom prst="rect">
          <a:avLst/>
        </a:prstGeom>
      </xdr:spPr>
    </xdr:pic>
    <xdr:clientData/>
  </xdr:twoCellAnchor>
  <xdr:twoCellAnchor>
    <xdr:from>
      <xdr:col>20</xdr:col>
      <xdr:colOff>47119</xdr:colOff>
      <xdr:row>10</xdr:row>
      <xdr:rowOff>116416</xdr:rowOff>
    </xdr:from>
    <xdr:to>
      <xdr:col>22</xdr:col>
      <xdr:colOff>77962</xdr:colOff>
      <xdr:row>12</xdr:row>
      <xdr:rowOff>127000</xdr:rowOff>
    </xdr:to>
    <xdr:sp macro="" textlink="'Pivot Charts'!B38">
      <xdr:nvSpPr>
        <xdr:cNvPr id="58" name="TextBox 57">
          <a:extLst>
            <a:ext uri="{FF2B5EF4-FFF2-40B4-BE49-F238E27FC236}">
              <a16:creationId xmlns:a16="http://schemas.microsoft.com/office/drawing/2014/main" id="{318043A5-889E-4E90-BAB5-2D0A0286284B}"/>
            </a:ext>
          </a:extLst>
        </xdr:cNvPr>
        <xdr:cNvSpPr txBox="1"/>
      </xdr:nvSpPr>
      <xdr:spPr>
        <a:xfrm>
          <a:off x="12323786" y="1915583"/>
          <a:ext cx="1258509" cy="37041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33088C65-5DA2-4E47-99D5-7ABAF1E5BB5A}" type="TxLink">
            <a:rPr lang="en-US" sz="2000" b="1" i="0" u="none" strike="noStrike">
              <a:solidFill>
                <a:srgbClr val="0B5D1E"/>
              </a:solidFill>
              <a:latin typeface="Segoe UI" panose="020B0502040204020203" pitchFamily="34" charset="0"/>
              <a:ea typeface="Calibri"/>
              <a:cs typeface="Segoe UI" panose="020B0502040204020203" pitchFamily="34" charset="0"/>
            </a:rPr>
            <a:pPr marL="0" indent="0" algn="ctr"/>
            <a:t>Tomato</a:t>
          </a:fld>
          <a:endParaRPr lang="en-US" sz="2000" b="1" i="0" u="none" strike="noStrike">
            <a:solidFill>
              <a:srgbClr val="0B5D1E"/>
            </a:solidFill>
            <a:latin typeface="Segoe UI" panose="020B0502040204020203" pitchFamily="34" charset="0"/>
            <a:ea typeface="Calibri"/>
            <a:cs typeface="Segoe UI" panose="020B0502040204020203" pitchFamily="34" charset="0"/>
          </a:endParaRPr>
        </a:p>
      </xdr:txBody>
    </xdr:sp>
    <xdr:clientData/>
  </xdr:twoCellAnchor>
  <xdr:twoCellAnchor>
    <xdr:from>
      <xdr:col>23</xdr:col>
      <xdr:colOff>232831</xdr:colOff>
      <xdr:row>8</xdr:row>
      <xdr:rowOff>63879</xdr:rowOff>
    </xdr:from>
    <xdr:to>
      <xdr:col>26</xdr:col>
      <xdr:colOff>402164</xdr:colOff>
      <xdr:row>10</xdr:row>
      <xdr:rowOff>21165</xdr:rowOff>
    </xdr:to>
    <xdr:sp macro="" textlink="">
      <xdr:nvSpPr>
        <xdr:cNvPr id="61" name="TextBox 60">
          <a:extLst>
            <a:ext uri="{FF2B5EF4-FFF2-40B4-BE49-F238E27FC236}">
              <a16:creationId xmlns:a16="http://schemas.microsoft.com/office/drawing/2014/main" id="{D8714F49-9490-4DEC-8B53-6D569E8ABF51}"/>
            </a:ext>
          </a:extLst>
        </xdr:cNvPr>
        <xdr:cNvSpPr txBox="1"/>
      </xdr:nvSpPr>
      <xdr:spPr>
        <a:xfrm>
          <a:off x="14350998" y="1503212"/>
          <a:ext cx="2010833" cy="31712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rtl="0">
            <a:defRPr sz="1000"/>
          </a:pPr>
          <a:r>
            <a:rPr lang="en-IN" sz="1200" b="1" i="0" u="none" strike="noStrike" baseline="0">
              <a:solidFill>
                <a:srgbClr val="000000"/>
              </a:solidFill>
              <a:latin typeface="Segoe UI" panose="020B0502040204020203" pitchFamily="34" charset="0"/>
              <a:ea typeface="Calibri"/>
              <a:cs typeface="Segoe UI" panose="020B0502040204020203" pitchFamily="34" charset="0"/>
            </a:rPr>
            <a:t>BEST SELLING MONTH</a:t>
          </a:r>
        </a:p>
      </xdr:txBody>
    </xdr:sp>
    <xdr:clientData/>
  </xdr:twoCellAnchor>
  <xdr:twoCellAnchor>
    <xdr:from>
      <xdr:col>24</xdr:col>
      <xdr:colOff>424857</xdr:colOff>
      <xdr:row>10</xdr:row>
      <xdr:rowOff>74988</xdr:rowOff>
    </xdr:from>
    <xdr:to>
      <xdr:col>26</xdr:col>
      <xdr:colOff>317499</xdr:colOff>
      <xdr:row>12</xdr:row>
      <xdr:rowOff>105833</xdr:rowOff>
    </xdr:to>
    <xdr:sp macro="" textlink="'KPI Calculations'!B20">
      <xdr:nvSpPr>
        <xdr:cNvPr id="62" name="TextBox 61">
          <a:extLst>
            <a:ext uri="{FF2B5EF4-FFF2-40B4-BE49-F238E27FC236}">
              <a16:creationId xmlns:a16="http://schemas.microsoft.com/office/drawing/2014/main" id="{17B1EBA5-5E6B-4369-92E5-35BFC1716E6F}"/>
            </a:ext>
          </a:extLst>
        </xdr:cNvPr>
        <xdr:cNvSpPr txBox="1"/>
      </xdr:nvSpPr>
      <xdr:spPr>
        <a:xfrm>
          <a:off x="15156857" y="1874155"/>
          <a:ext cx="1120309" cy="39067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5F523D03-EBB6-4E94-91F7-EC61B1AE8129}" type="TxLink">
            <a:rPr lang="en-US" sz="2000" b="1" i="0" u="none" strike="noStrike">
              <a:solidFill>
                <a:srgbClr val="0B5D1E"/>
              </a:solidFill>
              <a:latin typeface="Segoe UI" panose="020B0502040204020203" pitchFamily="34" charset="0"/>
              <a:ea typeface="Calibri"/>
              <a:cs typeface="Segoe UI" panose="020B0502040204020203" pitchFamily="34" charset="0"/>
            </a:rPr>
            <a:pPr marL="0" indent="0" algn="ctr"/>
            <a:t>March</a:t>
          </a:fld>
          <a:endParaRPr lang="en-US" sz="2000" b="1" i="0" u="none" strike="noStrike">
            <a:solidFill>
              <a:srgbClr val="0B5D1E"/>
            </a:solidFill>
            <a:latin typeface="Segoe UI" panose="020B0502040204020203" pitchFamily="34" charset="0"/>
            <a:ea typeface="Calibri"/>
            <a:cs typeface="Segoe UI" panose="020B0502040204020203" pitchFamily="34" charset="0"/>
          </a:endParaRPr>
        </a:p>
      </xdr:txBody>
    </xdr:sp>
    <xdr:clientData/>
  </xdr:twoCellAnchor>
  <xdr:twoCellAnchor editAs="oneCell">
    <xdr:from>
      <xdr:col>22</xdr:col>
      <xdr:colOff>400163</xdr:colOff>
      <xdr:row>8</xdr:row>
      <xdr:rowOff>39986</xdr:rowOff>
    </xdr:from>
    <xdr:to>
      <xdr:col>24</xdr:col>
      <xdr:colOff>582083</xdr:colOff>
      <xdr:row>15</xdr:row>
      <xdr:rowOff>164284</xdr:rowOff>
    </xdr:to>
    <xdr:pic>
      <xdr:nvPicPr>
        <xdr:cNvPr id="63" name="Picture 62">
          <a:extLst>
            <a:ext uri="{FF2B5EF4-FFF2-40B4-BE49-F238E27FC236}">
              <a16:creationId xmlns:a16="http://schemas.microsoft.com/office/drawing/2014/main" id="{18CEB324-12D1-40AF-9E3C-0E64E17B17A9}"/>
            </a:ext>
          </a:extLst>
        </xdr:cNvPr>
        <xdr:cNvPicPr>
          <a:picLocks noChangeAspect="1"/>
        </xdr:cNvPicPr>
      </xdr:nvPicPr>
      <xdr:blipFill>
        <a:blip xmlns:r="http://schemas.openxmlformats.org/officeDocument/2006/relationships" r:embed="rId17"/>
        <a:stretch>
          <a:fillRect/>
        </a:stretch>
      </xdr:blipFill>
      <xdr:spPr>
        <a:xfrm>
          <a:off x="13904496" y="1479319"/>
          <a:ext cx="1409587" cy="1383715"/>
        </a:xfrm>
        <a:prstGeom prst="rect">
          <a:avLst/>
        </a:prstGeom>
      </xdr:spPr>
    </xdr:pic>
    <xdr:clientData/>
  </xdr:twoCellAnchor>
  <xdr:twoCellAnchor>
    <xdr:from>
      <xdr:col>27</xdr:col>
      <xdr:colOff>582082</xdr:colOff>
      <xdr:row>8</xdr:row>
      <xdr:rowOff>27898</xdr:rowOff>
    </xdr:from>
    <xdr:to>
      <xdr:col>31</xdr:col>
      <xdr:colOff>338665</xdr:colOff>
      <xdr:row>9</xdr:row>
      <xdr:rowOff>148167</xdr:rowOff>
    </xdr:to>
    <xdr:sp macro="" textlink="">
      <xdr:nvSpPr>
        <xdr:cNvPr id="2048" name="TextBox 2047">
          <a:extLst>
            <a:ext uri="{FF2B5EF4-FFF2-40B4-BE49-F238E27FC236}">
              <a16:creationId xmlns:a16="http://schemas.microsoft.com/office/drawing/2014/main" id="{D56A5A11-CC65-4AC3-8CDD-DDBE03ED2BFC}"/>
            </a:ext>
          </a:extLst>
        </xdr:cNvPr>
        <xdr:cNvSpPr txBox="1"/>
      </xdr:nvSpPr>
      <xdr:spPr>
        <a:xfrm>
          <a:off x="17155582" y="1467231"/>
          <a:ext cx="2211916" cy="30018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rtl="0">
            <a:defRPr sz="1000"/>
          </a:pPr>
          <a:r>
            <a:rPr lang="en-IN" sz="1200" b="1" i="0" u="none" strike="noStrike" baseline="0">
              <a:solidFill>
                <a:srgbClr val="000000"/>
              </a:solidFill>
              <a:latin typeface="Segoe UI" panose="020B0502040204020203" pitchFamily="34" charset="0"/>
              <a:ea typeface="Calibri"/>
              <a:cs typeface="Segoe UI" panose="020B0502040204020203" pitchFamily="34" charset="0"/>
            </a:rPr>
            <a:t>TOP PERFORMING MARKET</a:t>
          </a:r>
        </a:p>
      </xdr:txBody>
    </xdr:sp>
    <xdr:clientData/>
  </xdr:twoCellAnchor>
  <xdr:twoCellAnchor editAs="oneCell">
    <xdr:from>
      <xdr:col>27</xdr:col>
      <xdr:colOff>135247</xdr:colOff>
      <xdr:row>9</xdr:row>
      <xdr:rowOff>21166</xdr:rowOff>
    </xdr:from>
    <xdr:to>
      <xdr:col>29</xdr:col>
      <xdr:colOff>148323</xdr:colOff>
      <xdr:row>15</xdr:row>
      <xdr:rowOff>169334</xdr:rowOff>
    </xdr:to>
    <xdr:pic>
      <xdr:nvPicPr>
        <xdr:cNvPr id="2049" name="Picture 2048">
          <a:extLst>
            <a:ext uri="{FF2B5EF4-FFF2-40B4-BE49-F238E27FC236}">
              <a16:creationId xmlns:a16="http://schemas.microsoft.com/office/drawing/2014/main" id="{A132AFD1-AE33-48DB-9C75-4B4E7A0757F9}"/>
            </a:ext>
          </a:extLst>
        </xdr:cNvPr>
        <xdr:cNvPicPr>
          <a:picLocks noChangeAspect="1"/>
        </xdr:cNvPicPr>
      </xdr:nvPicPr>
      <xdr:blipFill>
        <a:blip xmlns:r="http://schemas.openxmlformats.org/officeDocument/2006/relationships" r:embed="rId18"/>
        <a:stretch>
          <a:fillRect/>
        </a:stretch>
      </xdr:blipFill>
      <xdr:spPr>
        <a:xfrm>
          <a:off x="16708747" y="1640416"/>
          <a:ext cx="1240743" cy="1227668"/>
        </a:xfrm>
        <a:prstGeom prst="rect">
          <a:avLst/>
        </a:prstGeom>
      </xdr:spPr>
    </xdr:pic>
    <xdr:clientData/>
  </xdr:twoCellAnchor>
  <xdr:twoCellAnchor>
    <xdr:from>
      <xdr:col>28</xdr:col>
      <xdr:colOff>600412</xdr:colOff>
      <xdr:row>10</xdr:row>
      <xdr:rowOff>68125</xdr:rowOff>
    </xdr:from>
    <xdr:to>
      <xdr:col>31</xdr:col>
      <xdr:colOff>373626</xdr:colOff>
      <xdr:row>12</xdr:row>
      <xdr:rowOff>74083</xdr:rowOff>
    </xdr:to>
    <xdr:sp macro="" textlink="'Pivot Charts'!B12">
      <xdr:nvSpPr>
        <xdr:cNvPr id="2050" name="TextBox 2049">
          <a:extLst>
            <a:ext uri="{FF2B5EF4-FFF2-40B4-BE49-F238E27FC236}">
              <a16:creationId xmlns:a16="http://schemas.microsoft.com/office/drawing/2014/main" id="{81966C63-8CF1-4B4E-99E2-CB7340C6A40D}"/>
            </a:ext>
          </a:extLst>
        </xdr:cNvPr>
        <xdr:cNvSpPr txBox="1"/>
      </xdr:nvSpPr>
      <xdr:spPr>
        <a:xfrm>
          <a:off x="17787745" y="1867292"/>
          <a:ext cx="1614714" cy="36579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EAB0385C-6DD8-47F0-917C-8326F5B163DD}" type="TxLink">
            <a:rPr lang="en-US" sz="2000" b="1" i="0" u="none" strike="noStrike">
              <a:solidFill>
                <a:srgbClr val="0B5D1E"/>
              </a:solidFill>
              <a:latin typeface="Segoe UI" panose="020B0502040204020203" pitchFamily="34" charset="0"/>
              <a:ea typeface="Calibri"/>
              <a:cs typeface="Segoe UI" panose="020B0502040204020203" pitchFamily="34" charset="0"/>
            </a:rPr>
            <a:pPr marL="0" indent="0" algn="ctr"/>
            <a:t>KR Market</a:t>
          </a:fld>
          <a:endParaRPr lang="en-US" sz="2000" b="1" i="0" u="none" strike="noStrike">
            <a:solidFill>
              <a:srgbClr val="0B5D1E"/>
            </a:solidFill>
            <a:latin typeface="Segoe UI" panose="020B0502040204020203" pitchFamily="34" charset="0"/>
            <a:ea typeface="Calibri"/>
            <a:cs typeface="Segoe UI" panose="020B0502040204020203" pitchFamily="34" charset="0"/>
          </a:endParaRPr>
        </a:p>
      </xdr:txBody>
    </xdr:sp>
    <xdr:clientData/>
  </xdr:twoCellAnchor>
  <xdr:twoCellAnchor>
    <xdr:from>
      <xdr:col>37</xdr:col>
      <xdr:colOff>0</xdr:colOff>
      <xdr:row>2</xdr:row>
      <xdr:rowOff>0</xdr:rowOff>
    </xdr:from>
    <xdr:to>
      <xdr:col>42</xdr:col>
      <xdr:colOff>280149</xdr:colOff>
      <xdr:row>13</xdr:row>
      <xdr:rowOff>18677</xdr:rowOff>
    </xdr:to>
    <xdr:graphicFrame macro="">
      <xdr:nvGraphicFramePr>
        <xdr:cNvPr id="2051" name="Chart 2050">
          <a:extLst>
            <a:ext uri="{FF2B5EF4-FFF2-40B4-BE49-F238E27FC236}">
              <a16:creationId xmlns:a16="http://schemas.microsoft.com/office/drawing/2014/main" id="{AAF24C16-8000-4343-8383-0605D265F9A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xdr:col>
      <xdr:colOff>507999</xdr:colOff>
      <xdr:row>16</xdr:row>
      <xdr:rowOff>63501</xdr:rowOff>
    </xdr:from>
    <xdr:to>
      <xdr:col>25</xdr:col>
      <xdr:colOff>275166</xdr:colOff>
      <xdr:row>28</xdr:row>
      <xdr:rowOff>137583</xdr:rowOff>
    </xdr:to>
    <xdr:graphicFrame macro="">
      <xdr:nvGraphicFramePr>
        <xdr:cNvPr id="2052" name="Chart 2051">
          <a:extLst>
            <a:ext uri="{FF2B5EF4-FFF2-40B4-BE49-F238E27FC236}">
              <a16:creationId xmlns:a16="http://schemas.microsoft.com/office/drawing/2014/main" id="{12C860B6-C00C-4DAA-8D74-708E12B40C2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11</xdr:col>
      <xdr:colOff>254000</xdr:colOff>
      <xdr:row>16</xdr:row>
      <xdr:rowOff>42333</xdr:rowOff>
    </xdr:from>
    <xdr:to>
      <xdr:col>18</xdr:col>
      <xdr:colOff>256117</xdr:colOff>
      <xdr:row>28</xdr:row>
      <xdr:rowOff>169333</xdr:rowOff>
    </xdr:to>
    <xdr:graphicFrame macro="">
      <xdr:nvGraphicFramePr>
        <xdr:cNvPr id="2053" name="Chart 2052">
          <a:extLst>
            <a:ext uri="{FF2B5EF4-FFF2-40B4-BE49-F238E27FC236}">
              <a16:creationId xmlns:a16="http://schemas.microsoft.com/office/drawing/2014/main" id="{6D993B04-FF64-458D-B163-01F121A3C0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wsDr>
</file>

<file path=xl/drawings/drawing2.xml><?xml version="1.0" encoding="utf-8"?>
<c:userShapes xmlns:c="http://schemas.openxmlformats.org/drawingml/2006/chart">
  <cdr:relSizeAnchor xmlns:cdr="http://schemas.openxmlformats.org/drawingml/2006/chartDrawing">
    <cdr:from>
      <cdr:x>0</cdr:x>
      <cdr:y>0</cdr:y>
    </cdr:from>
    <cdr:to>
      <cdr:x>0.85979</cdr:x>
      <cdr:y>0.13242</cdr:y>
    </cdr:to>
    <cdr:sp macro="" textlink="">
      <cdr:nvSpPr>
        <cdr:cNvPr id="2" name="TextBox 1">
          <a:extLst xmlns:a="http://schemas.openxmlformats.org/drawingml/2006/main">
            <a:ext uri="{FF2B5EF4-FFF2-40B4-BE49-F238E27FC236}">
              <a16:creationId xmlns:a16="http://schemas.microsoft.com/office/drawing/2014/main" id="{09D97974-2116-D826-3A77-4E49B526D3EC}"/>
            </a:ext>
          </a:extLst>
        </cdr:cNvPr>
        <cdr:cNvSpPr txBox="1"/>
      </cdr:nvSpPr>
      <cdr:spPr>
        <a:xfrm xmlns:a="http://schemas.openxmlformats.org/drawingml/2006/main">
          <a:off x="0" y="0"/>
          <a:ext cx="3778250" cy="306914"/>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IN" sz="1100" kern="1200"/>
        </a:p>
      </cdr:txBody>
    </cdr:sp>
  </cdr:relSizeAnchor>
  <cdr:relSizeAnchor xmlns:cdr="http://schemas.openxmlformats.org/drawingml/2006/chartDrawing">
    <cdr:from>
      <cdr:x>0</cdr:x>
      <cdr:y>0</cdr:y>
    </cdr:from>
    <cdr:to>
      <cdr:x>1</cdr:x>
      <cdr:y>0.11395</cdr:y>
    </cdr:to>
    <cdr:sp macro="" textlink="">
      <cdr:nvSpPr>
        <cdr:cNvPr id="8" name="TextBox 1">
          <a:extLst xmlns:a="http://schemas.openxmlformats.org/drawingml/2006/main">
            <a:ext uri="{FF2B5EF4-FFF2-40B4-BE49-F238E27FC236}">
              <a16:creationId xmlns:a16="http://schemas.microsoft.com/office/drawing/2014/main" id="{09D97974-2116-D826-3A77-4E49B526D3EC}"/>
            </a:ext>
          </a:extLst>
        </cdr:cNvPr>
        <cdr:cNvSpPr txBox="1"/>
      </cdr:nvSpPr>
      <cdr:spPr>
        <a:xfrm xmlns:a="http://schemas.openxmlformats.org/drawingml/2006/main">
          <a:off x="0" y="0"/>
          <a:ext cx="4552950" cy="31115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IN" sz="1100" kern="1200"/>
        </a:p>
      </cdr:txBody>
    </cdr:sp>
  </cdr:relSizeAnchor>
  <cdr:relSizeAnchor xmlns:cdr="http://schemas.openxmlformats.org/drawingml/2006/chartDrawing">
    <cdr:from>
      <cdr:x>0</cdr:x>
      <cdr:y>0</cdr:y>
    </cdr:from>
    <cdr:to>
      <cdr:x>1</cdr:x>
      <cdr:y>0.11395</cdr:y>
    </cdr:to>
    <cdr:sp macro="" textlink="">
      <cdr:nvSpPr>
        <cdr:cNvPr id="4" name="TextBox 1">
          <a:extLst xmlns:a="http://schemas.openxmlformats.org/drawingml/2006/main">
            <a:ext uri="{FF2B5EF4-FFF2-40B4-BE49-F238E27FC236}">
              <a16:creationId xmlns:a16="http://schemas.microsoft.com/office/drawing/2014/main" id="{09D97974-2116-D826-3A77-4E49B526D3EC}"/>
            </a:ext>
          </a:extLst>
        </cdr:cNvPr>
        <cdr:cNvSpPr txBox="1"/>
      </cdr:nvSpPr>
      <cdr:spPr>
        <a:xfrm xmlns:a="http://schemas.openxmlformats.org/drawingml/2006/main">
          <a:off x="0" y="0"/>
          <a:ext cx="4552950" cy="31115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IN" sz="1100" kern="1200"/>
        </a:p>
      </cdr:txBody>
    </cdr:sp>
  </cdr:relSizeAnchor>
  <cdr:relSizeAnchor xmlns:cdr="http://schemas.openxmlformats.org/drawingml/2006/chartDrawing">
    <cdr:from>
      <cdr:x>0</cdr:x>
      <cdr:y>0</cdr:y>
    </cdr:from>
    <cdr:to>
      <cdr:x>1</cdr:x>
      <cdr:y>0.13699</cdr:y>
    </cdr:to>
    <cdr:sp macro="" textlink="">
      <cdr:nvSpPr>
        <cdr:cNvPr id="5" name="Rectangle: Rounded Corners 2">
          <a:extLst xmlns:a="http://schemas.openxmlformats.org/drawingml/2006/main">
            <a:ext uri="{FF2B5EF4-FFF2-40B4-BE49-F238E27FC236}">
              <a16:creationId xmlns:a16="http://schemas.microsoft.com/office/drawing/2014/main" id="{3F092C5F-0B35-DDBD-E726-6F8D44B46ED3}"/>
            </a:ext>
          </a:extLst>
        </cdr:cNvPr>
        <cdr:cNvSpPr/>
      </cdr:nvSpPr>
      <cdr:spPr>
        <a:xfrm xmlns:a="http://schemas.openxmlformats.org/drawingml/2006/main">
          <a:off x="0" y="0"/>
          <a:ext cx="4394386" cy="317500"/>
        </a:xfrm>
        <a:prstGeom xmlns:a="http://schemas.openxmlformats.org/drawingml/2006/main" prst="roundRect">
          <a:avLst/>
        </a:prstGeom>
        <a:solidFill xmlns:a="http://schemas.openxmlformats.org/drawingml/2006/main">
          <a:srgbClr val="0B5D1E"/>
        </a:solidFill>
        <a:ln xmlns:a="http://schemas.openxmlformats.org/drawingml/2006/main">
          <a:noFill/>
        </a:ln>
      </cdr:spPr>
      <cdr:style>
        <a:lnRef xmlns:a="http://schemas.openxmlformats.org/drawingml/2006/main" idx="2">
          <a:schemeClr val="accent1">
            <a:shade val="15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pPr marL="0" indent="0" algn="ctr"/>
          <a:r>
            <a:rPr lang="en-IN" sz="1400" b="1" kern="1200">
              <a:solidFill>
                <a:schemeClr val="lt1"/>
              </a:solidFill>
              <a:latin typeface="Segoe UI" panose="020B0502040204020203" pitchFamily="34" charset="0"/>
              <a:ea typeface="+mn-ea"/>
              <a:cs typeface="Segoe UI" panose="020B0502040204020203" pitchFamily="34" charset="0"/>
            </a:rPr>
            <a:t>🌾 Most &amp; Least Profitable Crops</a:t>
          </a:r>
        </a:p>
      </cdr:txBody>
    </cdr:sp>
  </cdr:relSizeAnchor>
</c:userShapes>
</file>

<file path=xl/drawings/drawing3.xml><?xml version="1.0" encoding="utf-8"?>
<c:userShapes xmlns:c="http://schemas.openxmlformats.org/drawingml/2006/chart">
  <cdr:relSizeAnchor xmlns:cdr="http://schemas.openxmlformats.org/drawingml/2006/chartDrawing">
    <cdr:from>
      <cdr:x>0</cdr:x>
      <cdr:y>0</cdr:y>
    </cdr:from>
    <cdr:to>
      <cdr:x>1</cdr:x>
      <cdr:y>0.11395</cdr:y>
    </cdr:to>
    <cdr:sp macro="" textlink="">
      <cdr:nvSpPr>
        <cdr:cNvPr id="8" name="TextBox 1">
          <a:extLst xmlns:a="http://schemas.openxmlformats.org/drawingml/2006/main">
            <a:ext uri="{FF2B5EF4-FFF2-40B4-BE49-F238E27FC236}">
              <a16:creationId xmlns:a16="http://schemas.microsoft.com/office/drawing/2014/main" id="{09D97974-2116-D826-3A77-4E49B526D3EC}"/>
            </a:ext>
          </a:extLst>
        </cdr:cNvPr>
        <cdr:cNvSpPr txBox="1"/>
      </cdr:nvSpPr>
      <cdr:spPr>
        <a:xfrm xmlns:a="http://schemas.openxmlformats.org/drawingml/2006/main">
          <a:off x="0" y="0"/>
          <a:ext cx="4552950" cy="31115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IN" sz="1100" kern="1200"/>
        </a:p>
      </cdr:txBody>
    </cdr:sp>
  </cdr:relSizeAnchor>
  <cdr:relSizeAnchor xmlns:cdr="http://schemas.openxmlformats.org/drawingml/2006/chartDrawing">
    <cdr:from>
      <cdr:x>0</cdr:x>
      <cdr:y>0.00283</cdr:y>
    </cdr:from>
    <cdr:to>
      <cdr:x>1</cdr:x>
      <cdr:y>0.12404</cdr:y>
    </cdr:to>
    <cdr:sp macro="" textlink="">
      <cdr:nvSpPr>
        <cdr:cNvPr id="9" name="Rectangle: Rounded Corners 2">
          <a:extLst xmlns:a="http://schemas.openxmlformats.org/drawingml/2006/main">
            <a:ext uri="{FF2B5EF4-FFF2-40B4-BE49-F238E27FC236}">
              <a16:creationId xmlns:a16="http://schemas.microsoft.com/office/drawing/2014/main" id="{3F092C5F-0B35-DDBD-E726-6F8D44B46ED3}"/>
            </a:ext>
          </a:extLst>
        </cdr:cNvPr>
        <cdr:cNvSpPr/>
      </cdr:nvSpPr>
      <cdr:spPr>
        <a:xfrm xmlns:a="http://schemas.openxmlformats.org/drawingml/2006/main">
          <a:off x="0" y="6560"/>
          <a:ext cx="4464050" cy="280939"/>
        </a:xfrm>
        <a:prstGeom xmlns:a="http://schemas.openxmlformats.org/drawingml/2006/main" prst="roundRect">
          <a:avLst/>
        </a:prstGeom>
        <a:solidFill xmlns:a="http://schemas.openxmlformats.org/drawingml/2006/main">
          <a:srgbClr val="0B5D1E"/>
        </a:solidFill>
        <a:ln xmlns:a="http://schemas.openxmlformats.org/drawingml/2006/main">
          <a:noFill/>
        </a:ln>
      </cdr:spPr>
      <cdr:style>
        <a:lnRef xmlns:a="http://schemas.openxmlformats.org/drawingml/2006/main" idx="2">
          <a:schemeClr val="accent1">
            <a:shade val="15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pPr marL="0" indent="0" algn="ctr"/>
          <a:r>
            <a:rPr lang="en-IN" sz="1000" b="1" kern="1200">
              <a:solidFill>
                <a:schemeClr val="lt1"/>
              </a:solidFill>
              <a:latin typeface="Segoe UI" panose="020B0502040204020203" pitchFamily="34" charset="0"/>
              <a:ea typeface="+mn-ea"/>
              <a:cs typeface="Segoe UI" panose="020B0502040204020203" pitchFamily="34" charset="0"/>
            </a:rPr>
            <a:t>👨‍🌾 Farmer vs Retail Vendor Profit Analysis</a:t>
          </a:r>
        </a:p>
      </cdr:txBody>
    </cdr:sp>
  </cdr:relSizeAnchor>
  <cdr:relSizeAnchor xmlns:cdr="http://schemas.openxmlformats.org/drawingml/2006/chartDrawing">
    <cdr:from>
      <cdr:x>0</cdr:x>
      <cdr:y>0</cdr:y>
    </cdr:from>
    <cdr:to>
      <cdr:x>1</cdr:x>
      <cdr:y>0.11395</cdr:y>
    </cdr:to>
    <cdr:sp macro="" textlink="">
      <cdr:nvSpPr>
        <cdr:cNvPr id="2" name="TextBox 1">
          <a:extLst xmlns:a="http://schemas.openxmlformats.org/drawingml/2006/main">
            <a:ext uri="{FF2B5EF4-FFF2-40B4-BE49-F238E27FC236}">
              <a16:creationId xmlns:a16="http://schemas.microsoft.com/office/drawing/2014/main" id="{09D97974-2116-D826-3A77-4E49B526D3EC}"/>
            </a:ext>
          </a:extLst>
        </cdr:cNvPr>
        <cdr:cNvSpPr txBox="1"/>
      </cdr:nvSpPr>
      <cdr:spPr>
        <a:xfrm xmlns:a="http://schemas.openxmlformats.org/drawingml/2006/main">
          <a:off x="0" y="0"/>
          <a:ext cx="4552950" cy="31115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IN" sz="1100" kern="1200"/>
        </a:p>
      </cdr:txBody>
    </cdr:sp>
  </cdr:relSizeAnchor>
  <cdr:relSizeAnchor xmlns:cdr="http://schemas.openxmlformats.org/drawingml/2006/chartDrawing">
    <cdr:from>
      <cdr:x>0</cdr:x>
      <cdr:y>0.00283</cdr:y>
    </cdr:from>
    <cdr:to>
      <cdr:x>1</cdr:x>
      <cdr:y>0.16176</cdr:y>
    </cdr:to>
    <cdr:sp macro="" textlink="">
      <cdr:nvSpPr>
        <cdr:cNvPr id="3" name="Rectangle: Rounded Corners 2">
          <a:extLst xmlns:a="http://schemas.openxmlformats.org/drawingml/2006/main">
            <a:ext uri="{FF2B5EF4-FFF2-40B4-BE49-F238E27FC236}">
              <a16:creationId xmlns:a16="http://schemas.microsoft.com/office/drawing/2014/main" id="{3F092C5F-0B35-DDBD-E726-6F8D44B46ED3}"/>
            </a:ext>
          </a:extLst>
        </cdr:cNvPr>
        <cdr:cNvSpPr/>
      </cdr:nvSpPr>
      <cdr:spPr>
        <a:xfrm xmlns:a="http://schemas.openxmlformats.org/drawingml/2006/main">
          <a:off x="0" y="6110"/>
          <a:ext cx="3687603" cy="343140"/>
        </a:xfrm>
        <a:prstGeom xmlns:a="http://schemas.openxmlformats.org/drawingml/2006/main" prst="roundRect">
          <a:avLst/>
        </a:prstGeom>
        <a:solidFill xmlns:a="http://schemas.openxmlformats.org/drawingml/2006/main">
          <a:srgbClr val="0B5D1E"/>
        </a:solidFill>
        <a:ln xmlns:a="http://schemas.openxmlformats.org/drawingml/2006/main">
          <a:noFill/>
        </a:ln>
      </cdr:spPr>
      <cdr:style>
        <a:lnRef xmlns:a="http://schemas.openxmlformats.org/drawingml/2006/main" idx="2">
          <a:schemeClr val="accent1">
            <a:shade val="15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pPr marL="0" marR="0" lvl="0" indent="0" algn="ctr" defTabSz="914400" eaLnBrk="1" fontAlgn="auto" latinLnBrk="0" hangingPunct="1">
            <a:lnSpc>
              <a:spcPct val="100000"/>
            </a:lnSpc>
            <a:spcBef>
              <a:spcPts val="0"/>
            </a:spcBef>
            <a:spcAft>
              <a:spcPts val="0"/>
            </a:spcAft>
            <a:buClrTx/>
            <a:buSzTx/>
            <a:buFontTx/>
            <a:buNone/>
            <a:tabLst/>
            <a:defRPr/>
          </a:pPr>
          <a:r>
            <a:rPr lang="en-IN" sz="1100" b="1">
              <a:solidFill>
                <a:schemeClr val="lt1"/>
              </a:solidFill>
              <a:effectLst/>
              <a:latin typeface="+mn-lt"/>
              <a:ea typeface="+mn-ea"/>
              <a:cs typeface="+mn-cs"/>
            </a:rPr>
            <a:t>👨‍🌾 </a:t>
          </a:r>
          <a:r>
            <a:rPr lang="en-IN" sz="1400" b="1" kern="1200">
              <a:solidFill>
                <a:schemeClr val="lt1"/>
              </a:solidFill>
              <a:latin typeface="Segoe UI" panose="020B0502040204020203" pitchFamily="34" charset="0"/>
              <a:ea typeface="+mn-ea"/>
              <a:cs typeface="Segoe UI" panose="020B0502040204020203" pitchFamily="34" charset="0"/>
            </a:rPr>
            <a:t>Farmer vs Retail Vendor Profit Analysis</a:t>
          </a:r>
        </a:p>
        <a:p xmlns:a="http://schemas.openxmlformats.org/drawingml/2006/main">
          <a:pPr marL="0" indent="0" algn="ctr"/>
          <a:endParaRPr lang="en-IN" sz="1000" b="1" kern="1200">
            <a:solidFill>
              <a:schemeClr val="lt1"/>
            </a:solidFill>
            <a:latin typeface="Segoe UI" panose="020B0502040204020203" pitchFamily="34" charset="0"/>
            <a:ea typeface="+mn-ea"/>
            <a:cs typeface="Segoe UI" panose="020B0502040204020203" pitchFamily="34" charset="0"/>
          </a:endParaRPr>
        </a:p>
      </cdr:txBody>
    </cdr:sp>
  </cdr:relSizeAnchor>
</c:userShapes>
</file>

<file path=xl/drawings/drawing4.xml><?xml version="1.0" encoding="utf-8"?>
<c:userShapes xmlns:c="http://schemas.openxmlformats.org/drawingml/2006/chart">
  <cdr:relSizeAnchor xmlns:cdr="http://schemas.openxmlformats.org/drawingml/2006/chartDrawing">
    <cdr:from>
      <cdr:x>0</cdr:x>
      <cdr:y>0</cdr:y>
    </cdr:from>
    <cdr:to>
      <cdr:x>1</cdr:x>
      <cdr:y>0.11395</cdr:y>
    </cdr:to>
    <cdr:sp macro="" textlink="">
      <cdr:nvSpPr>
        <cdr:cNvPr id="4" name="TextBox 1">
          <a:extLst xmlns:a="http://schemas.openxmlformats.org/drawingml/2006/main">
            <a:ext uri="{FF2B5EF4-FFF2-40B4-BE49-F238E27FC236}">
              <a16:creationId xmlns:a16="http://schemas.microsoft.com/office/drawing/2014/main" id="{09D97974-2116-D826-3A77-4E49B526D3EC}"/>
            </a:ext>
          </a:extLst>
        </cdr:cNvPr>
        <cdr:cNvSpPr txBox="1"/>
      </cdr:nvSpPr>
      <cdr:spPr>
        <a:xfrm xmlns:a="http://schemas.openxmlformats.org/drawingml/2006/main">
          <a:off x="0" y="0"/>
          <a:ext cx="4552950" cy="31115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IN" sz="1100" kern="1200"/>
        </a:p>
      </cdr:txBody>
    </cdr:sp>
  </cdr:relSizeAnchor>
  <cdr:relSizeAnchor xmlns:cdr="http://schemas.openxmlformats.org/drawingml/2006/chartDrawing">
    <cdr:from>
      <cdr:x>0</cdr:x>
      <cdr:y>0.00529</cdr:y>
    </cdr:from>
    <cdr:to>
      <cdr:x>1</cdr:x>
      <cdr:y>0.15802</cdr:y>
    </cdr:to>
    <cdr:sp macro="" textlink="">
      <cdr:nvSpPr>
        <cdr:cNvPr id="5" name="Rectangle: Rounded Corners 2">
          <a:extLst xmlns:a="http://schemas.openxmlformats.org/drawingml/2006/main">
            <a:ext uri="{FF2B5EF4-FFF2-40B4-BE49-F238E27FC236}">
              <a16:creationId xmlns:a16="http://schemas.microsoft.com/office/drawing/2014/main" id="{3F092C5F-0B35-DDBD-E726-6F8D44B46ED3}"/>
            </a:ext>
          </a:extLst>
        </cdr:cNvPr>
        <cdr:cNvSpPr/>
      </cdr:nvSpPr>
      <cdr:spPr>
        <a:xfrm xmlns:a="http://schemas.openxmlformats.org/drawingml/2006/main">
          <a:off x="0" y="10584"/>
          <a:ext cx="4413252" cy="305499"/>
        </a:xfrm>
        <a:prstGeom xmlns:a="http://schemas.openxmlformats.org/drawingml/2006/main" prst="roundRect">
          <a:avLst/>
        </a:prstGeom>
        <a:solidFill xmlns:a="http://schemas.openxmlformats.org/drawingml/2006/main">
          <a:srgbClr val="0B5D1E"/>
        </a:solidFill>
        <a:ln xmlns:a="http://schemas.openxmlformats.org/drawingml/2006/main">
          <a:noFill/>
        </a:ln>
      </cdr:spPr>
      <cdr:style>
        <a:lnRef xmlns:a="http://schemas.openxmlformats.org/drawingml/2006/main" idx="2">
          <a:schemeClr val="accent1">
            <a:shade val="15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pPr marL="0" indent="0" algn="ctr"/>
          <a:r>
            <a:rPr lang="en-IN" sz="1000" b="1" kern="1200">
              <a:solidFill>
                <a:schemeClr val="lt1"/>
              </a:solidFill>
              <a:latin typeface="Segoe UI" panose="020B0502040204020203" pitchFamily="34" charset="0"/>
              <a:ea typeface="+mn-ea"/>
              <a:cs typeface="Segoe UI" panose="020B0502040204020203" pitchFamily="34" charset="0"/>
            </a:rPr>
            <a:t>🌾 </a:t>
          </a:r>
          <a:r>
            <a:rPr lang="en-IN" sz="1400" b="1" kern="1200">
              <a:solidFill>
                <a:schemeClr val="lt1"/>
              </a:solidFill>
              <a:latin typeface="Segoe UI" panose="020B0502040204020203" pitchFamily="34" charset="0"/>
              <a:ea typeface="+mn-ea"/>
              <a:cs typeface="Segoe UI" panose="020B0502040204020203" pitchFamily="34" charset="0"/>
            </a:rPr>
            <a:t>Profit</a:t>
          </a:r>
          <a:r>
            <a:rPr lang="en-IN" sz="1000" b="1" kern="1200">
              <a:solidFill>
                <a:schemeClr val="lt1"/>
              </a:solidFill>
              <a:latin typeface="Segoe UI" panose="020B0502040204020203" pitchFamily="34" charset="0"/>
              <a:ea typeface="+mn-ea"/>
              <a:cs typeface="Segoe UI" panose="020B0502040204020203" pitchFamily="34" charset="0"/>
            </a:rPr>
            <a:t> </a:t>
          </a:r>
          <a:r>
            <a:rPr lang="en-IN" sz="1400" b="1" kern="1200">
              <a:solidFill>
                <a:schemeClr val="lt1"/>
              </a:solidFill>
              <a:latin typeface="Segoe UI" panose="020B0502040204020203" pitchFamily="34" charset="0"/>
              <a:ea typeface="+mn-ea"/>
              <a:cs typeface="Segoe UI" panose="020B0502040204020203" pitchFamily="34" charset="0"/>
            </a:rPr>
            <a:t>by Bangalore Market</a:t>
          </a:r>
        </a:p>
      </cdr:txBody>
    </cdr:sp>
  </cdr:relSizeAnchor>
</c:userShapes>
</file>

<file path=xl/drawings/drawing5.xml><?xml version="1.0" encoding="utf-8"?>
<c:userShapes xmlns:c="http://schemas.openxmlformats.org/drawingml/2006/chart">
  <cdr:relSizeAnchor xmlns:cdr="http://schemas.openxmlformats.org/drawingml/2006/chartDrawing">
    <cdr:from>
      <cdr:x>0</cdr:x>
      <cdr:y>0</cdr:y>
    </cdr:from>
    <cdr:to>
      <cdr:x>1</cdr:x>
      <cdr:y>0.11395</cdr:y>
    </cdr:to>
    <cdr:sp macro="" textlink="">
      <cdr:nvSpPr>
        <cdr:cNvPr id="4" name="TextBox 1">
          <a:extLst xmlns:a="http://schemas.openxmlformats.org/drawingml/2006/main">
            <a:ext uri="{FF2B5EF4-FFF2-40B4-BE49-F238E27FC236}">
              <a16:creationId xmlns:a16="http://schemas.microsoft.com/office/drawing/2014/main" id="{09D97974-2116-D826-3A77-4E49B526D3EC}"/>
            </a:ext>
          </a:extLst>
        </cdr:cNvPr>
        <cdr:cNvSpPr txBox="1"/>
      </cdr:nvSpPr>
      <cdr:spPr>
        <a:xfrm xmlns:a="http://schemas.openxmlformats.org/drawingml/2006/main">
          <a:off x="0" y="0"/>
          <a:ext cx="4552950" cy="31115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IN" sz="1100" kern="1200"/>
        </a:p>
      </cdr:txBody>
    </cdr:sp>
  </cdr:relSizeAnchor>
  <cdr:relSizeAnchor xmlns:cdr="http://schemas.openxmlformats.org/drawingml/2006/chartDrawing">
    <cdr:from>
      <cdr:x>0</cdr:x>
      <cdr:y>0</cdr:y>
    </cdr:from>
    <cdr:to>
      <cdr:x>1</cdr:x>
      <cdr:y>0.16268</cdr:y>
    </cdr:to>
    <cdr:sp macro="" textlink="">
      <cdr:nvSpPr>
        <cdr:cNvPr id="5" name="Rectangle: Rounded Corners 2">
          <a:extLst xmlns:a="http://schemas.openxmlformats.org/drawingml/2006/main">
            <a:ext uri="{FF2B5EF4-FFF2-40B4-BE49-F238E27FC236}">
              <a16:creationId xmlns:a16="http://schemas.microsoft.com/office/drawing/2014/main" id="{3F092C5F-0B35-DDBD-E726-6F8D44B46ED3}"/>
            </a:ext>
          </a:extLst>
        </cdr:cNvPr>
        <cdr:cNvSpPr/>
      </cdr:nvSpPr>
      <cdr:spPr>
        <a:xfrm xmlns:a="http://schemas.openxmlformats.org/drawingml/2006/main">
          <a:off x="0" y="0"/>
          <a:ext cx="4087009" cy="359832"/>
        </a:xfrm>
        <a:prstGeom xmlns:a="http://schemas.openxmlformats.org/drawingml/2006/main" prst="roundRect">
          <a:avLst/>
        </a:prstGeom>
        <a:solidFill xmlns:a="http://schemas.openxmlformats.org/drawingml/2006/main">
          <a:srgbClr val="0B5D1E"/>
        </a:solidFill>
        <a:ln xmlns:a="http://schemas.openxmlformats.org/drawingml/2006/main">
          <a:noFill/>
        </a:ln>
      </cdr:spPr>
      <cdr:style>
        <a:lnRef xmlns:a="http://schemas.openxmlformats.org/drawingml/2006/main" idx="2">
          <a:schemeClr val="accent1">
            <a:shade val="15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pPr marL="0" marR="0" lvl="0" indent="0" algn="ctr" defTabSz="914400" rtl="0" eaLnBrk="1" fontAlgn="auto" latinLnBrk="0" hangingPunct="1">
            <a:lnSpc>
              <a:spcPct val="100000"/>
            </a:lnSpc>
            <a:spcBef>
              <a:spcPts val="0"/>
            </a:spcBef>
            <a:spcAft>
              <a:spcPts val="0"/>
            </a:spcAft>
            <a:buClrTx/>
            <a:buSzTx/>
            <a:buFontTx/>
            <a:buNone/>
            <a:tabLst/>
            <a:defRPr/>
          </a:pPr>
          <a:r>
            <a:rPr lang="en-IN" sz="1100" b="1" i="0" baseline="0">
              <a:solidFill>
                <a:schemeClr val="lt1"/>
              </a:solidFill>
              <a:effectLst/>
              <a:latin typeface="Segoe UI" panose="020B0502040204020203" pitchFamily="34" charset="0"/>
              <a:ea typeface="+mn-ea"/>
              <a:cs typeface="Segoe UI" panose="020B0502040204020203" pitchFamily="34" charset="0"/>
            </a:rPr>
            <a:t>💰 </a:t>
          </a:r>
          <a:r>
            <a:rPr lang="en-IN" sz="1400" b="1" kern="1200">
              <a:solidFill>
                <a:schemeClr val="lt1"/>
              </a:solidFill>
              <a:latin typeface="Segoe UI" panose="020B0502040204020203" pitchFamily="34" charset="0"/>
              <a:ea typeface="+mn-ea"/>
              <a:cs typeface="Segoe UI" panose="020B0502040204020203" pitchFamily="34" charset="0"/>
            </a:rPr>
            <a:t>Market-wise</a:t>
          </a:r>
          <a:r>
            <a:rPr lang="en-IN" sz="1100" b="1" i="0" baseline="0">
              <a:solidFill>
                <a:schemeClr val="lt1"/>
              </a:solidFill>
              <a:effectLst/>
              <a:latin typeface="Segoe UI" panose="020B0502040204020203" pitchFamily="34" charset="0"/>
              <a:ea typeface="+mn-ea"/>
              <a:cs typeface="Segoe UI" panose="020B0502040204020203" pitchFamily="34" charset="0"/>
            </a:rPr>
            <a:t> </a:t>
          </a:r>
          <a:r>
            <a:rPr lang="en-IN" sz="1400" b="1" kern="1200">
              <a:solidFill>
                <a:schemeClr val="lt1"/>
              </a:solidFill>
              <a:latin typeface="Segoe UI" panose="020B0502040204020203" pitchFamily="34" charset="0"/>
              <a:ea typeface="+mn-ea"/>
              <a:cs typeface="Segoe UI" panose="020B0502040204020203" pitchFamily="34" charset="0"/>
            </a:rPr>
            <a:t>Crop Price Comparison</a:t>
          </a:r>
        </a:p>
        <a:p xmlns:a="http://schemas.openxmlformats.org/drawingml/2006/main">
          <a:pPr marL="0" indent="0" algn="ctr"/>
          <a:endParaRPr lang="en-IN" sz="1000" b="1" kern="1200">
            <a:solidFill>
              <a:schemeClr val="lt1"/>
            </a:solidFill>
            <a:latin typeface="Segoe UI" panose="020B0502040204020203" pitchFamily="34" charset="0"/>
            <a:ea typeface="+mn-ea"/>
            <a:cs typeface="Segoe UI" panose="020B0502040204020203" pitchFamily="34" charset="0"/>
          </a:endParaRPr>
        </a:p>
      </cdr:txBody>
    </cdr:sp>
  </cdr:relSizeAnchor>
</c:userShapes>
</file>

<file path=xl/drawings/drawing6.xml><?xml version="1.0" encoding="utf-8"?>
<c:userShapes xmlns:c="http://schemas.openxmlformats.org/drawingml/2006/chart">
  <cdr:relSizeAnchor xmlns:cdr="http://schemas.openxmlformats.org/drawingml/2006/chartDrawing">
    <cdr:from>
      <cdr:x>0</cdr:x>
      <cdr:y>0</cdr:y>
    </cdr:from>
    <cdr:to>
      <cdr:x>1</cdr:x>
      <cdr:y>0.11395</cdr:y>
    </cdr:to>
    <cdr:sp macro="" textlink="">
      <cdr:nvSpPr>
        <cdr:cNvPr id="3" name="TextBox 1">
          <a:extLst xmlns:a="http://schemas.openxmlformats.org/drawingml/2006/main">
            <a:ext uri="{FF2B5EF4-FFF2-40B4-BE49-F238E27FC236}">
              <a16:creationId xmlns:a16="http://schemas.microsoft.com/office/drawing/2014/main" id="{09D97974-2116-D826-3A77-4E49B526D3EC}"/>
            </a:ext>
          </a:extLst>
        </cdr:cNvPr>
        <cdr:cNvSpPr txBox="1"/>
      </cdr:nvSpPr>
      <cdr:spPr>
        <a:xfrm xmlns:a="http://schemas.openxmlformats.org/drawingml/2006/main">
          <a:off x="0" y="0"/>
          <a:ext cx="4552950" cy="31115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IN" sz="1100" kern="1200"/>
        </a:p>
      </cdr:txBody>
    </cdr:sp>
  </cdr:relSizeAnchor>
  <cdr:relSizeAnchor xmlns:cdr="http://schemas.openxmlformats.org/drawingml/2006/chartDrawing">
    <cdr:from>
      <cdr:x>0</cdr:x>
      <cdr:y>0</cdr:y>
    </cdr:from>
    <cdr:to>
      <cdr:x>1</cdr:x>
      <cdr:y>0.17561</cdr:y>
    </cdr:to>
    <cdr:sp macro="" textlink="">
      <cdr:nvSpPr>
        <cdr:cNvPr id="4" name="Rectangle: Rounded Corners 2">
          <a:extLst xmlns:a="http://schemas.openxmlformats.org/drawingml/2006/main">
            <a:ext uri="{FF2B5EF4-FFF2-40B4-BE49-F238E27FC236}">
              <a16:creationId xmlns:a16="http://schemas.microsoft.com/office/drawing/2014/main" id="{3F092C5F-0B35-DDBD-E726-6F8D44B46ED3}"/>
            </a:ext>
          </a:extLst>
        </cdr:cNvPr>
        <cdr:cNvSpPr/>
      </cdr:nvSpPr>
      <cdr:spPr>
        <a:xfrm xmlns:a="http://schemas.openxmlformats.org/drawingml/2006/main">
          <a:off x="0" y="0"/>
          <a:ext cx="3911233" cy="380998"/>
        </a:xfrm>
        <a:prstGeom xmlns:a="http://schemas.openxmlformats.org/drawingml/2006/main" prst="roundRect">
          <a:avLst/>
        </a:prstGeom>
        <a:solidFill xmlns:a="http://schemas.openxmlformats.org/drawingml/2006/main">
          <a:srgbClr val="0B5D1E"/>
        </a:solidFill>
        <a:ln xmlns:a="http://schemas.openxmlformats.org/drawingml/2006/main">
          <a:noFill/>
        </a:ln>
      </cdr:spPr>
      <cdr:style>
        <a:lnRef xmlns:a="http://schemas.openxmlformats.org/drawingml/2006/main" idx="2">
          <a:schemeClr val="accent1">
            <a:shade val="15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pPr marL="0" marR="0" lvl="0" indent="0" algn="ctr" defTabSz="914400" rtl="0" eaLnBrk="1" fontAlgn="auto" latinLnBrk="0" hangingPunct="1">
            <a:lnSpc>
              <a:spcPct val="100000"/>
            </a:lnSpc>
            <a:spcBef>
              <a:spcPts val="0"/>
            </a:spcBef>
            <a:spcAft>
              <a:spcPts val="0"/>
            </a:spcAft>
            <a:buClrTx/>
            <a:buSzTx/>
            <a:buFontTx/>
            <a:buNone/>
            <a:tabLst/>
            <a:defRPr/>
          </a:pPr>
          <a:r>
            <a:rPr lang="en-IN" sz="1100" b="1" i="0" baseline="0">
              <a:solidFill>
                <a:schemeClr val="lt1"/>
              </a:solidFill>
              <a:effectLst/>
              <a:latin typeface="+mn-lt"/>
              <a:ea typeface="+mn-ea"/>
              <a:cs typeface="+mn-cs"/>
            </a:rPr>
            <a:t>🏬 </a:t>
          </a:r>
          <a:r>
            <a:rPr lang="en-IN" sz="1400" b="1" kern="1200">
              <a:solidFill>
                <a:schemeClr val="lt1"/>
              </a:solidFill>
              <a:latin typeface="Segoe UI" panose="020B0502040204020203" pitchFamily="34" charset="0"/>
              <a:ea typeface="+mn-ea"/>
              <a:cs typeface="Segoe UI" panose="020B0502040204020203" pitchFamily="34" charset="0"/>
            </a:rPr>
            <a:t>Market</a:t>
          </a:r>
          <a:r>
            <a:rPr lang="en-IN" sz="1100" b="1" i="0" baseline="0">
              <a:solidFill>
                <a:schemeClr val="lt1"/>
              </a:solidFill>
              <a:effectLst/>
              <a:latin typeface="+mn-lt"/>
              <a:ea typeface="+mn-ea"/>
              <a:cs typeface="+mn-cs"/>
            </a:rPr>
            <a:t> </a:t>
          </a:r>
          <a:r>
            <a:rPr lang="en-IN" sz="1400" b="1" kern="1200">
              <a:solidFill>
                <a:schemeClr val="lt1"/>
              </a:solidFill>
              <a:latin typeface="Segoe UI" panose="020B0502040204020203" pitchFamily="34" charset="0"/>
              <a:ea typeface="+mn-ea"/>
              <a:cs typeface="Segoe UI" panose="020B0502040204020203" pitchFamily="34" charset="0"/>
            </a:rPr>
            <a:t>Performance by Area Type</a:t>
          </a:r>
        </a:p>
        <a:p xmlns:a="http://schemas.openxmlformats.org/drawingml/2006/main">
          <a:pPr marL="0" indent="0" algn="ctr"/>
          <a:endParaRPr lang="en-IN" sz="1000" b="1" kern="1200">
            <a:solidFill>
              <a:schemeClr val="lt1"/>
            </a:solidFill>
            <a:latin typeface="Segoe UI" panose="020B0502040204020203" pitchFamily="34" charset="0"/>
            <a:ea typeface="+mn-ea"/>
            <a:cs typeface="Segoe UI" panose="020B0502040204020203" pitchFamily="34" charset="0"/>
          </a:endParaRPr>
        </a:p>
      </cdr:txBody>
    </cdr:sp>
  </cdr:relSizeAnchor>
</c:userShapes>
</file>

<file path=xl/drawings/drawing7.xml><?xml version="1.0" encoding="utf-8"?>
<c:userShapes xmlns:c="http://schemas.openxmlformats.org/drawingml/2006/chart">
  <cdr:relSizeAnchor xmlns:cdr="http://schemas.openxmlformats.org/drawingml/2006/chartDrawing">
    <cdr:from>
      <cdr:x>0</cdr:x>
      <cdr:y>0</cdr:y>
    </cdr:from>
    <cdr:to>
      <cdr:x>1</cdr:x>
      <cdr:y>0.13551</cdr:y>
    </cdr:to>
    <cdr:sp macro="" textlink="">
      <cdr:nvSpPr>
        <cdr:cNvPr id="2" name="Rectangle: Rounded Corners 1">
          <a:extLst xmlns:a="http://schemas.openxmlformats.org/drawingml/2006/main">
            <a:ext uri="{FF2B5EF4-FFF2-40B4-BE49-F238E27FC236}">
              <a16:creationId xmlns:a16="http://schemas.microsoft.com/office/drawing/2014/main" id="{83027CBF-AC75-C2BB-59C7-222BAC46B410}"/>
            </a:ext>
          </a:extLst>
        </cdr:cNvPr>
        <cdr:cNvSpPr/>
      </cdr:nvSpPr>
      <cdr:spPr>
        <a:xfrm xmlns:a="http://schemas.openxmlformats.org/drawingml/2006/main">
          <a:off x="0" y="0"/>
          <a:ext cx="3778250" cy="306914"/>
        </a:xfrm>
        <a:prstGeom xmlns:a="http://schemas.openxmlformats.org/drawingml/2006/main" prst="roundRect">
          <a:avLst/>
        </a:prstGeom>
        <a:solidFill xmlns:a="http://schemas.openxmlformats.org/drawingml/2006/main">
          <a:srgbClr val="0B5D1E"/>
        </a:solidFill>
        <a:ln xmlns:a="http://schemas.openxmlformats.org/drawingml/2006/main">
          <a:noFill/>
        </a:ln>
      </cdr:spPr>
      <cdr:style>
        <a:lnRef xmlns:a="http://schemas.openxmlformats.org/drawingml/2006/main" idx="2">
          <a:schemeClr val="accent1">
            <a:shade val="15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marL="0" marR="0" lvl="0" indent="0" algn="ctr" defTabSz="914400" rtl="0" eaLnBrk="1" fontAlgn="auto" latinLnBrk="0" hangingPunct="1">
            <a:lnSpc>
              <a:spcPct val="100000"/>
            </a:lnSpc>
            <a:spcBef>
              <a:spcPts val="0"/>
            </a:spcBef>
            <a:spcAft>
              <a:spcPts val="0"/>
            </a:spcAft>
            <a:buClrTx/>
            <a:buSzTx/>
            <a:buFontTx/>
            <a:buNone/>
            <a:tabLst/>
            <a:defRPr/>
          </a:pPr>
          <a:r>
            <a:rPr lang="en-IN" sz="1100" b="0" i="0" baseline="0">
              <a:solidFill>
                <a:schemeClr val="lt1"/>
              </a:solidFill>
              <a:effectLst/>
              <a:latin typeface="+mn-lt"/>
              <a:ea typeface="+mn-ea"/>
              <a:cs typeface="+mn-cs"/>
            </a:rPr>
            <a:t>🥧 </a:t>
          </a:r>
          <a:r>
            <a:rPr lang="en-IN" sz="1400" b="1" kern="1200">
              <a:solidFill>
                <a:schemeClr val="lt1"/>
              </a:solidFill>
              <a:latin typeface="Segoe UI" panose="020B0502040204020203" pitchFamily="34" charset="0"/>
              <a:ea typeface="+mn-ea"/>
              <a:cs typeface="Segoe UI" panose="020B0502040204020203" pitchFamily="34" charset="0"/>
            </a:rPr>
            <a:t>Revenue</a:t>
          </a:r>
          <a:r>
            <a:rPr lang="en-IN" sz="1100" b="1" i="0" baseline="0">
              <a:solidFill>
                <a:schemeClr val="lt1"/>
              </a:solidFill>
              <a:effectLst/>
              <a:latin typeface="Segoe UI" panose="020B0502040204020203" pitchFamily="34" charset="0"/>
              <a:ea typeface="+mn-ea"/>
              <a:cs typeface="Segoe UI" panose="020B0502040204020203" pitchFamily="34" charset="0"/>
            </a:rPr>
            <a:t> </a:t>
          </a:r>
          <a:r>
            <a:rPr lang="en-IN" sz="1400" b="1" kern="1200">
              <a:solidFill>
                <a:schemeClr val="lt1"/>
              </a:solidFill>
              <a:latin typeface="Segoe UI" panose="020B0502040204020203" pitchFamily="34" charset="0"/>
              <a:ea typeface="+mn-ea"/>
              <a:cs typeface="Segoe UI" panose="020B0502040204020203" pitchFamily="34" charset="0"/>
            </a:rPr>
            <a:t>Distribution</a:t>
          </a:r>
          <a:r>
            <a:rPr lang="en-IN" sz="1100" b="1" i="0" baseline="0">
              <a:solidFill>
                <a:schemeClr val="lt1"/>
              </a:solidFill>
              <a:effectLst/>
              <a:latin typeface="Segoe UI" panose="020B0502040204020203" pitchFamily="34" charset="0"/>
              <a:ea typeface="+mn-ea"/>
              <a:cs typeface="Segoe UI" panose="020B0502040204020203" pitchFamily="34" charset="0"/>
            </a:rPr>
            <a:t> </a:t>
          </a:r>
          <a:r>
            <a:rPr lang="en-IN" sz="1400" b="1" kern="1200">
              <a:solidFill>
                <a:schemeClr val="lt1"/>
              </a:solidFill>
              <a:latin typeface="Segoe UI" panose="020B0502040204020203" pitchFamily="34" charset="0"/>
              <a:ea typeface="+mn-ea"/>
              <a:cs typeface="Segoe UI" panose="020B0502040204020203" pitchFamily="34" charset="0"/>
            </a:rPr>
            <a:t>Breakdown</a:t>
          </a:r>
        </a:p>
        <a:p xmlns:a="http://schemas.openxmlformats.org/drawingml/2006/main">
          <a:pPr marL="0" marR="0" lvl="0" indent="0" algn="ctr" defTabSz="914400" rtl="0" eaLnBrk="1" fontAlgn="auto" latinLnBrk="0" hangingPunct="1">
            <a:lnSpc>
              <a:spcPct val="100000"/>
            </a:lnSpc>
            <a:spcBef>
              <a:spcPts val="0"/>
            </a:spcBef>
            <a:spcAft>
              <a:spcPts val="0"/>
            </a:spcAft>
            <a:buClrTx/>
            <a:buSzTx/>
            <a:buFontTx/>
            <a:buNone/>
            <a:tabLst/>
            <a:defRPr/>
          </a:pPr>
          <a:endParaRPr lang="en-IN" sz="1000">
            <a:effectLst/>
            <a:latin typeface="Segoe UI" panose="020B0502040204020203" pitchFamily="34" charset="0"/>
            <a:cs typeface="Segoe UI" panose="020B0502040204020203" pitchFamily="34" charset="0"/>
          </a:endParaRPr>
        </a:p>
        <a:p xmlns:a="http://schemas.openxmlformats.org/drawingml/2006/main">
          <a:pPr marL="0" indent="0" algn="ctr"/>
          <a:endParaRPr lang="en-IN" sz="1000" b="1" kern="1200">
            <a:solidFill>
              <a:schemeClr val="lt1"/>
            </a:solidFill>
            <a:latin typeface="Segoe UI" panose="020B0502040204020203" pitchFamily="34" charset="0"/>
            <a:ea typeface="+mn-ea"/>
            <a:cs typeface="Segoe UI" panose="020B0502040204020203" pitchFamily="34" charset="0"/>
          </a:endParaRPr>
        </a:p>
      </cdr:txBody>
    </cdr:sp>
  </cdr:relSizeAnchor>
</c:userShapes>
</file>

<file path=xl/drawings/drawing8.xml><?xml version="1.0" encoding="utf-8"?>
<c:userShapes xmlns:c="http://schemas.openxmlformats.org/drawingml/2006/chart">
  <cdr:relSizeAnchor xmlns:cdr="http://schemas.openxmlformats.org/drawingml/2006/chartDrawing">
    <cdr:from>
      <cdr:x>0</cdr:x>
      <cdr:y>0</cdr:y>
    </cdr:from>
    <cdr:to>
      <cdr:x>1</cdr:x>
      <cdr:y>0.11395</cdr:y>
    </cdr:to>
    <cdr:sp macro="" textlink="">
      <cdr:nvSpPr>
        <cdr:cNvPr id="4" name="TextBox 1">
          <a:extLst xmlns:a="http://schemas.openxmlformats.org/drawingml/2006/main">
            <a:ext uri="{FF2B5EF4-FFF2-40B4-BE49-F238E27FC236}">
              <a16:creationId xmlns:a16="http://schemas.microsoft.com/office/drawing/2014/main" id="{09D97974-2116-D826-3A77-4E49B526D3EC}"/>
            </a:ext>
          </a:extLst>
        </cdr:cNvPr>
        <cdr:cNvSpPr txBox="1"/>
      </cdr:nvSpPr>
      <cdr:spPr>
        <a:xfrm xmlns:a="http://schemas.openxmlformats.org/drawingml/2006/main">
          <a:off x="0" y="0"/>
          <a:ext cx="4552950" cy="31115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IN" sz="1100" kern="1200"/>
        </a:p>
      </cdr:txBody>
    </cdr:sp>
  </cdr:relSizeAnchor>
  <cdr:relSizeAnchor xmlns:cdr="http://schemas.openxmlformats.org/drawingml/2006/chartDrawing">
    <cdr:from>
      <cdr:x>0</cdr:x>
      <cdr:y>0.0101</cdr:y>
    </cdr:from>
    <cdr:to>
      <cdr:x>1</cdr:x>
      <cdr:y>0.14216</cdr:y>
    </cdr:to>
    <cdr:sp macro="" textlink="">
      <cdr:nvSpPr>
        <cdr:cNvPr id="5" name="Rectangle: Rounded Corners 2">
          <a:extLst xmlns:a="http://schemas.openxmlformats.org/drawingml/2006/main">
            <a:ext uri="{FF2B5EF4-FFF2-40B4-BE49-F238E27FC236}">
              <a16:creationId xmlns:a16="http://schemas.microsoft.com/office/drawing/2014/main" id="{3F092C5F-0B35-DDBD-E726-6F8D44B46ED3}"/>
            </a:ext>
          </a:extLst>
        </cdr:cNvPr>
        <cdr:cNvSpPr/>
      </cdr:nvSpPr>
      <cdr:spPr>
        <a:xfrm xmlns:a="http://schemas.openxmlformats.org/drawingml/2006/main">
          <a:off x="0" y="21809"/>
          <a:ext cx="3894666" cy="285108"/>
        </a:xfrm>
        <a:prstGeom xmlns:a="http://schemas.openxmlformats.org/drawingml/2006/main" prst="roundRect">
          <a:avLst/>
        </a:prstGeom>
        <a:solidFill xmlns:a="http://schemas.openxmlformats.org/drawingml/2006/main">
          <a:srgbClr val="0B5D1E"/>
        </a:solidFill>
        <a:ln xmlns:a="http://schemas.openxmlformats.org/drawingml/2006/main">
          <a:noFill/>
        </a:ln>
      </cdr:spPr>
      <cdr:style>
        <a:lnRef xmlns:a="http://schemas.openxmlformats.org/drawingml/2006/main" idx="2">
          <a:schemeClr val="accent1">
            <a:shade val="15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pPr marL="0" indent="0" algn="ctr"/>
          <a:r>
            <a:rPr lang="en-IN" sz="1400" b="1" kern="1200">
              <a:solidFill>
                <a:schemeClr val="lt1"/>
              </a:solidFill>
              <a:latin typeface="Segoe UI" panose="020B0502040204020203" pitchFamily="34" charset="0"/>
              <a:ea typeface="+mn-ea"/>
              <a:cs typeface="Segoe UI" panose="020B0502040204020203" pitchFamily="34" charset="0"/>
            </a:rPr>
            <a:t>📈 Monthly Revenue Trend</a:t>
          </a:r>
        </a:p>
      </cdr:txBody>
    </cdr:sp>
  </cdr:relSizeAnchor>
</c:userShapes>
</file>

<file path=xl/drawings/drawing9.xml><?xml version="1.0" encoding="utf-8"?>
<c:userShapes xmlns:c="http://schemas.openxmlformats.org/drawingml/2006/chart">
  <cdr:relSizeAnchor xmlns:cdr="http://schemas.openxmlformats.org/drawingml/2006/chartDrawing">
    <cdr:from>
      <cdr:x>0</cdr:x>
      <cdr:y>0</cdr:y>
    </cdr:from>
    <cdr:to>
      <cdr:x>1</cdr:x>
      <cdr:y>0.11395</cdr:y>
    </cdr:to>
    <cdr:sp macro="" textlink="">
      <cdr:nvSpPr>
        <cdr:cNvPr id="3" name="TextBox 1">
          <a:extLst xmlns:a="http://schemas.openxmlformats.org/drawingml/2006/main">
            <a:ext uri="{FF2B5EF4-FFF2-40B4-BE49-F238E27FC236}">
              <a16:creationId xmlns:a16="http://schemas.microsoft.com/office/drawing/2014/main" id="{09D97974-2116-D826-3A77-4E49B526D3EC}"/>
            </a:ext>
          </a:extLst>
        </cdr:cNvPr>
        <cdr:cNvSpPr txBox="1"/>
      </cdr:nvSpPr>
      <cdr:spPr>
        <a:xfrm xmlns:a="http://schemas.openxmlformats.org/drawingml/2006/main">
          <a:off x="0" y="0"/>
          <a:ext cx="4552950" cy="31115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IN" sz="1100" kern="1200"/>
        </a:p>
      </cdr:txBody>
    </cdr:sp>
  </cdr:relSizeAnchor>
  <cdr:relSizeAnchor xmlns:cdr="http://schemas.openxmlformats.org/drawingml/2006/chartDrawing">
    <cdr:from>
      <cdr:x>0</cdr:x>
      <cdr:y>0.00283</cdr:y>
    </cdr:from>
    <cdr:to>
      <cdr:x>1</cdr:x>
      <cdr:y>0.12404</cdr:y>
    </cdr:to>
    <cdr:sp macro="" textlink="">
      <cdr:nvSpPr>
        <cdr:cNvPr id="4" name="Rectangle: Rounded Corners 2">
          <a:extLst xmlns:a="http://schemas.openxmlformats.org/drawingml/2006/main">
            <a:ext uri="{FF2B5EF4-FFF2-40B4-BE49-F238E27FC236}">
              <a16:creationId xmlns:a16="http://schemas.microsoft.com/office/drawing/2014/main" id="{3F092C5F-0B35-DDBD-E726-6F8D44B46ED3}"/>
            </a:ext>
          </a:extLst>
        </cdr:cNvPr>
        <cdr:cNvSpPr/>
      </cdr:nvSpPr>
      <cdr:spPr>
        <a:xfrm xmlns:a="http://schemas.openxmlformats.org/drawingml/2006/main">
          <a:off x="0" y="5654"/>
          <a:ext cx="3349316" cy="242148"/>
        </a:xfrm>
        <a:prstGeom xmlns:a="http://schemas.openxmlformats.org/drawingml/2006/main" prst="roundRect">
          <a:avLst/>
        </a:prstGeom>
        <a:solidFill xmlns:a="http://schemas.openxmlformats.org/drawingml/2006/main">
          <a:srgbClr val="0B5D1E"/>
        </a:solidFill>
        <a:ln xmlns:a="http://schemas.openxmlformats.org/drawingml/2006/main">
          <a:noFill/>
        </a:ln>
      </cdr:spPr>
      <cdr:style>
        <a:lnRef xmlns:a="http://schemas.openxmlformats.org/drawingml/2006/main" idx="2">
          <a:schemeClr val="accent1">
            <a:shade val="15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pPr marL="0" marR="0" lvl="0" indent="0" algn="ctr" defTabSz="914400" rtl="0" eaLnBrk="1" fontAlgn="auto" latinLnBrk="0" hangingPunct="1">
            <a:lnSpc>
              <a:spcPct val="100000"/>
            </a:lnSpc>
            <a:spcBef>
              <a:spcPts val="0"/>
            </a:spcBef>
            <a:spcAft>
              <a:spcPts val="0"/>
            </a:spcAft>
            <a:buClrTx/>
            <a:buSzTx/>
            <a:buFontTx/>
            <a:buNone/>
            <a:tabLst/>
            <a:defRPr/>
          </a:pPr>
          <a:r>
            <a:rPr lang="en-IN" sz="1100" b="1" i="0" baseline="0">
              <a:solidFill>
                <a:schemeClr val="lt1"/>
              </a:solidFill>
              <a:effectLst/>
              <a:latin typeface="Segoe UI" panose="020B0502040204020203" pitchFamily="34" charset="0"/>
              <a:ea typeface="+mn-ea"/>
              <a:cs typeface="Segoe UI" panose="020B0502040204020203" pitchFamily="34" charset="0"/>
            </a:rPr>
            <a:t>🏪 Wholesale vs Retail Performance</a:t>
          </a:r>
          <a:endParaRPr lang="en-IN" sz="1000" b="1">
            <a:effectLst/>
            <a:latin typeface="Segoe UI" panose="020B0502040204020203" pitchFamily="34" charset="0"/>
            <a:cs typeface="Segoe UI" panose="020B0502040204020203" pitchFamily="34" charset="0"/>
          </a:endParaRPr>
        </a:p>
        <a:p xmlns:a="http://schemas.openxmlformats.org/drawingml/2006/main">
          <a:pPr marL="0" marR="0" lvl="0" indent="0" algn="ctr" defTabSz="914400" rtl="0" eaLnBrk="1" fontAlgn="auto" latinLnBrk="0" hangingPunct="1">
            <a:lnSpc>
              <a:spcPct val="100000"/>
            </a:lnSpc>
            <a:spcBef>
              <a:spcPts val="0"/>
            </a:spcBef>
            <a:spcAft>
              <a:spcPts val="0"/>
            </a:spcAft>
            <a:buClrTx/>
            <a:buSzTx/>
            <a:buFontTx/>
            <a:buNone/>
            <a:tabLst/>
            <a:defRPr/>
          </a:pPr>
          <a:endParaRPr lang="en-IN" sz="1000">
            <a:effectLst/>
          </a:endParaRPr>
        </a:p>
        <a:p xmlns:a="http://schemas.openxmlformats.org/drawingml/2006/main">
          <a:pPr marL="0" indent="0" algn="ctr"/>
          <a:endParaRPr lang="en-IN" sz="1000" b="1" kern="1200">
            <a:solidFill>
              <a:schemeClr val="lt1"/>
            </a:solidFill>
            <a:latin typeface="Segoe UI" panose="020B0502040204020203" pitchFamily="34" charset="0"/>
            <a:ea typeface="+mn-ea"/>
            <a:cs typeface="Segoe UI" panose="020B0502040204020203" pitchFamily="34" charset="0"/>
          </a:endParaRPr>
        </a:p>
      </cdr:txBody>
    </cdr:sp>
  </cdr:relSizeAnchor>
</c:userShapes>
</file>

<file path=xl/drawings/drawing10.xml><?xml version="1.0" encoding="utf-8"?>
<c:userShapes xmlns:c="http://schemas.openxmlformats.org/drawingml/2006/chart">
  <cdr:relSizeAnchor xmlns:cdr="http://schemas.openxmlformats.org/drawingml/2006/chartDrawing">
    <cdr:from>
      <cdr:x>0</cdr:x>
      <cdr:y>0</cdr:y>
    </cdr:from>
    <cdr:to>
      <cdr:x>1</cdr:x>
      <cdr:y>0.11395</cdr:y>
    </cdr:to>
    <cdr:sp macro="" textlink="">
      <cdr:nvSpPr>
        <cdr:cNvPr id="4" name="TextBox 1">
          <a:extLst xmlns:a="http://schemas.openxmlformats.org/drawingml/2006/main">
            <a:ext uri="{FF2B5EF4-FFF2-40B4-BE49-F238E27FC236}">
              <a16:creationId xmlns:a16="http://schemas.microsoft.com/office/drawing/2014/main" id="{09D97974-2116-D826-3A77-4E49B526D3EC}"/>
            </a:ext>
          </a:extLst>
        </cdr:cNvPr>
        <cdr:cNvSpPr txBox="1"/>
      </cdr:nvSpPr>
      <cdr:spPr>
        <a:xfrm xmlns:a="http://schemas.openxmlformats.org/drawingml/2006/main">
          <a:off x="0" y="0"/>
          <a:ext cx="4552950" cy="31115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IN" sz="1100" kern="1200"/>
        </a:p>
      </cdr:txBody>
    </cdr:sp>
  </cdr:relSizeAnchor>
  <cdr:relSizeAnchor xmlns:cdr="http://schemas.openxmlformats.org/drawingml/2006/chartDrawing">
    <cdr:from>
      <cdr:x>0</cdr:x>
      <cdr:y>0.0101</cdr:y>
    </cdr:from>
    <cdr:to>
      <cdr:x>1</cdr:x>
      <cdr:y>0.14216</cdr:y>
    </cdr:to>
    <cdr:sp macro="" textlink="">
      <cdr:nvSpPr>
        <cdr:cNvPr id="5" name="Rectangle: Rounded Corners 2">
          <a:extLst xmlns:a="http://schemas.openxmlformats.org/drawingml/2006/main">
            <a:ext uri="{FF2B5EF4-FFF2-40B4-BE49-F238E27FC236}">
              <a16:creationId xmlns:a16="http://schemas.microsoft.com/office/drawing/2014/main" id="{3F092C5F-0B35-DDBD-E726-6F8D44B46ED3}"/>
            </a:ext>
          </a:extLst>
        </cdr:cNvPr>
        <cdr:cNvSpPr/>
      </cdr:nvSpPr>
      <cdr:spPr>
        <a:xfrm xmlns:a="http://schemas.openxmlformats.org/drawingml/2006/main">
          <a:off x="0" y="21809"/>
          <a:ext cx="3894666" cy="285108"/>
        </a:xfrm>
        <a:prstGeom xmlns:a="http://schemas.openxmlformats.org/drawingml/2006/main" prst="roundRect">
          <a:avLst/>
        </a:prstGeom>
        <a:solidFill xmlns:a="http://schemas.openxmlformats.org/drawingml/2006/main">
          <a:srgbClr val="0B5D1E"/>
        </a:solidFill>
        <a:ln xmlns:a="http://schemas.openxmlformats.org/drawingml/2006/main">
          <a:noFill/>
        </a:ln>
      </cdr:spPr>
      <cdr:style>
        <a:lnRef xmlns:a="http://schemas.openxmlformats.org/drawingml/2006/main" idx="2">
          <a:schemeClr val="accent1">
            <a:shade val="15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pPr marL="0" marR="0" lvl="0" indent="0" algn="ctr" defTabSz="914400" rtl="0" eaLnBrk="1" fontAlgn="auto" latinLnBrk="0" hangingPunct="1">
            <a:lnSpc>
              <a:spcPct val="100000"/>
            </a:lnSpc>
            <a:spcBef>
              <a:spcPts val="0"/>
            </a:spcBef>
            <a:spcAft>
              <a:spcPts val="0"/>
            </a:spcAft>
            <a:buClrTx/>
            <a:buSzTx/>
            <a:buFontTx/>
            <a:buNone/>
            <a:tabLst/>
            <a:defRPr/>
          </a:pPr>
          <a:r>
            <a:rPr lang="en-IN" sz="1400" b="1" kern="1200">
              <a:solidFill>
                <a:schemeClr val="lt1"/>
              </a:solidFill>
              <a:latin typeface="Segoe UI" panose="020B0502040204020203" pitchFamily="34" charset="0"/>
              <a:ea typeface="+mn-ea"/>
              <a:cs typeface="Segoe UI" panose="020B0502040204020203" pitchFamily="34" charset="0"/>
            </a:rPr>
            <a:t>🗓️ Best Month to Sell Each Crop</a:t>
          </a:r>
        </a:p>
        <a:p xmlns:a="http://schemas.openxmlformats.org/drawingml/2006/main">
          <a:pPr marL="0" indent="0" algn="ctr"/>
          <a:endParaRPr lang="en-IN" sz="1400" b="1" kern="1200">
            <a:solidFill>
              <a:schemeClr val="lt1"/>
            </a:solidFill>
            <a:latin typeface="Segoe UI" panose="020B0502040204020203" pitchFamily="34" charset="0"/>
            <a:ea typeface="+mn-ea"/>
            <a:cs typeface="Segoe UI" panose="020B0502040204020203" pitchFamily="34" charset="0"/>
          </a:endParaRPr>
        </a:p>
      </cdr:txBody>
    </cdr:sp>
  </cdr:relSizeAnchor>
</c:userShapes>
</file>

<file path=xl/drawings/drawing11.xml><?xml version="1.0" encoding="utf-8"?>
<c:userShapes xmlns:c="http://schemas.openxmlformats.org/drawingml/2006/chart">
  <cdr:relSizeAnchor xmlns:cdr="http://schemas.openxmlformats.org/drawingml/2006/chartDrawing">
    <cdr:from>
      <cdr:x>0</cdr:x>
      <cdr:y>0</cdr:y>
    </cdr:from>
    <cdr:to>
      <cdr:x>1</cdr:x>
      <cdr:y>0.11395</cdr:y>
    </cdr:to>
    <cdr:sp macro="" textlink="">
      <cdr:nvSpPr>
        <cdr:cNvPr id="4" name="TextBox 1">
          <a:extLst xmlns:a="http://schemas.openxmlformats.org/drawingml/2006/main">
            <a:ext uri="{FF2B5EF4-FFF2-40B4-BE49-F238E27FC236}">
              <a16:creationId xmlns:a16="http://schemas.microsoft.com/office/drawing/2014/main" id="{09D97974-2116-D826-3A77-4E49B526D3EC}"/>
            </a:ext>
          </a:extLst>
        </cdr:cNvPr>
        <cdr:cNvSpPr txBox="1"/>
      </cdr:nvSpPr>
      <cdr:spPr>
        <a:xfrm xmlns:a="http://schemas.openxmlformats.org/drawingml/2006/main">
          <a:off x="0" y="0"/>
          <a:ext cx="4552950" cy="31115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IN" sz="1100" kern="1200"/>
        </a:p>
      </cdr:txBody>
    </cdr:sp>
  </cdr:relSizeAnchor>
  <cdr:relSizeAnchor xmlns:cdr="http://schemas.openxmlformats.org/drawingml/2006/chartDrawing">
    <cdr:from>
      <cdr:x>0</cdr:x>
      <cdr:y>0</cdr:y>
    </cdr:from>
    <cdr:to>
      <cdr:x>1</cdr:x>
      <cdr:y>0.15273</cdr:y>
    </cdr:to>
    <cdr:sp macro="" textlink="">
      <cdr:nvSpPr>
        <cdr:cNvPr id="5" name="Rectangle: Rounded Corners 2">
          <a:extLst xmlns:a="http://schemas.openxmlformats.org/drawingml/2006/main">
            <a:ext uri="{FF2B5EF4-FFF2-40B4-BE49-F238E27FC236}">
              <a16:creationId xmlns:a16="http://schemas.microsoft.com/office/drawing/2014/main" id="{3F092C5F-0B35-DDBD-E726-6F8D44B46ED3}"/>
            </a:ext>
          </a:extLst>
        </cdr:cNvPr>
        <cdr:cNvSpPr/>
      </cdr:nvSpPr>
      <cdr:spPr>
        <a:xfrm xmlns:a="http://schemas.openxmlformats.org/drawingml/2006/main">
          <a:off x="0" y="0"/>
          <a:ext cx="4641850" cy="262825"/>
        </a:xfrm>
        <a:prstGeom xmlns:a="http://schemas.openxmlformats.org/drawingml/2006/main" prst="roundRect">
          <a:avLst/>
        </a:prstGeom>
        <a:solidFill xmlns:a="http://schemas.openxmlformats.org/drawingml/2006/main">
          <a:srgbClr val="0B5D1E"/>
        </a:solidFill>
        <a:ln xmlns:a="http://schemas.openxmlformats.org/drawingml/2006/main">
          <a:noFill/>
        </a:ln>
      </cdr:spPr>
      <cdr:style>
        <a:lnRef xmlns:a="http://schemas.openxmlformats.org/drawingml/2006/main" idx="2">
          <a:schemeClr val="accent1">
            <a:shade val="15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pPr marL="0" indent="0" algn="ctr"/>
          <a:r>
            <a:rPr lang="en-IN" sz="1000" b="1" kern="1200">
              <a:solidFill>
                <a:schemeClr val="lt1"/>
              </a:solidFill>
              <a:latin typeface="Segoe UI" panose="020B0502040204020203" pitchFamily="34" charset="0"/>
              <a:ea typeface="+mn-ea"/>
              <a:cs typeface="Segoe UI" panose="020B0502040204020203" pitchFamily="34" charset="0"/>
            </a:rPr>
            <a:t>📈 </a:t>
          </a:r>
          <a:r>
            <a:rPr lang="en-IN" sz="1400" b="1" kern="1200">
              <a:solidFill>
                <a:schemeClr val="lt1"/>
              </a:solidFill>
              <a:latin typeface="Segoe UI" panose="020B0502040204020203" pitchFamily="34" charset="0"/>
              <a:ea typeface="+mn-ea"/>
              <a:cs typeface="Segoe UI" panose="020B0502040204020203" pitchFamily="34" charset="0"/>
            </a:rPr>
            <a:t>Monthly Revenue Trend</a:t>
          </a:r>
        </a:p>
      </cdr:txBody>
    </cdr:sp>
  </cdr:relSizeAnchor>
</c:userShapes>
</file>

<file path=xl/drawings/drawing12.xml><?xml version="1.0" encoding="utf-8"?>
<xdr:wsDr xmlns:xdr="http://schemas.openxmlformats.org/drawingml/2006/spreadsheetDrawing" xmlns:a="http://schemas.openxmlformats.org/drawingml/2006/main">
  <xdr:twoCellAnchor>
    <xdr:from>
      <xdr:col>3</xdr:col>
      <xdr:colOff>12700</xdr:colOff>
      <xdr:row>11</xdr:row>
      <xdr:rowOff>6350</xdr:rowOff>
    </xdr:from>
    <xdr:to>
      <xdr:col>13</xdr:col>
      <xdr:colOff>234950</xdr:colOff>
      <xdr:row>23</xdr:row>
      <xdr:rowOff>139700</xdr:rowOff>
    </xdr:to>
    <xdr:graphicFrame macro="">
      <xdr:nvGraphicFramePr>
        <xdr:cNvPr id="2" name="Chart 1">
          <a:extLst>
            <a:ext uri="{FF2B5EF4-FFF2-40B4-BE49-F238E27FC236}">
              <a16:creationId xmlns:a16="http://schemas.microsoft.com/office/drawing/2014/main" id="{0B95B86C-6680-4824-CAF5-0F216E832E3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774700</xdr:colOff>
      <xdr:row>26</xdr:row>
      <xdr:rowOff>19050</xdr:rowOff>
    </xdr:from>
    <xdr:to>
      <xdr:col>8</xdr:col>
      <xdr:colOff>488950</xdr:colOff>
      <xdr:row>38</xdr:row>
      <xdr:rowOff>6350</xdr:rowOff>
    </xdr:to>
    <xdr:graphicFrame macro="">
      <xdr:nvGraphicFramePr>
        <xdr:cNvPr id="3" name="Chart 2">
          <a:extLst>
            <a:ext uri="{FF2B5EF4-FFF2-40B4-BE49-F238E27FC236}">
              <a16:creationId xmlns:a16="http://schemas.microsoft.com/office/drawing/2014/main" id="{68A12CDE-BF25-B2E8-7A01-0F313D16DAD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40</xdr:row>
      <xdr:rowOff>44450</xdr:rowOff>
    </xdr:from>
    <xdr:to>
      <xdr:col>3</xdr:col>
      <xdr:colOff>419100</xdr:colOff>
      <xdr:row>50</xdr:row>
      <xdr:rowOff>107950</xdr:rowOff>
    </xdr:to>
    <xdr:sp macro="" textlink="">
      <xdr:nvSpPr>
        <xdr:cNvPr id="4" name="TextBox 3">
          <a:extLst>
            <a:ext uri="{FF2B5EF4-FFF2-40B4-BE49-F238E27FC236}">
              <a16:creationId xmlns:a16="http://schemas.microsoft.com/office/drawing/2014/main" id="{01712C11-79E8-C974-ED04-8095CD3FC9E4}"/>
            </a:ext>
          </a:extLst>
        </xdr:cNvPr>
        <xdr:cNvSpPr txBox="1"/>
      </xdr:nvSpPr>
      <xdr:spPr>
        <a:xfrm>
          <a:off x="0" y="7410450"/>
          <a:ext cx="3187700" cy="19050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b="1"/>
            <a:t>🧠 BUSINESS STORY</a:t>
          </a:r>
        </a:p>
        <a:p>
          <a:r>
            <a:rPr lang="en-IN"/>
            <a:t>This chart tells:</a:t>
          </a:r>
        </a:p>
        <a:p>
          <a:r>
            <a:rPr lang="en-IN"/>
            <a:t>✅ Which crops generate best returns</a:t>
          </a:r>
          <a:br>
            <a:rPr lang="en-IN"/>
          </a:br>
          <a:r>
            <a:rPr lang="en-IN"/>
            <a:t>✅ Which crops are worth prioritizing</a:t>
          </a:r>
          <a:br>
            <a:rPr lang="en-IN"/>
          </a:br>
          <a:r>
            <a:rPr lang="en-IN"/>
            <a:t>✅ High-demand seasonal crops</a:t>
          </a:r>
        </a:p>
        <a:p>
          <a:r>
            <a:rPr lang="en-IN" sz="1100"/>
            <a:t>-------------------------------------------------------------------</a:t>
          </a:r>
        </a:p>
        <a:p>
          <a:r>
            <a:rPr lang="en-IN" b="1"/>
            <a:t>Purpose:</a:t>
          </a:r>
        </a:p>
        <a:p>
          <a:r>
            <a:rPr lang="en-IN"/>
            <a:t>Identify:</a:t>
          </a:r>
        </a:p>
        <a:p>
          <a:r>
            <a:rPr lang="en-IN"/>
            <a:t>Highest profit crops </a:t>
          </a:r>
        </a:p>
        <a:p>
          <a:r>
            <a:rPr lang="en-IN"/>
            <a:t>Lowest profit crops</a:t>
          </a:r>
        </a:p>
        <a:p>
          <a:endParaRPr lang="en-IN" sz="1100"/>
        </a:p>
        <a:p>
          <a:endParaRPr lang="en-IN" sz="1100"/>
        </a:p>
      </xdr:txBody>
    </xdr:sp>
    <xdr:clientData/>
  </xdr:twoCellAnchor>
  <xdr:twoCellAnchor>
    <xdr:from>
      <xdr:col>2</xdr:col>
      <xdr:colOff>565150</xdr:colOff>
      <xdr:row>2</xdr:row>
      <xdr:rowOff>0</xdr:rowOff>
    </xdr:from>
    <xdr:to>
      <xdr:col>9</xdr:col>
      <xdr:colOff>12700</xdr:colOff>
      <xdr:row>10</xdr:row>
      <xdr:rowOff>6350</xdr:rowOff>
    </xdr:to>
    <xdr:sp macro="" textlink="">
      <xdr:nvSpPr>
        <xdr:cNvPr id="5" name="TextBox 4">
          <a:extLst>
            <a:ext uri="{FF2B5EF4-FFF2-40B4-BE49-F238E27FC236}">
              <a16:creationId xmlns:a16="http://schemas.microsoft.com/office/drawing/2014/main" id="{FB33DDFC-204C-DA7E-95B3-98CE198B44AD}"/>
            </a:ext>
          </a:extLst>
        </xdr:cNvPr>
        <xdr:cNvSpPr txBox="1"/>
      </xdr:nvSpPr>
      <xdr:spPr>
        <a:xfrm>
          <a:off x="5594350" y="368300"/>
          <a:ext cx="3714750" cy="14795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t>🧠 BUSINESS STORY</a:t>
          </a:r>
        </a:p>
        <a:p>
          <a:r>
            <a:rPr lang="en-IN" sz="1100"/>
            <a:t>This proves:</a:t>
          </a:r>
        </a:p>
        <a:p>
          <a:r>
            <a:rPr lang="en-IN" sz="1100"/>
            <a:t>✅ KR Market earns highest because:</a:t>
          </a:r>
        </a:p>
        <a:p>
          <a:r>
            <a:rPr lang="en-IN" sz="1100"/>
            <a:t>Huge quantity sold</a:t>
          </a:r>
        </a:p>
        <a:p>
          <a:r>
            <a:rPr lang="en-IN" sz="1100"/>
            <a:t>Wholesale scale</a:t>
          </a:r>
        </a:p>
        <a:p>
          <a:r>
            <a:rPr lang="en-IN" sz="1100"/>
            <a:t>Even though:</a:t>
          </a:r>
        </a:p>
        <a:p>
          <a:r>
            <a:rPr lang="en-IN" sz="1100"/>
            <a:t>❌ Selling price may be lower.</a:t>
          </a:r>
        </a:p>
      </xdr:txBody>
    </xdr:sp>
    <xdr:clientData/>
  </xdr:twoCellAnchor>
  <xdr:twoCellAnchor>
    <xdr:from>
      <xdr:col>9</xdr:col>
      <xdr:colOff>177800</xdr:colOff>
      <xdr:row>60</xdr:row>
      <xdr:rowOff>76200</xdr:rowOff>
    </xdr:from>
    <xdr:to>
      <xdr:col>14</xdr:col>
      <xdr:colOff>495300</xdr:colOff>
      <xdr:row>77</xdr:row>
      <xdr:rowOff>107950</xdr:rowOff>
    </xdr:to>
    <xdr:sp macro="" textlink="">
      <xdr:nvSpPr>
        <xdr:cNvPr id="6" name="TextBox 5">
          <a:extLst>
            <a:ext uri="{FF2B5EF4-FFF2-40B4-BE49-F238E27FC236}">
              <a16:creationId xmlns:a16="http://schemas.microsoft.com/office/drawing/2014/main" id="{C978DFAB-80C1-2D50-F4DE-D209647DBF50}"/>
            </a:ext>
          </a:extLst>
        </xdr:cNvPr>
        <xdr:cNvSpPr txBox="1"/>
      </xdr:nvSpPr>
      <xdr:spPr>
        <a:xfrm>
          <a:off x="7321550" y="11125200"/>
          <a:ext cx="3365500" cy="3162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b="1"/>
            <a:t>🎯 BUSINESS QUESTION</a:t>
          </a:r>
        </a:p>
        <a:p>
          <a:r>
            <a:rPr lang="en-IN"/>
            <a:t>“Which months had highest crop sales and revenue?”</a:t>
          </a:r>
        </a:p>
        <a:p>
          <a:r>
            <a:rPr lang="en-IN"/>
            <a:t>This is VERY important because:</a:t>
          </a:r>
        </a:p>
        <a:p>
          <a:r>
            <a:rPr lang="en-IN"/>
            <a:t>Crop prices fluctuate seasonally </a:t>
          </a:r>
        </a:p>
        <a:p>
          <a:r>
            <a:rPr lang="en-IN"/>
            <a:t>Demand changes monthly </a:t>
          </a:r>
        </a:p>
        <a:p>
          <a:r>
            <a:rPr lang="en-IN"/>
            <a:t>Farmers need timing insights</a:t>
          </a:r>
        </a:p>
        <a:p>
          <a:endParaRPr lang="en-IN"/>
        </a:p>
        <a:p>
          <a:r>
            <a:rPr lang="en-IN" b="1"/>
            <a:t>🧠 BUSINESS STORY</a:t>
          </a:r>
        </a:p>
        <a:p>
          <a:r>
            <a:rPr lang="en-IN"/>
            <a:t>This chart explains:</a:t>
          </a:r>
        </a:p>
        <a:p>
          <a:r>
            <a:rPr lang="en-IN"/>
            <a:t>✅ Which months generated high revenue</a:t>
          </a:r>
          <a:br>
            <a:rPr lang="en-IN"/>
          </a:br>
          <a:r>
            <a:rPr lang="en-IN"/>
            <a:t>✅ Seasonal demand spikes</a:t>
          </a:r>
          <a:br>
            <a:rPr lang="en-IN"/>
          </a:br>
          <a:r>
            <a:rPr lang="en-IN"/>
            <a:t>✅ Market timing opportunities</a:t>
          </a:r>
        </a:p>
        <a:p>
          <a:r>
            <a:rPr lang="en-IN" b="1"/>
            <a:t>Purpose:</a:t>
          </a:r>
        </a:p>
        <a:p>
          <a:r>
            <a:rPr lang="en-IN"/>
            <a:t>Shows:</a:t>
          </a:r>
        </a:p>
        <a:p>
          <a:r>
            <a:rPr lang="en-IN"/>
            <a:t>Seasonal demand </a:t>
          </a:r>
        </a:p>
        <a:p>
          <a:r>
            <a:rPr lang="en-IN"/>
            <a:t>Revenue fluctuations </a:t>
          </a:r>
        </a:p>
        <a:p>
          <a:r>
            <a:rPr lang="en-IN"/>
            <a:t>Overall business cycle</a:t>
          </a:r>
        </a:p>
        <a:p>
          <a:endParaRPr lang="en-IN"/>
        </a:p>
        <a:p>
          <a:endParaRPr lang="en-IN"/>
        </a:p>
        <a:p>
          <a:endParaRPr lang="en-IN"/>
        </a:p>
        <a:p>
          <a:endParaRPr lang="en-IN"/>
        </a:p>
        <a:p>
          <a:endParaRPr lang="en-IN" sz="1100"/>
        </a:p>
      </xdr:txBody>
    </xdr:sp>
    <xdr:clientData/>
  </xdr:twoCellAnchor>
  <xdr:twoCellAnchor>
    <xdr:from>
      <xdr:col>2</xdr:col>
      <xdr:colOff>431800</xdr:colOff>
      <xdr:row>52</xdr:row>
      <xdr:rowOff>139700</xdr:rowOff>
    </xdr:from>
    <xdr:to>
      <xdr:col>9</xdr:col>
      <xdr:colOff>25400</xdr:colOff>
      <xdr:row>66</xdr:row>
      <xdr:rowOff>158750</xdr:rowOff>
    </xdr:to>
    <xdr:graphicFrame macro="">
      <xdr:nvGraphicFramePr>
        <xdr:cNvPr id="7" name="Chart 6">
          <a:extLst>
            <a:ext uri="{FF2B5EF4-FFF2-40B4-BE49-F238E27FC236}">
              <a16:creationId xmlns:a16="http://schemas.microsoft.com/office/drawing/2014/main" id="{416E105A-C4B8-7764-F9F2-EEDE9F279B9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31750</xdr:colOff>
      <xdr:row>75</xdr:row>
      <xdr:rowOff>152400</xdr:rowOff>
    </xdr:from>
    <xdr:to>
      <xdr:col>2</xdr:col>
      <xdr:colOff>31750</xdr:colOff>
      <xdr:row>79</xdr:row>
      <xdr:rowOff>82550</xdr:rowOff>
    </xdr:to>
    <xdr:sp macro="" textlink="">
      <xdr:nvSpPr>
        <xdr:cNvPr id="8" name="TextBox 7">
          <a:extLst>
            <a:ext uri="{FF2B5EF4-FFF2-40B4-BE49-F238E27FC236}">
              <a16:creationId xmlns:a16="http://schemas.microsoft.com/office/drawing/2014/main" id="{79CDBBB3-6FE2-FA5D-4F87-9C80112E7214}"/>
            </a:ext>
          </a:extLst>
        </xdr:cNvPr>
        <xdr:cNvSpPr txBox="1"/>
      </xdr:nvSpPr>
      <xdr:spPr>
        <a:xfrm>
          <a:off x="31750" y="13963650"/>
          <a:ext cx="3162300" cy="666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t>Tells Excatly which month is the best to sell</a:t>
          </a:r>
          <a:r>
            <a:rPr lang="en-IN" sz="1100" baseline="0"/>
            <a:t> CROPS that gives highest Profit -&gt; which time is the right time to sell so that farmer gets the highest profit ?</a:t>
          </a:r>
          <a:endParaRPr lang="en-IN" sz="1100"/>
        </a:p>
      </xdr:txBody>
    </xdr:sp>
    <xdr:clientData/>
  </xdr:twoCellAnchor>
  <xdr:twoCellAnchor>
    <xdr:from>
      <xdr:col>2</xdr:col>
      <xdr:colOff>266700</xdr:colOff>
      <xdr:row>78</xdr:row>
      <xdr:rowOff>127000</xdr:rowOff>
    </xdr:from>
    <xdr:to>
      <xdr:col>8</xdr:col>
      <xdr:colOff>361950</xdr:colOff>
      <xdr:row>90</xdr:row>
      <xdr:rowOff>101600</xdr:rowOff>
    </xdr:to>
    <xdr:graphicFrame macro="">
      <xdr:nvGraphicFramePr>
        <xdr:cNvPr id="9" name="Chart 8">
          <a:extLst>
            <a:ext uri="{FF2B5EF4-FFF2-40B4-BE49-F238E27FC236}">
              <a16:creationId xmlns:a16="http://schemas.microsoft.com/office/drawing/2014/main" id="{4041F391-000A-0020-1196-1FE665627DA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228600</xdr:colOff>
      <xdr:row>96</xdr:row>
      <xdr:rowOff>107950</xdr:rowOff>
    </xdr:from>
    <xdr:to>
      <xdr:col>9</xdr:col>
      <xdr:colOff>514350</xdr:colOff>
      <xdr:row>110</xdr:row>
      <xdr:rowOff>88900</xdr:rowOff>
    </xdr:to>
    <xdr:graphicFrame macro="">
      <xdr:nvGraphicFramePr>
        <xdr:cNvPr id="10" name="Chart 9">
          <a:extLst>
            <a:ext uri="{FF2B5EF4-FFF2-40B4-BE49-F238E27FC236}">
              <a16:creationId xmlns:a16="http://schemas.microsoft.com/office/drawing/2014/main" id="{AB20F080-3E3A-39E7-17D8-AA752B65A51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298450</xdr:colOff>
      <xdr:row>112</xdr:row>
      <xdr:rowOff>165100</xdr:rowOff>
    </xdr:from>
    <xdr:to>
      <xdr:col>4</xdr:col>
      <xdr:colOff>196850</xdr:colOff>
      <xdr:row>123</xdr:row>
      <xdr:rowOff>19050</xdr:rowOff>
    </xdr:to>
    <xdr:sp macro="" textlink="">
      <xdr:nvSpPr>
        <xdr:cNvPr id="11" name="TextBox 10">
          <a:extLst>
            <a:ext uri="{FF2B5EF4-FFF2-40B4-BE49-F238E27FC236}">
              <a16:creationId xmlns:a16="http://schemas.microsoft.com/office/drawing/2014/main" id="{D16FB290-3D7D-4774-B488-AAA077A1DC85}"/>
            </a:ext>
          </a:extLst>
        </xdr:cNvPr>
        <xdr:cNvSpPr txBox="1"/>
      </xdr:nvSpPr>
      <xdr:spPr>
        <a:xfrm>
          <a:off x="298450" y="20789900"/>
          <a:ext cx="3695700" cy="1879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b="1"/>
            <a:t>🏪 Wholesale vs Retail Performance Analysis</a:t>
          </a:r>
        </a:p>
        <a:p>
          <a:endParaRPr lang="en-IN" sz="1100"/>
        </a:p>
        <a:p>
          <a:r>
            <a:rPr lang="en-IN" b="1"/>
            <a:t>🧠 BUSINESS STORY THIS VISUAL TELLS</a:t>
          </a:r>
        </a:p>
        <a:p>
          <a:r>
            <a:rPr lang="en-IN"/>
            <a:t>Example:</a:t>
          </a:r>
        </a:p>
        <a:p>
          <a:r>
            <a:rPr lang="en-IN"/>
            <a:t>Type Insight Wholesale High volume, high total profit Retail High selling price, smaller volume</a:t>
          </a:r>
        </a:p>
        <a:p>
          <a:r>
            <a:rPr lang="en-IN"/>
            <a:t>This proves:</a:t>
          </a:r>
        </a:p>
        <a:p>
          <a:r>
            <a:rPr lang="en-IN" b="1"/>
            <a:t>“Higher price does not always mean higher total earnings.”</a:t>
          </a:r>
        </a:p>
        <a:p>
          <a:r>
            <a:rPr lang="en-IN"/>
            <a:t>That’s a GREAT business insight.</a:t>
          </a:r>
        </a:p>
        <a:p>
          <a:endParaRPr lang="en-IN" sz="1100"/>
        </a:p>
      </xdr:txBody>
    </xdr:sp>
    <xdr:clientData/>
  </xdr:twoCellAnchor>
  <xdr:twoCellAnchor>
    <xdr:from>
      <xdr:col>0</xdr:col>
      <xdr:colOff>69850</xdr:colOff>
      <xdr:row>136</xdr:row>
      <xdr:rowOff>25400</xdr:rowOff>
    </xdr:from>
    <xdr:to>
      <xdr:col>5</xdr:col>
      <xdr:colOff>596900</xdr:colOff>
      <xdr:row>151</xdr:row>
      <xdr:rowOff>6350</xdr:rowOff>
    </xdr:to>
    <xdr:graphicFrame macro="">
      <xdr:nvGraphicFramePr>
        <xdr:cNvPr id="13" name="Market Performance by Area Type">
          <a:extLst>
            <a:ext uri="{FF2B5EF4-FFF2-40B4-BE49-F238E27FC236}">
              <a16:creationId xmlns:a16="http://schemas.microsoft.com/office/drawing/2014/main" id="{BE4F80E7-2C7D-EB37-2A37-BCF8DD75CE3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5</xdr:col>
      <xdr:colOff>495300</xdr:colOff>
      <xdr:row>152</xdr:row>
      <xdr:rowOff>171450</xdr:rowOff>
    </xdr:from>
    <xdr:to>
      <xdr:col>13</xdr:col>
      <xdr:colOff>95250</xdr:colOff>
      <xdr:row>166</xdr:row>
      <xdr:rowOff>63500</xdr:rowOff>
    </xdr:to>
    <xdr:graphicFrame macro="">
      <xdr:nvGraphicFramePr>
        <xdr:cNvPr id="14" name="Chart 13">
          <a:extLst>
            <a:ext uri="{FF2B5EF4-FFF2-40B4-BE49-F238E27FC236}">
              <a16:creationId xmlns:a16="http://schemas.microsoft.com/office/drawing/2014/main" id="{7D12034D-3C86-BCF5-A80B-273060993BA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361950</xdr:colOff>
      <xdr:row>186</xdr:row>
      <xdr:rowOff>101600</xdr:rowOff>
    </xdr:from>
    <xdr:to>
      <xdr:col>4</xdr:col>
      <xdr:colOff>825500</xdr:colOff>
      <xdr:row>201</xdr:row>
      <xdr:rowOff>82550</xdr:rowOff>
    </xdr:to>
    <xdr:graphicFrame macro="">
      <xdr:nvGraphicFramePr>
        <xdr:cNvPr id="19" name="Chart 18">
          <a:extLst>
            <a:ext uri="{FF2B5EF4-FFF2-40B4-BE49-F238E27FC236}">
              <a16:creationId xmlns:a16="http://schemas.microsoft.com/office/drawing/2014/main" id="{304E48AF-50C3-379D-F58A-9D73484A5CE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16</xdr:col>
      <xdr:colOff>114300</xdr:colOff>
      <xdr:row>31</xdr:row>
      <xdr:rowOff>133350</xdr:rowOff>
    </xdr:from>
    <xdr:to>
      <xdr:col>17</xdr:col>
      <xdr:colOff>3244850</xdr:colOff>
      <xdr:row>33</xdr:row>
      <xdr:rowOff>95250</xdr:rowOff>
    </xdr:to>
    <xdr:sp macro="" textlink="">
      <xdr:nvSpPr>
        <xdr:cNvPr id="21" name="TextBox 20">
          <a:extLst>
            <a:ext uri="{FF2B5EF4-FFF2-40B4-BE49-F238E27FC236}">
              <a16:creationId xmlns:a16="http://schemas.microsoft.com/office/drawing/2014/main" id="{8639A8B4-03AF-478F-AAD3-7E101394133A}"/>
            </a:ext>
          </a:extLst>
        </xdr:cNvPr>
        <xdr:cNvSpPr txBox="1"/>
      </xdr:nvSpPr>
      <xdr:spPr>
        <a:xfrm>
          <a:off x="11772900" y="5842000"/>
          <a:ext cx="3994150" cy="3302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t>Who earns more</a:t>
          </a:r>
          <a:r>
            <a:rPr lang="en-IN" sz="1100" baseline="0"/>
            <a:t> Profit</a:t>
          </a:r>
          <a:r>
            <a:rPr lang="en-IN" sz="1100"/>
            <a:t>? Is it farmer or Retailer?</a:t>
          </a:r>
        </a:p>
      </xdr:txBody>
    </xdr:sp>
    <xdr:clientData/>
  </xdr:twoCellAnchor>
  <xdr:twoCellAnchor>
    <xdr:from>
      <xdr:col>10</xdr:col>
      <xdr:colOff>273050</xdr:colOff>
      <xdr:row>34</xdr:row>
      <xdr:rowOff>158750</xdr:rowOff>
    </xdr:from>
    <xdr:to>
      <xdr:col>15</xdr:col>
      <xdr:colOff>393701</xdr:colOff>
      <xdr:row>48</xdr:row>
      <xdr:rowOff>82550</xdr:rowOff>
    </xdr:to>
    <xdr:graphicFrame macro="">
      <xdr:nvGraphicFramePr>
        <xdr:cNvPr id="22" name="Chart 21">
          <a:extLst>
            <a:ext uri="{FF2B5EF4-FFF2-40B4-BE49-F238E27FC236}">
              <a16:creationId xmlns:a16="http://schemas.microsoft.com/office/drawing/2014/main" id="{1D56299C-30C2-2EAC-A2B4-E68CA41D71D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9</xdr:col>
      <xdr:colOff>50800</xdr:colOff>
      <xdr:row>83</xdr:row>
      <xdr:rowOff>31750</xdr:rowOff>
    </xdr:from>
    <xdr:to>
      <xdr:col>13</xdr:col>
      <xdr:colOff>533400</xdr:colOff>
      <xdr:row>86</xdr:row>
      <xdr:rowOff>177800</xdr:rowOff>
    </xdr:to>
    <xdr:sp macro="" textlink="">
      <xdr:nvSpPr>
        <xdr:cNvPr id="23" name="TextBox 22">
          <a:extLst>
            <a:ext uri="{FF2B5EF4-FFF2-40B4-BE49-F238E27FC236}">
              <a16:creationId xmlns:a16="http://schemas.microsoft.com/office/drawing/2014/main" id="{E587EF3C-CB83-55BB-F26D-66A2EBC4E602}"/>
            </a:ext>
          </a:extLst>
        </xdr:cNvPr>
        <xdr:cNvSpPr txBox="1"/>
      </xdr:nvSpPr>
      <xdr:spPr>
        <a:xfrm>
          <a:off x="7194550" y="15316200"/>
          <a:ext cx="2921000" cy="698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b="1"/>
            <a:t>Purpose:</a:t>
          </a:r>
        </a:p>
        <a:p>
          <a:r>
            <a:rPr lang="en-IN"/>
            <a:t>Farmer decision-making insight.</a:t>
          </a:r>
        </a:p>
        <a:p>
          <a:r>
            <a:rPr lang="en-IN"/>
            <a:t>This is one of your BEST visuals 🔥</a:t>
          </a:r>
        </a:p>
        <a:p>
          <a:endParaRPr lang="en-IN" sz="1100"/>
        </a:p>
      </xdr:txBody>
    </xdr:sp>
    <xdr:clientData/>
  </xdr:twoCellAnchor>
  <xdr:twoCellAnchor>
    <xdr:from>
      <xdr:col>10</xdr:col>
      <xdr:colOff>0</xdr:colOff>
      <xdr:row>98</xdr:row>
      <xdr:rowOff>171450</xdr:rowOff>
    </xdr:from>
    <xdr:to>
      <xdr:col>13</xdr:col>
      <xdr:colOff>565150</xdr:colOff>
      <xdr:row>104</xdr:row>
      <xdr:rowOff>177800</xdr:rowOff>
    </xdr:to>
    <xdr:sp macro="" textlink="">
      <xdr:nvSpPr>
        <xdr:cNvPr id="24" name="TextBox 23">
          <a:extLst>
            <a:ext uri="{FF2B5EF4-FFF2-40B4-BE49-F238E27FC236}">
              <a16:creationId xmlns:a16="http://schemas.microsoft.com/office/drawing/2014/main" id="{1068A253-B65A-BE92-EAC3-1E159AD1D295}"/>
            </a:ext>
          </a:extLst>
        </xdr:cNvPr>
        <xdr:cNvSpPr txBox="1"/>
      </xdr:nvSpPr>
      <xdr:spPr>
        <a:xfrm>
          <a:off x="7753350" y="18218150"/>
          <a:ext cx="2393950" cy="1111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b="1"/>
            <a:t>Purpose:</a:t>
          </a:r>
        </a:p>
        <a:p>
          <a:r>
            <a:rPr lang="en-IN"/>
            <a:t>Which Bangalore market gives highest selling price?</a:t>
          </a:r>
        </a:p>
        <a:p>
          <a:r>
            <a:rPr lang="en-IN"/>
            <a:t>Example:</a:t>
          </a:r>
        </a:p>
        <a:p>
          <a:r>
            <a:rPr lang="en-IN"/>
            <a:t>Whitefield → premium pricing </a:t>
          </a:r>
        </a:p>
        <a:p>
          <a:r>
            <a:rPr lang="en-IN"/>
            <a:t>KR Market → wholesale pricing</a:t>
          </a:r>
        </a:p>
        <a:p>
          <a:endParaRPr lang="en-IN" sz="1100"/>
        </a:p>
      </xdr:txBody>
    </xdr:sp>
    <xdr:clientData/>
  </xdr:twoCellAnchor>
  <xdr:twoCellAnchor>
    <xdr:from>
      <xdr:col>7</xdr:col>
      <xdr:colOff>50800</xdr:colOff>
      <xdr:row>141</xdr:row>
      <xdr:rowOff>133350</xdr:rowOff>
    </xdr:from>
    <xdr:to>
      <xdr:col>11</xdr:col>
      <xdr:colOff>82550</xdr:colOff>
      <xdr:row>149</xdr:row>
      <xdr:rowOff>101600</xdr:rowOff>
    </xdr:to>
    <xdr:sp macro="" textlink="">
      <xdr:nvSpPr>
        <xdr:cNvPr id="25" name="TextBox 24">
          <a:extLst>
            <a:ext uri="{FF2B5EF4-FFF2-40B4-BE49-F238E27FC236}">
              <a16:creationId xmlns:a16="http://schemas.microsoft.com/office/drawing/2014/main" id="{FFD81100-7D67-7062-4E0A-1C540A206D45}"/>
            </a:ext>
          </a:extLst>
        </xdr:cNvPr>
        <xdr:cNvSpPr txBox="1"/>
      </xdr:nvSpPr>
      <xdr:spPr>
        <a:xfrm>
          <a:off x="5975350" y="26098500"/>
          <a:ext cx="2470150" cy="1441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b="1"/>
            <a:t>🏬 Market Performance by Area Type</a:t>
          </a:r>
        </a:p>
        <a:p>
          <a:r>
            <a:rPr lang="en-IN" b="1"/>
            <a:t>Purpose:</a:t>
          </a:r>
        </a:p>
        <a:p>
          <a:r>
            <a:rPr lang="en-IN"/>
            <a:t>Inside:</a:t>
          </a:r>
        </a:p>
        <a:p>
          <a:r>
            <a:rPr lang="en-IN"/>
            <a:t>Wholesale → best performing mandi </a:t>
          </a:r>
        </a:p>
        <a:p>
          <a:r>
            <a:rPr lang="en-IN"/>
            <a:t>Retail → best premium market </a:t>
          </a:r>
        </a:p>
        <a:p>
          <a:r>
            <a:rPr lang="en-IN"/>
            <a:t>This is more drill-down analysis.</a:t>
          </a:r>
        </a:p>
        <a:p>
          <a:endParaRPr lang="en-IN" sz="1100"/>
        </a:p>
      </xdr:txBody>
    </xdr:sp>
    <xdr:clientData/>
  </xdr:twoCellAnchor>
  <xdr:twoCellAnchor>
    <xdr:from>
      <xdr:col>5</xdr:col>
      <xdr:colOff>165100</xdr:colOff>
      <xdr:row>189</xdr:row>
      <xdr:rowOff>12700</xdr:rowOff>
    </xdr:from>
    <xdr:to>
      <xdr:col>8</xdr:col>
      <xdr:colOff>266700</xdr:colOff>
      <xdr:row>193</xdr:row>
      <xdr:rowOff>0</xdr:rowOff>
    </xdr:to>
    <xdr:sp macro="" textlink="">
      <xdr:nvSpPr>
        <xdr:cNvPr id="26" name="TextBox 25">
          <a:extLst>
            <a:ext uri="{FF2B5EF4-FFF2-40B4-BE49-F238E27FC236}">
              <a16:creationId xmlns:a16="http://schemas.microsoft.com/office/drawing/2014/main" id="{23E12302-3943-D388-AA33-CE0E9C67E42F}"/>
            </a:ext>
          </a:extLst>
        </xdr:cNvPr>
        <xdr:cNvSpPr txBox="1"/>
      </xdr:nvSpPr>
      <xdr:spPr>
        <a:xfrm>
          <a:off x="4870450" y="34817050"/>
          <a:ext cx="1930400" cy="7239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b="1"/>
            <a:t>Purpose:</a:t>
          </a:r>
        </a:p>
        <a:p>
          <a:r>
            <a:rPr lang="en-IN"/>
            <a:t>Explains:</a:t>
          </a:r>
        </a:p>
        <a:p>
          <a:r>
            <a:rPr lang="en-IN" b="1"/>
            <a:t>“Where revenue goes”</a:t>
          </a:r>
        </a:p>
        <a:p>
          <a:endParaRPr lang="en-IN" sz="1100"/>
        </a:p>
      </xdr:txBody>
    </xdr:sp>
    <xdr:clientData/>
  </xdr:twoCellAnchor>
  <xdr:twoCellAnchor>
    <xdr:from>
      <xdr:col>16</xdr:col>
      <xdr:colOff>3683000</xdr:colOff>
      <xdr:row>40</xdr:row>
      <xdr:rowOff>31750</xdr:rowOff>
    </xdr:from>
    <xdr:to>
      <xdr:col>17</xdr:col>
      <xdr:colOff>1530350</xdr:colOff>
      <xdr:row>44</xdr:row>
      <xdr:rowOff>146050</xdr:rowOff>
    </xdr:to>
    <xdr:sp macro="" textlink="">
      <xdr:nvSpPr>
        <xdr:cNvPr id="27" name="TextBox 26">
          <a:extLst>
            <a:ext uri="{FF2B5EF4-FFF2-40B4-BE49-F238E27FC236}">
              <a16:creationId xmlns:a16="http://schemas.microsoft.com/office/drawing/2014/main" id="{E1292804-B10D-8C53-C996-E7A8AB861540}"/>
            </a:ext>
          </a:extLst>
        </xdr:cNvPr>
        <xdr:cNvSpPr txBox="1"/>
      </xdr:nvSpPr>
      <xdr:spPr>
        <a:xfrm>
          <a:off x="15347950" y="7397750"/>
          <a:ext cx="2012950" cy="8509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b="1"/>
            <a:t>Purpose:</a:t>
          </a:r>
        </a:p>
        <a:p>
          <a:r>
            <a:rPr lang="en-IN"/>
            <a:t>Shows:</a:t>
          </a:r>
        </a:p>
        <a:p>
          <a:r>
            <a:rPr lang="en-IN"/>
            <a:t>Supply chain economics </a:t>
          </a:r>
        </a:p>
        <a:p>
          <a:r>
            <a:rPr lang="en-IN"/>
            <a:t>Who earns more margin?</a:t>
          </a:r>
        </a:p>
        <a:p>
          <a:endParaRPr lang="en-IN" sz="1100"/>
        </a:p>
      </xdr:txBody>
    </xdr:sp>
    <xdr:clientData/>
  </xdr:twoCellAnchor>
  <xdr:twoCellAnchor editAs="oneCell">
    <xdr:from>
      <xdr:col>22</xdr:col>
      <xdr:colOff>476250</xdr:colOff>
      <xdr:row>36</xdr:row>
      <xdr:rowOff>177801</xdr:rowOff>
    </xdr:from>
    <xdr:to>
      <xdr:col>25</xdr:col>
      <xdr:colOff>476250</xdr:colOff>
      <xdr:row>40</xdr:row>
      <xdr:rowOff>57150</xdr:rowOff>
    </xdr:to>
    <mc:AlternateContent xmlns:mc="http://schemas.openxmlformats.org/markup-compatibility/2006" xmlns:a14="http://schemas.microsoft.com/office/drawing/2010/main">
      <mc:Choice Requires="a14">
        <xdr:graphicFrame macro="">
          <xdr:nvGraphicFramePr>
            <xdr:cNvPr id="29" name="Month">
              <a:extLst>
                <a:ext uri="{FF2B5EF4-FFF2-40B4-BE49-F238E27FC236}">
                  <a16:creationId xmlns:a16="http://schemas.microsoft.com/office/drawing/2014/main" id="{871FC205-C2A5-88A9-4584-88B4B1C99FB1}"/>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16351250" y="6807201"/>
              <a:ext cx="1828800" cy="61594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571500</xdr:colOff>
      <xdr:row>31</xdr:row>
      <xdr:rowOff>76201</xdr:rowOff>
    </xdr:from>
    <xdr:to>
      <xdr:col>26</xdr:col>
      <xdr:colOff>292100</xdr:colOff>
      <xdr:row>34</xdr:row>
      <xdr:rowOff>107950</xdr:rowOff>
    </xdr:to>
    <mc:AlternateContent xmlns:mc="http://schemas.openxmlformats.org/markup-compatibility/2006" xmlns:a14="http://schemas.microsoft.com/office/drawing/2010/main">
      <mc:Choice Requires="a14">
        <xdr:graphicFrame macro="">
          <xdr:nvGraphicFramePr>
            <xdr:cNvPr id="30" name="Market_Name">
              <a:extLst>
                <a:ext uri="{FF2B5EF4-FFF2-40B4-BE49-F238E27FC236}">
                  <a16:creationId xmlns:a16="http://schemas.microsoft.com/office/drawing/2014/main" id="{B7D20871-3A33-8CD7-11C1-F4ADFCB9A8CF}"/>
                </a:ext>
              </a:extLst>
            </xdr:cNvPr>
            <xdr:cNvGraphicFramePr/>
          </xdr:nvGraphicFramePr>
          <xdr:xfrm>
            <a:off x="0" y="0"/>
            <a:ext cx="0" cy="0"/>
          </xdr:xfrm>
          <a:graphic>
            <a:graphicData uri="http://schemas.microsoft.com/office/drawing/2010/slicer">
              <sle:slicer xmlns:sle="http://schemas.microsoft.com/office/drawing/2010/slicer" name="Market_Name"/>
            </a:graphicData>
          </a:graphic>
        </xdr:graphicFrame>
      </mc:Choice>
      <mc:Fallback xmlns="">
        <xdr:sp macro="" textlink="">
          <xdr:nvSpPr>
            <xdr:cNvPr id="0" name=""/>
            <xdr:cNvSpPr>
              <a:spLocks noTextEdit="1"/>
            </xdr:cNvSpPr>
          </xdr:nvSpPr>
          <xdr:spPr>
            <a:xfrm>
              <a:off x="16446500" y="5784851"/>
              <a:ext cx="2159000" cy="63499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146050</xdr:colOff>
      <xdr:row>35</xdr:row>
      <xdr:rowOff>82551</xdr:rowOff>
    </xdr:from>
    <xdr:to>
      <xdr:col>19</xdr:col>
      <xdr:colOff>1974850</xdr:colOff>
      <xdr:row>38</xdr:row>
      <xdr:rowOff>177800</xdr:rowOff>
    </xdr:to>
    <mc:AlternateContent xmlns:mc="http://schemas.openxmlformats.org/markup-compatibility/2006" xmlns:a14="http://schemas.microsoft.com/office/drawing/2010/main">
      <mc:Choice Requires="a14">
        <xdr:graphicFrame macro="">
          <xdr:nvGraphicFramePr>
            <xdr:cNvPr id="31" name="Area_Type">
              <a:extLst>
                <a:ext uri="{FF2B5EF4-FFF2-40B4-BE49-F238E27FC236}">
                  <a16:creationId xmlns:a16="http://schemas.microsoft.com/office/drawing/2014/main" id="{0A395271-CB35-A3B8-D2EC-FBEFB0270B18}"/>
                </a:ext>
              </a:extLst>
            </xdr:cNvPr>
            <xdr:cNvGraphicFramePr/>
          </xdr:nvGraphicFramePr>
          <xdr:xfrm>
            <a:off x="0" y="0"/>
            <a:ext cx="0" cy="0"/>
          </xdr:xfrm>
          <a:graphic>
            <a:graphicData uri="http://schemas.microsoft.com/office/drawing/2010/slicer">
              <sle:slicer xmlns:sle="http://schemas.microsoft.com/office/drawing/2010/slicer" name="Area_Type"/>
            </a:graphicData>
          </a:graphic>
        </xdr:graphicFrame>
      </mc:Choice>
      <mc:Fallback xmlns="">
        <xdr:sp macro="" textlink="">
          <xdr:nvSpPr>
            <xdr:cNvPr id="0" name=""/>
            <xdr:cNvSpPr>
              <a:spLocks noTextEdit="1"/>
            </xdr:cNvSpPr>
          </xdr:nvSpPr>
          <xdr:spPr>
            <a:xfrm>
              <a:off x="14192250" y="6527801"/>
              <a:ext cx="1828800" cy="93345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203200</xdr:colOff>
      <xdr:row>30</xdr:row>
      <xdr:rowOff>139701</xdr:rowOff>
    </xdr:from>
    <xdr:to>
      <xdr:col>19</xdr:col>
      <xdr:colOff>2032000</xdr:colOff>
      <xdr:row>33</xdr:row>
      <xdr:rowOff>177801</xdr:rowOff>
    </xdr:to>
    <mc:AlternateContent xmlns:mc="http://schemas.openxmlformats.org/markup-compatibility/2006" xmlns:a14="http://schemas.microsoft.com/office/drawing/2010/main">
      <mc:Choice Requires="a14">
        <xdr:graphicFrame macro="">
          <xdr:nvGraphicFramePr>
            <xdr:cNvPr id="32" name="Crop_Name">
              <a:extLst>
                <a:ext uri="{FF2B5EF4-FFF2-40B4-BE49-F238E27FC236}">
                  <a16:creationId xmlns:a16="http://schemas.microsoft.com/office/drawing/2014/main" id="{264EAB21-577A-157D-9732-E528B25CDBAA}"/>
                </a:ext>
              </a:extLst>
            </xdr:cNvPr>
            <xdr:cNvGraphicFramePr/>
          </xdr:nvGraphicFramePr>
          <xdr:xfrm>
            <a:off x="0" y="0"/>
            <a:ext cx="0" cy="0"/>
          </xdr:xfrm>
          <a:graphic>
            <a:graphicData uri="http://schemas.microsoft.com/office/drawing/2010/slicer">
              <sle:slicer xmlns:sle="http://schemas.microsoft.com/office/drawing/2010/slicer" name="Crop_Name"/>
            </a:graphicData>
          </a:graphic>
        </xdr:graphicFrame>
      </mc:Choice>
      <mc:Fallback xmlns="">
        <xdr:sp macro="" textlink="">
          <xdr:nvSpPr>
            <xdr:cNvPr id="0" name=""/>
            <xdr:cNvSpPr>
              <a:spLocks noTextEdit="1"/>
            </xdr:cNvSpPr>
          </xdr:nvSpPr>
          <xdr:spPr>
            <a:xfrm>
              <a:off x="14249400" y="5664201"/>
              <a:ext cx="1828800" cy="64135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20</xdr:col>
      <xdr:colOff>0</xdr:colOff>
      <xdr:row>17</xdr:row>
      <xdr:rowOff>0</xdr:rowOff>
    </xdr:from>
    <xdr:to>
      <xdr:col>28</xdr:col>
      <xdr:colOff>37550</xdr:colOff>
      <xdr:row>29</xdr:row>
      <xdr:rowOff>173382</xdr:rowOff>
    </xdr:to>
    <xdr:graphicFrame macro="">
      <xdr:nvGraphicFramePr>
        <xdr:cNvPr id="16" name="Chart 15">
          <a:extLst>
            <a:ext uri="{FF2B5EF4-FFF2-40B4-BE49-F238E27FC236}">
              <a16:creationId xmlns:a16="http://schemas.microsoft.com/office/drawing/2014/main" id="{FC013353-843E-4138-81ED-938592E7DF4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editAs="oneCell">
    <xdr:from>
      <xdr:col>27</xdr:col>
      <xdr:colOff>0</xdr:colOff>
      <xdr:row>32</xdr:row>
      <xdr:rowOff>0</xdr:rowOff>
    </xdr:from>
    <xdr:to>
      <xdr:col>29</xdr:col>
      <xdr:colOff>571272</xdr:colOff>
      <xdr:row>35</xdr:row>
      <xdr:rowOff>10884</xdr:rowOff>
    </xdr:to>
    <mc:AlternateContent xmlns:mc="http://schemas.openxmlformats.org/markup-compatibility/2006" xmlns:a14="http://schemas.microsoft.com/office/drawing/2010/main">
      <mc:Choice Requires="a14">
        <xdr:graphicFrame macro="">
          <xdr:nvGraphicFramePr>
            <xdr:cNvPr id="12" name="Market_Name 1">
              <a:extLst>
                <a:ext uri="{FF2B5EF4-FFF2-40B4-BE49-F238E27FC236}">
                  <a16:creationId xmlns:a16="http://schemas.microsoft.com/office/drawing/2014/main" id="{EF880BD3-E5A6-448F-ABF1-21FFE8CA77D0}"/>
                </a:ext>
              </a:extLst>
            </xdr:cNvPr>
            <xdr:cNvGraphicFramePr/>
          </xdr:nvGraphicFramePr>
          <xdr:xfrm>
            <a:off x="0" y="0"/>
            <a:ext cx="0" cy="0"/>
          </xdr:xfrm>
          <a:graphic>
            <a:graphicData uri="http://schemas.microsoft.com/office/drawing/2010/slicer">
              <sle:slicer xmlns:sle="http://schemas.microsoft.com/office/drawing/2010/slicer" name="Market_Name 1"/>
            </a:graphicData>
          </a:graphic>
        </xdr:graphicFrame>
      </mc:Choice>
      <mc:Fallback xmlns="">
        <xdr:sp macro="" textlink="">
          <xdr:nvSpPr>
            <xdr:cNvPr id="0" name=""/>
            <xdr:cNvSpPr>
              <a:spLocks noTextEdit="1"/>
            </xdr:cNvSpPr>
          </xdr:nvSpPr>
          <xdr:spPr>
            <a:xfrm>
              <a:off x="19221450" y="5994400"/>
              <a:ext cx="1790472" cy="61413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787400</xdr:colOff>
      <xdr:row>157</xdr:row>
      <xdr:rowOff>12700</xdr:rowOff>
    </xdr:from>
    <xdr:to>
      <xdr:col>6</xdr:col>
      <xdr:colOff>82550</xdr:colOff>
      <xdr:row>170</xdr:row>
      <xdr:rowOff>142875</xdr:rowOff>
    </xdr:to>
    <mc:AlternateContent xmlns:mc="http://schemas.openxmlformats.org/markup-compatibility/2006" xmlns:a14="http://schemas.microsoft.com/office/drawing/2010/main">
      <mc:Choice Requires="a14">
        <xdr:graphicFrame macro="">
          <xdr:nvGraphicFramePr>
            <xdr:cNvPr id="15" name="Area_Type 2">
              <a:extLst>
                <a:ext uri="{FF2B5EF4-FFF2-40B4-BE49-F238E27FC236}">
                  <a16:creationId xmlns:a16="http://schemas.microsoft.com/office/drawing/2014/main" id="{A78D7602-C9BD-D43A-FF02-9432CC0DC096}"/>
                </a:ext>
              </a:extLst>
            </xdr:cNvPr>
            <xdr:cNvGraphicFramePr/>
          </xdr:nvGraphicFramePr>
          <xdr:xfrm>
            <a:off x="0" y="0"/>
            <a:ext cx="0" cy="0"/>
          </xdr:xfrm>
          <a:graphic>
            <a:graphicData uri="http://schemas.microsoft.com/office/drawing/2010/slicer">
              <sle:slicer xmlns:sle="http://schemas.microsoft.com/office/drawing/2010/slicer" name="Area_Type 2"/>
            </a:graphicData>
          </a:graphic>
        </xdr:graphicFrame>
      </mc:Choice>
      <mc:Fallback xmlns="">
        <xdr:sp macro="" textlink="">
          <xdr:nvSpPr>
            <xdr:cNvPr id="0" name=""/>
            <xdr:cNvSpPr>
              <a:spLocks noTextEdit="1"/>
            </xdr:cNvSpPr>
          </xdr:nvSpPr>
          <xdr:spPr>
            <a:xfrm>
              <a:off x="4597400" y="29076650"/>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69850</xdr:colOff>
      <xdr:row>89</xdr:row>
      <xdr:rowOff>158750</xdr:rowOff>
    </xdr:from>
    <xdr:to>
      <xdr:col>16</xdr:col>
      <xdr:colOff>222250</xdr:colOff>
      <xdr:row>101</xdr:row>
      <xdr:rowOff>76200</xdr:rowOff>
    </xdr:to>
    <xdr:graphicFrame macro="">
      <xdr:nvGraphicFramePr>
        <xdr:cNvPr id="17" name="Chart 16">
          <a:extLst>
            <a:ext uri="{FF2B5EF4-FFF2-40B4-BE49-F238E27FC236}">
              <a16:creationId xmlns:a16="http://schemas.microsoft.com/office/drawing/2014/main" id="{272417B5-FA50-4853-A2A6-3EE2F9D2DF1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editAs="oneCell">
    <xdr:from>
      <xdr:col>14</xdr:col>
      <xdr:colOff>234950</xdr:colOff>
      <xdr:row>82</xdr:row>
      <xdr:rowOff>177800</xdr:rowOff>
    </xdr:from>
    <xdr:to>
      <xdr:col>16</xdr:col>
      <xdr:colOff>590550</xdr:colOff>
      <xdr:row>96</xdr:row>
      <xdr:rowOff>123825</xdr:rowOff>
    </xdr:to>
    <mc:AlternateContent xmlns:mc="http://schemas.openxmlformats.org/markup-compatibility/2006">
      <mc:Choice xmlns:a14="http://schemas.microsoft.com/office/drawing/2010/main" Requires="a14">
        <xdr:graphicFrame macro="">
          <xdr:nvGraphicFramePr>
            <xdr:cNvPr id="18" name="Crop_Name 2">
              <a:extLst>
                <a:ext uri="{FF2B5EF4-FFF2-40B4-BE49-F238E27FC236}">
                  <a16:creationId xmlns:a16="http://schemas.microsoft.com/office/drawing/2014/main" id="{6E3E7BBE-88BB-B2A9-4725-295F9C2DC476}"/>
                </a:ext>
              </a:extLst>
            </xdr:cNvPr>
            <xdr:cNvGraphicFramePr/>
          </xdr:nvGraphicFramePr>
          <xdr:xfrm>
            <a:off x="0" y="0"/>
            <a:ext cx="0" cy="0"/>
          </xdr:xfrm>
          <a:graphic>
            <a:graphicData uri="http://schemas.microsoft.com/office/drawing/2010/slicer">
              <sle:slicer xmlns:sle="http://schemas.microsoft.com/office/drawing/2010/slicer" name="Crop_Name 2"/>
            </a:graphicData>
          </a:graphic>
        </xdr:graphicFrame>
      </mc:Choice>
      <mc:Fallback>
        <xdr:sp macro="" textlink="">
          <xdr:nvSpPr>
            <xdr:cNvPr id="0" name=""/>
            <xdr:cNvSpPr>
              <a:spLocks noTextEdit="1"/>
            </xdr:cNvSpPr>
          </xdr:nvSpPr>
          <xdr:spPr>
            <a:xfrm>
              <a:off x="10331450" y="15430500"/>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24</xdr:col>
      <xdr:colOff>240879</xdr:colOff>
      <xdr:row>87</xdr:row>
      <xdr:rowOff>177800</xdr:rowOff>
    </xdr:from>
    <xdr:to>
      <xdr:col>28</xdr:col>
      <xdr:colOff>511813</xdr:colOff>
      <xdr:row>94</xdr:row>
      <xdr:rowOff>171071</xdr:rowOff>
    </xdr:to>
    <xdr:sp macro="" textlink="">
      <xdr:nvSpPr>
        <xdr:cNvPr id="33" name="Rectangle: Top Corners Rounded 32">
          <a:extLst>
            <a:ext uri="{FF2B5EF4-FFF2-40B4-BE49-F238E27FC236}">
              <a16:creationId xmlns:a16="http://schemas.microsoft.com/office/drawing/2014/main" id="{ABDD5C5D-31EA-47FC-90DB-95DD32BA4F88}"/>
            </a:ext>
          </a:extLst>
        </xdr:cNvPr>
        <xdr:cNvSpPr/>
      </xdr:nvSpPr>
      <xdr:spPr>
        <a:xfrm>
          <a:off x="18662229" y="16351250"/>
          <a:ext cx="2709334" cy="1282321"/>
        </a:xfrm>
        <a:prstGeom prst="round2SameRect">
          <a:avLst/>
        </a:prstGeom>
        <a:solidFill>
          <a:schemeClr val="bg1"/>
        </a:solidFill>
        <a:ln>
          <a:solidFill>
            <a:srgbClr val="DCECCF"/>
          </a:solidFill>
        </a:ln>
        <a:effectLst>
          <a:outerShdw blurRad="50800" dist="38100" dir="10800000" algn="r" rotWithShape="0">
            <a:prstClr val="black">
              <a:alpha val="40000"/>
            </a:prst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24</xdr:col>
      <xdr:colOff>604946</xdr:colOff>
      <xdr:row>88</xdr:row>
      <xdr:rowOff>172092</xdr:rowOff>
    </xdr:from>
    <xdr:to>
      <xdr:col>28</xdr:col>
      <xdr:colOff>283213</xdr:colOff>
      <xdr:row>90</xdr:row>
      <xdr:rowOff>25021</xdr:rowOff>
    </xdr:to>
    <xdr:sp macro="" textlink="">
      <xdr:nvSpPr>
        <xdr:cNvPr id="34" name="Text Box 15">
          <a:extLst>
            <a:ext uri="{FF2B5EF4-FFF2-40B4-BE49-F238E27FC236}">
              <a16:creationId xmlns:a16="http://schemas.microsoft.com/office/drawing/2014/main" id="{D4D76B16-73A9-4D4C-A65D-2335A0CE1CE8}"/>
            </a:ext>
          </a:extLst>
        </xdr:cNvPr>
        <xdr:cNvSpPr txBox="1">
          <a:spLocks noChangeArrowheads="1"/>
        </xdr:cNvSpPr>
      </xdr:nvSpPr>
      <xdr:spPr bwMode="auto">
        <a:xfrm>
          <a:off x="21598046" y="16529692"/>
          <a:ext cx="2116667" cy="221229"/>
        </a:xfrm>
        <a:prstGeom prst="rect">
          <a:avLst/>
        </a:prstGeom>
        <a:solidFill>
          <a:srgbClr val="FFFFFF"/>
        </a:solidFill>
        <a:ln w="9525">
          <a:noFill/>
          <a:miter lim="800000"/>
          <a:headEnd/>
          <a:tailEnd/>
        </a:ln>
      </xdr:spPr>
      <xdr:txBody>
        <a:bodyPr vertOverflow="clip" wrap="square" lIns="27432" tIns="27432" rIns="0" bIns="0" anchor="t" upright="1"/>
        <a:lstStyle/>
        <a:p>
          <a:pPr algn="ctr" rtl="0">
            <a:defRPr sz="1000"/>
          </a:pPr>
          <a:r>
            <a:rPr lang="en-IN" sz="1200" b="1" i="0" u="none" strike="noStrike" baseline="0">
              <a:solidFill>
                <a:srgbClr val="000000"/>
              </a:solidFill>
              <a:latin typeface="Segoe UI" panose="020B0502040204020203" pitchFamily="34" charset="0"/>
              <a:ea typeface="Calibri"/>
              <a:cs typeface="Segoe UI" panose="020B0502040204020203" pitchFamily="34" charset="0"/>
            </a:rPr>
            <a:t>TOTAL</a:t>
          </a:r>
          <a:r>
            <a:rPr lang="en-IN" sz="1200" b="0" i="0" u="none" strike="noStrike" baseline="0">
              <a:solidFill>
                <a:srgbClr val="000000"/>
              </a:solidFill>
              <a:latin typeface="Calibri"/>
              <a:ea typeface="Calibri"/>
              <a:cs typeface="Calibri"/>
            </a:rPr>
            <a:t> </a:t>
          </a:r>
          <a:r>
            <a:rPr lang="en-IN" sz="1200" b="1" i="0" u="none" strike="noStrike" baseline="0">
              <a:solidFill>
                <a:srgbClr val="000000"/>
              </a:solidFill>
              <a:latin typeface="Segoe UI" panose="020B0502040204020203" pitchFamily="34" charset="0"/>
              <a:ea typeface="Calibri"/>
              <a:cs typeface="Segoe UI" panose="020B0502040204020203" pitchFamily="34" charset="0"/>
            </a:rPr>
            <a:t>REVENUE</a:t>
          </a:r>
        </a:p>
      </xdr:txBody>
    </xdr:sp>
    <xdr:clientData/>
  </xdr:twoCellAnchor>
  <xdr:twoCellAnchor>
    <xdr:from>
      <xdr:col>25</xdr:col>
      <xdr:colOff>213363</xdr:colOff>
      <xdr:row>83</xdr:row>
      <xdr:rowOff>168956</xdr:rowOff>
    </xdr:from>
    <xdr:to>
      <xdr:col>28</xdr:col>
      <xdr:colOff>374229</xdr:colOff>
      <xdr:row>85</xdr:row>
      <xdr:rowOff>128740</xdr:rowOff>
    </xdr:to>
    <xdr:sp macro="" textlink="'KPI Calculations'!B2">
      <xdr:nvSpPr>
        <xdr:cNvPr id="35" name="TextBox 34">
          <a:extLst>
            <a:ext uri="{FF2B5EF4-FFF2-40B4-BE49-F238E27FC236}">
              <a16:creationId xmlns:a16="http://schemas.microsoft.com/office/drawing/2014/main" id="{47091926-CA40-485E-A2CC-5B020F81817C}"/>
            </a:ext>
          </a:extLst>
        </xdr:cNvPr>
        <xdr:cNvSpPr txBox="1"/>
      </xdr:nvSpPr>
      <xdr:spPr>
        <a:xfrm>
          <a:off x="19244313" y="15605806"/>
          <a:ext cx="1989666" cy="32808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7D84DAD9-CE7B-423A-80B5-A9C8E45CB008}" type="TxLink">
            <a:rPr lang="en-US" sz="1800" b="1" i="0" u="none" strike="noStrike">
              <a:solidFill>
                <a:srgbClr val="0B5D1E"/>
              </a:solidFill>
              <a:latin typeface="Segoe UI" panose="020B0502040204020203" pitchFamily="34" charset="0"/>
              <a:ea typeface="Calibri"/>
              <a:cs typeface="Segoe UI" panose="020B0502040204020203" pitchFamily="34" charset="0"/>
            </a:rPr>
            <a:pPr marL="0" indent="0"/>
            <a:t>₹ 1,10,40,834.00</a:t>
          </a:fld>
          <a:endParaRPr lang="en-IN" sz="1800" b="1" i="0" u="none" strike="noStrike">
            <a:solidFill>
              <a:srgbClr val="0B5D1E"/>
            </a:solidFill>
            <a:latin typeface="Segoe UI" panose="020B0502040204020203" pitchFamily="34" charset="0"/>
            <a:ea typeface="Calibri"/>
            <a:cs typeface="Segoe UI" panose="020B0502040204020203" pitchFamily="34" charset="0"/>
          </a:endParaRPr>
        </a:p>
      </xdr:txBody>
    </xdr:sp>
    <xdr:clientData/>
  </xdr:twoCellAnchor>
  <xdr:twoCellAnchor editAs="oneCell">
    <xdr:from>
      <xdr:col>24</xdr:col>
      <xdr:colOff>0</xdr:colOff>
      <xdr:row>88</xdr:row>
      <xdr:rowOff>57349</xdr:rowOff>
    </xdr:from>
    <xdr:to>
      <xdr:col>26</xdr:col>
      <xdr:colOff>158330</xdr:colOff>
      <xdr:row>95</xdr:row>
      <xdr:rowOff>141253</xdr:rowOff>
    </xdr:to>
    <xdr:pic>
      <xdr:nvPicPr>
        <xdr:cNvPr id="36" name="Picture 35">
          <a:extLst>
            <a:ext uri="{FF2B5EF4-FFF2-40B4-BE49-F238E27FC236}">
              <a16:creationId xmlns:a16="http://schemas.microsoft.com/office/drawing/2014/main" id="{35BBB292-BB96-42A8-894A-4CDD3323E55B}"/>
            </a:ext>
          </a:extLst>
        </xdr:cNvPr>
        <xdr:cNvPicPr>
          <a:picLocks noChangeAspect="1"/>
        </xdr:cNvPicPr>
      </xdr:nvPicPr>
      <xdr:blipFill>
        <a:blip xmlns:r="http://schemas.openxmlformats.org/officeDocument/2006/relationships" r:embed="rId12"/>
        <a:stretch>
          <a:fillRect/>
        </a:stretch>
      </xdr:blipFill>
      <xdr:spPr>
        <a:xfrm>
          <a:off x="20993100" y="16414949"/>
          <a:ext cx="1377530" cy="1372954"/>
        </a:xfrm>
        <a:prstGeom prst="rect">
          <a:avLst/>
        </a:prstGeom>
      </xdr:spPr>
    </xdr:pic>
    <xdr:clientData/>
  </xdr:twoCellAnchor>
  <xdr:twoCellAnchor>
    <xdr:from>
      <xdr:col>22</xdr:col>
      <xdr:colOff>0</xdr:colOff>
      <xdr:row>98</xdr:row>
      <xdr:rowOff>0</xdr:rowOff>
    </xdr:from>
    <xdr:to>
      <xdr:col>25</xdr:col>
      <xdr:colOff>160866</xdr:colOff>
      <xdr:row>99</xdr:row>
      <xdr:rowOff>143934</xdr:rowOff>
    </xdr:to>
    <xdr:sp macro="" textlink="">
      <xdr:nvSpPr>
        <xdr:cNvPr id="37" name="TextBox 36">
          <a:extLst>
            <a:ext uri="{FF2B5EF4-FFF2-40B4-BE49-F238E27FC236}">
              <a16:creationId xmlns:a16="http://schemas.microsoft.com/office/drawing/2014/main" id="{AFB725C1-CDAD-4617-B85A-BE31B3C122F8}"/>
            </a:ext>
          </a:extLst>
        </xdr:cNvPr>
        <xdr:cNvSpPr txBox="1"/>
      </xdr:nvSpPr>
      <xdr:spPr>
        <a:xfrm>
          <a:off x="19773900" y="18199100"/>
          <a:ext cx="1989666" cy="32808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endParaRPr lang="en-US" sz="1800" b="1" i="0" u="none" strike="noStrike">
            <a:solidFill>
              <a:srgbClr val="0B5D1E"/>
            </a:solidFill>
            <a:latin typeface="Segoe UI" panose="020B0502040204020203" pitchFamily="34" charset="0"/>
            <a:ea typeface="Calibri"/>
            <a:cs typeface="Segoe UI" panose="020B0502040204020203" pitchFamily="34" charset="0"/>
          </a:endParaRPr>
        </a:p>
      </xdr:txBody>
    </xdr:sp>
    <xdr:clientData/>
  </xdr:twoCellAnchor>
  <xdr:twoCellAnchor>
    <xdr:from>
      <xdr:col>23</xdr:col>
      <xdr:colOff>38100</xdr:colOff>
      <xdr:row>77</xdr:row>
      <xdr:rowOff>101600</xdr:rowOff>
    </xdr:from>
    <xdr:to>
      <xdr:col>26</xdr:col>
      <xdr:colOff>127000</xdr:colOff>
      <xdr:row>81</xdr:row>
      <xdr:rowOff>82550</xdr:rowOff>
    </xdr:to>
    <xdr:sp macro="" textlink="">
      <xdr:nvSpPr>
        <xdr:cNvPr id="40" name="Rectangle 39">
          <a:extLst>
            <a:ext uri="{FF2B5EF4-FFF2-40B4-BE49-F238E27FC236}">
              <a16:creationId xmlns:a16="http://schemas.microsoft.com/office/drawing/2014/main" id="{904D6F1D-D42E-CB75-FC14-224A8E390E29}"/>
            </a:ext>
          </a:extLst>
        </xdr:cNvPr>
        <xdr:cNvSpPr/>
      </xdr:nvSpPr>
      <xdr:spPr>
        <a:xfrm>
          <a:off x="17164050" y="14433550"/>
          <a:ext cx="1917700" cy="71755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25</xdr:col>
      <xdr:colOff>374650</xdr:colOff>
      <xdr:row>90</xdr:row>
      <xdr:rowOff>95250</xdr:rowOff>
    </xdr:from>
    <xdr:to>
      <xdr:col>28</xdr:col>
      <xdr:colOff>535516</xdr:colOff>
      <xdr:row>92</xdr:row>
      <xdr:rowOff>55034</xdr:rowOff>
    </xdr:to>
    <xdr:sp macro="" textlink="$V$94">
      <xdr:nvSpPr>
        <xdr:cNvPr id="41" name="TextBox 40">
          <a:extLst>
            <a:ext uri="{FF2B5EF4-FFF2-40B4-BE49-F238E27FC236}">
              <a16:creationId xmlns:a16="http://schemas.microsoft.com/office/drawing/2014/main" id="{1FC699BD-8BA3-4ECC-BF04-33A972CD4887}"/>
            </a:ext>
          </a:extLst>
        </xdr:cNvPr>
        <xdr:cNvSpPr txBox="1"/>
      </xdr:nvSpPr>
      <xdr:spPr>
        <a:xfrm>
          <a:off x="19310350" y="16821150"/>
          <a:ext cx="1989666" cy="32808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89C8C898-92EC-4C05-86A2-6EC140524B6E}" type="TxLink">
            <a:rPr lang="en-US" sz="1800" b="1" i="0" u="none" strike="noStrike">
              <a:solidFill>
                <a:srgbClr val="0B5D1E"/>
              </a:solidFill>
              <a:latin typeface="Segoe UI" panose="020B0502040204020203" pitchFamily="34" charset="0"/>
              <a:ea typeface="Calibri"/>
              <a:cs typeface="Segoe UI" panose="020B0502040204020203" pitchFamily="34" charset="0"/>
            </a:rPr>
            <a:pPr marL="0" indent="0"/>
            <a:t>₹ 1,10,40,834.00</a:t>
          </a:fld>
          <a:endParaRPr lang="en-IN" sz="1800" b="1" i="0" u="none" strike="noStrike">
            <a:solidFill>
              <a:srgbClr val="0B5D1E"/>
            </a:solidFill>
            <a:latin typeface="Segoe UI" panose="020B0502040204020203" pitchFamily="34" charset="0"/>
            <a:ea typeface="Calibri"/>
            <a:cs typeface="Segoe UI" panose="020B0502040204020203" pitchFamily="34" charset="0"/>
          </a:endParaRPr>
        </a:p>
      </xdr:txBody>
    </xdr:sp>
    <xdr:clientData/>
  </xdr:twoCellAnchor>
  <xdr:twoCellAnchor>
    <xdr:from>
      <xdr:col>25</xdr:col>
      <xdr:colOff>584200</xdr:colOff>
      <xdr:row>102</xdr:row>
      <xdr:rowOff>19050</xdr:rowOff>
    </xdr:from>
    <xdr:to>
      <xdr:col>29</xdr:col>
      <xdr:colOff>135466</xdr:colOff>
      <xdr:row>103</xdr:row>
      <xdr:rowOff>162984</xdr:rowOff>
    </xdr:to>
    <xdr:sp macro="" textlink="'KPI Calculations'!B2">
      <xdr:nvSpPr>
        <xdr:cNvPr id="42" name="TextBox 41">
          <a:extLst>
            <a:ext uri="{FF2B5EF4-FFF2-40B4-BE49-F238E27FC236}">
              <a16:creationId xmlns:a16="http://schemas.microsoft.com/office/drawing/2014/main" id="{19F3876C-4B59-49B7-B962-2F25164130B1}"/>
            </a:ext>
          </a:extLst>
        </xdr:cNvPr>
        <xdr:cNvSpPr txBox="1"/>
      </xdr:nvSpPr>
      <xdr:spPr>
        <a:xfrm>
          <a:off x="19615150" y="18954750"/>
          <a:ext cx="1989666" cy="32808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7D84DAD9-CE7B-423A-80B5-A9C8E45CB008}" type="TxLink">
            <a:rPr lang="en-US" sz="1800" b="1" i="0" u="none" strike="noStrike">
              <a:solidFill>
                <a:srgbClr val="0B5D1E"/>
              </a:solidFill>
              <a:latin typeface="Segoe UI" panose="020B0502040204020203" pitchFamily="34" charset="0"/>
              <a:ea typeface="Calibri"/>
              <a:cs typeface="Segoe UI" panose="020B0502040204020203" pitchFamily="34" charset="0"/>
            </a:rPr>
            <a:pPr marL="0" indent="0"/>
            <a:t>₹ 1,10,40,834.00</a:t>
          </a:fld>
          <a:endParaRPr lang="en-IN" sz="1800" b="1" i="0" u="none" strike="noStrike">
            <a:solidFill>
              <a:srgbClr val="0B5D1E"/>
            </a:solidFill>
            <a:latin typeface="Segoe UI" panose="020B0502040204020203" pitchFamily="34" charset="0"/>
            <a:ea typeface="Calibri"/>
            <a:cs typeface="Segoe UI" panose="020B0502040204020203" pitchFamily="34" charset="0"/>
          </a:endParaRPr>
        </a:p>
      </xdr:txBody>
    </xdr:sp>
    <xdr:clientData/>
  </xdr:twoCellAnchor>
</xdr:wsDr>
</file>

<file path=xl/drawings/drawing13.xml><?xml version="1.0" encoding="utf-8"?>
<c:userShapes xmlns:c="http://schemas.openxmlformats.org/drawingml/2006/chart">
  <cdr:relSizeAnchor xmlns:cdr="http://schemas.openxmlformats.org/drawingml/2006/chartDrawing">
    <cdr:from>
      <cdr:x>0</cdr:x>
      <cdr:y>0</cdr:y>
    </cdr:from>
    <cdr:to>
      <cdr:x>1</cdr:x>
      <cdr:y>0.11395</cdr:y>
    </cdr:to>
    <cdr:sp macro="" textlink="">
      <cdr:nvSpPr>
        <cdr:cNvPr id="2" name="TextBox 1">
          <a:extLst xmlns:a="http://schemas.openxmlformats.org/drawingml/2006/main">
            <a:ext uri="{FF2B5EF4-FFF2-40B4-BE49-F238E27FC236}">
              <a16:creationId xmlns:a16="http://schemas.microsoft.com/office/drawing/2014/main" id="{09D97974-2116-D826-3A77-4E49B526D3EC}"/>
            </a:ext>
          </a:extLst>
        </cdr:cNvPr>
        <cdr:cNvSpPr txBox="1"/>
      </cdr:nvSpPr>
      <cdr:spPr>
        <a:xfrm xmlns:a="http://schemas.openxmlformats.org/drawingml/2006/main">
          <a:off x="0" y="0"/>
          <a:ext cx="4552950" cy="31115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IN" sz="1100" kern="1200"/>
        </a:p>
      </cdr:txBody>
    </cdr:sp>
  </cdr:relSizeAnchor>
  <cdr:relSizeAnchor xmlns:cdr="http://schemas.openxmlformats.org/drawingml/2006/chartDrawing">
    <cdr:from>
      <cdr:x>0</cdr:x>
      <cdr:y>0.00283</cdr:y>
    </cdr:from>
    <cdr:to>
      <cdr:x>1</cdr:x>
      <cdr:y>0.12404</cdr:y>
    </cdr:to>
    <cdr:sp macro="" textlink="">
      <cdr:nvSpPr>
        <cdr:cNvPr id="3" name="Rectangle: Rounded Corners 2">
          <a:extLst xmlns:a="http://schemas.openxmlformats.org/drawingml/2006/main">
            <a:ext uri="{FF2B5EF4-FFF2-40B4-BE49-F238E27FC236}">
              <a16:creationId xmlns:a16="http://schemas.microsoft.com/office/drawing/2014/main" id="{3F092C5F-0B35-DDBD-E726-6F8D44B46ED3}"/>
            </a:ext>
          </a:extLst>
        </cdr:cNvPr>
        <cdr:cNvSpPr/>
      </cdr:nvSpPr>
      <cdr:spPr>
        <a:xfrm xmlns:a="http://schemas.openxmlformats.org/drawingml/2006/main">
          <a:off x="0" y="6560"/>
          <a:ext cx="4464050" cy="280939"/>
        </a:xfrm>
        <a:prstGeom xmlns:a="http://schemas.openxmlformats.org/drawingml/2006/main" prst="roundRect">
          <a:avLst/>
        </a:prstGeom>
        <a:solidFill xmlns:a="http://schemas.openxmlformats.org/drawingml/2006/main">
          <a:srgbClr val="0B5D1E"/>
        </a:solidFill>
        <a:ln xmlns:a="http://schemas.openxmlformats.org/drawingml/2006/main">
          <a:noFill/>
        </a:ln>
      </cdr:spPr>
      <cdr:style>
        <a:lnRef xmlns:a="http://schemas.openxmlformats.org/drawingml/2006/main" idx="2">
          <a:schemeClr val="accent1">
            <a:shade val="15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pPr algn="ctr"/>
          <a:r>
            <a:rPr lang="en-IN" sz="1000" b="1" kern="1200">
              <a:latin typeface="Segoe UI" panose="020B0502040204020203" pitchFamily="34" charset="0"/>
              <a:cs typeface="Segoe UI" panose="020B0502040204020203" pitchFamily="34" charset="0"/>
            </a:rPr>
            <a:t>🌾 Most &amp; Least Profitable Crops</a:t>
          </a:r>
        </a:p>
      </cdr:txBody>
    </cdr:sp>
  </cdr:relSizeAnchor>
</c:userShapes>
</file>

<file path=xl/drawings/drawing14.xml><?xml version="1.0" encoding="utf-8"?>
<c:userShapes xmlns:c="http://schemas.openxmlformats.org/drawingml/2006/chart">
  <cdr:relSizeAnchor xmlns:cdr="http://schemas.openxmlformats.org/drawingml/2006/chartDrawing">
    <cdr:from>
      <cdr:x>0</cdr:x>
      <cdr:y>0</cdr:y>
    </cdr:from>
    <cdr:to>
      <cdr:x>1</cdr:x>
      <cdr:y>0.11395</cdr:y>
    </cdr:to>
    <cdr:sp macro="" textlink="">
      <cdr:nvSpPr>
        <cdr:cNvPr id="8" name="TextBox 1">
          <a:extLst xmlns:a="http://schemas.openxmlformats.org/drawingml/2006/main">
            <a:ext uri="{FF2B5EF4-FFF2-40B4-BE49-F238E27FC236}">
              <a16:creationId xmlns:a16="http://schemas.microsoft.com/office/drawing/2014/main" id="{09D97974-2116-D826-3A77-4E49B526D3EC}"/>
            </a:ext>
          </a:extLst>
        </cdr:cNvPr>
        <cdr:cNvSpPr txBox="1"/>
      </cdr:nvSpPr>
      <cdr:spPr>
        <a:xfrm xmlns:a="http://schemas.openxmlformats.org/drawingml/2006/main">
          <a:off x="0" y="0"/>
          <a:ext cx="4552950" cy="31115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IN" sz="1100" kern="1200"/>
        </a:p>
      </cdr:txBody>
    </cdr:sp>
  </cdr:relSizeAnchor>
  <cdr:relSizeAnchor xmlns:cdr="http://schemas.openxmlformats.org/drawingml/2006/chartDrawing">
    <cdr:from>
      <cdr:x>0</cdr:x>
      <cdr:y>0.00283</cdr:y>
    </cdr:from>
    <cdr:to>
      <cdr:x>1</cdr:x>
      <cdr:y>0.12404</cdr:y>
    </cdr:to>
    <cdr:sp macro="" textlink="">
      <cdr:nvSpPr>
        <cdr:cNvPr id="9" name="Rectangle: Rounded Corners 2">
          <a:extLst xmlns:a="http://schemas.openxmlformats.org/drawingml/2006/main">
            <a:ext uri="{FF2B5EF4-FFF2-40B4-BE49-F238E27FC236}">
              <a16:creationId xmlns:a16="http://schemas.microsoft.com/office/drawing/2014/main" id="{3F092C5F-0B35-DDBD-E726-6F8D44B46ED3}"/>
            </a:ext>
          </a:extLst>
        </cdr:cNvPr>
        <cdr:cNvSpPr/>
      </cdr:nvSpPr>
      <cdr:spPr>
        <a:xfrm xmlns:a="http://schemas.openxmlformats.org/drawingml/2006/main">
          <a:off x="0" y="6560"/>
          <a:ext cx="4464050" cy="280939"/>
        </a:xfrm>
        <a:prstGeom xmlns:a="http://schemas.openxmlformats.org/drawingml/2006/main" prst="roundRect">
          <a:avLst/>
        </a:prstGeom>
        <a:solidFill xmlns:a="http://schemas.openxmlformats.org/drawingml/2006/main">
          <a:srgbClr val="0B5D1E"/>
        </a:solidFill>
        <a:ln xmlns:a="http://schemas.openxmlformats.org/drawingml/2006/main">
          <a:noFill/>
        </a:ln>
      </cdr:spPr>
      <cdr:style>
        <a:lnRef xmlns:a="http://schemas.openxmlformats.org/drawingml/2006/main" idx="2">
          <a:schemeClr val="accent1">
            <a:shade val="15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pPr marL="0" indent="0" algn="ctr"/>
          <a:r>
            <a:rPr lang="en-IN" sz="1000" b="1" kern="1200">
              <a:solidFill>
                <a:schemeClr val="lt1"/>
              </a:solidFill>
              <a:latin typeface="Segoe UI" panose="020B0502040204020203" pitchFamily="34" charset="0"/>
              <a:ea typeface="+mn-ea"/>
              <a:cs typeface="Segoe UI" panose="020B0502040204020203" pitchFamily="34" charset="0"/>
            </a:rPr>
            <a:t>👨‍🌾 Farmer vs Retail Vendor Profit Analysis</a:t>
          </a:r>
        </a:p>
      </cdr:txBody>
    </cdr:sp>
  </cdr:relSizeAnchor>
</c:userShapes>
</file>

<file path=xl/drawings/drawing15.xml><?xml version="1.0" encoding="utf-8"?>
<c:userShapes xmlns:c="http://schemas.openxmlformats.org/drawingml/2006/chart">
  <cdr:relSizeAnchor xmlns:cdr="http://schemas.openxmlformats.org/drawingml/2006/chartDrawing">
    <cdr:from>
      <cdr:x>0</cdr:x>
      <cdr:y>0</cdr:y>
    </cdr:from>
    <cdr:to>
      <cdr:x>1</cdr:x>
      <cdr:y>0.11395</cdr:y>
    </cdr:to>
    <cdr:sp macro="" textlink="">
      <cdr:nvSpPr>
        <cdr:cNvPr id="2" name="TextBox 1">
          <a:extLst xmlns:a="http://schemas.openxmlformats.org/drawingml/2006/main">
            <a:ext uri="{FF2B5EF4-FFF2-40B4-BE49-F238E27FC236}">
              <a16:creationId xmlns:a16="http://schemas.microsoft.com/office/drawing/2014/main" id="{09D97974-2116-D826-3A77-4E49B526D3EC}"/>
            </a:ext>
          </a:extLst>
        </cdr:cNvPr>
        <cdr:cNvSpPr txBox="1"/>
      </cdr:nvSpPr>
      <cdr:spPr>
        <a:xfrm xmlns:a="http://schemas.openxmlformats.org/drawingml/2006/main">
          <a:off x="0" y="0"/>
          <a:ext cx="4552950" cy="31115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IN" sz="1100" kern="1200"/>
        </a:p>
      </cdr:txBody>
    </cdr:sp>
  </cdr:relSizeAnchor>
  <cdr:relSizeAnchor xmlns:cdr="http://schemas.openxmlformats.org/drawingml/2006/chartDrawing">
    <cdr:from>
      <cdr:x>0</cdr:x>
      <cdr:y>0.00283</cdr:y>
    </cdr:from>
    <cdr:to>
      <cdr:x>1</cdr:x>
      <cdr:y>0.12404</cdr:y>
    </cdr:to>
    <cdr:sp macro="" textlink="">
      <cdr:nvSpPr>
        <cdr:cNvPr id="3" name="Rectangle: Rounded Corners 2">
          <a:extLst xmlns:a="http://schemas.openxmlformats.org/drawingml/2006/main">
            <a:ext uri="{FF2B5EF4-FFF2-40B4-BE49-F238E27FC236}">
              <a16:creationId xmlns:a16="http://schemas.microsoft.com/office/drawing/2014/main" id="{3F092C5F-0B35-DDBD-E726-6F8D44B46ED3}"/>
            </a:ext>
          </a:extLst>
        </cdr:cNvPr>
        <cdr:cNvSpPr/>
      </cdr:nvSpPr>
      <cdr:spPr>
        <a:xfrm xmlns:a="http://schemas.openxmlformats.org/drawingml/2006/main">
          <a:off x="0" y="6560"/>
          <a:ext cx="4464050" cy="280939"/>
        </a:xfrm>
        <a:prstGeom xmlns:a="http://schemas.openxmlformats.org/drawingml/2006/main" prst="roundRect">
          <a:avLst/>
        </a:prstGeom>
        <a:solidFill xmlns:a="http://schemas.openxmlformats.org/drawingml/2006/main">
          <a:srgbClr val="0B5D1E"/>
        </a:solidFill>
        <a:ln xmlns:a="http://schemas.openxmlformats.org/drawingml/2006/main">
          <a:noFill/>
        </a:ln>
      </cdr:spPr>
      <cdr:style>
        <a:lnRef xmlns:a="http://schemas.openxmlformats.org/drawingml/2006/main" idx="2">
          <a:schemeClr val="accent1">
            <a:shade val="15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pPr marL="0" indent="0" algn="ctr"/>
          <a:r>
            <a:rPr lang="en-IN" sz="1000" b="1" kern="1200">
              <a:solidFill>
                <a:schemeClr val="lt1"/>
              </a:solidFill>
              <a:latin typeface="Segoe UI" panose="020B0502040204020203" pitchFamily="34" charset="0"/>
              <a:ea typeface="+mn-ea"/>
              <a:cs typeface="Segoe UI" panose="020B0502040204020203" pitchFamily="34" charset="0"/>
            </a:rPr>
            <a:t>🌾 Most &amp; Least Profitable Crops</a:t>
          </a:r>
        </a:p>
      </cdr:txBody>
    </cdr:sp>
  </cdr:relSizeAnchor>
</c:userShapes>
</file>

<file path=xl/drawings/drawing16.xml><?xml version="1.0" encoding="utf-8"?>
<c:userShapes xmlns:c="http://schemas.openxmlformats.org/drawingml/2006/chart">
  <cdr:relSizeAnchor xmlns:cdr="http://schemas.openxmlformats.org/drawingml/2006/chartDrawing">
    <cdr:from>
      <cdr:x>0</cdr:x>
      <cdr:y>0</cdr:y>
    </cdr:from>
    <cdr:to>
      <cdr:x>1</cdr:x>
      <cdr:y>0.11395</cdr:y>
    </cdr:to>
    <cdr:sp macro="" textlink="">
      <cdr:nvSpPr>
        <cdr:cNvPr id="4" name="TextBox 1">
          <a:extLst xmlns:a="http://schemas.openxmlformats.org/drawingml/2006/main">
            <a:ext uri="{FF2B5EF4-FFF2-40B4-BE49-F238E27FC236}">
              <a16:creationId xmlns:a16="http://schemas.microsoft.com/office/drawing/2014/main" id="{09D97974-2116-D826-3A77-4E49B526D3EC}"/>
            </a:ext>
          </a:extLst>
        </cdr:cNvPr>
        <cdr:cNvSpPr txBox="1"/>
      </cdr:nvSpPr>
      <cdr:spPr>
        <a:xfrm xmlns:a="http://schemas.openxmlformats.org/drawingml/2006/main">
          <a:off x="0" y="0"/>
          <a:ext cx="4552950" cy="31115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IN" sz="1100" kern="1200"/>
        </a:p>
      </cdr:txBody>
    </cdr:sp>
  </cdr:relSizeAnchor>
  <cdr:relSizeAnchor xmlns:cdr="http://schemas.openxmlformats.org/drawingml/2006/chartDrawing">
    <cdr:from>
      <cdr:x>0</cdr:x>
      <cdr:y>0.0101</cdr:y>
    </cdr:from>
    <cdr:to>
      <cdr:x>1</cdr:x>
      <cdr:y>0.14216</cdr:y>
    </cdr:to>
    <cdr:sp macro="" textlink="">
      <cdr:nvSpPr>
        <cdr:cNvPr id="5" name="Rectangle: Rounded Corners 2">
          <a:extLst xmlns:a="http://schemas.openxmlformats.org/drawingml/2006/main">
            <a:ext uri="{FF2B5EF4-FFF2-40B4-BE49-F238E27FC236}">
              <a16:creationId xmlns:a16="http://schemas.microsoft.com/office/drawing/2014/main" id="{3F092C5F-0B35-DDBD-E726-6F8D44B46ED3}"/>
            </a:ext>
          </a:extLst>
        </cdr:cNvPr>
        <cdr:cNvSpPr/>
      </cdr:nvSpPr>
      <cdr:spPr>
        <a:xfrm xmlns:a="http://schemas.openxmlformats.org/drawingml/2006/main">
          <a:off x="0" y="21809"/>
          <a:ext cx="3894666" cy="285108"/>
        </a:xfrm>
        <a:prstGeom xmlns:a="http://schemas.openxmlformats.org/drawingml/2006/main" prst="roundRect">
          <a:avLst/>
        </a:prstGeom>
        <a:solidFill xmlns:a="http://schemas.openxmlformats.org/drawingml/2006/main">
          <a:srgbClr val="0B5D1E"/>
        </a:solidFill>
        <a:ln xmlns:a="http://schemas.openxmlformats.org/drawingml/2006/main">
          <a:noFill/>
        </a:ln>
      </cdr:spPr>
      <cdr:style>
        <a:lnRef xmlns:a="http://schemas.openxmlformats.org/drawingml/2006/main" idx="2">
          <a:schemeClr val="accent1">
            <a:shade val="15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pPr marL="0" marR="0" lvl="0" indent="0" algn="ctr" defTabSz="914400" rtl="0" eaLnBrk="1" fontAlgn="auto" latinLnBrk="0" hangingPunct="1">
            <a:lnSpc>
              <a:spcPct val="100000"/>
            </a:lnSpc>
            <a:spcBef>
              <a:spcPts val="0"/>
            </a:spcBef>
            <a:spcAft>
              <a:spcPts val="0"/>
            </a:spcAft>
            <a:buClrTx/>
            <a:buSzTx/>
            <a:buFontTx/>
            <a:buNone/>
            <a:tabLst/>
            <a:defRPr/>
          </a:pPr>
          <a:r>
            <a:rPr lang="en-IN" sz="1100" b="1" i="0" baseline="0">
              <a:solidFill>
                <a:schemeClr val="lt1"/>
              </a:solidFill>
              <a:effectLst/>
              <a:latin typeface="+mn-lt"/>
              <a:ea typeface="+mn-ea"/>
              <a:cs typeface="+mn-cs"/>
            </a:rPr>
            <a:t>🗓️ Best Month to Sell Each Crop</a:t>
          </a:r>
          <a:endParaRPr lang="en-IN" sz="1400">
            <a:effectLst/>
          </a:endParaRPr>
        </a:p>
        <a:p xmlns:a="http://schemas.openxmlformats.org/drawingml/2006/main">
          <a:pPr marL="0" indent="0" algn="ctr"/>
          <a:endParaRPr lang="en-IN" sz="1400" b="1" kern="1200">
            <a:solidFill>
              <a:schemeClr val="lt1"/>
            </a:solidFill>
            <a:latin typeface="Segoe UI" panose="020B0502040204020203" pitchFamily="34" charset="0"/>
            <a:ea typeface="+mn-ea"/>
            <a:cs typeface="Segoe UI" panose="020B0502040204020203" pitchFamily="34" charset="0"/>
          </a:endParaRPr>
        </a:p>
      </cdr:txBody>
    </cdr:sp>
  </cdr:relSizeAnchor>
</c:userShapes>
</file>

<file path=xl/drawings/drawing17.xml><?xml version="1.0" encoding="utf-8"?>
<xdr:wsDr xmlns:xdr="http://schemas.openxmlformats.org/drawingml/2006/spreadsheetDrawing" xmlns:a="http://schemas.openxmlformats.org/drawingml/2006/main">
  <xdr:twoCellAnchor>
    <xdr:from>
      <xdr:col>0</xdr:col>
      <xdr:colOff>0</xdr:colOff>
      <xdr:row>0</xdr:row>
      <xdr:rowOff>0</xdr:rowOff>
    </xdr:from>
    <xdr:to>
      <xdr:col>8</xdr:col>
      <xdr:colOff>37550</xdr:colOff>
      <xdr:row>13</xdr:row>
      <xdr:rowOff>90832</xdr:rowOff>
    </xdr:to>
    <xdr:graphicFrame macro="">
      <xdr:nvGraphicFramePr>
        <xdr:cNvPr id="2" name="Chart 1">
          <a:extLst>
            <a:ext uri="{FF2B5EF4-FFF2-40B4-BE49-F238E27FC236}">
              <a16:creationId xmlns:a16="http://schemas.microsoft.com/office/drawing/2014/main" id="{F28365A8-CFAD-481A-A1F1-544A7075D0B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228600</xdr:colOff>
      <xdr:row>17</xdr:row>
      <xdr:rowOff>6350</xdr:rowOff>
    </xdr:from>
    <xdr:to>
      <xdr:col>8</xdr:col>
      <xdr:colOff>488950</xdr:colOff>
      <xdr:row>26</xdr:row>
      <xdr:rowOff>44450</xdr:rowOff>
    </xdr:to>
    <xdr:graphicFrame macro="">
      <xdr:nvGraphicFramePr>
        <xdr:cNvPr id="3" name="Chart 2">
          <a:extLst>
            <a:ext uri="{FF2B5EF4-FFF2-40B4-BE49-F238E27FC236}">
              <a16:creationId xmlns:a16="http://schemas.microsoft.com/office/drawing/2014/main" id="{CDBAEEA8-544F-4D69-8AD4-956D800D5FF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146050</xdr:colOff>
      <xdr:row>29</xdr:row>
      <xdr:rowOff>38100</xdr:rowOff>
    </xdr:from>
    <xdr:to>
      <xdr:col>8</xdr:col>
      <xdr:colOff>127000</xdr:colOff>
      <xdr:row>43</xdr:row>
      <xdr:rowOff>57150</xdr:rowOff>
    </xdr:to>
    <xdr:graphicFrame macro="">
      <xdr:nvGraphicFramePr>
        <xdr:cNvPr id="4" name="Chart 3">
          <a:extLst>
            <a:ext uri="{FF2B5EF4-FFF2-40B4-BE49-F238E27FC236}">
              <a16:creationId xmlns:a16="http://schemas.microsoft.com/office/drawing/2014/main" id="{E12031C1-7183-49BC-9A96-71968F68C34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171450</xdr:colOff>
      <xdr:row>45</xdr:row>
      <xdr:rowOff>38100</xdr:rowOff>
    </xdr:from>
    <xdr:to>
      <xdr:col>8</xdr:col>
      <xdr:colOff>44450</xdr:colOff>
      <xdr:row>57</xdr:row>
      <xdr:rowOff>12700</xdr:rowOff>
    </xdr:to>
    <xdr:graphicFrame macro="">
      <xdr:nvGraphicFramePr>
        <xdr:cNvPr id="5" name="Chart 4">
          <a:extLst>
            <a:ext uri="{FF2B5EF4-FFF2-40B4-BE49-F238E27FC236}">
              <a16:creationId xmlns:a16="http://schemas.microsoft.com/office/drawing/2014/main" id="{A33FDD83-F0B0-45F1-AE45-45214A07315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63500</xdr:colOff>
      <xdr:row>59</xdr:row>
      <xdr:rowOff>82550</xdr:rowOff>
    </xdr:from>
    <xdr:to>
      <xdr:col>9</xdr:col>
      <xdr:colOff>127000</xdr:colOff>
      <xdr:row>73</xdr:row>
      <xdr:rowOff>63500</xdr:rowOff>
    </xdr:to>
    <xdr:graphicFrame macro="">
      <xdr:nvGraphicFramePr>
        <xdr:cNvPr id="6" name="Chart 5">
          <a:extLst>
            <a:ext uri="{FF2B5EF4-FFF2-40B4-BE49-F238E27FC236}">
              <a16:creationId xmlns:a16="http://schemas.microsoft.com/office/drawing/2014/main" id="{345F1D2A-C035-4E00-AA76-467B6171267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78</xdr:row>
      <xdr:rowOff>114300</xdr:rowOff>
    </xdr:from>
    <xdr:to>
      <xdr:col>8</xdr:col>
      <xdr:colOff>355600</xdr:colOff>
      <xdr:row>93</xdr:row>
      <xdr:rowOff>95250</xdr:rowOff>
    </xdr:to>
    <xdr:graphicFrame macro="">
      <xdr:nvGraphicFramePr>
        <xdr:cNvPr id="7" name="Chart 6">
          <a:extLst>
            <a:ext uri="{FF2B5EF4-FFF2-40B4-BE49-F238E27FC236}">
              <a16:creationId xmlns:a16="http://schemas.microsoft.com/office/drawing/2014/main" id="{E9A8BC73-180A-40AE-BD0B-D7F44E42644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95</xdr:row>
      <xdr:rowOff>139700</xdr:rowOff>
    </xdr:from>
    <xdr:to>
      <xdr:col>6</xdr:col>
      <xdr:colOff>520700</xdr:colOff>
      <xdr:row>109</xdr:row>
      <xdr:rowOff>31750</xdr:rowOff>
    </xdr:to>
    <xdr:graphicFrame macro="">
      <xdr:nvGraphicFramePr>
        <xdr:cNvPr id="8" name="Chart 7">
          <a:extLst>
            <a:ext uri="{FF2B5EF4-FFF2-40B4-BE49-F238E27FC236}">
              <a16:creationId xmlns:a16="http://schemas.microsoft.com/office/drawing/2014/main" id="{590422D4-97ED-4CC7-AC8F-3D5A2883E4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31750</xdr:colOff>
      <xdr:row>110</xdr:row>
      <xdr:rowOff>107950</xdr:rowOff>
    </xdr:from>
    <xdr:to>
      <xdr:col>7</xdr:col>
      <xdr:colOff>25400</xdr:colOff>
      <xdr:row>125</xdr:row>
      <xdr:rowOff>88900</xdr:rowOff>
    </xdr:to>
    <xdr:graphicFrame macro="">
      <xdr:nvGraphicFramePr>
        <xdr:cNvPr id="9" name="Chart 8">
          <a:extLst>
            <a:ext uri="{FF2B5EF4-FFF2-40B4-BE49-F238E27FC236}">
              <a16:creationId xmlns:a16="http://schemas.microsoft.com/office/drawing/2014/main" id="{C9454C81-2094-4596-910F-75C07772FAC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xdr:col>
      <xdr:colOff>596900</xdr:colOff>
      <xdr:row>0</xdr:row>
      <xdr:rowOff>44450</xdr:rowOff>
    </xdr:from>
    <xdr:to>
      <xdr:col>16</xdr:col>
      <xdr:colOff>361950</xdr:colOff>
      <xdr:row>9</xdr:row>
      <xdr:rowOff>57150</xdr:rowOff>
    </xdr:to>
    <xdr:graphicFrame macro="">
      <xdr:nvGraphicFramePr>
        <xdr:cNvPr id="11" name="Chart 10">
          <a:extLst>
            <a:ext uri="{FF2B5EF4-FFF2-40B4-BE49-F238E27FC236}">
              <a16:creationId xmlns:a16="http://schemas.microsoft.com/office/drawing/2014/main" id="{27D2BD29-676A-4518-8ADF-4EE536EFB3A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17</xdr:col>
      <xdr:colOff>508000</xdr:colOff>
      <xdr:row>0</xdr:row>
      <xdr:rowOff>0</xdr:rowOff>
    </xdr:from>
    <xdr:to>
      <xdr:col>24</xdr:col>
      <xdr:colOff>539750</xdr:colOff>
      <xdr:row>11</xdr:row>
      <xdr:rowOff>120650</xdr:rowOff>
    </xdr:to>
    <xdr:graphicFrame macro="">
      <xdr:nvGraphicFramePr>
        <xdr:cNvPr id="14" name="Chart 13">
          <a:extLst>
            <a:ext uri="{FF2B5EF4-FFF2-40B4-BE49-F238E27FC236}">
              <a16:creationId xmlns:a16="http://schemas.microsoft.com/office/drawing/2014/main" id="{25F74619-414B-44A5-BC05-0EC8DA421F2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8</xdr:col>
      <xdr:colOff>501650</xdr:colOff>
      <xdr:row>45</xdr:row>
      <xdr:rowOff>6350</xdr:rowOff>
    </xdr:from>
    <xdr:to>
      <xdr:col>15</xdr:col>
      <xdr:colOff>533400</xdr:colOff>
      <xdr:row>57</xdr:row>
      <xdr:rowOff>76200</xdr:rowOff>
    </xdr:to>
    <xdr:graphicFrame macro="">
      <xdr:nvGraphicFramePr>
        <xdr:cNvPr id="15" name="Chart 14">
          <a:extLst>
            <a:ext uri="{FF2B5EF4-FFF2-40B4-BE49-F238E27FC236}">
              <a16:creationId xmlns:a16="http://schemas.microsoft.com/office/drawing/2014/main" id="{0A63C27D-D0D6-4098-B94A-5112033BCB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9</xdr:col>
      <xdr:colOff>527050</xdr:colOff>
      <xdr:row>59</xdr:row>
      <xdr:rowOff>95250</xdr:rowOff>
    </xdr:from>
    <xdr:to>
      <xdr:col>16</xdr:col>
      <xdr:colOff>469900</xdr:colOff>
      <xdr:row>70</xdr:row>
      <xdr:rowOff>101600</xdr:rowOff>
    </xdr:to>
    <xdr:graphicFrame macro="">
      <xdr:nvGraphicFramePr>
        <xdr:cNvPr id="19" name="Chart 18">
          <a:extLst>
            <a:ext uri="{FF2B5EF4-FFF2-40B4-BE49-F238E27FC236}">
              <a16:creationId xmlns:a16="http://schemas.microsoft.com/office/drawing/2014/main" id="{52BADEBD-2DF6-408C-9C84-B5C358ED642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9</xdr:col>
      <xdr:colOff>0</xdr:colOff>
      <xdr:row>77</xdr:row>
      <xdr:rowOff>0</xdr:rowOff>
    </xdr:from>
    <xdr:to>
      <xdr:col>16</xdr:col>
      <xdr:colOff>82550</xdr:colOff>
      <xdr:row>89</xdr:row>
      <xdr:rowOff>152400</xdr:rowOff>
    </xdr:to>
    <xdr:graphicFrame macro="">
      <xdr:nvGraphicFramePr>
        <xdr:cNvPr id="20" name="Chart 19">
          <a:extLst>
            <a:ext uri="{FF2B5EF4-FFF2-40B4-BE49-F238E27FC236}">
              <a16:creationId xmlns:a16="http://schemas.microsoft.com/office/drawing/2014/main" id="{37D97810-B4BA-4079-8D66-15A40DD4D1A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8</xdr:col>
      <xdr:colOff>514350</xdr:colOff>
      <xdr:row>94</xdr:row>
      <xdr:rowOff>152400</xdr:rowOff>
    </xdr:from>
    <xdr:to>
      <xdr:col>14</xdr:col>
      <xdr:colOff>184150</xdr:colOff>
      <xdr:row>105</xdr:row>
      <xdr:rowOff>31750</xdr:rowOff>
    </xdr:to>
    <xdr:graphicFrame macro="">
      <xdr:nvGraphicFramePr>
        <xdr:cNvPr id="21" name="Chart 20">
          <a:extLst>
            <a:ext uri="{FF2B5EF4-FFF2-40B4-BE49-F238E27FC236}">
              <a16:creationId xmlns:a16="http://schemas.microsoft.com/office/drawing/2014/main" id="{7DFA00D2-90DC-4B05-8FCE-10860781AFC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9</xdr:col>
      <xdr:colOff>0</xdr:colOff>
      <xdr:row>110</xdr:row>
      <xdr:rowOff>0</xdr:rowOff>
    </xdr:from>
    <xdr:to>
      <xdr:col>15</xdr:col>
      <xdr:colOff>603250</xdr:colOff>
      <xdr:row>124</xdr:row>
      <xdr:rowOff>165100</xdr:rowOff>
    </xdr:to>
    <xdr:graphicFrame macro="">
      <xdr:nvGraphicFramePr>
        <xdr:cNvPr id="10" name="Chart 9">
          <a:extLst>
            <a:ext uri="{FF2B5EF4-FFF2-40B4-BE49-F238E27FC236}">
              <a16:creationId xmlns:a16="http://schemas.microsoft.com/office/drawing/2014/main" id="{7ED15FC0-8ACA-4E88-B33A-6B01F9AA0FC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7</xdr:col>
      <xdr:colOff>596900</xdr:colOff>
      <xdr:row>124</xdr:row>
      <xdr:rowOff>114300</xdr:rowOff>
    </xdr:from>
    <xdr:to>
      <xdr:col>14</xdr:col>
      <xdr:colOff>203200</xdr:colOff>
      <xdr:row>137</xdr:row>
      <xdr:rowOff>120650</xdr:rowOff>
    </xdr:to>
    <xdr:graphicFrame macro="">
      <xdr:nvGraphicFramePr>
        <xdr:cNvPr id="12" name="Chart 11">
          <a:extLst>
            <a:ext uri="{FF2B5EF4-FFF2-40B4-BE49-F238E27FC236}">
              <a16:creationId xmlns:a16="http://schemas.microsoft.com/office/drawing/2014/main" id="{C1BCB420-2B6B-4EEA-988C-366CB455080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19</xdr:col>
      <xdr:colOff>0</xdr:colOff>
      <xdr:row>14</xdr:row>
      <xdr:rowOff>0</xdr:rowOff>
    </xdr:from>
    <xdr:to>
      <xdr:col>26</xdr:col>
      <xdr:colOff>31750</xdr:colOff>
      <xdr:row>25</xdr:row>
      <xdr:rowOff>120650</xdr:rowOff>
    </xdr:to>
    <xdr:graphicFrame macro="">
      <xdr:nvGraphicFramePr>
        <xdr:cNvPr id="13" name="Chart 12">
          <a:extLst>
            <a:ext uri="{FF2B5EF4-FFF2-40B4-BE49-F238E27FC236}">
              <a16:creationId xmlns:a16="http://schemas.microsoft.com/office/drawing/2014/main" id="{A110B15F-8CA0-4315-947C-3F2F156595A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wsDr>
</file>

<file path=xl/drawings/drawing18.xml><?xml version="1.0" encoding="utf-8"?>
<c:userShapes xmlns:c="http://schemas.openxmlformats.org/drawingml/2006/chart">
  <cdr:relSizeAnchor xmlns:cdr="http://schemas.openxmlformats.org/drawingml/2006/chartDrawing">
    <cdr:from>
      <cdr:x>0</cdr:x>
      <cdr:y>0</cdr:y>
    </cdr:from>
    <cdr:to>
      <cdr:x>1</cdr:x>
      <cdr:y>0.11395</cdr:y>
    </cdr:to>
    <cdr:sp macro="" textlink="">
      <cdr:nvSpPr>
        <cdr:cNvPr id="2" name="TextBox 1">
          <a:extLst xmlns:a="http://schemas.openxmlformats.org/drawingml/2006/main">
            <a:ext uri="{FF2B5EF4-FFF2-40B4-BE49-F238E27FC236}">
              <a16:creationId xmlns:a16="http://schemas.microsoft.com/office/drawing/2014/main" id="{09D97974-2116-D826-3A77-4E49B526D3EC}"/>
            </a:ext>
          </a:extLst>
        </cdr:cNvPr>
        <cdr:cNvSpPr txBox="1"/>
      </cdr:nvSpPr>
      <cdr:spPr>
        <a:xfrm xmlns:a="http://schemas.openxmlformats.org/drawingml/2006/main">
          <a:off x="0" y="0"/>
          <a:ext cx="4552950" cy="31115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IN" sz="1100" kern="1200"/>
        </a:p>
      </cdr:txBody>
    </cdr:sp>
  </cdr:relSizeAnchor>
  <cdr:relSizeAnchor xmlns:cdr="http://schemas.openxmlformats.org/drawingml/2006/chartDrawing">
    <cdr:from>
      <cdr:x>0</cdr:x>
      <cdr:y>0.00283</cdr:y>
    </cdr:from>
    <cdr:to>
      <cdr:x>1</cdr:x>
      <cdr:y>0.12404</cdr:y>
    </cdr:to>
    <cdr:sp macro="" textlink="">
      <cdr:nvSpPr>
        <cdr:cNvPr id="3" name="Rectangle: Rounded Corners 2">
          <a:extLst xmlns:a="http://schemas.openxmlformats.org/drawingml/2006/main">
            <a:ext uri="{FF2B5EF4-FFF2-40B4-BE49-F238E27FC236}">
              <a16:creationId xmlns:a16="http://schemas.microsoft.com/office/drawing/2014/main" id="{3F092C5F-0B35-DDBD-E726-6F8D44B46ED3}"/>
            </a:ext>
          </a:extLst>
        </cdr:cNvPr>
        <cdr:cNvSpPr/>
      </cdr:nvSpPr>
      <cdr:spPr>
        <a:xfrm xmlns:a="http://schemas.openxmlformats.org/drawingml/2006/main">
          <a:off x="0" y="6560"/>
          <a:ext cx="4464050" cy="280939"/>
        </a:xfrm>
        <a:prstGeom xmlns:a="http://schemas.openxmlformats.org/drawingml/2006/main" prst="roundRect">
          <a:avLst/>
        </a:prstGeom>
        <a:solidFill xmlns:a="http://schemas.openxmlformats.org/drawingml/2006/main">
          <a:srgbClr val="0B5D1E"/>
        </a:solidFill>
        <a:ln xmlns:a="http://schemas.openxmlformats.org/drawingml/2006/main">
          <a:noFill/>
        </a:ln>
      </cdr:spPr>
      <cdr:style>
        <a:lnRef xmlns:a="http://schemas.openxmlformats.org/drawingml/2006/main" idx="2">
          <a:schemeClr val="accent1">
            <a:shade val="15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pPr marL="0" indent="0" algn="ctr"/>
          <a:r>
            <a:rPr lang="en-IN" sz="1000" b="1" kern="1200">
              <a:solidFill>
                <a:schemeClr val="lt1"/>
              </a:solidFill>
              <a:latin typeface="Segoe UI" panose="020B0502040204020203" pitchFamily="34" charset="0"/>
              <a:ea typeface="+mn-ea"/>
              <a:cs typeface="Segoe UI" panose="020B0502040204020203" pitchFamily="34" charset="0"/>
            </a:rPr>
            <a:t>🌾 Most &amp; Least Profitable Crops</a:t>
          </a:r>
        </a:p>
      </cdr:txBody>
    </cdr:sp>
  </cdr:relSizeAnchor>
</c:userShapes>
</file>

<file path=xl/drawings/drawing19.xml><?xml version="1.0" encoding="utf-8"?>
<c:userShapes xmlns:c="http://schemas.openxmlformats.org/drawingml/2006/chart">
  <cdr:relSizeAnchor xmlns:cdr="http://schemas.openxmlformats.org/drawingml/2006/chartDrawing">
    <cdr:from>
      <cdr:x>0</cdr:x>
      <cdr:y>0</cdr:y>
    </cdr:from>
    <cdr:to>
      <cdr:x>1</cdr:x>
      <cdr:y>0.11395</cdr:y>
    </cdr:to>
    <cdr:sp macro="" textlink="">
      <cdr:nvSpPr>
        <cdr:cNvPr id="4" name="TextBox 1">
          <a:extLst xmlns:a="http://schemas.openxmlformats.org/drawingml/2006/main">
            <a:ext uri="{FF2B5EF4-FFF2-40B4-BE49-F238E27FC236}">
              <a16:creationId xmlns:a16="http://schemas.microsoft.com/office/drawing/2014/main" id="{09D97974-2116-D826-3A77-4E49B526D3EC}"/>
            </a:ext>
          </a:extLst>
        </cdr:cNvPr>
        <cdr:cNvSpPr txBox="1"/>
      </cdr:nvSpPr>
      <cdr:spPr>
        <a:xfrm xmlns:a="http://schemas.openxmlformats.org/drawingml/2006/main">
          <a:off x="0" y="0"/>
          <a:ext cx="4552950" cy="31115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IN" sz="1100" kern="1200"/>
        </a:p>
      </cdr:txBody>
    </cdr:sp>
  </cdr:relSizeAnchor>
  <cdr:relSizeAnchor xmlns:cdr="http://schemas.openxmlformats.org/drawingml/2006/chartDrawing">
    <cdr:from>
      <cdr:x>0</cdr:x>
      <cdr:y>0</cdr:y>
    </cdr:from>
    <cdr:to>
      <cdr:x>1</cdr:x>
      <cdr:y>0.15273</cdr:y>
    </cdr:to>
    <cdr:sp macro="" textlink="">
      <cdr:nvSpPr>
        <cdr:cNvPr id="5" name="Rectangle: Rounded Corners 2">
          <a:extLst xmlns:a="http://schemas.openxmlformats.org/drawingml/2006/main">
            <a:ext uri="{FF2B5EF4-FFF2-40B4-BE49-F238E27FC236}">
              <a16:creationId xmlns:a16="http://schemas.microsoft.com/office/drawing/2014/main" id="{3F092C5F-0B35-DDBD-E726-6F8D44B46ED3}"/>
            </a:ext>
          </a:extLst>
        </cdr:cNvPr>
        <cdr:cNvSpPr/>
      </cdr:nvSpPr>
      <cdr:spPr>
        <a:xfrm xmlns:a="http://schemas.openxmlformats.org/drawingml/2006/main">
          <a:off x="0" y="0"/>
          <a:ext cx="4641850" cy="262825"/>
        </a:xfrm>
        <a:prstGeom xmlns:a="http://schemas.openxmlformats.org/drawingml/2006/main" prst="roundRect">
          <a:avLst/>
        </a:prstGeom>
        <a:solidFill xmlns:a="http://schemas.openxmlformats.org/drawingml/2006/main">
          <a:srgbClr val="0B5D1E"/>
        </a:solidFill>
        <a:ln xmlns:a="http://schemas.openxmlformats.org/drawingml/2006/main">
          <a:noFill/>
        </a:ln>
      </cdr:spPr>
      <cdr:style>
        <a:lnRef xmlns:a="http://schemas.openxmlformats.org/drawingml/2006/main" idx="2">
          <a:schemeClr val="accent1">
            <a:shade val="15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pPr marL="0" indent="0" algn="ctr"/>
          <a:r>
            <a:rPr lang="en-IN" sz="1000" b="1" kern="1200">
              <a:solidFill>
                <a:schemeClr val="lt1"/>
              </a:solidFill>
              <a:latin typeface="Segoe UI" panose="020B0502040204020203" pitchFamily="34" charset="0"/>
              <a:ea typeface="+mn-ea"/>
              <a:cs typeface="Segoe UI" panose="020B0502040204020203" pitchFamily="34" charset="0"/>
            </a:rPr>
            <a:t>🌾 Profit by Bangalore Market</a:t>
          </a:r>
        </a:p>
      </cdr:txBody>
    </cdr:sp>
  </cdr:relSizeAnchor>
</c:userShapes>
</file>

<file path=xl/drawings/drawing20.xml><?xml version="1.0" encoding="utf-8"?>
<c:userShapes xmlns:c="http://schemas.openxmlformats.org/drawingml/2006/chart">
  <cdr:relSizeAnchor xmlns:cdr="http://schemas.openxmlformats.org/drawingml/2006/chartDrawing">
    <cdr:from>
      <cdr:x>0</cdr:x>
      <cdr:y>0</cdr:y>
    </cdr:from>
    <cdr:to>
      <cdr:x>1</cdr:x>
      <cdr:y>0.11395</cdr:y>
    </cdr:to>
    <cdr:sp macro="" textlink="">
      <cdr:nvSpPr>
        <cdr:cNvPr id="4" name="TextBox 1">
          <a:extLst xmlns:a="http://schemas.openxmlformats.org/drawingml/2006/main">
            <a:ext uri="{FF2B5EF4-FFF2-40B4-BE49-F238E27FC236}">
              <a16:creationId xmlns:a16="http://schemas.microsoft.com/office/drawing/2014/main" id="{09D97974-2116-D826-3A77-4E49B526D3EC}"/>
            </a:ext>
          </a:extLst>
        </cdr:cNvPr>
        <cdr:cNvSpPr txBox="1"/>
      </cdr:nvSpPr>
      <cdr:spPr>
        <a:xfrm xmlns:a="http://schemas.openxmlformats.org/drawingml/2006/main">
          <a:off x="0" y="0"/>
          <a:ext cx="4552950" cy="31115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IN" sz="1100" kern="1200"/>
        </a:p>
      </cdr:txBody>
    </cdr:sp>
  </cdr:relSizeAnchor>
  <cdr:relSizeAnchor xmlns:cdr="http://schemas.openxmlformats.org/drawingml/2006/chartDrawing">
    <cdr:from>
      <cdr:x>0</cdr:x>
      <cdr:y>0</cdr:y>
    </cdr:from>
    <cdr:to>
      <cdr:x>1</cdr:x>
      <cdr:y>0.15273</cdr:y>
    </cdr:to>
    <cdr:sp macro="" textlink="">
      <cdr:nvSpPr>
        <cdr:cNvPr id="5" name="Rectangle: Rounded Corners 2">
          <a:extLst xmlns:a="http://schemas.openxmlformats.org/drawingml/2006/main">
            <a:ext uri="{FF2B5EF4-FFF2-40B4-BE49-F238E27FC236}">
              <a16:creationId xmlns:a16="http://schemas.microsoft.com/office/drawing/2014/main" id="{3F092C5F-0B35-DDBD-E726-6F8D44B46ED3}"/>
            </a:ext>
          </a:extLst>
        </cdr:cNvPr>
        <cdr:cNvSpPr/>
      </cdr:nvSpPr>
      <cdr:spPr>
        <a:xfrm xmlns:a="http://schemas.openxmlformats.org/drawingml/2006/main">
          <a:off x="0" y="0"/>
          <a:ext cx="4641850" cy="262825"/>
        </a:xfrm>
        <a:prstGeom xmlns:a="http://schemas.openxmlformats.org/drawingml/2006/main" prst="roundRect">
          <a:avLst/>
        </a:prstGeom>
        <a:solidFill xmlns:a="http://schemas.openxmlformats.org/drawingml/2006/main">
          <a:srgbClr val="0B5D1E"/>
        </a:solidFill>
        <a:ln xmlns:a="http://schemas.openxmlformats.org/drawingml/2006/main">
          <a:noFill/>
        </a:ln>
      </cdr:spPr>
      <cdr:style>
        <a:lnRef xmlns:a="http://schemas.openxmlformats.org/drawingml/2006/main" idx="2">
          <a:schemeClr val="accent1">
            <a:shade val="15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pPr marL="0" indent="0" algn="ctr"/>
          <a:r>
            <a:rPr lang="en-IN" sz="1000" b="1" kern="1200">
              <a:solidFill>
                <a:schemeClr val="lt1"/>
              </a:solidFill>
              <a:latin typeface="Segoe UI" panose="020B0502040204020203" pitchFamily="34" charset="0"/>
              <a:ea typeface="+mn-ea"/>
              <a:cs typeface="Segoe UI" panose="020B0502040204020203" pitchFamily="34" charset="0"/>
            </a:rPr>
            <a:t>📈 Monthly Revenue Trend</a:t>
          </a:r>
        </a:p>
      </cdr:txBody>
    </cdr:sp>
  </cdr:relSizeAnchor>
</c:userShapes>
</file>

<file path=xl/drawings/drawing21.xml><?xml version="1.0" encoding="utf-8"?>
<c:userShapes xmlns:c="http://schemas.openxmlformats.org/drawingml/2006/chart">
  <cdr:relSizeAnchor xmlns:cdr="http://schemas.openxmlformats.org/drawingml/2006/chartDrawing">
    <cdr:from>
      <cdr:x>0</cdr:x>
      <cdr:y>0</cdr:y>
    </cdr:from>
    <cdr:to>
      <cdr:x>1</cdr:x>
      <cdr:y>0.11395</cdr:y>
    </cdr:to>
    <cdr:sp macro="" textlink="">
      <cdr:nvSpPr>
        <cdr:cNvPr id="4" name="TextBox 1">
          <a:extLst xmlns:a="http://schemas.openxmlformats.org/drawingml/2006/main">
            <a:ext uri="{FF2B5EF4-FFF2-40B4-BE49-F238E27FC236}">
              <a16:creationId xmlns:a16="http://schemas.microsoft.com/office/drawing/2014/main" id="{09D97974-2116-D826-3A77-4E49B526D3EC}"/>
            </a:ext>
          </a:extLst>
        </cdr:cNvPr>
        <cdr:cNvSpPr txBox="1"/>
      </cdr:nvSpPr>
      <cdr:spPr>
        <a:xfrm xmlns:a="http://schemas.openxmlformats.org/drawingml/2006/main">
          <a:off x="0" y="0"/>
          <a:ext cx="4552950" cy="31115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IN" sz="1100" kern="1200"/>
        </a:p>
      </cdr:txBody>
    </cdr:sp>
  </cdr:relSizeAnchor>
  <cdr:relSizeAnchor xmlns:cdr="http://schemas.openxmlformats.org/drawingml/2006/chartDrawing">
    <cdr:from>
      <cdr:x>0</cdr:x>
      <cdr:y>0.01397</cdr:y>
    </cdr:from>
    <cdr:to>
      <cdr:x>1</cdr:x>
      <cdr:y>0.12958</cdr:y>
    </cdr:to>
    <cdr:sp macro="" textlink="">
      <cdr:nvSpPr>
        <cdr:cNvPr id="3" name="Rectangle: Rounded Corners 2">
          <a:extLst xmlns:a="http://schemas.openxmlformats.org/drawingml/2006/main">
            <a:ext uri="{FF2B5EF4-FFF2-40B4-BE49-F238E27FC236}">
              <a16:creationId xmlns:a16="http://schemas.microsoft.com/office/drawing/2014/main" id="{A38A6984-0502-6966-A874-EE9EDEE10DBB}"/>
            </a:ext>
          </a:extLst>
        </cdr:cNvPr>
        <cdr:cNvSpPr/>
      </cdr:nvSpPr>
      <cdr:spPr>
        <a:xfrm xmlns:a="http://schemas.openxmlformats.org/drawingml/2006/main">
          <a:off x="0" y="31750"/>
          <a:ext cx="4749800" cy="262825"/>
        </a:xfrm>
        <a:prstGeom xmlns:a="http://schemas.openxmlformats.org/drawingml/2006/main" prst="roundRect">
          <a:avLst/>
        </a:prstGeom>
        <a:solidFill xmlns:a="http://schemas.openxmlformats.org/drawingml/2006/main">
          <a:srgbClr val="0B5D1E"/>
        </a:solidFill>
        <a:ln xmlns:a="http://schemas.openxmlformats.org/drawingml/2006/main">
          <a:noFill/>
        </a:ln>
      </cdr:spPr>
      <cdr:style>
        <a:lnRef xmlns:a="http://schemas.openxmlformats.org/drawingml/2006/main" idx="2">
          <a:schemeClr val="accent1">
            <a:shade val="15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marL="0" marR="0" lvl="0" indent="0" algn="ctr" defTabSz="914400" rtl="0" eaLnBrk="1" fontAlgn="auto" latinLnBrk="0" hangingPunct="1">
            <a:lnSpc>
              <a:spcPct val="100000"/>
            </a:lnSpc>
            <a:spcBef>
              <a:spcPts val="0"/>
            </a:spcBef>
            <a:spcAft>
              <a:spcPts val="0"/>
            </a:spcAft>
            <a:buClrTx/>
            <a:buSzTx/>
            <a:buFontTx/>
            <a:buNone/>
            <a:tabLst/>
            <a:defRPr/>
          </a:pPr>
          <a:r>
            <a:rPr lang="en-IN" sz="1100" b="1" i="0" baseline="0">
              <a:solidFill>
                <a:schemeClr val="lt1"/>
              </a:solidFill>
              <a:effectLst/>
              <a:latin typeface="+mn-lt"/>
              <a:ea typeface="+mn-ea"/>
              <a:cs typeface="+mn-cs"/>
            </a:rPr>
            <a:t>      🗓️ Best Month to Sell Each Crop</a:t>
          </a:r>
          <a:endParaRPr lang="en-IN" sz="1000">
            <a:effectLst/>
          </a:endParaRPr>
        </a:p>
        <a:p xmlns:a="http://schemas.openxmlformats.org/drawingml/2006/main">
          <a:pPr marL="0" indent="0" algn="ctr"/>
          <a:endParaRPr lang="en-IN" sz="1000" b="1" kern="1200">
            <a:solidFill>
              <a:schemeClr val="lt1"/>
            </a:solidFill>
            <a:latin typeface="Segoe UI" panose="020B0502040204020203" pitchFamily="34" charset="0"/>
            <a:ea typeface="+mn-ea"/>
            <a:cs typeface="Segoe UI" panose="020B0502040204020203" pitchFamily="34" charset="0"/>
          </a:endParaRPr>
        </a:p>
      </cdr:txBody>
    </cdr:sp>
  </cdr:relSizeAnchor>
</c:userShapes>
</file>

<file path=xl/drawings/drawing22.xml><?xml version="1.0" encoding="utf-8"?>
<c:userShapes xmlns:c="http://schemas.openxmlformats.org/drawingml/2006/chart">
  <cdr:relSizeAnchor xmlns:cdr="http://schemas.openxmlformats.org/drawingml/2006/chartDrawing">
    <cdr:from>
      <cdr:x>0</cdr:x>
      <cdr:y>0</cdr:y>
    </cdr:from>
    <cdr:to>
      <cdr:x>1</cdr:x>
      <cdr:y>0.11395</cdr:y>
    </cdr:to>
    <cdr:sp macro="" textlink="">
      <cdr:nvSpPr>
        <cdr:cNvPr id="4" name="TextBox 1">
          <a:extLst xmlns:a="http://schemas.openxmlformats.org/drawingml/2006/main">
            <a:ext uri="{FF2B5EF4-FFF2-40B4-BE49-F238E27FC236}">
              <a16:creationId xmlns:a16="http://schemas.microsoft.com/office/drawing/2014/main" id="{09D97974-2116-D826-3A77-4E49B526D3EC}"/>
            </a:ext>
          </a:extLst>
        </cdr:cNvPr>
        <cdr:cNvSpPr txBox="1"/>
      </cdr:nvSpPr>
      <cdr:spPr>
        <a:xfrm xmlns:a="http://schemas.openxmlformats.org/drawingml/2006/main">
          <a:off x="0" y="0"/>
          <a:ext cx="4552950" cy="31115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IN" sz="1100" kern="1200"/>
        </a:p>
      </cdr:txBody>
    </cdr:sp>
  </cdr:relSizeAnchor>
  <cdr:relSizeAnchor xmlns:cdr="http://schemas.openxmlformats.org/drawingml/2006/chartDrawing">
    <cdr:from>
      <cdr:x>0</cdr:x>
      <cdr:y>0</cdr:y>
    </cdr:from>
    <cdr:to>
      <cdr:x>1</cdr:x>
      <cdr:y>0.15273</cdr:y>
    </cdr:to>
    <cdr:sp macro="" textlink="">
      <cdr:nvSpPr>
        <cdr:cNvPr id="5" name="Rectangle: Rounded Corners 2">
          <a:extLst xmlns:a="http://schemas.openxmlformats.org/drawingml/2006/main">
            <a:ext uri="{FF2B5EF4-FFF2-40B4-BE49-F238E27FC236}">
              <a16:creationId xmlns:a16="http://schemas.microsoft.com/office/drawing/2014/main" id="{3F092C5F-0B35-DDBD-E726-6F8D44B46ED3}"/>
            </a:ext>
          </a:extLst>
        </cdr:cNvPr>
        <cdr:cNvSpPr/>
      </cdr:nvSpPr>
      <cdr:spPr>
        <a:xfrm xmlns:a="http://schemas.openxmlformats.org/drawingml/2006/main">
          <a:off x="6350" y="0"/>
          <a:ext cx="5549900" cy="390844"/>
        </a:xfrm>
        <a:prstGeom xmlns:a="http://schemas.openxmlformats.org/drawingml/2006/main" prst="roundRect">
          <a:avLst/>
        </a:prstGeom>
        <a:solidFill xmlns:a="http://schemas.openxmlformats.org/drawingml/2006/main">
          <a:srgbClr val="0B5D1E"/>
        </a:solidFill>
        <a:ln xmlns:a="http://schemas.openxmlformats.org/drawingml/2006/main">
          <a:noFill/>
        </a:ln>
      </cdr:spPr>
      <cdr:style>
        <a:lnRef xmlns:a="http://schemas.openxmlformats.org/drawingml/2006/main" idx="2">
          <a:schemeClr val="accent1">
            <a:shade val="15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pPr marL="0" marR="0" lvl="0" indent="0" algn="ctr" defTabSz="914400" rtl="0" eaLnBrk="1" fontAlgn="auto" latinLnBrk="0" hangingPunct="1">
            <a:lnSpc>
              <a:spcPct val="100000"/>
            </a:lnSpc>
            <a:spcBef>
              <a:spcPts val="0"/>
            </a:spcBef>
            <a:spcAft>
              <a:spcPts val="0"/>
            </a:spcAft>
            <a:buClrTx/>
            <a:buSzTx/>
            <a:buFontTx/>
            <a:buNone/>
            <a:tabLst/>
            <a:defRPr/>
          </a:pPr>
          <a:r>
            <a:rPr lang="en-IN" sz="1100" b="1" i="0" baseline="0">
              <a:solidFill>
                <a:schemeClr val="lt1"/>
              </a:solidFill>
              <a:effectLst/>
              <a:latin typeface="Segoe UI" panose="020B0502040204020203" pitchFamily="34" charset="0"/>
              <a:ea typeface="+mn-ea"/>
              <a:cs typeface="Segoe UI" panose="020B0502040204020203" pitchFamily="34" charset="0"/>
            </a:rPr>
            <a:t>💰 Market-wise Crop Price Comparison</a:t>
          </a:r>
          <a:endParaRPr lang="en-IN" sz="1000" b="1">
            <a:effectLst/>
            <a:latin typeface="Segoe UI" panose="020B0502040204020203" pitchFamily="34" charset="0"/>
            <a:cs typeface="Segoe UI" panose="020B0502040204020203" pitchFamily="34" charset="0"/>
          </a:endParaRPr>
        </a:p>
        <a:p xmlns:a="http://schemas.openxmlformats.org/drawingml/2006/main">
          <a:pPr marL="0" indent="0" algn="ctr"/>
          <a:endParaRPr lang="en-IN" sz="1000" b="1" kern="1200">
            <a:solidFill>
              <a:schemeClr val="lt1"/>
            </a:solidFill>
            <a:latin typeface="Segoe UI" panose="020B0502040204020203" pitchFamily="34" charset="0"/>
            <a:ea typeface="+mn-ea"/>
            <a:cs typeface="Segoe UI" panose="020B0502040204020203" pitchFamily="34" charset="0"/>
          </a:endParaRPr>
        </a:p>
      </cdr:txBody>
    </cdr:sp>
  </cdr:relSizeAnchor>
</c:userShapes>
</file>

<file path=xl/drawings/drawing23.xml><?xml version="1.0" encoding="utf-8"?>
<c:userShapes xmlns:c="http://schemas.openxmlformats.org/drawingml/2006/chart">
  <cdr:relSizeAnchor xmlns:cdr="http://schemas.openxmlformats.org/drawingml/2006/chartDrawing">
    <cdr:from>
      <cdr:x>0</cdr:x>
      <cdr:y>0</cdr:y>
    </cdr:from>
    <cdr:to>
      <cdr:x>1</cdr:x>
      <cdr:y>0.11395</cdr:y>
    </cdr:to>
    <cdr:sp macro="" textlink="">
      <cdr:nvSpPr>
        <cdr:cNvPr id="3" name="TextBox 1">
          <a:extLst xmlns:a="http://schemas.openxmlformats.org/drawingml/2006/main">
            <a:ext uri="{FF2B5EF4-FFF2-40B4-BE49-F238E27FC236}">
              <a16:creationId xmlns:a16="http://schemas.microsoft.com/office/drawing/2014/main" id="{09D97974-2116-D826-3A77-4E49B526D3EC}"/>
            </a:ext>
          </a:extLst>
        </cdr:cNvPr>
        <cdr:cNvSpPr txBox="1"/>
      </cdr:nvSpPr>
      <cdr:spPr>
        <a:xfrm xmlns:a="http://schemas.openxmlformats.org/drawingml/2006/main">
          <a:off x="0" y="0"/>
          <a:ext cx="4552950" cy="31115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IN" sz="1100" kern="1200"/>
        </a:p>
      </cdr:txBody>
    </cdr:sp>
  </cdr:relSizeAnchor>
  <cdr:relSizeAnchor xmlns:cdr="http://schemas.openxmlformats.org/drawingml/2006/chartDrawing">
    <cdr:from>
      <cdr:x>0</cdr:x>
      <cdr:y>0.00283</cdr:y>
    </cdr:from>
    <cdr:to>
      <cdr:x>1</cdr:x>
      <cdr:y>0.12404</cdr:y>
    </cdr:to>
    <cdr:sp macro="" textlink="">
      <cdr:nvSpPr>
        <cdr:cNvPr id="4" name="Rectangle: Rounded Corners 2">
          <a:extLst xmlns:a="http://schemas.openxmlformats.org/drawingml/2006/main">
            <a:ext uri="{FF2B5EF4-FFF2-40B4-BE49-F238E27FC236}">
              <a16:creationId xmlns:a16="http://schemas.microsoft.com/office/drawing/2014/main" id="{3F092C5F-0B35-DDBD-E726-6F8D44B46ED3}"/>
            </a:ext>
          </a:extLst>
        </cdr:cNvPr>
        <cdr:cNvSpPr/>
      </cdr:nvSpPr>
      <cdr:spPr>
        <a:xfrm xmlns:a="http://schemas.openxmlformats.org/drawingml/2006/main">
          <a:off x="0" y="6560"/>
          <a:ext cx="4464050" cy="280939"/>
        </a:xfrm>
        <a:prstGeom xmlns:a="http://schemas.openxmlformats.org/drawingml/2006/main" prst="roundRect">
          <a:avLst/>
        </a:prstGeom>
        <a:solidFill xmlns:a="http://schemas.openxmlformats.org/drawingml/2006/main">
          <a:srgbClr val="0B5D1E"/>
        </a:solidFill>
        <a:ln xmlns:a="http://schemas.openxmlformats.org/drawingml/2006/main">
          <a:noFill/>
        </a:ln>
      </cdr:spPr>
      <cdr:style>
        <a:lnRef xmlns:a="http://schemas.openxmlformats.org/drawingml/2006/main" idx="2">
          <a:schemeClr val="accent1">
            <a:shade val="15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pPr marL="0" marR="0" lvl="0" indent="0" algn="ctr" defTabSz="914400" rtl="0" eaLnBrk="1" fontAlgn="auto" latinLnBrk="0" hangingPunct="1">
            <a:lnSpc>
              <a:spcPct val="100000"/>
            </a:lnSpc>
            <a:spcBef>
              <a:spcPts val="0"/>
            </a:spcBef>
            <a:spcAft>
              <a:spcPts val="0"/>
            </a:spcAft>
            <a:buClrTx/>
            <a:buSzTx/>
            <a:buFontTx/>
            <a:buNone/>
            <a:tabLst/>
            <a:defRPr/>
          </a:pPr>
          <a:r>
            <a:rPr lang="en-IN" sz="1100" b="1" i="0" baseline="0">
              <a:solidFill>
                <a:schemeClr val="lt1"/>
              </a:solidFill>
              <a:effectLst/>
              <a:latin typeface="+mn-lt"/>
              <a:ea typeface="+mn-ea"/>
              <a:cs typeface="+mn-cs"/>
            </a:rPr>
            <a:t>🏬 </a:t>
          </a:r>
          <a:r>
            <a:rPr lang="en-IN" sz="1100" b="1" i="0" baseline="0">
              <a:solidFill>
                <a:schemeClr val="lt1"/>
              </a:solidFill>
              <a:effectLst/>
              <a:latin typeface="Segoe UI" panose="020B0502040204020203" pitchFamily="34" charset="0"/>
              <a:ea typeface="+mn-ea"/>
              <a:cs typeface="Segoe UI" panose="020B0502040204020203" pitchFamily="34" charset="0"/>
            </a:rPr>
            <a:t>Market Performance by Area Type</a:t>
          </a:r>
          <a:endParaRPr lang="en-IN" sz="1000">
            <a:effectLst/>
            <a:latin typeface="Segoe UI" panose="020B0502040204020203" pitchFamily="34" charset="0"/>
            <a:cs typeface="Segoe UI" panose="020B0502040204020203" pitchFamily="34" charset="0"/>
          </a:endParaRPr>
        </a:p>
        <a:p xmlns:a="http://schemas.openxmlformats.org/drawingml/2006/main">
          <a:pPr marL="0" indent="0" algn="ctr"/>
          <a:endParaRPr lang="en-IN" sz="1000" b="1" kern="1200">
            <a:solidFill>
              <a:schemeClr val="lt1"/>
            </a:solidFill>
            <a:latin typeface="Segoe UI" panose="020B0502040204020203" pitchFamily="34" charset="0"/>
            <a:ea typeface="+mn-ea"/>
            <a:cs typeface="Segoe UI" panose="020B0502040204020203" pitchFamily="34" charset="0"/>
          </a:endParaRPr>
        </a:p>
      </cdr:txBody>
    </cdr:sp>
  </cdr:relSizeAnchor>
</c:userShapes>
</file>

<file path=xl/drawings/drawing24.xml><?xml version="1.0" encoding="utf-8"?>
<c:userShapes xmlns:c="http://schemas.openxmlformats.org/drawingml/2006/chart">
  <cdr:relSizeAnchor xmlns:cdr="http://schemas.openxmlformats.org/drawingml/2006/chartDrawing">
    <cdr:from>
      <cdr:x>0</cdr:x>
      <cdr:y>0</cdr:y>
    </cdr:from>
    <cdr:to>
      <cdr:x>1</cdr:x>
      <cdr:y>0.11395</cdr:y>
    </cdr:to>
    <cdr:sp macro="" textlink="">
      <cdr:nvSpPr>
        <cdr:cNvPr id="3" name="TextBox 1">
          <a:extLst xmlns:a="http://schemas.openxmlformats.org/drawingml/2006/main">
            <a:ext uri="{FF2B5EF4-FFF2-40B4-BE49-F238E27FC236}">
              <a16:creationId xmlns:a16="http://schemas.microsoft.com/office/drawing/2014/main" id="{09D97974-2116-D826-3A77-4E49B526D3EC}"/>
            </a:ext>
          </a:extLst>
        </cdr:cNvPr>
        <cdr:cNvSpPr txBox="1"/>
      </cdr:nvSpPr>
      <cdr:spPr>
        <a:xfrm xmlns:a="http://schemas.openxmlformats.org/drawingml/2006/main">
          <a:off x="0" y="0"/>
          <a:ext cx="4552950" cy="31115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IN" sz="1100" kern="1200"/>
        </a:p>
      </cdr:txBody>
    </cdr:sp>
  </cdr:relSizeAnchor>
  <cdr:relSizeAnchor xmlns:cdr="http://schemas.openxmlformats.org/drawingml/2006/chartDrawing">
    <cdr:from>
      <cdr:x>0</cdr:x>
      <cdr:y>0.00283</cdr:y>
    </cdr:from>
    <cdr:to>
      <cdr:x>1</cdr:x>
      <cdr:y>0.12404</cdr:y>
    </cdr:to>
    <cdr:sp macro="" textlink="">
      <cdr:nvSpPr>
        <cdr:cNvPr id="4" name="Rectangle: Rounded Corners 2">
          <a:extLst xmlns:a="http://schemas.openxmlformats.org/drawingml/2006/main">
            <a:ext uri="{FF2B5EF4-FFF2-40B4-BE49-F238E27FC236}">
              <a16:creationId xmlns:a16="http://schemas.microsoft.com/office/drawing/2014/main" id="{3F092C5F-0B35-DDBD-E726-6F8D44B46ED3}"/>
            </a:ext>
          </a:extLst>
        </cdr:cNvPr>
        <cdr:cNvSpPr/>
      </cdr:nvSpPr>
      <cdr:spPr>
        <a:xfrm xmlns:a="http://schemas.openxmlformats.org/drawingml/2006/main">
          <a:off x="0" y="6560"/>
          <a:ext cx="4464050" cy="280939"/>
        </a:xfrm>
        <a:prstGeom xmlns:a="http://schemas.openxmlformats.org/drawingml/2006/main" prst="roundRect">
          <a:avLst/>
        </a:prstGeom>
        <a:solidFill xmlns:a="http://schemas.openxmlformats.org/drawingml/2006/main">
          <a:srgbClr val="0B5D1E"/>
        </a:solidFill>
        <a:ln xmlns:a="http://schemas.openxmlformats.org/drawingml/2006/main">
          <a:noFill/>
        </a:ln>
      </cdr:spPr>
      <cdr:style>
        <a:lnRef xmlns:a="http://schemas.openxmlformats.org/drawingml/2006/main" idx="2">
          <a:schemeClr val="accent1">
            <a:shade val="15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pPr marL="0" marR="0" lvl="0" indent="0" algn="ctr" defTabSz="914400" rtl="0" eaLnBrk="1" fontAlgn="auto" latinLnBrk="0" hangingPunct="1">
            <a:lnSpc>
              <a:spcPct val="100000"/>
            </a:lnSpc>
            <a:spcBef>
              <a:spcPts val="0"/>
            </a:spcBef>
            <a:spcAft>
              <a:spcPts val="0"/>
            </a:spcAft>
            <a:buClrTx/>
            <a:buSzTx/>
            <a:buFontTx/>
            <a:buNone/>
            <a:tabLst/>
            <a:defRPr/>
          </a:pPr>
          <a:r>
            <a:rPr lang="en-IN" sz="1100" b="1" i="0" baseline="0">
              <a:solidFill>
                <a:schemeClr val="lt1"/>
              </a:solidFill>
              <a:effectLst/>
              <a:latin typeface="Segoe UI" panose="020B0502040204020203" pitchFamily="34" charset="0"/>
              <a:ea typeface="+mn-ea"/>
              <a:cs typeface="Segoe UI" panose="020B0502040204020203" pitchFamily="34" charset="0"/>
            </a:rPr>
            <a:t>🏪 Wholesale vs Retail Performance</a:t>
          </a:r>
          <a:endParaRPr lang="en-IN" sz="1000" b="1">
            <a:effectLst/>
            <a:latin typeface="Segoe UI" panose="020B0502040204020203" pitchFamily="34" charset="0"/>
            <a:cs typeface="Segoe UI" panose="020B0502040204020203" pitchFamily="34" charset="0"/>
          </a:endParaRPr>
        </a:p>
        <a:p xmlns:a="http://schemas.openxmlformats.org/drawingml/2006/main">
          <a:pPr marL="0" marR="0" lvl="0" indent="0" algn="ctr" defTabSz="914400" rtl="0" eaLnBrk="1" fontAlgn="auto" latinLnBrk="0" hangingPunct="1">
            <a:lnSpc>
              <a:spcPct val="100000"/>
            </a:lnSpc>
            <a:spcBef>
              <a:spcPts val="0"/>
            </a:spcBef>
            <a:spcAft>
              <a:spcPts val="0"/>
            </a:spcAft>
            <a:buClrTx/>
            <a:buSzTx/>
            <a:buFontTx/>
            <a:buNone/>
            <a:tabLst/>
            <a:defRPr/>
          </a:pPr>
          <a:endParaRPr lang="en-IN" sz="1000">
            <a:effectLst/>
          </a:endParaRPr>
        </a:p>
        <a:p xmlns:a="http://schemas.openxmlformats.org/drawingml/2006/main">
          <a:pPr marL="0" indent="0" algn="ctr"/>
          <a:endParaRPr lang="en-IN" sz="1000" b="1" kern="1200">
            <a:solidFill>
              <a:schemeClr val="lt1"/>
            </a:solidFill>
            <a:latin typeface="Segoe UI" panose="020B0502040204020203" pitchFamily="34" charset="0"/>
            <a:ea typeface="+mn-ea"/>
            <a:cs typeface="Segoe UI" panose="020B0502040204020203" pitchFamily="34" charset="0"/>
          </a:endParaRPr>
        </a:p>
      </cdr:txBody>
    </cdr:sp>
  </cdr:relSizeAnchor>
</c:userShapes>
</file>

<file path=xl/drawings/drawing25.xml><?xml version="1.0" encoding="utf-8"?>
<c:userShapes xmlns:c="http://schemas.openxmlformats.org/drawingml/2006/chart">
  <cdr:relSizeAnchor xmlns:cdr="http://schemas.openxmlformats.org/drawingml/2006/chartDrawing">
    <cdr:from>
      <cdr:x>0</cdr:x>
      <cdr:y>0</cdr:y>
    </cdr:from>
    <cdr:to>
      <cdr:x>1</cdr:x>
      <cdr:y>0.11395</cdr:y>
    </cdr:to>
    <cdr:sp macro="" textlink="">
      <cdr:nvSpPr>
        <cdr:cNvPr id="3" name="TextBox 1">
          <a:extLst xmlns:a="http://schemas.openxmlformats.org/drawingml/2006/main">
            <a:ext uri="{FF2B5EF4-FFF2-40B4-BE49-F238E27FC236}">
              <a16:creationId xmlns:a16="http://schemas.microsoft.com/office/drawing/2014/main" id="{09D97974-2116-D826-3A77-4E49B526D3EC}"/>
            </a:ext>
          </a:extLst>
        </cdr:cNvPr>
        <cdr:cNvSpPr txBox="1"/>
      </cdr:nvSpPr>
      <cdr:spPr>
        <a:xfrm xmlns:a="http://schemas.openxmlformats.org/drawingml/2006/main">
          <a:off x="0" y="0"/>
          <a:ext cx="4552950" cy="31115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IN" sz="1100" kern="1200"/>
        </a:p>
      </cdr:txBody>
    </cdr:sp>
  </cdr:relSizeAnchor>
  <cdr:relSizeAnchor xmlns:cdr="http://schemas.openxmlformats.org/drawingml/2006/chartDrawing">
    <cdr:from>
      <cdr:x>0</cdr:x>
      <cdr:y>0.00283</cdr:y>
    </cdr:from>
    <cdr:to>
      <cdr:x>1</cdr:x>
      <cdr:y>0.12404</cdr:y>
    </cdr:to>
    <cdr:sp macro="" textlink="">
      <cdr:nvSpPr>
        <cdr:cNvPr id="4" name="Rectangle: Rounded Corners 2">
          <a:extLst xmlns:a="http://schemas.openxmlformats.org/drawingml/2006/main">
            <a:ext uri="{FF2B5EF4-FFF2-40B4-BE49-F238E27FC236}">
              <a16:creationId xmlns:a16="http://schemas.microsoft.com/office/drawing/2014/main" id="{3F092C5F-0B35-DDBD-E726-6F8D44B46ED3}"/>
            </a:ext>
          </a:extLst>
        </cdr:cNvPr>
        <cdr:cNvSpPr/>
      </cdr:nvSpPr>
      <cdr:spPr>
        <a:xfrm xmlns:a="http://schemas.openxmlformats.org/drawingml/2006/main">
          <a:off x="0" y="6560"/>
          <a:ext cx="4464050" cy="280939"/>
        </a:xfrm>
        <a:prstGeom xmlns:a="http://schemas.openxmlformats.org/drawingml/2006/main" prst="roundRect">
          <a:avLst/>
        </a:prstGeom>
        <a:solidFill xmlns:a="http://schemas.openxmlformats.org/drawingml/2006/main">
          <a:srgbClr val="0B5D1E"/>
        </a:solidFill>
        <a:ln xmlns:a="http://schemas.openxmlformats.org/drawingml/2006/main">
          <a:noFill/>
        </a:ln>
      </cdr:spPr>
      <cdr:style>
        <a:lnRef xmlns:a="http://schemas.openxmlformats.org/drawingml/2006/main" idx="2">
          <a:schemeClr val="accent1">
            <a:shade val="15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pPr marL="0" marR="0" lvl="0" indent="0" algn="ctr" defTabSz="914400" rtl="0" eaLnBrk="1" fontAlgn="auto" latinLnBrk="0" hangingPunct="1">
            <a:lnSpc>
              <a:spcPct val="100000"/>
            </a:lnSpc>
            <a:spcBef>
              <a:spcPts val="0"/>
            </a:spcBef>
            <a:spcAft>
              <a:spcPts val="0"/>
            </a:spcAft>
            <a:buClrTx/>
            <a:buSzTx/>
            <a:buFontTx/>
            <a:buNone/>
            <a:tabLst/>
            <a:defRPr/>
          </a:pPr>
          <a:r>
            <a:rPr lang="en-IN" sz="1100" b="1" i="0" baseline="0">
              <a:solidFill>
                <a:schemeClr val="lt1"/>
              </a:solidFill>
              <a:effectLst/>
              <a:latin typeface="+mn-lt"/>
              <a:ea typeface="+mn-ea"/>
              <a:cs typeface="+mn-cs"/>
            </a:rPr>
            <a:t>🏬 </a:t>
          </a:r>
          <a:r>
            <a:rPr lang="en-IN" sz="1100" b="1" i="0" baseline="0">
              <a:solidFill>
                <a:schemeClr val="lt1"/>
              </a:solidFill>
              <a:effectLst/>
              <a:latin typeface="Segoe UI" panose="020B0502040204020203" pitchFamily="34" charset="0"/>
              <a:ea typeface="+mn-ea"/>
              <a:cs typeface="Segoe UI" panose="020B0502040204020203" pitchFamily="34" charset="0"/>
            </a:rPr>
            <a:t>Market Performance by Area Type</a:t>
          </a:r>
          <a:endParaRPr lang="en-IN" sz="1000">
            <a:effectLst/>
            <a:latin typeface="Segoe UI" panose="020B0502040204020203" pitchFamily="34" charset="0"/>
            <a:cs typeface="Segoe UI" panose="020B0502040204020203" pitchFamily="34" charset="0"/>
          </a:endParaRPr>
        </a:p>
        <a:p xmlns:a="http://schemas.openxmlformats.org/drawingml/2006/main">
          <a:pPr marL="0" indent="0" algn="ctr"/>
          <a:endParaRPr lang="en-IN" sz="1000" b="1" kern="1200">
            <a:solidFill>
              <a:schemeClr val="lt1"/>
            </a:solidFill>
            <a:latin typeface="Segoe UI" panose="020B0502040204020203" pitchFamily="34" charset="0"/>
            <a:ea typeface="+mn-ea"/>
            <a:cs typeface="Segoe UI" panose="020B0502040204020203" pitchFamily="34" charset="0"/>
          </a:endParaRPr>
        </a:p>
      </cdr:txBody>
    </cdr:sp>
  </cdr:relSizeAnchor>
</c:userShapes>
</file>

<file path=xl/drawings/drawing26.xml><?xml version="1.0" encoding="utf-8"?>
<c:userShapes xmlns:c="http://schemas.openxmlformats.org/drawingml/2006/chart">
  <cdr:relSizeAnchor xmlns:cdr="http://schemas.openxmlformats.org/drawingml/2006/chartDrawing">
    <cdr:from>
      <cdr:x>0</cdr:x>
      <cdr:y>0</cdr:y>
    </cdr:from>
    <cdr:to>
      <cdr:x>1</cdr:x>
      <cdr:y>0.12121</cdr:y>
    </cdr:to>
    <cdr:sp macro="" textlink="">
      <cdr:nvSpPr>
        <cdr:cNvPr id="2" name="Rectangle: Rounded Corners 1">
          <a:extLst xmlns:a="http://schemas.openxmlformats.org/drawingml/2006/main">
            <a:ext uri="{FF2B5EF4-FFF2-40B4-BE49-F238E27FC236}">
              <a16:creationId xmlns:a16="http://schemas.microsoft.com/office/drawing/2014/main" id="{83027CBF-AC75-C2BB-59C7-222BAC46B410}"/>
            </a:ext>
          </a:extLst>
        </cdr:cNvPr>
        <cdr:cNvSpPr/>
      </cdr:nvSpPr>
      <cdr:spPr>
        <a:xfrm xmlns:a="http://schemas.openxmlformats.org/drawingml/2006/main">
          <a:off x="0" y="0"/>
          <a:ext cx="4260850" cy="332504"/>
        </a:xfrm>
        <a:prstGeom xmlns:a="http://schemas.openxmlformats.org/drawingml/2006/main" prst="roundRect">
          <a:avLst/>
        </a:prstGeom>
        <a:solidFill xmlns:a="http://schemas.openxmlformats.org/drawingml/2006/main">
          <a:srgbClr val="0B5D1E"/>
        </a:solidFill>
        <a:ln xmlns:a="http://schemas.openxmlformats.org/drawingml/2006/main">
          <a:noFill/>
        </a:ln>
      </cdr:spPr>
      <cdr:style>
        <a:lnRef xmlns:a="http://schemas.openxmlformats.org/drawingml/2006/main" idx="2">
          <a:schemeClr val="accent1">
            <a:shade val="15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marL="0" marR="0" lvl="0" indent="0" algn="ctr" defTabSz="914400" rtl="0" eaLnBrk="1" fontAlgn="auto" latinLnBrk="0" hangingPunct="1">
            <a:lnSpc>
              <a:spcPct val="100000"/>
            </a:lnSpc>
            <a:spcBef>
              <a:spcPts val="0"/>
            </a:spcBef>
            <a:spcAft>
              <a:spcPts val="0"/>
            </a:spcAft>
            <a:buClrTx/>
            <a:buSzTx/>
            <a:buFontTx/>
            <a:buNone/>
            <a:tabLst/>
            <a:defRPr/>
          </a:pPr>
          <a:r>
            <a:rPr lang="en-IN" sz="1100" b="0" i="0" baseline="0">
              <a:solidFill>
                <a:schemeClr val="lt1"/>
              </a:solidFill>
              <a:effectLst/>
              <a:latin typeface="+mn-lt"/>
              <a:ea typeface="+mn-ea"/>
              <a:cs typeface="+mn-cs"/>
            </a:rPr>
            <a:t>🥧 </a:t>
          </a:r>
          <a:r>
            <a:rPr lang="en-IN" sz="1100" b="1" i="0" baseline="0">
              <a:solidFill>
                <a:schemeClr val="lt1"/>
              </a:solidFill>
              <a:effectLst/>
              <a:latin typeface="Segoe UI" panose="020B0502040204020203" pitchFamily="34" charset="0"/>
              <a:ea typeface="+mn-ea"/>
              <a:cs typeface="Segoe UI" panose="020B0502040204020203" pitchFamily="34" charset="0"/>
            </a:rPr>
            <a:t>Revenue Distribution Breakdown</a:t>
          </a:r>
        </a:p>
        <a:p xmlns:a="http://schemas.openxmlformats.org/drawingml/2006/main">
          <a:pPr marL="0" marR="0" lvl="0" indent="0" algn="ctr" defTabSz="914400" rtl="0" eaLnBrk="1" fontAlgn="auto" latinLnBrk="0" hangingPunct="1">
            <a:lnSpc>
              <a:spcPct val="100000"/>
            </a:lnSpc>
            <a:spcBef>
              <a:spcPts val="0"/>
            </a:spcBef>
            <a:spcAft>
              <a:spcPts val="0"/>
            </a:spcAft>
            <a:buClrTx/>
            <a:buSzTx/>
            <a:buFontTx/>
            <a:buNone/>
            <a:tabLst/>
            <a:defRPr/>
          </a:pPr>
          <a:endParaRPr lang="en-IN" sz="1000">
            <a:effectLst/>
            <a:latin typeface="Segoe UI" panose="020B0502040204020203" pitchFamily="34" charset="0"/>
            <a:cs typeface="Segoe UI" panose="020B0502040204020203" pitchFamily="34" charset="0"/>
          </a:endParaRPr>
        </a:p>
        <a:p xmlns:a="http://schemas.openxmlformats.org/drawingml/2006/main">
          <a:pPr marL="0" indent="0" algn="ctr"/>
          <a:endParaRPr lang="en-IN" sz="1000" b="1" kern="1200">
            <a:solidFill>
              <a:schemeClr val="lt1"/>
            </a:solidFill>
            <a:latin typeface="Segoe UI" panose="020B0502040204020203" pitchFamily="34" charset="0"/>
            <a:ea typeface="+mn-ea"/>
            <a:cs typeface="Segoe UI" panose="020B0502040204020203" pitchFamily="34" charset="0"/>
          </a:endParaRPr>
        </a:p>
      </cdr:txBody>
    </cdr:sp>
  </cdr:relSizeAnchor>
</c:userShapes>
</file>

<file path=xl/drawings/drawing27.xml><?xml version="1.0" encoding="utf-8"?>
<c:userShapes xmlns:c="http://schemas.openxmlformats.org/drawingml/2006/chart">
  <cdr:relSizeAnchor xmlns:cdr="http://schemas.openxmlformats.org/drawingml/2006/chartDrawing">
    <cdr:from>
      <cdr:x>0</cdr:x>
      <cdr:y>0</cdr:y>
    </cdr:from>
    <cdr:to>
      <cdr:x>1</cdr:x>
      <cdr:y>0.11395</cdr:y>
    </cdr:to>
    <cdr:sp macro="" textlink="">
      <cdr:nvSpPr>
        <cdr:cNvPr id="4" name="TextBox 1">
          <a:extLst xmlns:a="http://schemas.openxmlformats.org/drawingml/2006/main">
            <a:ext uri="{FF2B5EF4-FFF2-40B4-BE49-F238E27FC236}">
              <a16:creationId xmlns:a16="http://schemas.microsoft.com/office/drawing/2014/main" id="{09D97974-2116-D826-3A77-4E49B526D3EC}"/>
            </a:ext>
          </a:extLst>
        </cdr:cNvPr>
        <cdr:cNvSpPr txBox="1"/>
      </cdr:nvSpPr>
      <cdr:spPr>
        <a:xfrm xmlns:a="http://schemas.openxmlformats.org/drawingml/2006/main">
          <a:off x="0" y="0"/>
          <a:ext cx="4552950" cy="31115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IN" sz="1100" kern="1200"/>
        </a:p>
      </cdr:txBody>
    </cdr:sp>
  </cdr:relSizeAnchor>
  <cdr:relSizeAnchor xmlns:cdr="http://schemas.openxmlformats.org/drawingml/2006/chartDrawing">
    <cdr:from>
      <cdr:x>0</cdr:x>
      <cdr:y>0</cdr:y>
    </cdr:from>
    <cdr:to>
      <cdr:x>1</cdr:x>
      <cdr:y>0.15273</cdr:y>
    </cdr:to>
    <cdr:sp macro="" textlink="">
      <cdr:nvSpPr>
        <cdr:cNvPr id="5" name="Rectangle: Rounded Corners 2">
          <a:extLst xmlns:a="http://schemas.openxmlformats.org/drawingml/2006/main">
            <a:ext uri="{FF2B5EF4-FFF2-40B4-BE49-F238E27FC236}">
              <a16:creationId xmlns:a16="http://schemas.microsoft.com/office/drawing/2014/main" id="{3F092C5F-0B35-DDBD-E726-6F8D44B46ED3}"/>
            </a:ext>
          </a:extLst>
        </cdr:cNvPr>
        <cdr:cNvSpPr/>
      </cdr:nvSpPr>
      <cdr:spPr>
        <a:xfrm xmlns:a="http://schemas.openxmlformats.org/drawingml/2006/main">
          <a:off x="0" y="0"/>
          <a:ext cx="4641850" cy="262825"/>
        </a:xfrm>
        <a:prstGeom xmlns:a="http://schemas.openxmlformats.org/drawingml/2006/main" prst="roundRect">
          <a:avLst/>
        </a:prstGeom>
        <a:solidFill xmlns:a="http://schemas.openxmlformats.org/drawingml/2006/main">
          <a:srgbClr val="0B5D1E"/>
        </a:solidFill>
        <a:ln xmlns:a="http://schemas.openxmlformats.org/drawingml/2006/main">
          <a:noFill/>
        </a:ln>
      </cdr:spPr>
      <cdr:style>
        <a:lnRef xmlns:a="http://schemas.openxmlformats.org/drawingml/2006/main" idx="2">
          <a:schemeClr val="accent1">
            <a:shade val="15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pPr marL="0" indent="0" algn="ctr"/>
          <a:r>
            <a:rPr lang="en-IN" sz="1000" b="1" kern="1200">
              <a:solidFill>
                <a:schemeClr val="lt1"/>
              </a:solidFill>
              <a:latin typeface="Segoe UI" panose="020B0502040204020203" pitchFamily="34" charset="0"/>
              <a:ea typeface="+mn-ea"/>
              <a:cs typeface="Segoe UI" panose="020B0502040204020203" pitchFamily="34" charset="0"/>
            </a:rPr>
            <a:t>📈 Monthly Revenue Trend</a:t>
          </a:r>
        </a:p>
      </cdr:txBody>
    </cdr:sp>
  </cdr:relSizeAnchor>
</c:userShapes>
</file>

<file path=xl/drawings/drawing28.xml><?xml version="1.0" encoding="utf-8"?>
<xdr:wsDr xmlns:xdr="http://schemas.openxmlformats.org/drawingml/2006/spreadsheetDrawing" xmlns:a="http://schemas.openxmlformats.org/drawingml/2006/main">
  <xdr:twoCellAnchor>
    <xdr:from>
      <xdr:col>21</xdr:col>
      <xdr:colOff>434975</xdr:colOff>
      <xdr:row>8</xdr:row>
      <xdr:rowOff>114300</xdr:rowOff>
    </xdr:from>
    <xdr:to>
      <xdr:col>26</xdr:col>
      <xdr:colOff>330200</xdr:colOff>
      <xdr:row>17</xdr:row>
      <xdr:rowOff>146050</xdr:rowOff>
    </xdr:to>
    <xdr:graphicFrame macro="">
      <xdr:nvGraphicFramePr>
        <xdr:cNvPr id="2" name="Chart 1">
          <a:extLst>
            <a:ext uri="{FF2B5EF4-FFF2-40B4-BE49-F238E27FC236}">
              <a16:creationId xmlns:a16="http://schemas.microsoft.com/office/drawing/2014/main" id="{2A2A9BDE-0A30-E696-E8BC-A2729231541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editAs="oneCell">
    <xdr:from>
      <xdr:col>5</xdr:col>
      <xdr:colOff>0</xdr:colOff>
      <xdr:row>299</xdr:row>
      <xdr:rowOff>0</xdr:rowOff>
    </xdr:from>
    <xdr:to>
      <xdr:col>16</xdr:col>
      <xdr:colOff>478019</xdr:colOff>
      <xdr:row>330</xdr:row>
      <xdr:rowOff>34747</xdr:rowOff>
    </xdr:to>
    <xdr:pic>
      <xdr:nvPicPr>
        <xdr:cNvPr id="3" name="Picture 2">
          <a:extLst>
            <a:ext uri="{FF2B5EF4-FFF2-40B4-BE49-F238E27FC236}">
              <a16:creationId xmlns:a16="http://schemas.microsoft.com/office/drawing/2014/main" id="{C228C1FC-AE0A-4A98-B870-3F00FBCECFE5}"/>
            </a:ext>
          </a:extLst>
        </xdr:cNvPr>
        <xdr:cNvPicPr>
          <a:picLocks noChangeAspect="1"/>
        </xdr:cNvPicPr>
      </xdr:nvPicPr>
      <xdr:blipFill>
        <a:blip xmlns:r="http://schemas.openxmlformats.org/officeDocument/2006/relationships" r:embed="rId1"/>
        <a:stretch>
          <a:fillRect/>
        </a:stretch>
      </xdr:blipFill>
      <xdr:spPr>
        <a:xfrm>
          <a:off x="4048125" y="54602063"/>
          <a:ext cx="8629832" cy="5694184"/>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arishma" refreshedDate="46155.832262152777" createdVersion="8" refreshedVersion="8" minRefreshableVersion="3" recordCount="303" xr:uid="{E6ECE886-44C0-4BFE-AC6A-17992BCD1840}">
  <cacheSource type="worksheet">
    <worksheetSource name="tbl_Mandi_Data"/>
  </cacheSource>
  <cacheFields count="16">
    <cacheField name="Transaction_ID" numFmtId="0">
      <sharedItems/>
    </cacheField>
    <cacheField name="Date" numFmtId="14">
      <sharedItems containsDate="1" containsMixedTypes="1" minDate="2025-01-01T00:00:00" maxDate="2025-12-06T00:00:00"/>
    </cacheField>
    <cacheField name="Month" numFmtId="0">
      <sharedItems count="5">
        <s v="March"/>
        <s v="January"/>
        <s v="May"/>
        <s v="April"/>
        <s v="February"/>
      </sharedItems>
    </cacheField>
    <cacheField name="Market_Name" numFmtId="0">
      <sharedItems count="7">
        <s v="KR Market"/>
        <s v="Electronic City Market"/>
        <s v="Kengeri Market"/>
        <s v="Yeshwanthpur Market"/>
        <s v="APMC Yard"/>
        <s v="Whitefield Market"/>
        <s v="Rajajinagar Market"/>
      </sharedItems>
    </cacheField>
    <cacheField name="Area_Type" numFmtId="0">
      <sharedItems count="2">
        <s v="Wholesale"/>
        <s v="Retail"/>
      </sharedItems>
    </cacheField>
    <cacheField name="Crop_Name" numFmtId="0">
      <sharedItems count="6">
        <s v="Tomato"/>
        <s v="Onion"/>
        <s v="Ragi"/>
        <s v="Maize"/>
        <s v="Green Chilli"/>
        <s v="Basmati Rice"/>
      </sharedItems>
    </cacheField>
    <cacheField name="Quantity_KG_Sold" numFmtId="0">
      <sharedItems containsSemiMixedTypes="0" containsString="0" containsNumber="1" containsInteger="1" minValue="102" maxValue="1968"/>
    </cacheField>
    <cacheField name="Selling_Price_Per_KG" numFmtId="0">
      <sharedItems containsSemiMixedTypes="0" containsString="0" containsNumber="1" containsInteger="1" minValue="12" maxValue="123"/>
    </cacheField>
    <cacheField name="Transport_Cost" numFmtId="0">
      <sharedItems containsSemiMixedTypes="0" containsString="0" containsNumber="1" minValue="123" maxValue="995"/>
    </cacheField>
    <cacheField name="Vendor_Type" numFmtId="0">
      <sharedItems count="2">
        <s v="Farmer"/>
        <s v="Retail Vendor"/>
      </sharedItems>
    </cacheField>
    <cacheField name="Production_Cost_Per_KG" numFmtId="164">
      <sharedItems containsSemiMixedTypes="0" containsString="0" containsNumber="1" containsInteger="1" minValue="18" maxValue="55"/>
    </cacheField>
    <cacheField name="Revenue[Qty*selling price/KG]" numFmtId="164">
      <sharedItems containsSemiMixedTypes="0" containsString="0" containsNumber="1" containsInteger="1" minValue="2793" maxValue="180509"/>
    </cacheField>
    <cacheField name="Total_Cost[qty*production cost/KG]" numFmtId="164">
      <sharedItems containsSemiMixedTypes="0" containsString="0" containsNumber="1" containsInteger="1" minValue="2070" maxValue="101970"/>
    </cacheField>
    <cacheField name="Profit[from revenue - production cost &amp; transport(expenses)]" numFmtId="164">
      <sharedItems containsSemiMixedTypes="0" containsString="0" containsNumber="1" minValue="-13235.494500000001" maxValue="120863"/>
    </cacheField>
    <cacheField name="Profit_Margin %" numFmtId="9">
      <sharedItems containsSemiMixedTypes="0" containsString="0" containsNumber="1" minValue="-0.70062964695608787" maxValue="0.73235574672907133"/>
    </cacheField>
    <cacheField name="Profit_Status" numFmtId="9">
      <sharedItems/>
    </cacheField>
  </cacheFields>
  <extLst>
    <ext xmlns:x14="http://schemas.microsoft.com/office/spreadsheetml/2009/9/main" uri="{725AE2AE-9491-48be-B2B4-4EB974FC3084}">
      <x14:pivotCacheDefinition pivotCacheId="1302714819"/>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03">
  <r>
    <s v="TXN0001"/>
    <d v="2025-03-12T00:00:00"/>
    <x v="0"/>
    <x v="0"/>
    <x v="0"/>
    <x v="0"/>
    <n v="957"/>
    <n v="29"/>
    <n v="854"/>
    <x v="0"/>
    <n v="20"/>
    <n v="27753"/>
    <n v="19140"/>
    <n v="7759"/>
    <n v="0.27957337945447341"/>
    <s v="Profit"/>
  </r>
  <r>
    <s v="TXN0002"/>
    <d v="2025-01-08T00:00:00"/>
    <x v="1"/>
    <x v="1"/>
    <x v="1"/>
    <x v="0"/>
    <n v="323"/>
    <n v="23"/>
    <n v="544.49450000000002"/>
    <x v="0"/>
    <n v="20"/>
    <n v="7429"/>
    <n v="6460"/>
    <n v="424.50549999999998"/>
    <n v="5.714167451877776E-2"/>
    <s v="Profit"/>
  </r>
  <r>
    <s v="TXN0003"/>
    <d v="2025-05-20T00:00:00"/>
    <x v="2"/>
    <x v="2"/>
    <x v="1"/>
    <x v="1"/>
    <n v="325"/>
    <n v="33"/>
    <n v="544.49450000000002"/>
    <x v="0"/>
    <n v="18"/>
    <n v="10725"/>
    <n v="5850"/>
    <n v="4330.5055000000002"/>
    <n v="0.40377673659673663"/>
    <s v="Profit"/>
  </r>
  <r>
    <s v="TXN0004"/>
    <d v="2025-03-29T00:00:00"/>
    <x v="0"/>
    <x v="0"/>
    <x v="0"/>
    <x v="2"/>
    <n v="818"/>
    <n v="29"/>
    <n v="544.49450000000002"/>
    <x v="0"/>
    <n v="22"/>
    <n v="23722"/>
    <n v="17996"/>
    <n v="5181.5055000000002"/>
    <n v="0.21842616558468933"/>
    <s v="Profit"/>
  </r>
  <r>
    <s v="TXN0005"/>
    <d v="2025-04-02T00:00:00"/>
    <x v="3"/>
    <x v="1"/>
    <x v="1"/>
    <x v="0"/>
    <n v="718"/>
    <n v="40"/>
    <n v="370"/>
    <x v="1"/>
    <n v="20"/>
    <n v="28720"/>
    <n v="14360"/>
    <n v="13990"/>
    <n v="0.48711699164345401"/>
    <s v="Profit"/>
  </r>
  <r>
    <s v="TXN0006"/>
    <d v="2025-04-07T00:00:00"/>
    <x v="3"/>
    <x v="2"/>
    <x v="1"/>
    <x v="0"/>
    <n v="665"/>
    <n v="23"/>
    <n v="544.49450000000002"/>
    <x v="1"/>
    <n v="20"/>
    <n v="15295"/>
    <n v="13300"/>
    <n v="1450.5055"/>
    <n v="9.4835272965021242E-2"/>
    <s v="Profit"/>
  </r>
  <r>
    <s v="TXN0007"/>
    <d v="2025-12-01T00:00:00"/>
    <x v="1"/>
    <x v="3"/>
    <x v="0"/>
    <x v="0"/>
    <n v="333"/>
    <n v="60"/>
    <n v="544.49450000000002"/>
    <x v="0"/>
    <n v="20"/>
    <n v="19980"/>
    <n v="6660"/>
    <n v="12775.505499999999"/>
    <n v="0.63941468968968962"/>
    <s v="Profit"/>
  </r>
  <r>
    <s v="TXN0008"/>
    <d v="2025-03-13T00:00:00"/>
    <x v="0"/>
    <x v="0"/>
    <x v="0"/>
    <x v="2"/>
    <n v="1801"/>
    <n v="34"/>
    <n v="544.49450000000002"/>
    <x v="0"/>
    <n v="22"/>
    <n v="61234"/>
    <n v="39622"/>
    <n v="21067.505499999999"/>
    <n v="0.34404914753241661"/>
    <s v="Profit"/>
  </r>
  <r>
    <s v="TXN0009"/>
    <d v="2025-02-13T00:00:00"/>
    <x v="4"/>
    <x v="4"/>
    <x v="0"/>
    <x v="0"/>
    <n v="846"/>
    <n v="52"/>
    <n v="350"/>
    <x v="1"/>
    <n v="20"/>
    <n v="43992"/>
    <n v="16920"/>
    <n v="26722"/>
    <n v="0.60742862338607018"/>
    <s v="Profit"/>
  </r>
  <r>
    <s v="TXN0010"/>
    <d v="2025-03-25T00:00:00"/>
    <x v="0"/>
    <x v="4"/>
    <x v="0"/>
    <x v="1"/>
    <n v="334"/>
    <n v="21"/>
    <n v="941"/>
    <x v="1"/>
    <n v="18"/>
    <n v="7014"/>
    <n v="6012"/>
    <n v="61"/>
    <n v="8.6968919304248639E-3"/>
    <s v="Profit"/>
  </r>
  <r>
    <s v="TXN0011"/>
    <d v="2025-02-24T00:00:00"/>
    <x v="4"/>
    <x v="4"/>
    <x v="0"/>
    <x v="0"/>
    <n v="835"/>
    <n v="54"/>
    <n v="422"/>
    <x v="1"/>
    <n v="20"/>
    <n v="45090"/>
    <n v="16700"/>
    <n v="27968"/>
    <n v="0.62027056997116881"/>
    <s v="Profit"/>
  </r>
  <r>
    <s v="TXN0012"/>
    <d v="2025-02-06T00:00:00"/>
    <x v="4"/>
    <x v="1"/>
    <x v="1"/>
    <x v="3"/>
    <n v="242"/>
    <n v="30"/>
    <n v="544.49450000000002"/>
    <x v="1"/>
    <n v="19"/>
    <n v="7260"/>
    <n v="4598"/>
    <n v="2117.5055000000002"/>
    <n v="0.29166742424242426"/>
    <s v="Profit"/>
  </r>
  <r>
    <s v="TXN0013"/>
    <d v="2025-03-04T00:00:00"/>
    <x v="3"/>
    <x v="1"/>
    <x v="1"/>
    <x v="2"/>
    <n v="241"/>
    <n v="32"/>
    <n v="544.49450000000002"/>
    <x v="0"/>
    <n v="22"/>
    <n v="7712"/>
    <n v="5302"/>
    <n v="1865.5055"/>
    <n v="0.24189646006224066"/>
    <s v="Profit"/>
  </r>
  <r>
    <s v="TXN0014"/>
    <d v="2025-02-10T00:00:00"/>
    <x v="4"/>
    <x v="0"/>
    <x v="0"/>
    <x v="0"/>
    <n v="1721"/>
    <n v="42"/>
    <n v="544.49450000000002"/>
    <x v="1"/>
    <n v="20"/>
    <n v="72282"/>
    <n v="34420"/>
    <n v="37317.505499999999"/>
    <n v="0.51627660413380927"/>
    <s v="Profit"/>
  </r>
  <r>
    <s v="TXN0015"/>
    <d v="2025-05-22T00:00:00"/>
    <x v="2"/>
    <x v="2"/>
    <x v="1"/>
    <x v="4"/>
    <n v="796"/>
    <n v="41"/>
    <n v="838"/>
    <x v="1"/>
    <n v="35"/>
    <n v="32636"/>
    <n v="27860"/>
    <n v="3938"/>
    <n v="0.12066429709523226"/>
    <s v="Profit"/>
  </r>
  <r>
    <s v="TXN0016"/>
    <d v="2025-03-17T00:00:00"/>
    <x v="0"/>
    <x v="5"/>
    <x v="1"/>
    <x v="0"/>
    <n v="564"/>
    <n v="57"/>
    <n v="544.49450000000002"/>
    <x v="1"/>
    <n v="20"/>
    <n v="32148"/>
    <n v="11280"/>
    <n v="20323.505499999999"/>
    <n v="0.63218568806768694"/>
    <s v="Profit"/>
  </r>
  <r>
    <s v="TXN0017"/>
    <d v="2025-05-10T00:00:00"/>
    <x v="2"/>
    <x v="2"/>
    <x v="1"/>
    <x v="0"/>
    <n v="740"/>
    <n v="43"/>
    <n v="544.49450000000002"/>
    <x v="0"/>
    <n v="20"/>
    <n v="31820"/>
    <n v="14800"/>
    <n v="16475.505499999999"/>
    <n v="0.51777201445631671"/>
    <s v="Profit"/>
  </r>
  <r>
    <s v="TXN0018"/>
    <d v="2025-11-02T00:00:00"/>
    <x v="4"/>
    <x v="0"/>
    <x v="0"/>
    <x v="5"/>
    <n v="1586"/>
    <n v="101"/>
    <n v="544.49450000000002"/>
    <x v="0"/>
    <n v="55"/>
    <n v="160186"/>
    <n v="87230"/>
    <n v="72411.505499999999"/>
    <n v="0.45204640542868912"/>
    <s v="Profit"/>
  </r>
  <r>
    <s v="TXN0019"/>
    <d v="2025-03-20T00:00:00"/>
    <x v="0"/>
    <x v="0"/>
    <x v="0"/>
    <x v="5"/>
    <n v="618"/>
    <n v="81"/>
    <n v="544.49450000000002"/>
    <x v="0"/>
    <n v="55"/>
    <n v="50058"/>
    <n v="33990"/>
    <n v="15523.505499999999"/>
    <n v="0.31011038195692997"/>
    <s v="Profit"/>
  </r>
  <r>
    <s v="TXN0020"/>
    <d v="2025-05-17T00:00:00"/>
    <x v="2"/>
    <x v="6"/>
    <x v="1"/>
    <x v="0"/>
    <n v="228"/>
    <n v="64"/>
    <n v="544.49450000000002"/>
    <x v="0"/>
    <n v="20"/>
    <n v="14592"/>
    <n v="4560"/>
    <n v="9487.5054999999993"/>
    <n v="0.6501854098135964"/>
    <s v="Profit"/>
  </r>
  <r>
    <s v="TXN0021"/>
    <d v="2025-02-24T00:00:00"/>
    <x v="4"/>
    <x v="4"/>
    <x v="0"/>
    <x v="2"/>
    <n v="873"/>
    <n v="42"/>
    <n v="544.49450000000002"/>
    <x v="1"/>
    <n v="22"/>
    <n v="36666"/>
    <n v="19206"/>
    <n v="16915.505499999999"/>
    <n v="0.46134035618829433"/>
    <s v="Profit"/>
  </r>
  <r>
    <s v="TXN0022"/>
    <d v="2025-04-23T00:00:00"/>
    <x v="3"/>
    <x v="1"/>
    <x v="1"/>
    <x v="5"/>
    <n v="562"/>
    <n v="103"/>
    <n v="223"/>
    <x v="0"/>
    <n v="55"/>
    <n v="57886"/>
    <n v="30910"/>
    <n v="26753"/>
    <n v="0.46216701793179699"/>
    <s v="Profit"/>
  </r>
  <r>
    <s v="TXN0023"/>
    <d v="2025-05-31T00:00:00"/>
    <x v="2"/>
    <x v="5"/>
    <x v="1"/>
    <x v="0"/>
    <n v="702"/>
    <n v="70"/>
    <n v="325"/>
    <x v="0"/>
    <n v="20"/>
    <n v="49140"/>
    <n v="14040"/>
    <n v="34775"/>
    <n v="0.70767195767195767"/>
    <s v="Profit"/>
  </r>
  <r>
    <s v="TXN0024"/>
    <d v="2025-09-01T00:00:00"/>
    <x v="1"/>
    <x v="3"/>
    <x v="0"/>
    <x v="0"/>
    <n v="172"/>
    <n v="39"/>
    <n v="626"/>
    <x v="1"/>
    <n v="20"/>
    <n v="6708"/>
    <n v="3440"/>
    <n v="2642"/>
    <n v="0.39385807990459154"/>
    <s v="Profit"/>
  </r>
  <r>
    <s v="TXN0025"/>
    <d v="2025-05-27T00:00:00"/>
    <x v="2"/>
    <x v="3"/>
    <x v="0"/>
    <x v="0"/>
    <n v="584"/>
    <n v="58"/>
    <n v="544.49450000000002"/>
    <x v="0"/>
    <n v="20"/>
    <n v="33872"/>
    <n v="11680"/>
    <n v="21647.505499999999"/>
    <n v="0.63909735179499294"/>
    <s v="Profit"/>
  </r>
  <r>
    <s v="TXN0026"/>
    <d v="2025-04-21T00:00:00"/>
    <x v="3"/>
    <x v="0"/>
    <x v="0"/>
    <x v="0"/>
    <n v="1367"/>
    <n v="34"/>
    <n v="544.49450000000002"/>
    <x v="0"/>
    <n v="20"/>
    <n v="46478"/>
    <n v="27340"/>
    <n v="18593.505499999999"/>
    <n v="0.40004960411377427"/>
    <s v="Profit"/>
  </r>
  <r>
    <s v="TXN0027"/>
    <d v="2025-03-28T00:00:00"/>
    <x v="0"/>
    <x v="0"/>
    <x v="0"/>
    <x v="2"/>
    <n v="1009"/>
    <n v="24"/>
    <n v="544.49450000000002"/>
    <x v="0"/>
    <n v="22"/>
    <n v="24216"/>
    <n v="22198"/>
    <n v="1473.5055"/>
    <n v="6.0848426660059463E-2"/>
    <s v="Profit"/>
  </r>
  <r>
    <s v="TXN0028"/>
    <d v="2025-03-13T00:00:00"/>
    <x v="0"/>
    <x v="1"/>
    <x v="1"/>
    <x v="0"/>
    <n v="355"/>
    <n v="47"/>
    <n v="995"/>
    <x v="0"/>
    <n v="20"/>
    <n v="16685"/>
    <n v="7100"/>
    <n v="8590"/>
    <n v="0.51483368294875642"/>
    <s v="Profit"/>
  </r>
  <r>
    <s v="TXN0029"/>
    <d v="2025-01-24T00:00:00"/>
    <x v="1"/>
    <x v="0"/>
    <x v="0"/>
    <x v="0"/>
    <n v="840"/>
    <n v="27"/>
    <n v="544.49450000000002"/>
    <x v="1"/>
    <n v="20"/>
    <n v="22680"/>
    <n v="16800"/>
    <n v="5335.5055000000002"/>
    <n v="0.23525156525573193"/>
    <s v="Profit"/>
  </r>
  <r>
    <s v="TXN0030"/>
    <d v="2025-08-04T00:00:00"/>
    <x v="3"/>
    <x v="0"/>
    <x v="0"/>
    <x v="0"/>
    <n v="1299"/>
    <n v="13"/>
    <n v="544.49450000000002"/>
    <x v="1"/>
    <n v="20"/>
    <n v="16887"/>
    <n v="25980"/>
    <n v="-9637.4945000000007"/>
    <n v="-0.57070495055368042"/>
    <s v="Loss"/>
  </r>
  <r>
    <s v="TXN0031"/>
    <d v="2025-02-09T00:00:00"/>
    <x v="4"/>
    <x v="2"/>
    <x v="1"/>
    <x v="3"/>
    <n v="403"/>
    <n v="28"/>
    <n v="322"/>
    <x v="0"/>
    <n v="19"/>
    <n v="11284"/>
    <n v="7657"/>
    <n v="3305"/>
    <n v="0.29289259127968803"/>
    <s v="Profit"/>
  </r>
  <r>
    <s v="TXN0032"/>
    <d v="2025-01-13T00:00:00"/>
    <x v="1"/>
    <x v="5"/>
    <x v="1"/>
    <x v="0"/>
    <n v="614"/>
    <n v="72"/>
    <n v="544.49450000000002"/>
    <x v="0"/>
    <n v="20"/>
    <n v="44208"/>
    <n v="12280"/>
    <n v="31383.505499999999"/>
    <n v="0.70990557138979371"/>
    <s v="Profit"/>
  </r>
  <r>
    <s v="TXN0033"/>
    <d v="2025-02-17T00:00:00"/>
    <x v="4"/>
    <x v="2"/>
    <x v="1"/>
    <x v="0"/>
    <n v="709"/>
    <n v="22"/>
    <n v="544.49450000000002"/>
    <x v="1"/>
    <n v="20"/>
    <n v="15598"/>
    <n v="14180"/>
    <n v="873.50549999999998"/>
    <n v="5.600112193871009E-2"/>
    <s v="Profit"/>
  </r>
  <r>
    <s v="TXN0034"/>
    <d v="2025-05-29T00:00:00"/>
    <x v="2"/>
    <x v="0"/>
    <x v="0"/>
    <x v="1"/>
    <n v="1768"/>
    <n v="18"/>
    <n v="544.49450000000002"/>
    <x v="1"/>
    <n v="18"/>
    <n v="31824"/>
    <n v="31824"/>
    <n v="-544.49450000000002"/>
    <n v="-1.710955568124686E-2"/>
    <s v="Loss"/>
  </r>
  <r>
    <s v="TXN0035"/>
    <d v="2025-03-22T00:00:00"/>
    <x v="0"/>
    <x v="4"/>
    <x v="0"/>
    <x v="1"/>
    <n v="371"/>
    <n v="27"/>
    <n v="505"/>
    <x v="1"/>
    <n v="18"/>
    <n v="10017"/>
    <n v="6678"/>
    <n v="2834"/>
    <n v="0.28291903763601878"/>
    <s v="Profit"/>
  </r>
  <r>
    <s v="TXN0036"/>
    <d v="2025-01-19T00:00:00"/>
    <x v="1"/>
    <x v="6"/>
    <x v="1"/>
    <x v="5"/>
    <n v="569"/>
    <n v="70"/>
    <n v="544.49450000000002"/>
    <x v="0"/>
    <n v="55"/>
    <n v="39830"/>
    <n v="31295"/>
    <n v="7990.5055000000002"/>
    <n v="0.20061525232237007"/>
    <s v="Profit"/>
  </r>
  <r>
    <s v="TXN0037"/>
    <d v="2025-10-05T00:00:00"/>
    <x v="2"/>
    <x v="2"/>
    <x v="1"/>
    <x v="1"/>
    <n v="235"/>
    <n v="28"/>
    <n v="457"/>
    <x v="1"/>
    <n v="18"/>
    <n v="6580"/>
    <n v="4230"/>
    <n v="1893"/>
    <n v="0.2876899696048632"/>
    <s v="Profit"/>
  </r>
  <r>
    <s v="TXN0038"/>
    <d v="2025-04-23T00:00:00"/>
    <x v="3"/>
    <x v="4"/>
    <x v="0"/>
    <x v="0"/>
    <n v="820"/>
    <n v="52"/>
    <n v="544.49450000000002"/>
    <x v="0"/>
    <n v="20"/>
    <n v="42640"/>
    <n v="16400"/>
    <n v="25695.505499999999"/>
    <n v="0.60261504455909942"/>
    <s v="Profit"/>
  </r>
  <r>
    <s v="TXN0039"/>
    <d v="2025-01-27T00:00:00"/>
    <x v="1"/>
    <x v="2"/>
    <x v="1"/>
    <x v="4"/>
    <n v="370"/>
    <n v="57"/>
    <n v="218"/>
    <x v="0"/>
    <n v="35"/>
    <n v="21090"/>
    <n v="12950"/>
    <n v="7922"/>
    <n v="0.37562825983878617"/>
    <s v="Profit"/>
  </r>
  <r>
    <s v="TXN0040"/>
    <d v="2025-02-23T00:00:00"/>
    <x v="4"/>
    <x v="4"/>
    <x v="0"/>
    <x v="4"/>
    <n v="308"/>
    <n v="83"/>
    <n v="544.49450000000002"/>
    <x v="1"/>
    <n v="35"/>
    <n v="25564"/>
    <n v="10780"/>
    <n v="14239.505499999999"/>
    <n v="0.55701398450946638"/>
    <s v="Profit"/>
  </r>
  <r>
    <s v="TXN0041"/>
    <d v="2025-01-24T00:00:00"/>
    <x v="1"/>
    <x v="4"/>
    <x v="0"/>
    <x v="0"/>
    <n v="533"/>
    <n v="58"/>
    <n v="544.49450000000002"/>
    <x v="0"/>
    <n v="20"/>
    <n v="30914"/>
    <n v="10660"/>
    <n v="19709.505499999999"/>
    <n v="0.63755921265446069"/>
    <s v="Profit"/>
  </r>
  <r>
    <s v="TXN0042"/>
    <d v="2025-03-09T00:00:00"/>
    <x v="0"/>
    <x v="5"/>
    <x v="1"/>
    <x v="0"/>
    <n v="664"/>
    <n v="45"/>
    <n v="544.49450000000002"/>
    <x v="0"/>
    <n v="20"/>
    <n v="29880"/>
    <n v="13280"/>
    <n v="16055.505499999999"/>
    <n v="0.53733284805890225"/>
    <s v="Profit"/>
  </r>
  <r>
    <s v="TXN0043"/>
    <d v="2025-08-02T00:00:00"/>
    <x v="4"/>
    <x v="0"/>
    <x v="0"/>
    <x v="0"/>
    <n v="573"/>
    <n v="47"/>
    <n v="544.49450000000002"/>
    <x v="1"/>
    <n v="20"/>
    <n v="26931"/>
    <n v="11460"/>
    <n v="14926.505499999999"/>
    <n v="0.55424995358508777"/>
    <s v="Profit"/>
  </r>
  <r>
    <s v="TXN0044"/>
    <d v="2025-03-20T00:00:00"/>
    <x v="0"/>
    <x v="0"/>
    <x v="0"/>
    <x v="0"/>
    <n v="581"/>
    <n v="36"/>
    <n v="544.49450000000002"/>
    <x v="0"/>
    <n v="20"/>
    <n v="20916"/>
    <n v="11620"/>
    <n v="8751.5054999999993"/>
    <n v="0.41841200516351118"/>
    <s v="Profit"/>
  </r>
  <r>
    <s v="TXN0045"/>
    <d v="2025-09-02T00:00:00"/>
    <x v="4"/>
    <x v="5"/>
    <x v="1"/>
    <x v="2"/>
    <n v="281"/>
    <n v="44"/>
    <n v="522"/>
    <x v="1"/>
    <n v="22"/>
    <n v="12364"/>
    <n v="6182"/>
    <n v="5660"/>
    <n v="0.45778065351019087"/>
    <s v="Profit"/>
  </r>
  <r>
    <s v="TXN0046"/>
    <d v="2025-10-03T00:00:00"/>
    <x v="0"/>
    <x v="1"/>
    <x v="1"/>
    <x v="1"/>
    <n v="818"/>
    <n v="25"/>
    <n v="544.49450000000002"/>
    <x v="1"/>
    <n v="18"/>
    <n v="20450"/>
    <n v="14724"/>
    <n v="5181.5055000000002"/>
    <n v="0.25337435207823961"/>
    <s v="Profit"/>
  </r>
  <r>
    <s v="TXN0047"/>
    <d v="2025-04-28T00:00:00"/>
    <x v="3"/>
    <x v="3"/>
    <x v="0"/>
    <x v="1"/>
    <n v="412"/>
    <n v="31"/>
    <n v="940"/>
    <x v="0"/>
    <n v="18"/>
    <n v="12772"/>
    <n v="7416"/>
    <n v="4416"/>
    <n v="0.34575634199812089"/>
    <s v="Profit"/>
  </r>
  <r>
    <s v="TXN0048"/>
    <d v="2025-03-26T00:00:00"/>
    <x v="0"/>
    <x v="3"/>
    <x v="0"/>
    <x v="2"/>
    <n v="171"/>
    <n v="33"/>
    <n v="544.49450000000002"/>
    <x v="1"/>
    <n v="22"/>
    <n v="5643"/>
    <n v="3762"/>
    <n v="1336.5055"/>
    <n v="0.2368430799220273"/>
    <s v="Profit"/>
  </r>
  <r>
    <s v="TXN0049"/>
    <d v="2025-08-01T00:00:00"/>
    <x v="1"/>
    <x v="2"/>
    <x v="1"/>
    <x v="5"/>
    <n v="367"/>
    <n v="77"/>
    <n v="544.49450000000002"/>
    <x v="0"/>
    <n v="55"/>
    <n v="28259"/>
    <n v="20185"/>
    <n v="7529.5055000000002"/>
    <n v="0.26644628260023356"/>
    <s v="Profit"/>
  </r>
  <r>
    <s v="TXN0050"/>
    <d v="2025-03-30T00:00:00"/>
    <x v="0"/>
    <x v="0"/>
    <x v="0"/>
    <x v="2"/>
    <n v="1393"/>
    <n v="28"/>
    <n v="623"/>
    <x v="0"/>
    <n v="22"/>
    <n v="39004"/>
    <n v="30646"/>
    <n v="7735"/>
    <n v="0.19831299353912418"/>
    <s v="Profit"/>
  </r>
  <r>
    <s v="TXN0051"/>
    <d v="2025-04-22T00:00:00"/>
    <x v="3"/>
    <x v="4"/>
    <x v="0"/>
    <x v="0"/>
    <n v="632"/>
    <n v="18"/>
    <n v="544.49450000000002"/>
    <x v="0"/>
    <n v="20"/>
    <n v="11376"/>
    <n v="12640"/>
    <n v="-1808.4945"/>
    <n v="-0.15897455168776373"/>
    <s v="Loss"/>
  </r>
  <r>
    <s v="TXN0052"/>
    <d v="2025-01-18T00:00:00"/>
    <x v="1"/>
    <x v="5"/>
    <x v="1"/>
    <x v="2"/>
    <n v="421"/>
    <n v="54"/>
    <n v="779"/>
    <x v="1"/>
    <n v="22"/>
    <n v="22734"/>
    <n v="9262"/>
    <n v="12693"/>
    <n v="0.55832673528635524"/>
    <s v="Profit"/>
  </r>
  <r>
    <s v="TXN0053"/>
    <d v="2025-04-15T00:00:00"/>
    <x v="3"/>
    <x v="2"/>
    <x v="1"/>
    <x v="4"/>
    <n v="512"/>
    <n v="81"/>
    <n v="544.49450000000002"/>
    <x v="0"/>
    <n v="35"/>
    <n v="41472"/>
    <n v="17920"/>
    <n v="23007.505499999999"/>
    <n v="0.55477202690972216"/>
    <s v="Profit"/>
  </r>
  <r>
    <s v="TXN0054"/>
    <d v="2025-08-04T00:00:00"/>
    <x v="3"/>
    <x v="3"/>
    <x v="0"/>
    <x v="2"/>
    <n v="730"/>
    <n v="30"/>
    <n v="544.49450000000002"/>
    <x v="0"/>
    <n v="22"/>
    <n v="21900"/>
    <n v="16060"/>
    <n v="5295.5055000000002"/>
    <n v="0.24180390410958905"/>
    <s v="Profit"/>
  </r>
  <r>
    <s v="TXN0055"/>
    <d v="2025-02-23T00:00:00"/>
    <x v="4"/>
    <x v="4"/>
    <x v="0"/>
    <x v="4"/>
    <n v="693"/>
    <n v="95"/>
    <n v="544.49450000000002"/>
    <x v="1"/>
    <n v="35"/>
    <n v="65835"/>
    <n v="24255"/>
    <n v="41035.505499999999"/>
    <n v="0.62330835421888053"/>
    <s v="Profit"/>
  </r>
  <r>
    <s v="TXN0056"/>
    <d v="2025-02-24T00:00:00"/>
    <x v="4"/>
    <x v="6"/>
    <x v="1"/>
    <x v="3"/>
    <n v="584"/>
    <n v="38"/>
    <n v="544.49450000000002"/>
    <x v="0"/>
    <n v="19"/>
    <n v="22192"/>
    <n v="11096"/>
    <n v="10551.505499999999"/>
    <n v="0.47546437905551547"/>
    <s v="Profit"/>
  </r>
  <r>
    <s v="TXN0057"/>
    <d v="2025-01-24T00:00:00"/>
    <x v="1"/>
    <x v="4"/>
    <x v="0"/>
    <x v="5"/>
    <n v="788"/>
    <n v="85"/>
    <n v="417"/>
    <x v="0"/>
    <n v="55"/>
    <n v="66980"/>
    <n v="43340"/>
    <n v="23223"/>
    <n v="0.34671543744401312"/>
    <s v="Profit"/>
  </r>
  <r>
    <s v="TXN0058"/>
    <d v="2025-03-04T00:00:00"/>
    <x v="0"/>
    <x v="0"/>
    <x v="0"/>
    <x v="0"/>
    <n v="1751"/>
    <n v="45"/>
    <n v="544.49450000000002"/>
    <x v="0"/>
    <n v="20"/>
    <n v="78795"/>
    <n v="35020"/>
    <n v="43230.505499999999"/>
    <n v="0.54864528840662474"/>
    <s v="Profit"/>
  </r>
  <r>
    <s v="TXN0059"/>
    <d v="2025-04-13T00:00:00"/>
    <x v="3"/>
    <x v="1"/>
    <x v="1"/>
    <x v="3"/>
    <n v="251"/>
    <n v="29"/>
    <n v="544.49450000000002"/>
    <x v="0"/>
    <n v="19"/>
    <n v="7279"/>
    <n v="4769"/>
    <n v="1965.5055"/>
    <n v="0.27002411045473279"/>
    <s v="Profit"/>
  </r>
  <r>
    <s v="TXN0060"/>
    <d v="2025-02-15T00:00:00"/>
    <x v="4"/>
    <x v="1"/>
    <x v="1"/>
    <x v="1"/>
    <n v="151"/>
    <n v="34"/>
    <n v="670"/>
    <x v="1"/>
    <n v="18"/>
    <n v="5134"/>
    <n v="2718"/>
    <n v="1746"/>
    <n v="0.34008570315543435"/>
    <s v="Profit"/>
  </r>
  <r>
    <s v="TXN0061"/>
    <d v="2025-05-16T00:00:00"/>
    <x v="2"/>
    <x v="0"/>
    <x v="0"/>
    <x v="3"/>
    <n v="1719"/>
    <n v="34"/>
    <n v="544.49450000000002"/>
    <x v="1"/>
    <n v="19"/>
    <n v="58446"/>
    <n v="32661"/>
    <n v="25240.505499999999"/>
    <n v="0.43186027273038358"/>
    <s v="Profit"/>
  </r>
  <r>
    <s v="TXN0062"/>
    <d v="2025-02-10T00:00:00"/>
    <x v="4"/>
    <x v="2"/>
    <x v="1"/>
    <x v="3"/>
    <n v="560"/>
    <n v="37"/>
    <n v="365"/>
    <x v="1"/>
    <n v="19"/>
    <n v="20720"/>
    <n v="10640"/>
    <n v="9715"/>
    <n v="0.46887065637065639"/>
    <s v="Profit"/>
  </r>
  <r>
    <s v="TXN0063"/>
    <d v="2025-03-03T00:00:00"/>
    <x v="0"/>
    <x v="2"/>
    <x v="1"/>
    <x v="3"/>
    <n v="550"/>
    <n v="30"/>
    <n v="544.49450000000002"/>
    <x v="0"/>
    <n v="19"/>
    <n v="16500"/>
    <n v="10450"/>
    <n v="5505.5055000000002"/>
    <n v="0.33366699999999999"/>
    <s v="Profit"/>
  </r>
  <r>
    <s v="TXN0064"/>
    <d v="2025-03-23T00:00:00"/>
    <x v="0"/>
    <x v="4"/>
    <x v="0"/>
    <x v="5"/>
    <n v="182"/>
    <n v="104"/>
    <n v="241"/>
    <x v="1"/>
    <n v="55"/>
    <n v="18928"/>
    <n v="10010"/>
    <n v="8677"/>
    <n v="0.45842138630600171"/>
    <s v="Profit"/>
  </r>
  <r>
    <s v="TXN0065"/>
    <d v="2025-01-17T00:00:00"/>
    <x v="1"/>
    <x v="0"/>
    <x v="0"/>
    <x v="1"/>
    <n v="1334"/>
    <n v="28"/>
    <n v="544.49450000000002"/>
    <x v="0"/>
    <n v="18"/>
    <n v="37352"/>
    <n v="24012"/>
    <n v="12795.505499999999"/>
    <n v="0.3425654717284215"/>
    <s v="Profit"/>
  </r>
  <r>
    <s v="TXN0066"/>
    <d v="2025-10-04T00:00:00"/>
    <x v="3"/>
    <x v="3"/>
    <x v="0"/>
    <x v="2"/>
    <n v="812"/>
    <n v="43"/>
    <n v="544.49450000000002"/>
    <x v="1"/>
    <n v="22"/>
    <n v="34916"/>
    <n v="17864"/>
    <n v="16507.505499999999"/>
    <n v="0.47277768071944093"/>
    <s v="Profit"/>
  </r>
  <r>
    <s v="TXN0067"/>
    <d v="2025-03-18T00:00:00"/>
    <x v="0"/>
    <x v="0"/>
    <x v="0"/>
    <x v="5"/>
    <n v="1358"/>
    <n v="87"/>
    <n v="544.49450000000002"/>
    <x v="0"/>
    <n v="55"/>
    <n v="118146"/>
    <n v="74690"/>
    <n v="42911.505499999999"/>
    <n v="0.36320743402231137"/>
    <s v="Profit"/>
  </r>
  <r>
    <s v="TXN0068"/>
    <d v="2025-11-03T00:00:00"/>
    <x v="0"/>
    <x v="6"/>
    <x v="1"/>
    <x v="1"/>
    <n v="597"/>
    <n v="33"/>
    <n v="544.49450000000002"/>
    <x v="1"/>
    <n v="18"/>
    <n v="19701"/>
    <n v="10746"/>
    <n v="8410.5054999999993"/>
    <n v="0.42690754276432663"/>
    <s v="Profit"/>
  </r>
  <r>
    <s v="TXN0069"/>
    <d v="2025-02-02T00:00:00"/>
    <x v="4"/>
    <x v="0"/>
    <x v="0"/>
    <x v="3"/>
    <n v="555"/>
    <n v="33"/>
    <n v="544.49450000000002"/>
    <x v="0"/>
    <n v="19"/>
    <n v="18315"/>
    <n v="10545"/>
    <n v="7225.5055000000002"/>
    <n v="0.39451299481299484"/>
    <s v="Profit"/>
  </r>
  <r>
    <s v="TXN0070"/>
    <d v="2025-04-02T00:00:00"/>
    <x v="4"/>
    <x v="0"/>
    <x v="0"/>
    <x v="2"/>
    <n v="872"/>
    <n v="36"/>
    <n v="544.49450000000002"/>
    <x v="0"/>
    <n v="22"/>
    <n v="31392"/>
    <n v="19184"/>
    <n v="11663.505499999999"/>
    <n v="0.37154388060652394"/>
    <s v="Profit"/>
  </r>
  <r>
    <s v="TXN0071"/>
    <d v="2025-03-28T00:00:00"/>
    <x v="0"/>
    <x v="6"/>
    <x v="1"/>
    <x v="5"/>
    <n v="384"/>
    <n v="94"/>
    <n v="544.49450000000002"/>
    <x v="0"/>
    <n v="55"/>
    <n v="36096"/>
    <n v="21120"/>
    <n v="14431.505499999999"/>
    <n v="0.39980899545656029"/>
    <s v="Profit"/>
  </r>
  <r>
    <s v="TXN0072"/>
    <d v="2025-05-19T00:00:00"/>
    <x v="2"/>
    <x v="6"/>
    <x v="1"/>
    <x v="0"/>
    <n v="458"/>
    <n v="41"/>
    <n v="544.49450000000002"/>
    <x v="0"/>
    <n v="20"/>
    <n v="18778"/>
    <n v="9160"/>
    <n v="9073.5054999999993"/>
    <n v="0.48319871658323565"/>
    <s v="Profit"/>
  </r>
  <r>
    <s v="TXN0073"/>
    <d v="2025-02-21T00:00:00"/>
    <x v="4"/>
    <x v="0"/>
    <x v="0"/>
    <x v="1"/>
    <n v="1772"/>
    <n v="16"/>
    <n v="344"/>
    <x v="0"/>
    <n v="18"/>
    <n v="28352"/>
    <n v="31896"/>
    <n v="-3888"/>
    <n v="-0.13713318284424381"/>
    <s v="Loss"/>
  </r>
  <r>
    <s v="TXN0074"/>
    <d v="2025-03-07T00:00:00"/>
    <x v="0"/>
    <x v="3"/>
    <x v="0"/>
    <x v="3"/>
    <n v="271"/>
    <n v="33"/>
    <n v="544.49450000000002"/>
    <x v="0"/>
    <n v="19"/>
    <n v="8943"/>
    <n v="5149"/>
    <n v="3249.5055000000002"/>
    <n v="0.36335743039248575"/>
    <s v="Profit"/>
  </r>
  <r>
    <s v="TXN0075"/>
    <d v="2025-01-28T00:00:00"/>
    <x v="1"/>
    <x v="0"/>
    <x v="0"/>
    <x v="4"/>
    <n v="552"/>
    <n v="109"/>
    <n v="544.49450000000002"/>
    <x v="1"/>
    <n v="35"/>
    <n v="60168"/>
    <n v="19320"/>
    <n v="40303.505499999999"/>
    <n v="0.66984951303018214"/>
    <s v="Profit"/>
  </r>
  <r>
    <s v="TXN0076"/>
    <d v="2025-03-04T00:00:00"/>
    <x v="0"/>
    <x v="3"/>
    <x v="0"/>
    <x v="0"/>
    <n v="813"/>
    <n v="24"/>
    <n v="544.49450000000002"/>
    <x v="0"/>
    <n v="20"/>
    <n v="19512"/>
    <n v="16260"/>
    <n v="2707.5055000000002"/>
    <n v="0.13876104448544488"/>
    <s v="Profit"/>
  </r>
  <r>
    <s v="TXN0077"/>
    <d v="2025-05-17T00:00:00"/>
    <x v="2"/>
    <x v="0"/>
    <x v="0"/>
    <x v="5"/>
    <n v="1854"/>
    <n v="92"/>
    <n v="544.49450000000002"/>
    <x v="1"/>
    <n v="55"/>
    <n v="170568"/>
    <n v="101970"/>
    <n v="68053.505499999999"/>
    <n v="0.39898167006707003"/>
    <s v="Profit"/>
  </r>
  <r>
    <s v="TXN0078"/>
    <d v="2025-05-06T00:00:00"/>
    <x v="2"/>
    <x v="0"/>
    <x v="0"/>
    <x v="2"/>
    <n v="1387"/>
    <n v="23"/>
    <n v="544.49450000000002"/>
    <x v="0"/>
    <n v="22"/>
    <n v="31901"/>
    <n v="30514"/>
    <n v="842.50549999999998"/>
    <n v="2.6410002821228174E-2"/>
    <s v="Profit"/>
  </r>
  <r>
    <s v="TXN0079"/>
    <d v="2025-05-14T00:00:00"/>
    <x v="2"/>
    <x v="1"/>
    <x v="1"/>
    <x v="0"/>
    <n v="376"/>
    <n v="60"/>
    <n v="544.49450000000002"/>
    <x v="1"/>
    <n v="20"/>
    <n v="22560"/>
    <n v="7520"/>
    <n v="14495.505499999999"/>
    <n v="0.64253127216312056"/>
    <s v="Profit"/>
  </r>
  <r>
    <s v="TXN0080"/>
    <d v="2025-03-24T00:00:00"/>
    <x v="0"/>
    <x v="1"/>
    <x v="1"/>
    <x v="4"/>
    <n v="188"/>
    <n v="71"/>
    <n v="544.49450000000002"/>
    <x v="1"/>
    <n v="35"/>
    <n v="13348"/>
    <n v="6580"/>
    <n v="6223.5055000000002"/>
    <n v="0.46625003745879534"/>
    <s v="Profit"/>
  </r>
  <r>
    <s v="TXN0081"/>
    <d v="2025-08-01T00:00:00"/>
    <x v="1"/>
    <x v="1"/>
    <x v="1"/>
    <x v="5"/>
    <n v="432"/>
    <n v="101"/>
    <n v="544.49450000000002"/>
    <x v="1"/>
    <n v="55"/>
    <n v="43632"/>
    <n v="23760"/>
    <n v="19327.505499999999"/>
    <n v="0.44296629767143381"/>
    <s v="Profit"/>
  </r>
  <r>
    <s v="TXN0082"/>
    <d v="2025-03-13T00:00:00"/>
    <x v="0"/>
    <x v="4"/>
    <x v="0"/>
    <x v="5"/>
    <n v="818"/>
    <n v="108"/>
    <n v="544.49450000000002"/>
    <x v="0"/>
    <n v="55"/>
    <n v="88344"/>
    <n v="44990"/>
    <n v="42809.505499999999"/>
    <n v="0.48457739631440733"/>
    <s v="Profit"/>
  </r>
  <r>
    <s v="TXN0083"/>
    <d v="2025-04-15T00:00:00"/>
    <x v="3"/>
    <x v="0"/>
    <x v="0"/>
    <x v="1"/>
    <n v="1637"/>
    <n v="31"/>
    <n v="544.49450000000002"/>
    <x v="1"/>
    <n v="18"/>
    <n v="50747"/>
    <n v="29466"/>
    <n v="20736.505499999999"/>
    <n v="0.4086252487831793"/>
    <s v="Profit"/>
  </r>
  <r>
    <s v="TXN0084"/>
    <d v="2025-01-24T00:00:00"/>
    <x v="1"/>
    <x v="6"/>
    <x v="1"/>
    <x v="0"/>
    <n v="326"/>
    <n v="36"/>
    <n v="544.49450000000002"/>
    <x v="1"/>
    <n v="20"/>
    <n v="11736"/>
    <n v="6520"/>
    <n v="4671.5055000000002"/>
    <n v="0.39804920756646217"/>
    <s v="Profit"/>
  </r>
  <r>
    <s v="TXN0085"/>
    <d v="2025-05-22T00:00:00"/>
    <x v="2"/>
    <x v="5"/>
    <x v="1"/>
    <x v="3"/>
    <n v="535"/>
    <n v="53"/>
    <n v="544.49450000000002"/>
    <x v="1"/>
    <n v="19"/>
    <n v="28355"/>
    <n v="10165"/>
    <n v="17645.505499999999"/>
    <n v="0.62230666549109503"/>
    <s v="Profit"/>
  </r>
  <r>
    <s v="TXN0086"/>
    <d v="2025-03-20T00:00:00"/>
    <x v="0"/>
    <x v="6"/>
    <x v="1"/>
    <x v="4"/>
    <n v="336"/>
    <n v="72"/>
    <n v="544.49450000000002"/>
    <x v="1"/>
    <n v="35"/>
    <n v="24192"/>
    <n v="11760"/>
    <n v="11887.505499999999"/>
    <n v="0.491381675760582"/>
    <s v="Profit"/>
  </r>
  <r>
    <s v="TXN0087"/>
    <d v="2025-02-19T00:00:00"/>
    <x v="4"/>
    <x v="0"/>
    <x v="0"/>
    <x v="0"/>
    <n v="1491"/>
    <n v="26"/>
    <n v="544.49450000000002"/>
    <x v="1"/>
    <n v="20"/>
    <n v="38766"/>
    <n v="29820"/>
    <n v="8401.5054999999993"/>
    <n v="0.2167235593045452"/>
    <s v="Profit"/>
  </r>
  <r>
    <s v="TXN0088"/>
    <d v="2025-03-17T00:00:00"/>
    <x v="0"/>
    <x v="0"/>
    <x v="0"/>
    <x v="1"/>
    <n v="1239"/>
    <n v="23"/>
    <n v="409"/>
    <x v="0"/>
    <n v="18"/>
    <n v="28497"/>
    <n v="22302"/>
    <n v="5786"/>
    <n v="0.20303891637716251"/>
    <s v="Profit"/>
  </r>
  <r>
    <s v="TXN0089"/>
    <d v="2025-01-14T00:00:00"/>
    <x v="1"/>
    <x v="4"/>
    <x v="0"/>
    <x v="0"/>
    <n v="399"/>
    <n v="53"/>
    <n v="814"/>
    <x v="1"/>
    <n v="20"/>
    <n v="21147"/>
    <n v="7980"/>
    <n v="12353"/>
    <n v="0.58414905187497046"/>
    <s v="Profit"/>
  </r>
  <r>
    <s v="TXN0090"/>
    <d v="2025-05-27T00:00:00"/>
    <x v="2"/>
    <x v="0"/>
    <x v="0"/>
    <x v="0"/>
    <n v="1461"/>
    <n v="43"/>
    <n v="544.49450000000002"/>
    <x v="0"/>
    <n v="20"/>
    <n v="62823"/>
    <n v="29220"/>
    <n v="33058.505499999999"/>
    <n v="0.52621660060805753"/>
    <s v="Profit"/>
  </r>
  <r>
    <s v="TXN0091"/>
    <d v="2025-01-30T00:00:00"/>
    <x v="1"/>
    <x v="4"/>
    <x v="0"/>
    <x v="3"/>
    <n v="510"/>
    <n v="24"/>
    <n v="603"/>
    <x v="0"/>
    <n v="19"/>
    <n v="12240"/>
    <n v="9690"/>
    <n v="1947"/>
    <n v="0.15906862745098038"/>
    <s v="Profit"/>
  </r>
  <r>
    <s v="TXN0092"/>
    <d v="2025-05-25T00:00:00"/>
    <x v="2"/>
    <x v="0"/>
    <x v="0"/>
    <x v="0"/>
    <n v="674"/>
    <n v="45"/>
    <n v="544.49450000000002"/>
    <x v="0"/>
    <n v="20"/>
    <n v="30330"/>
    <n v="13480"/>
    <n v="16305.505499999999"/>
    <n v="0.53760321463897132"/>
    <s v="Profit"/>
  </r>
  <r>
    <s v="TXN0093"/>
    <d v="2025-04-26T00:00:00"/>
    <x v="3"/>
    <x v="2"/>
    <x v="1"/>
    <x v="2"/>
    <n v="404"/>
    <n v="39"/>
    <n v="544.49450000000002"/>
    <x v="1"/>
    <n v="22"/>
    <n v="15756"/>
    <n v="8888"/>
    <n v="6323.5055000000002"/>
    <n v="0.40133952145214524"/>
    <s v="Profit"/>
  </r>
  <r>
    <s v="TXN0094"/>
    <d v="2025-02-23T00:00:00"/>
    <x v="4"/>
    <x v="0"/>
    <x v="0"/>
    <x v="0"/>
    <n v="932"/>
    <n v="53"/>
    <n v="776"/>
    <x v="0"/>
    <n v="20"/>
    <n v="49396"/>
    <n v="18640"/>
    <n v="29980"/>
    <n v="0.60693173536318734"/>
    <s v="Profit"/>
  </r>
  <r>
    <s v="TXN0095"/>
    <d v="2025-10-02T00:00:00"/>
    <x v="4"/>
    <x v="0"/>
    <x v="0"/>
    <x v="0"/>
    <n v="1336"/>
    <n v="12"/>
    <n v="544.49450000000002"/>
    <x v="1"/>
    <n v="20"/>
    <n v="16032"/>
    <n v="26720"/>
    <n v="-11232.494500000001"/>
    <n v="-0.70062964695608787"/>
    <s v="Loss"/>
  </r>
  <r>
    <s v="TXN0096"/>
    <d v="2025-03-15T00:00:00"/>
    <x v="0"/>
    <x v="0"/>
    <x v="0"/>
    <x v="1"/>
    <n v="1939"/>
    <n v="23"/>
    <n v="544.49450000000002"/>
    <x v="1"/>
    <n v="18"/>
    <n v="44597"/>
    <n v="34902"/>
    <n v="9150.5054999999993"/>
    <n v="0.20518208623898468"/>
    <s v="Profit"/>
  </r>
  <r>
    <s v="TXN0097"/>
    <d v="2025-01-30T00:00:00"/>
    <x v="1"/>
    <x v="3"/>
    <x v="0"/>
    <x v="2"/>
    <n v="330"/>
    <n v="42"/>
    <n v="763"/>
    <x v="0"/>
    <n v="22"/>
    <n v="13860"/>
    <n v="7260"/>
    <n v="5837"/>
    <n v="0.42113997113997115"/>
    <s v="Profit"/>
  </r>
  <r>
    <s v="TXN0098"/>
    <d v="2025-12-02T00:00:00"/>
    <x v="4"/>
    <x v="0"/>
    <x v="0"/>
    <x v="0"/>
    <n v="1718"/>
    <n v="29"/>
    <n v="544.49450000000002"/>
    <x v="1"/>
    <n v="20"/>
    <n v="49822"/>
    <n v="34360"/>
    <n v="14917.505499999999"/>
    <n v="0.29941603107061138"/>
    <s v="Profit"/>
  </r>
  <r>
    <s v="TXN0099"/>
    <d v="2025-03-19T00:00:00"/>
    <x v="0"/>
    <x v="0"/>
    <x v="0"/>
    <x v="3"/>
    <n v="1057"/>
    <n v="27"/>
    <n v="544.49450000000002"/>
    <x v="0"/>
    <n v="19"/>
    <n v="28539"/>
    <n v="20083"/>
    <n v="7911.5055000000002"/>
    <n v="0.27721733417428784"/>
    <s v="Profit"/>
  </r>
  <r>
    <s v="TXN0100"/>
    <d v="2025-03-24T00:00:00"/>
    <x v="0"/>
    <x v="0"/>
    <x v="0"/>
    <x v="2"/>
    <n v="1012"/>
    <n v="41"/>
    <n v="193"/>
    <x v="0"/>
    <n v="22"/>
    <n v="41492"/>
    <n v="22264"/>
    <n v="19035"/>
    <n v="0.45876313506218064"/>
    <s v="Profit"/>
  </r>
  <r>
    <s v="TXN0101"/>
    <d v="2025-02-14T00:00:00"/>
    <x v="4"/>
    <x v="4"/>
    <x v="0"/>
    <x v="0"/>
    <n v="631"/>
    <n v="48"/>
    <n v="544.49450000000002"/>
    <x v="0"/>
    <n v="20"/>
    <n v="30288"/>
    <n v="12620"/>
    <n v="17123.505499999999"/>
    <n v="0.5653560981246698"/>
    <s v="Profit"/>
  </r>
  <r>
    <s v="TXN0102"/>
    <d v="2025-01-24T00:00:00"/>
    <x v="1"/>
    <x v="1"/>
    <x v="1"/>
    <x v="3"/>
    <n v="456"/>
    <n v="37"/>
    <n v="544.49450000000002"/>
    <x v="0"/>
    <n v="19"/>
    <n v="16872"/>
    <n v="8664"/>
    <n v="7663.5055000000002"/>
    <n v="0.45421440848743483"/>
    <s v="Profit"/>
  </r>
  <r>
    <s v="TXN0103"/>
    <d v="2025-04-16T00:00:00"/>
    <x v="3"/>
    <x v="0"/>
    <x v="0"/>
    <x v="5"/>
    <n v="1090"/>
    <n v="93"/>
    <n v="544.49450000000002"/>
    <x v="1"/>
    <n v="55"/>
    <n v="101370"/>
    <n v="59950"/>
    <n v="40875.505499999999"/>
    <n v="0.40323079313406335"/>
    <s v="Profit"/>
  </r>
  <r>
    <s v="TXN0104"/>
    <d v="2025-06-03T00:00:00"/>
    <x v="0"/>
    <x v="0"/>
    <x v="0"/>
    <x v="5"/>
    <n v="737"/>
    <n v="84"/>
    <n v="544.49450000000002"/>
    <x v="1"/>
    <n v="55"/>
    <n v="61908"/>
    <n v="40535"/>
    <n v="20828.505499999999"/>
    <n v="0.33644287491115848"/>
    <s v="Profit"/>
  </r>
  <r>
    <s v="TXN0105"/>
    <d v="2025-02-18T00:00:00"/>
    <x v="4"/>
    <x v="1"/>
    <x v="1"/>
    <x v="0"/>
    <n v="470"/>
    <n v="51"/>
    <n v="544.49450000000002"/>
    <x v="1"/>
    <n v="20"/>
    <n v="23970"/>
    <n v="9400"/>
    <n v="14025.505499999999"/>
    <n v="0.58512747183979974"/>
    <s v="Profit"/>
  </r>
  <r>
    <s v="TXN0106"/>
    <d v="2025-10-03T00:00:00"/>
    <x v="0"/>
    <x v="0"/>
    <x v="0"/>
    <x v="1"/>
    <n v="1089"/>
    <n v="18"/>
    <n v="544.49450000000002"/>
    <x v="0"/>
    <n v="18"/>
    <n v="19602"/>
    <n v="19602"/>
    <n v="-544.49450000000002"/>
    <n v="-2.777749719416386E-2"/>
    <s v="Loss"/>
  </r>
  <r>
    <s v="TXN0107"/>
    <d v="2025-03-21T00:00:00"/>
    <x v="0"/>
    <x v="3"/>
    <x v="0"/>
    <x v="0"/>
    <n v="114"/>
    <n v="53"/>
    <n v="544.49450000000002"/>
    <x v="0"/>
    <n v="20"/>
    <n v="6042"/>
    <n v="2280"/>
    <n v="3217.5055000000002"/>
    <n v="0.53252325388944066"/>
    <s v="Profit"/>
  </r>
  <r>
    <s v="TXN0108"/>
    <d v="2025-01-31T00:00:00"/>
    <x v="1"/>
    <x v="0"/>
    <x v="0"/>
    <x v="3"/>
    <n v="1520"/>
    <n v="18"/>
    <n v="544.49450000000002"/>
    <x v="1"/>
    <n v="19"/>
    <n v="27360"/>
    <n v="28880"/>
    <n v="-2064.4944999999998"/>
    <n v="-7.5456670321637415E-2"/>
    <s v="Loss"/>
  </r>
  <r>
    <s v="TXN0109"/>
    <d v="2025-01-05T00:00:00"/>
    <x v="2"/>
    <x v="1"/>
    <x v="1"/>
    <x v="3"/>
    <n v="567"/>
    <n v="29"/>
    <n v="664"/>
    <x v="0"/>
    <n v="19"/>
    <n v="16443"/>
    <n v="10773"/>
    <n v="5006"/>
    <n v="0.30444566076749985"/>
    <s v="Profit"/>
  </r>
  <r>
    <s v="TXN0110"/>
    <d v="2025-01-18T00:00:00"/>
    <x v="1"/>
    <x v="2"/>
    <x v="1"/>
    <x v="0"/>
    <n v="891"/>
    <n v="35"/>
    <n v="544.49450000000002"/>
    <x v="1"/>
    <n v="20"/>
    <n v="31185"/>
    <n v="17820"/>
    <n v="12820.505499999999"/>
    <n v="0.41111128747795411"/>
    <s v="Profit"/>
  </r>
  <r>
    <s v="TXN0111"/>
    <d v="2025-03-18T00:00:00"/>
    <x v="0"/>
    <x v="0"/>
    <x v="0"/>
    <x v="4"/>
    <n v="1687"/>
    <n v="107"/>
    <n v="601"/>
    <x v="1"/>
    <n v="35"/>
    <n v="180509"/>
    <n v="59045"/>
    <n v="120863"/>
    <n v="0.66956772238503348"/>
    <s v="Profit"/>
  </r>
  <r>
    <s v="TXN0112"/>
    <d v="2025-05-22T00:00:00"/>
    <x v="2"/>
    <x v="5"/>
    <x v="1"/>
    <x v="5"/>
    <n v="566"/>
    <n v="120"/>
    <n v="429"/>
    <x v="0"/>
    <n v="55"/>
    <n v="67920"/>
    <n v="31130"/>
    <n v="36361"/>
    <n v="0.53535041224970559"/>
    <s v="Profit"/>
  </r>
  <r>
    <s v="TXN0113"/>
    <d v="2025-04-16T00:00:00"/>
    <x v="3"/>
    <x v="1"/>
    <x v="1"/>
    <x v="1"/>
    <n v="425"/>
    <n v="21"/>
    <n v="544.49450000000002"/>
    <x v="1"/>
    <n v="18"/>
    <n v="8925"/>
    <n v="7650"/>
    <n v="730.50549999999998"/>
    <n v="8.1849355742296917E-2"/>
    <s v="Profit"/>
  </r>
  <r>
    <s v="TXN0114"/>
    <d v="2025-07-05T00:00:00"/>
    <x v="2"/>
    <x v="1"/>
    <x v="1"/>
    <x v="0"/>
    <n v="229"/>
    <n v="41"/>
    <n v="544.49450000000002"/>
    <x v="0"/>
    <n v="20"/>
    <n v="9389"/>
    <n v="4580"/>
    <n v="4264.5055000000002"/>
    <n v="0.4542023112152519"/>
    <s v="Profit"/>
  </r>
  <r>
    <s v="TXN0115"/>
    <d v="2025-05-15T00:00:00"/>
    <x v="2"/>
    <x v="6"/>
    <x v="1"/>
    <x v="0"/>
    <n v="115"/>
    <n v="54"/>
    <n v="839"/>
    <x v="0"/>
    <n v="20"/>
    <n v="6210"/>
    <n v="2300"/>
    <n v="3071"/>
    <n v="0.49452495974235106"/>
    <s v="Profit"/>
  </r>
  <r>
    <s v="TXN0116"/>
    <d v="2025-09-03T00:00:00"/>
    <x v="0"/>
    <x v="0"/>
    <x v="0"/>
    <x v="3"/>
    <n v="1776"/>
    <n v="24"/>
    <n v="544.49450000000002"/>
    <x v="1"/>
    <n v="19"/>
    <n v="42624"/>
    <n v="33744"/>
    <n v="8335.5054999999993"/>
    <n v="0.19555896912537535"/>
    <s v="Profit"/>
  </r>
  <r>
    <s v="TXN0117"/>
    <d v="2025-03-23T00:00:00"/>
    <x v="0"/>
    <x v="2"/>
    <x v="1"/>
    <x v="2"/>
    <n v="835"/>
    <n v="45"/>
    <n v="544.49450000000002"/>
    <x v="0"/>
    <n v="22"/>
    <n v="37575"/>
    <n v="18370"/>
    <n v="18660.505499999999"/>
    <n v="0.49662023952095807"/>
    <s v="Profit"/>
  </r>
  <r>
    <s v="TXN0118"/>
    <d v="2025-03-15T00:00:00"/>
    <x v="0"/>
    <x v="0"/>
    <x v="0"/>
    <x v="1"/>
    <n v="685"/>
    <n v="21"/>
    <n v="544.49450000000002"/>
    <x v="0"/>
    <n v="18"/>
    <n v="14385"/>
    <n v="12330"/>
    <n v="1510.5055"/>
    <n v="0.10500559610705595"/>
    <s v="Profit"/>
  </r>
  <r>
    <s v="TXN0119"/>
    <d v="2025-03-18T00:00:00"/>
    <x v="0"/>
    <x v="6"/>
    <x v="1"/>
    <x v="0"/>
    <n v="147"/>
    <n v="19"/>
    <n v="432"/>
    <x v="1"/>
    <n v="20"/>
    <n v="2793"/>
    <n v="2940"/>
    <n v="-579"/>
    <n v="-0.20730397422126745"/>
    <s v="Loss"/>
  </r>
  <r>
    <s v="TXN0120"/>
    <d v="2025-07-02T00:00:00"/>
    <x v="4"/>
    <x v="5"/>
    <x v="1"/>
    <x v="2"/>
    <n v="521"/>
    <n v="50"/>
    <n v="544.49450000000002"/>
    <x v="0"/>
    <n v="22"/>
    <n v="26050"/>
    <n v="11462"/>
    <n v="14043.505499999999"/>
    <n v="0.53909809980806145"/>
    <s v="Profit"/>
  </r>
  <r>
    <s v="TXN0121"/>
    <d v="2025-08-04T00:00:00"/>
    <x v="3"/>
    <x v="0"/>
    <x v="0"/>
    <x v="0"/>
    <n v="1899"/>
    <n v="53"/>
    <n v="544.49450000000002"/>
    <x v="0"/>
    <n v="20"/>
    <n v="100647"/>
    <n v="37980"/>
    <n v="62122.505499999999"/>
    <n v="0.61723156676304314"/>
    <s v="Profit"/>
  </r>
  <r>
    <s v="TXN0122"/>
    <d v="2025-04-28T00:00:00"/>
    <x v="3"/>
    <x v="6"/>
    <x v="1"/>
    <x v="4"/>
    <n v="782"/>
    <n v="72"/>
    <n v="544.49450000000002"/>
    <x v="0"/>
    <n v="35"/>
    <n v="56304"/>
    <n v="27370"/>
    <n v="28389.505499999999"/>
    <n v="0.50421827046035805"/>
    <s v="Profit"/>
  </r>
  <r>
    <s v="TXN0123"/>
    <d v="2025-03-30T00:00:00"/>
    <x v="0"/>
    <x v="0"/>
    <x v="0"/>
    <x v="3"/>
    <n v="1112"/>
    <n v="32"/>
    <n v="544.49450000000002"/>
    <x v="1"/>
    <n v="19"/>
    <n v="35584"/>
    <n v="21128"/>
    <n v="13911.505499999999"/>
    <n v="0.39094833352068342"/>
    <s v="Profit"/>
  </r>
  <r>
    <s v="TXN0124"/>
    <d v="2025-04-09T00:00:00"/>
    <x v="3"/>
    <x v="4"/>
    <x v="0"/>
    <x v="1"/>
    <n v="209"/>
    <n v="35"/>
    <n v="544.49450000000002"/>
    <x v="1"/>
    <n v="18"/>
    <n v="7315"/>
    <n v="3762"/>
    <n v="3008.5055000000002"/>
    <n v="0.41127894736842108"/>
    <s v="Profit"/>
  </r>
  <r>
    <s v="TXN0125"/>
    <d v="2025-01-06T00:00:00"/>
    <x v="1"/>
    <x v="4"/>
    <x v="0"/>
    <x v="4"/>
    <n v="381"/>
    <n v="90"/>
    <n v="544.49450000000002"/>
    <x v="0"/>
    <n v="35"/>
    <n v="34290"/>
    <n v="13335"/>
    <n v="20410.505499999999"/>
    <n v="0.59523200641586471"/>
    <s v="Profit"/>
  </r>
  <r>
    <s v="TXN0126"/>
    <d v="2025-02-28T00:00:00"/>
    <x v="4"/>
    <x v="6"/>
    <x v="1"/>
    <x v="4"/>
    <n v="460"/>
    <n v="117"/>
    <n v="544.49450000000002"/>
    <x v="1"/>
    <n v="35"/>
    <n v="53820"/>
    <n v="16100"/>
    <n v="37175.505499999999"/>
    <n v="0.69073774619100703"/>
    <s v="Profit"/>
  </r>
  <r>
    <s v="TXN0127"/>
    <d v="2025-01-11T00:00:00"/>
    <x v="1"/>
    <x v="0"/>
    <x v="0"/>
    <x v="0"/>
    <n v="1402"/>
    <n v="34"/>
    <n v="544.49450000000002"/>
    <x v="0"/>
    <n v="20"/>
    <n v="47668"/>
    <n v="28040"/>
    <n v="19083.505499999999"/>
    <n v="0.40034206385835358"/>
    <s v="Profit"/>
  </r>
  <r>
    <s v="TXN0128"/>
    <d v="2025-03-25T00:00:00"/>
    <x v="0"/>
    <x v="0"/>
    <x v="0"/>
    <x v="4"/>
    <n v="859"/>
    <n v="89"/>
    <n v="544.49450000000002"/>
    <x v="1"/>
    <n v="35"/>
    <n v="76451"/>
    <n v="30065"/>
    <n v="45841.505499999999"/>
    <n v="0.59961943597860068"/>
    <s v="Profit"/>
  </r>
  <r>
    <s v="TXN0129"/>
    <d v="2025-04-05T00:00:00"/>
    <x v="2"/>
    <x v="0"/>
    <x v="0"/>
    <x v="4"/>
    <n v="1193"/>
    <n v="74"/>
    <n v="579"/>
    <x v="0"/>
    <n v="35"/>
    <n v="88282"/>
    <n v="41755"/>
    <n v="45948"/>
    <n v="0.52046849867470157"/>
    <s v="Profit"/>
  </r>
  <r>
    <s v="TXN0130"/>
    <d v="2025-01-24T00:00:00"/>
    <x v="1"/>
    <x v="1"/>
    <x v="1"/>
    <x v="5"/>
    <n v="114"/>
    <n v="95"/>
    <n v="544.49450000000002"/>
    <x v="1"/>
    <n v="55"/>
    <n v="10830"/>
    <n v="6270"/>
    <n v="4015.5055000000002"/>
    <n v="0.37077613111726687"/>
    <s v="Profit"/>
  </r>
  <r>
    <s v="TXN0131"/>
    <d v="2025-05-30T00:00:00"/>
    <x v="2"/>
    <x v="5"/>
    <x v="1"/>
    <x v="4"/>
    <n v="480"/>
    <n v="108"/>
    <n v="544.49450000000002"/>
    <x v="1"/>
    <n v="35"/>
    <n v="51840"/>
    <n v="16800"/>
    <n v="34495.505499999999"/>
    <n v="0.6654225597993827"/>
    <s v="Profit"/>
  </r>
  <r>
    <s v="TXN0132"/>
    <d v="2025-02-26T00:00:00"/>
    <x v="4"/>
    <x v="0"/>
    <x v="0"/>
    <x v="5"/>
    <n v="1801"/>
    <n v="68"/>
    <n v="544.49450000000002"/>
    <x v="1"/>
    <n v="55"/>
    <n v="122468"/>
    <n v="99055"/>
    <n v="22868.505499999999"/>
    <n v="0.18673045611914948"/>
    <s v="Profit"/>
  </r>
  <r>
    <s v="TXN0133"/>
    <d v="2025-12-01T00:00:00"/>
    <x v="1"/>
    <x v="0"/>
    <x v="0"/>
    <x v="0"/>
    <n v="1123"/>
    <n v="14"/>
    <n v="218"/>
    <x v="0"/>
    <n v="20"/>
    <n v="15722"/>
    <n v="22460"/>
    <n v="-6956"/>
    <n v="-0.44243734893779418"/>
    <s v="Loss"/>
  </r>
  <r>
    <s v="TXN0134"/>
    <d v="2025-04-05T00:00:00"/>
    <x v="3"/>
    <x v="1"/>
    <x v="1"/>
    <x v="3"/>
    <n v="529"/>
    <n v="39"/>
    <n v="544.49450000000002"/>
    <x v="0"/>
    <n v="19"/>
    <n v="20631"/>
    <n v="10051"/>
    <n v="10035.505499999999"/>
    <n v="0.48642845717609418"/>
    <s v="Profit"/>
  </r>
  <r>
    <s v="TXN0135"/>
    <d v="2025-05-06T00:00:00"/>
    <x v="2"/>
    <x v="1"/>
    <x v="1"/>
    <x v="0"/>
    <n v="517"/>
    <n v="59"/>
    <n v="386"/>
    <x v="1"/>
    <n v="20"/>
    <n v="30503"/>
    <n v="10340"/>
    <n v="19777"/>
    <n v="0.64836245615185395"/>
    <s v="Profit"/>
  </r>
  <r>
    <s v="TXN0136"/>
    <d v="2025-04-24T00:00:00"/>
    <x v="3"/>
    <x v="3"/>
    <x v="0"/>
    <x v="3"/>
    <n v="471"/>
    <n v="29"/>
    <n v="544.49450000000002"/>
    <x v="1"/>
    <n v="19"/>
    <n v="13659"/>
    <n v="8949"/>
    <n v="4165.5055000000002"/>
    <n v="0.30496416282304711"/>
    <s v="Profit"/>
  </r>
  <r>
    <s v="TXN0137"/>
    <d v="2025-12-03T00:00:00"/>
    <x v="0"/>
    <x v="0"/>
    <x v="0"/>
    <x v="2"/>
    <n v="750"/>
    <n v="25"/>
    <n v="544.49450000000002"/>
    <x v="0"/>
    <n v="22"/>
    <n v="18750"/>
    <n v="16500"/>
    <n v="1705.5055"/>
    <n v="9.0960293333333331E-2"/>
    <s v="Profit"/>
  </r>
  <r>
    <s v="TXN0138"/>
    <d v="2025-04-03T00:00:00"/>
    <x v="0"/>
    <x v="0"/>
    <x v="0"/>
    <x v="5"/>
    <n v="1656"/>
    <n v="74"/>
    <n v="544.49450000000002"/>
    <x v="0"/>
    <n v="55"/>
    <n v="122544"/>
    <n v="91080"/>
    <n v="30919.505499999999"/>
    <n v="0.25231349964094529"/>
    <s v="Profit"/>
  </r>
  <r>
    <s v="TXN0139"/>
    <d v="2025-07-02T00:00:00"/>
    <x v="4"/>
    <x v="3"/>
    <x v="0"/>
    <x v="5"/>
    <n v="102"/>
    <n v="108"/>
    <n v="383"/>
    <x v="1"/>
    <n v="55"/>
    <n v="11016"/>
    <n v="5610"/>
    <n v="5023"/>
    <n v="0.45597312999273781"/>
    <s v="Profit"/>
  </r>
  <r>
    <s v="TXN0140"/>
    <d v="2025-01-07T00:00:00"/>
    <x v="1"/>
    <x v="0"/>
    <x v="0"/>
    <x v="0"/>
    <n v="530"/>
    <n v="21"/>
    <n v="908"/>
    <x v="1"/>
    <n v="20"/>
    <n v="11130"/>
    <n v="10600"/>
    <n v="-378"/>
    <n v="-3.3962264150943396E-2"/>
    <s v="Loss"/>
  </r>
  <r>
    <s v="TXN0141"/>
    <d v="2025-09-03T00:00:00"/>
    <x v="0"/>
    <x v="0"/>
    <x v="0"/>
    <x v="0"/>
    <n v="759"/>
    <n v="13"/>
    <n v="544.49450000000002"/>
    <x v="0"/>
    <n v="20"/>
    <n v="9867"/>
    <n v="15180"/>
    <n v="-5857.4944999999998"/>
    <n v="-0.59364492753623188"/>
    <s v="Loss"/>
  </r>
  <r>
    <s v="TXN0142"/>
    <d v="2025-04-03T00:00:00"/>
    <x v="3"/>
    <x v="6"/>
    <x v="1"/>
    <x v="3"/>
    <n v="707"/>
    <n v="38"/>
    <n v="544.49450000000002"/>
    <x v="0"/>
    <n v="19"/>
    <n v="26866"/>
    <n v="13433"/>
    <n v="12888.505499999999"/>
    <n v="0.47973295243058139"/>
    <s v="Profit"/>
  </r>
  <r>
    <s v="TXN0143"/>
    <d v="2025-04-28T00:00:00"/>
    <x v="3"/>
    <x v="0"/>
    <x v="0"/>
    <x v="4"/>
    <n v="624"/>
    <n v="37"/>
    <n v="544.49450000000002"/>
    <x v="0"/>
    <n v="35"/>
    <n v="23088"/>
    <n v="21840"/>
    <n v="703.50549999999998"/>
    <n v="3.047061243936244E-2"/>
    <s v="Profit"/>
  </r>
  <r>
    <s v="TXN0144"/>
    <d v="2025-01-19T00:00:00"/>
    <x v="1"/>
    <x v="6"/>
    <x v="1"/>
    <x v="3"/>
    <n v="429"/>
    <n v="24"/>
    <n v="722"/>
    <x v="0"/>
    <n v="19"/>
    <n v="10296"/>
    <n v="8151"/>
    <n v="1423"/>
    <n v="0.13820901320901322"/>
    <s v="Profit"/>
  </r>
  <r>
    <s v="TXN0145"/>
    <d v="2025-04-08T00:00:00"/>
    <x v="3"/>
    <x v="4"/>
    <x v="0"/>
    <x v="5"/>
    <n v="643"/>
    <n v="108"/>
    <n v="544.49450000000002"/>
    <x v="1"/>
    <n v="55"/>
    <n v="69444"/>
    <n v="35365"/>
    <n v="33534.505499999999"/>
    <n v="0.48289996975980648"/>
    <s v="Profit"/>
  </r>
  <r>
    <s v="TXN0146"/>
    <d v="2025-05-22T00:00:00"/>
    <x v="2"/>
    <x v="0"/>
    <x v="0"/>
    <x v="0"/>
    <n v="940"/>
    <n v="57"/>
    <n v="562"/>
    <x v="1"/>
    <n v="20"/>
    <n v="53580"/>
    <n v="18800"/>
    <n v="34218"/>
    <n v="0.63863381858902579"/>
    <s v="Profit"/>
  </r>
  <r>
    <s v="TXN0147"/>
    <d v="2025-04-17T00:00:00"/>
    <x v="3"/>
    <x v="6"/>
    <x v="1"/>
    <x v="2"/>
    <n v="420"/>
    <n v="28"/>
    <n v="544.49450000000002"/>
    <x v="1"/>
    <n v="22"/>
    <n v="11760"/>
    <n v="9240"/>
    <n v="1975.5055"/>
    <n v="0.16798516156462584"/>
    <s v="Profit"/>
  </r>
  <r>
    <s v="TXN0148"/>
    <d v="2025-02-05T00:00:00"/>
    <x v="2"/>
    <x v="5"/>
    <x v="1"/>
    <x v="0"/>
    <n v="187"/>
    <n v="53"/>
    <n v="544.49450000000002"/>
    <x v="1"/>
    <n v="20"/>
    <n v="9911"/>
    <n v="3740"/>
    <n v="5626.5055000000002"/>
    <n v="0.56770310765815757"/>
    <s v="Profit"/>
  </r>
  <r>
    <s v="TXN0149"/>
    <d v="2025-05-31T00:00:00"/>
    <x v="2"/>
    <x v="0"/>
    <x v="0"/>
    <x v="0"/>
    <n v="1650"/>
    <n v="52"/>
    <n v="786"/>
    <x v="1"/>
    <n v="20"/>
    <n v="85800"/>
    <n v="33000"/>
    <n v="52014"/>
    <n v="0.60622377622377621"/>
    <s v="Profit"/>
  </r>
  <r>
    <s v="TXN0150"/>
    <d v="2025-03-15T00:00:00"/>
    <x v="0"/>
    <x v="1"/>
    <x v="1"/>
    <x v="0"/>
    <n v="419"/>
    <n v="56"/>
    <n v="460"/>
    <x v="0"/>
    <n v="20"/>
    <n v="23464"/>
    <n v="8380"/>
    <n v="14624"/>
    <n v="0.62325264234572109"/>
    <s v="Profit"/>
  </r>
  <r>
    <s v="TXN0151"/>
    <d v="2025-02-27T00:00:00"/>
    <x v="4"/>
    <x v="0"/>
    <x v="0"/>
    <x v="3"/>
    <n v="1217"/>
    <n v="18"/>
    <n v="476"/>
    <x v="0"/>
    <n v="19"/>
    <n v="21906"/>
    <n v="23123"/>
    <n v="-1693"/>
    <n v="-7.7284762165616722E-2"/>
    <s v="Loss"/>
  </r>
  <r>
    <s v="TXN0152"/>
    <d v="2025-10-03T00:00:00"/>
    <x v="0"/>
    <x v="1"/>
    <x v="1"/>
    <x v="0"/>
    <n v="284"/>
    <n v="19"/>
    <n v="544.49450000000002"/>
    <x v="1"/>
    <n v="20"/>
    <n v="5396"/>
    <n v="5680"/>
    <n v="-828.49450000000002"/>
    <n v="-0.15353863973313567"/>
    <s v="Loss"/>
  </r>
  <r>
    <s v="TXN0153"/>
    <d v="2025-02-16T00:00:00"/>
    <x v="4"/>
    <x v="5"/>
    <x v="1"/>
    <x v="0"/>
    <n v="773"/>
    <n v="46"/>
    <n v="510"/>
    <x v="0"/>
    <n v="20"/>
    <n v="35558"/>
    <n v="15460"/>
    <n v="19588"/>
    <n v="0.55087462736936832"/>
    <s v="Profit"/>
  </r>
  <r>
    <s v="TXN0154"/>
    <d v="2025-07-04T00:00:00"/>
    <x v="3"/>
    <x v="0"/>
    <x v="0"/>
    <x v="1"/>
    <n v="1429"/>
    <n v="28"/>
    <n v="544.49450000000002"/>
    <x v="1"/>
    <n v="18"/>
    <n v="40012"/>
    <n v="25722"/>
    <n v="13745.505499999999"/>
    <n v="0.34353457712686192"/>
    <s v="Profit"/>
  </r>
  <r>
    <s v="TXN0155"/>
    <d v="2025-09-02T00:00:00"/>
    <x v="4"/>
    <x v="0"/>
    <x v="0"/>
    <x v="0"/>
    <n v="1765"/>
    <n v="25"/>
    <n v="790"/>
    <x v="1"/>
    <n v="20"/>
    <n v="44125"/>
    <n v="35300"/>
    <n v="8035"/>
    <n v="0.18209631728045325"/>
    <s v="Profit"/>
  </r>
  <r>
    <s v="TXN0156"/>
    <d v="2025-04-24T00:00:00"/>
    <x v="3"/>
    <x v="1"/>
    <x v="1"/>
    <x v="3"/>
    <n v="379"/>
    <n v="35"/>
    <n v="544.49450000000002"/>
    <x v="1"/>
    <n v="19"/>
    <n v="13265"/>
    <n v="7201"/>
    <n v="5519.5055000000002"/>
    <n v="0.41609540143234075"/>
    <s v="Profit"/>
  </r>
  <r>
    <s v="TXN0157"/>
    <d v="2025-03-14T00:00:00"/>
    <x v="0"/>
    <x v="1"/>
    <x v="1"/>
    <x v="0"/>
    <n v="598"/>
    <n v="55"/>
    <n v="544.49450000000002"/>
    <x v="0"/>
    <n v="20"/>
    <n v="32890"/>
    <n v="11960"/>
    <n v="20385.505499999999"/>
    <n v="0.61980861964122835"/>
    <s v="Profit"/>
  </r>
  <r>
    <s v="TXN0158"/>
    <d v="2025-01-15T00:00:00"/>
    <x v="1"/>
    <x v="3"/>
    <x v="0"/>
    <x v="2"/>
    <n v="309"/>
    <n v="25"/>
    <n v="408"/>
    <x v="1"/>
    <n v="22"/>
    <n v="7725"/>
    <n v="6798"/>
    <n v="519"/>
    <n v="6.718446601941748E-2"/>
    <s v="Profit"/>
  </r>
  <r>
    <s v="TXN0159"/>
    <d v="2025-01-31T00:00:00"/>
    <x v="1"/>
    <x v="4"/>
    <x v="0"/>
    <x v="5"/>
    <n v="609"/>
    <n v="70"/>
    <n v="544.49450000000002"/>
    <x v="0"/>
    <n v="55"/>
    <n v="42630"/>
    <n v="33495"/>
    <n v="8590.5054999999993"/>
    <n v="0.2015131480178278"/>
    <s v="Profit"/>
  </r>
  <r>
    <s v="TXN0160"/>
    <d v="2025-09-05T00:00:00"/>
    <x v="2"/>
    <x v="1"/>
    <x v="1"/>
    <x v="1"/>
    <n v="173"/>
    <n v="31"/>
    <n v="544.49450000000002"/>
    <x v="1"/>
    <n v="18"/>
    <n v="5363"/>
    <n v="3114"/>
    <n v="1704.5055"/>
    <n v="0.31782686928957671"/>
    <s v="Profit"/>
  </r>
  <r>
    <s v="TXN0161"/>
    <d v="2025-01-20T00:00:00"/>
    <x v="1"/>
    <x v="0"/>
    <x v="0"/>
    <x v="3"/>
    <n v="1679"/>
    <n v="26"/>
    <n v="544.49450000000002"/>
    <x v="1"/>
    <n v="19"/>
    <n v="43654"/>
    <n v="31901"/>
    <n v="11208.505499999999"/>
    <n v="0.25675781142621523"/>
    <s v="Profit"/>
  </r>
  <r>
    <s v="TXN0162"/>
    <d v="2025-04-14T00:00:00"/>
    <x v="3"/>
    <x v="4"/>
    <x v="0"/>
    <x v="0"/>
    <n v="432"/>
    <n v="19"/>
    <n v="544.49450000000002"/>
    <x v="1"/>
    <n v="20"/>
    <n v="8208"/>
    <n v="8640"/>
    <n v="-976.49450000000002"/>
    <n v="-0.11896862816764132"/>
    <s v="Loss"/>
  </r>
  <r>
    <s v="TXN0163"/>
    <d v="2025-01-28T00:00:00"/>
    <x v="1"/>
    <x v="0"/>
    <x v="0"/>
    <x v="2"/>
    <n v="1392"/>
    <n v="25"/>
    <n v="544.49450000000002"/>
    <x v="1"/>
    <n v="22"/>
    <n v="34800"/>
    <n v="30624"/>
    <n v="3631.5055000000002"/>
    <n v="0.10435360632183908"/>
    <s v="Profit"/>
  </r>
  <r>
    <s v="TXN0164"/>
    <d v="2025-02-26T00:00:00"/>
    <x v="4"/>
    <x v="4"/>
    <x v="0"/>
    <x v="5"/>
    <n v="897"/>
    <n v="91"/>
    <n v="272"/>
    <x v="0"/>
    <n v="55"/>
    <n v="81627"/>
    <n v="49335"/>
    <n v="32020"/>
    <n v="0.39227216484741567"/>
    <s v="Profit"/>
  </r>
  <r>
    <s v="TXN0165"/>
    <d v="2025-03-31T00:00:00"/>
    <x v="0"/>
    <x v="2"/>
    <x v="1"/>
    <x v="1"/>
    <n v="844"/>
    <n v="31"/>
    <n v="544.49450000000002"/>
    <x v="0"/>
    <n v="18"/>
    <n v="26164"/>
    <n v="15192"/>
    <n v="10427.505499999999"/>
    <n v="0.39854401085460939"/>
    <s v="Profit"/>
  </r>
  <r>
    <s v="TXN0166"/>
    <d v="2025-07-03T00:00:00"/>
    <x v="0"/>
    <x v="0"/>
    <x v="0"/>
    <x v="0"/>
    <n v="855"/>
    <n v="23"/>
    <n v="544.49450000000002"/>
    <x v="0"/>
    <n v="20"/>
    <n v="19665"/>
    <n v="17100"/>
    <n v="2020.5055"/>
    <n v="0.10274627510806"/>
    <s v="Profit"/>
  </r>
  <r>
    <s v="TXN0167"/>
    <d v="2025-05-25T00:00:00"/>
    <x v="2"/>
    <x v="6"/>
    <x v="1"/>
    <x v="3"/>
    <n v="559"/>
    <n v="40"/>
    <n v="544.49450000000002"/>
    <x v="1"/>
    <n v="19"/>
    <n v="22360"/>
    <n v="10621"/>
    <n v="11194.505499999999"/>
    <n v="0.50064872540250449"/>
    <s v="Profit"/>
  </r>
  <r>
    <s v="TXN0168"/>
    <d v="2025-04-23T00:00:00"/>
    <x v="3"/>
    <x v="5"/>
    <x v="1"/>
    <x v="0"/>
    <n v="552"/>
    <n v="39"/>
    <n v="544.49450000000002"/>
    <x v="0"/>
    <n v="20"/>
    <n v="21528"/>
    <n v="11040"/>
    <n v="9943.5054999999993"/>
    <n v="0.46188710052025267"/>
    <s v="Profit"/>
  </r>
  <r>
    <s v="TXN0169"/>
    <d v="2025-03-21T00:00:00"/>
    <x v="0"/>
    <x v="5"/>
    <x v="1"/>
    <x v="0"/>
    <n v="138"/>
    <n v="64"/>
    <n v="544.49450000000002"/>
    <x v="0"/>
    <n v="20"/>
    <n v="8832"/>
    <n v="2760"/>
    <n v="5527.5055000000002"/>
    <n v="0.62584980751811592"/>
    <s v="Profit"/>
  </r>
  <r>
    <s v="TXN0170"/>
    <d v="2025-04-29T00:00:00"/>
    <x v="3"/>
    <x v="0"/>
    <x v="0"/>
    <x v="2"/>
    <n v="1635"/>
    <n v="35"/>
    <n v="544.49450000000002"/>
    <x v="0"/>
    <n v="22"/>
    <n v="57225"/>
    <n v="35970"/>
    <n v="20710.505499999999"/>
    <n v="0.36191359545653123"/>
    <s v="Profit"/>
  </r>
  <r>
    <s v="TXN0171"/>
    <d v="2025-05-09T00:00:00"/>
    <x v="2"/>
    <x v="5"/>
    <x v="1"/>
    <x v="3"/>
    <n v="561"/>
    <n v="36"/>
    <n v="544.49450000000002"/>
    <x v="0"/>
    <n v="19"/>
    <n v="20196"/>
    <n v="10659"/>
    <n v="8992.5054999999993"/>
    <n v="0.44526171023965139"/>
    <s v="Profit"/>
  </r>
  <r>
    <s v="TXN0172"/>
    <d v="2025-01-11T00:00:00"/>
    <x v="1"/>
    <x v="2"/>
    <x v="1"/>
    <x v="0"/>
    <n v="824"/>
    <n v="33"/>
    <n v="544.49450000000002"/>
    <x v="0"/>
    <n v="20"/>
    <n v="27192"/>
    <n v="16480"/>
    <n v="10167.505499999999"/>
    <n v="0.37391532436010588"/>
    <s v="Profit"/>
  </r>
  <r>
    <s v="TXN0173"/>
    <d v="2025-03-14T00:00:00"/>
    <x v="0"/>
    <x v="5"/>
    <x v="1"/>
    <x v="5"/>
    <n v="893"/>
    <n v="110"/>
    <n v="544.49450000000002"/>
    <x v="0"/>
    <n v="55"/>
    <n v="98230"/>
    <n v="49115"/>
    <n v="48570.505499999999"/>
    <n v="0.49445694288913772"/>
    <s v="Profit"/>
  </r>
  <r>
    <s v="TXN0174"/>
    <d v="2025-03-26T00:00:00"/>
    <x v="0"/>
    <x v="5"/>
    <x v="1"/>
    <x v="0"/>
    <n v="794"/>
    <n v="42"/>
    <n v="544.49450000000002"/>
    <x v="0"/>
    <n v="20"/>
    <n v="33348"/>
    <n v="15880"/>
    <n v="16923.505499999999"/>
    <n v="0.50748187297589054"/>
    <s v="Profit"/>
  </r>
  <r>
    <s v="TXN0175"/>
    <d v="2025-05-30T00:00:00"/>
    <x v="2"/>
    <x v="5"/>
    <x v="1"/>
    <x v="0"/>
    <n v="458"/>
    <n v="73"/>
    <n v="544.49450000000002"/>
    <x v="1"/>
    <n v="20"/>
    <n v="33434"/>
    <n v="9160"/>
    <n v="23729.505499999999"/>
    <n v="0.70974174493031039"/>
    <s v="Profit"/>
  </r>
  <r>
    <s v="TXN0176"/>
    <d v="2025-03-21T00:00:00"/>
    <x v="0"/>
    <x v="0"/>
    <x v="0"/>
    <x v="0"/>
    <n v="1271"/>
    <n v="45"/>
    <n v="544.49450000000002"/>
    <x v="0"/>
    <n v="20"/>
    <n v="57195"/>
    <n v="25420"/>
    <n v="31230.505499999999"/>
    <n v="0.54603558877524261"/>
    <s v="Profit"/>
  </r>
  <r>
    <s v="TXN0177"/>
    <d v="2025-05-01T00:00:00"/>
    <x v="1"/>
    <x v="1"/>
    <x v="1"/>
    <x v="5"/>
    <n v="416"/>
    <n v="93"/>
    <n v="284"/>
    <x v="1"/>
    <n v="55"/>
    <n v="38688"/>
    <n v="22880"/>
    <n v="15524"/>
    <n v="0.40126137303556658"/>
    <s v="Profit"/>
  </r>
  <r>
    <s v="TXN0178"/>
    <d v="2025-02-05T00:00:00"/>
    <x v="4"/>
    <x v="3"/>
    <x v="0"/>
    <x v="1"/>
    <n v="179"/>
    <n v="24"/>
    <n v="402"/>
    <x v="0"/>
    <n v="18"/>
    <n v="4296"/>
    <n v="3222"/>
    <n v="672"/>
    <n v="0.15642458100558659"/>
    <s v="Profit"/>
  </r>
  <r>
    <s v="TXN0179"/>
    <d v="2025-04-07T00:00:00"/>
    <x v="3"/>
    <x v="5"/>
    <x v="1"/>
    <x v="0"/>
    <n v="285"/>
    <n v="39"/>
    <n v="544.49450000000002"/>
    <x v="0"/>
    <n v="20"/>
    <n v="11115"/>
    <n v="5700"/>
    <n v="4870.5055000000002"/>
    <n v="0.43819212775528565"/>
    <s v="Profit"/>
  </r>
  <r>
    <s v="TXN0180"/>
    <d v="2025-04-16T00:00:00"/>
    <x v="3"/>
    <x v="6"/>
    <x v="1"/>
    <x v="0"/>
    <n v="792"/>
    <n v="41"/>
    <n v="836"/>
    <x v="1"/>
    <n v="20"/>
    <n v="32472"/>
    <n v="15840"/>
    <n v="15796"/>
    <n v="0.48644986449864497"/>
    <s v="Profit"/>
  </r>
  <r>
    <s v="TXN0181"/>
    <d v="2025-05-17T00:00:00"/>
    <x v="2"/>
    <x v="6"/>
    <x v="1"/>
    <x v="1"/>
    <n v="416"/>
    <n v="27"/>
    <n v="544.49450000000002"/>
    <x v="1"/>
    <n v="18"/>
    <n v="11232"/>
    <n v="7488"/>
    <n v="3199.5055000000002"/>
    <n v="0.28485625890313393"/>
    <s v="Profit"/>
  </r>
  <r>
    <s v="TXN0182"/>
    <d v="2025-03-14T00:00:00"/>
    <x v="0"/>
    <x v="6"/>
    <x v="1"/>
    <x v="3"/>
    <n v="614"/>
    <n v="34"/>
    <n v="544.49450000000002"/>
    <x v="0"/>
    <n v="19"/>
    <n v="20876"/>
    <n v="11666"/>
    <n v="8665.5054999999993"/>
    <n v="0.41509415117838661"/>
    <s v="Profit"/>
  </r>
  <r>
    <s v="TXN0183"/>
    <d v="2025-01-14T00:00:00"/>
    <x v="1"/>
    <x v="0"/>
    <x v="0"/>
    <x v="4"/>
    <n v="1260"/>
    <n v="94"/>
    <n v="544.49450000000002"/>
    <x v="0"/>
    <n v="35"/>
    <n v="118440"/>
    <n v="44100"/>
    <n v="73795.505499999999"/>
    <n v="0.62306235646740971"/>
    <s v="Profit"/>
  </r>
  <r>
    <s v="TXN0184"/>
    <d v="2025-11-02T00:00:00"/>
    <x v="4"/>
    <x v="4"/>
    <x v="0"/>
    <x v="0"/>
    <n v="560"/>
    <n v="35"/>
    <n v="625"/>
    <x v="0"/>
    <n v="20"/>
    <n v="19600"/>
    <n v="11200"/>
    <n v="7775"/>
    <n v="0.39668367346938777"/>
    <s v="Profit"/>
  </r>
  <r>
    <s v="TXN0185"/>
    <d v="2025-03-31T00:00:00"/>
    <x v="0"/>
    <x v="3"/>
    <x v="0"/>
    <x v="3"/>
    <n v="524"/>
    <n v="22"/>
    <n v="544.49450000000002"/>
    <x v="1"/>
    <n v="19"/>
    <n v="11528"/>
    <n v="9956"/>
    <n v="1027.5055"/>
    <n v="8.9131289035392081E-2"/>
    <s v="Profit"/>
  </r>
  <r>
    <s v="TXN0186"/>
    <d v="2025-01-21T00:00:00"/>
    <x v="1"/>
    <x v="3"/>
    <x v="0"/>
    <x v="2"/>
    <n v="329"/>
    <n v="36"/>
    <n v="544.49450000000002"/>
    <x v="1"/>
    <n v="22"/>
    <n v="11844"/>
    <n v="7238"/>
    <n v="4061.5055000000002"/>
    <n v="0.34291670888213444"/>
    <s v="Profit"/>
  </r>
  <r>
    <s v="TXN0187"/>
    <d v="2025-01-10T00:00:00"/>
    <x v="1"/>
    <x v="0"/>
    <x v="0"/>
    <x v="0"/>
    <n v="1467"/>
    <n v="28"/>
    <n v="951"/>
    <x v="1"/>
    <n v="20"/>
    <n v="41076"/>
    <n v="29340"/>
    <n v="10785"/>
    <n v="0.26256208004674264"/>
    <s v="Profit"/>
  </r>
  <r>
    <s v="TXN0188"/>
    <d v="2025-01-21T00:00:00"/>
    <x v="1"/>
    <x v="6"/>
    <x v="1"/>
    <x v="0"/>
    <n v="362"/>
    <n v="19"/>
    <n v="320"/>
    <x v="1"/>
    <n v="20"/>
    <n v="6878"/>
    <n v="7240"/>
    <n v="-682"/>
    <n v="-9.9156731608025586E-2"/>
    <s v="Loss"/>
  </r>
  <r>
    <s v="TXN0189"/>
    <d v="2025-03-02T00:00:00"/>
    <x v="0"/>
    <x v="0"/>
    <x v="0"/>
    <x v="4"/>
    <n v="749"/>
    <n v="75"/>
    <n v="544.49450000000002"/>
    <x v="1"/>
    <n v="35"/>
    <n v="56175"/>
    <n v="26215"/>
    <n v="29415.505499999999"/>
    <n v="0.52364050734312417"/>
    <s v="Profit"/>
  </r>
  <r>
    <s v="TXN0190"/>
    <d v="2025-05-08T00:00:00"/>
    <x v="2"/>
    <x v="0"/>
    <x v="0"/>
    <x v="0"/>
    <n v="1597"/>
    <n v="56"/>
    <n v="544.49450000000002"/>
    <x v="0"/>
    <n v="20"/>
    <n v="89432"/>
    <n v="31940"/>
    <n v="56947.505499999999"/>
    <n v="0.63676877963145184"/>
    <s v="Profit"/>
  </r>
  <r>
    <s v="TXN0191"/>
    <d v="2025-04-20T00:00:00"/>
    <x v="3"/>
    <x v="0"/>
    <x v="0"/>
    <x v="4"/>
    <n v="1759"/>
    <n v="35"/>
    <n v="544.49450000000002"/>
    <x v="0"/>
    <n v="35"/>
    <n v="61565"/>
    <n v="61565"/>
    <n v="-544.49450000000002"/>
    <n v="-8.8442215544546413E-3"/>
    <s v="Loss"/>
  </r>
  <r>
    <s v="TXN0192"/>
    <d v="2025-01-18T00:00:00"/>
    <x v="1"/>
    <x v="0"/>
    <x v="0"/>
    <x v="5"/>
    <n v="1614"/>
    <n v="96"/>
    <n v="544.49450000000002"/>
    <x v="0"/>
    <n v="55"/>
    <n v="154944"/>
    <n v="88770"/>
    <n v="65629.505499999999"/>
    <n v="0.42356919596757536"/>
    <s v="Profit"/>
  </r>
  <r>
    <s v="TXN0193"/>
    <d v="2025-12-01T00:00:00"/>
    <x v="1"/>
    <x v="1"/>
    <x v="1"/>
    <x v="3"/>
    <n v="482"/>
    <n v="34"/>
    <n v="544.49450000000002"/>
    <x v="1"/>
    <n v="19"/>
    <n v="16388"/>
    <n v="9158"/>
    <n v="6685.5055000000002"/>
    <n v="0.40795127532340736"/>
    <s v="Profit"/>
  </r>
  <r>
    <s v="TXN0194"/>
    <d v="2025-03-03T00:00:00"/>
    <x v="0"/>
    <x v="0"/>
    <x v="0"/>
    <x v="5"/>
    <n v="712"/>
    <n v="103"/>
    <n v="544.49450000000002"/>
    <x v="0"/>
    <n v="55"/>
    <n v="73336"/>
    <n v="39160"/>
    <n v="33631.505499999999"/>
    <n v="0.45859476246318315"/>
    <s v="Profit"/>
  </r>
  <r>
    <s v="TXN0195"/>
    <d v="2025-02-14T00:00:00"/>
    <x v="4"/>
    <x v="5"/>
    <x v="1"/>
    <x v="5"/>
    <n v="746"/>
    <n v="116"/>
    <n v="286"/>
    <x v="1"/>
    <n v="55"/>
    <n v="86536"/>
    <n v="41030"/>
    <n v="45220"/>
    <n v="0.52255708606822593"/>
    <s v="Profit"/>
  </r>
  <r>
    <s v="TXN0196"/>
    <d v="2025-02-21T00:00:00"/>
    <x v="4"/>
    <x v="0"/>
    <x v="0"/>
    <x v="4"/>
    <n v="908"/>
    <n v="42"/>
    <n v="544.49450000000002"/>
    <x v="1"/>
    <n v="35"/>
    <n v="38136"/>
    <n v="31780"/>
    <n v="5811.5055000000002"/>
    <n v="0.15238896318439271"/>
    <s v="Profit"/>
  </r>
  <r>
    <s v="TXN0197"/>
    <d v="2025-06-03T00:00:00"/>
    <x v="0"/>
    <x v="2"/>
    <x v="1"/>
    <x v="3"/>
    <n v="871"/>
    <n v="23"/>
    <n v="762"/>
    <x v="1"/>
    <n v="19"/>
    <n v="20033"/>
    <n v="16549"/>
    <n v="2722"/>
    <n v="0.1358758049218789"/>
    <s v="Profit"/>
  </r>
  <r>
    <s v="TXN0198"/>
    <d v="2025-11-03T00:00:00"/>
    <x v="0"/>
    <x v="0"/>
    <x v="0"/>
    <x v="5"/>
    <n v="1253"/>
    <n v="71"/>
    <n v="544.49450000000002"/>
    <x v="1"/>
    <n v="55"/>
    <n v="88963"/>
    <n v="68915"/>
    <n v="19503.505499999999"/>
    <n v="0.21923165248474083"/>
    <s v="Profit"/>
  </r>
  <r>
    <s v="TXN0199"/>
    <d v="2025-08-05T00:00:00"/>
    <x v="2"/>
    <x v="5"/>
    <x v="1"/>
    <x v="0"/>
    <n v="476"/>
    <n v="79"/>
    <n v="544.49450000000002"/>
    <x v="0"/>
    <n v="20"/>
    <n v="37604"/>
    <n v="9520"/>
    <n v="27539.505499999999"/>
    <n v="0.73235574672907133"/>
    <s v="Profit"/>
  </r>
  <r>
    <s v="TXN0200"/>
    <d v="2025-04-21T00:00:00"/>
    <x v="3"/>
    <x v="1"/>
    <x v="1"/>
    <x v="0"/>
    <n v="284"/>
    <n v="56"/>
    <n v="544.49450000000002"/>
    <x v="0"/>
    <n v="20"/>
    <n v="15904"/>
    <n v="5680"/>
    <n v="9679.5054999999993"/>
    <n v="0.60862081866197182"/>
    <s v="Profit"/>
  </r>
  <r>
    <s v="TXN0201"/>
    <d v="2025-03-17T00:00:00"/>
    <x v="0"/>
    <x v="0"/>
    <x v="0"/>
    <x v="5"/>
    <n v="1413"/>
    <n v="82"/>
    <n v="544.49450000000002"/>
    <x v="1"/>
    <n v="55"/>
    <n v="115866"/>
    <n v="77715"/>
    <n v="37606.505499999999"/>
    <n v="0.32456894602385511"/>
    <s v="Profit"/>
  </r>
  <r>
    <s v="TXN0202"/>
    <d v="2025-11-01T00:00:00"/>
    <x v="1"/>
    <x v="5"/>
    <x v="1"/>
    <x v="3"/>
    <n v="545"/>
    <n v="52"/>
    <n v="544.49450000000002"/>
    <x v="0"/>
    <n v="19"/>
    <n v="28340"/>
    <n v="10355"/>
    <n v="17440.505499999999"/>
    <n v="0.61540245236414959"/>
    <s v="Profit"/>
  </r>
  <r>
    <s v="TXN0203"/>
    <d v="2025-05-12T00:00:00"/>
    <x v="2"/>
    <x v="1"/>
    <x v="1"/>
    <x v="5"/>
    <n v="131"/>
    <n v="80"/>
    <n v="544.49450000000002"/>
    <x v="1"/>
    <n v="55"/>
    <n v="10480"/>
    <n v="7205"/>
    <n v="2730.5055000000002"/>
    <n v="0.26054441793893129"/>
    <s v="Profit"/>
  </r>
  <r>
    <s v="TXN0204"/>
    <d v="2025-01-18T00:00:00"/>
    <x v="1"/>
    <x v="0"/>
    <x v="0"/>
    <x v="0"/>
    <n v="1821"/>
    <n v="28"/>
    <n v="544.49450000000002"/>
    <x v="0"/>
    <n v="20"/>
    <n v="50988"/>
    <n v="36420"/>
    <n v="14023.505499999999"/>
    <n v="0.27503541029261785"/>
    <s v="Profit"/>
  </r>
  <r>
    <s v="TXN0205"/>
    <d v="2025-04-05T00:00:00"/>
    <x v="3"/>
    <x v="0"/>
    <x v="0"/>
    <x v="3"/>
    <n v="1409"/>
    <n v="30"/>
    <n v="687"/>
    <x v="1"/>
    <n v="19"/>
    <n v="42270"/>
    <n v="26771"/>
    <n v="14812"/>
    <n v="0.35041400520463684"/>
    <s v="Profit"/>
  </r>
  <r>
    <s v="TXN0206"/>
    <d v="2025-03-13T00:00:00"/>
    <x v="0"/>
    <x v="1"/>
    <x v="1"/>
    <x v="5"/>
    <n v="216"/>
    <n v="85"/>
    <n v="544.49450000000002"/>
    <x v="1"/>
    <n v="55"/>
    <n v="18360"/>
    <n v="11880"/>
    <n v="5935.5055000000002"/>
    <n v="0.32328461328976038"/>
    <s v="Profit"/>
  </r>
  <r>
    <s v="TXN0207"/>
    <d v="2025-05-24T00:00:00"/>
    <x v="2"/>
    <x v="2"/>
    <x v="1"/>
    <x v="2"/>
    <n v="368"/>
    <n v="28"/>
    <n v="544.49450000000002"/>
    <x v="1"/>
    <n v="22"/>
    <n v="10304"/>
    <n v="8096"/>
    <n v="1663.5055"/>
    <n v="0.16144269215838508"/>
    <s v="Profit"/>
  </r>
  <r>
    <s v="TXN0208"/>
    <d v="2025-06-05T00:00:00"/>
    <x v="2"/>
    <x v="3"/>
    <x v="0"/>
    <x v="4"/>
    <n v="225"/>
    <n v="65"/>
    <n v="238"/>
    <x v="0"/>
    <n v="35"/>
    <n v="14625"/>
    <n v="7875"/>
    <n v="6512"/>
    <n v="0.44526495726495724"/>
    <s v="Profit"/>
  </r>
  <r>
    <s v="TXN0209"/>
    <d v="2025-03-23T00:00:00"/>
    <x v="0"/>
    <x v="6"/>
    <x v="1"/>
    <x v="0"/>
    <n v="455"/>
    <n v="60"/>
    <n v="826"/>
    <x v="1"/>
    <n v="20"/>
    <n v="27300"/>
    <n v="9100"/>
    <n v="17374"/>
    <n v="0.63641025641025639"/>
    <s v="Profit"/>
  </r>
  <r>
    <s v="TXN0210"/>
    <d v="2025-02-14T00:00:00"/>
    <x v="4"/>
    <x v="4"/>
    <x v="0"/>
    <x v="0"/>
    <n v="620"/>
    <n v="41"/>
    <n v="329"/>
    <x v="0"/>
    <n v="20"/>
    <n v="25420"/>
    <n v="12400"/>
    <n v="12691"/>
    <n v="0.49925255704169946"/>
    <s v="Profit"/>
  </r>
  <r>
    <s v="TXN0211"/>
    <d v="2025-07-01T00:00:00"/>
    <x v="1"/>
    <x v="3"/>
    <x v="0"/>
    <x v="3"/>
    <n v="667"/>
    <n v="33"/>
    <n v="544.49450000000002"/>
    <x v="0"/>
    <n v="19"/>
    <n v="22011"/>
    <n v="12673"/>
    <n v="8793.5054999999993"/>
    <n v="0.39950504293307887"/>
    <s v="Profit"/>
  </r>
  <r>
    <s v="TXN0212"/>
    <d v="2025-03-21T00:00:00"/>
    <x v="0"/>
    <x v="0"/>
    <x v="0"/>
    <x v="0"/>
    <n v="1968"/>
    <n v="35"/>
    <n v="544.49450000000002"/>
    <x v="1"/>
    <n v="20"/>
    <n v="68880"/>
    <n v="39360"/>
    <n v="28975.505499999999"/>
    <n v="0.42066645615563297"/>
    <s v="Profit"/>
  </r>
  <r>
    <s v="TXN0213"/>
    <d v="2025-03-23T00:00:00"/>
    <x v="0"/>
    <x v="0"/>
    <x v="0"/>
    <x v="0"/>
    <n v="651"/>
    <n v="53"/>
    <n v="544.49450000000002"/>
    <x v="1"/>
    <n v="20"/>
    <n v="34503"/>
    <n v="13020"/>
    <n v="20938.505499999999"/>
    <n v="0.60686043242616583"/>
    <s v="Profit"/>
  </r>
  <r>
    <s v="TXN0214"/>
    <d v="2025-02-03T00:00:00"/>
    <x v="4"/>
    <x v="0"/>
    <x v="0"/>
    <x v="0"/>
    <n v="1529"/>
    <n v="42"/>
    <n v="951"/>
    <x v="0"/>
    <n v="20"/>
    <n v="64218"/>
    <n v="30580"/>
    <n v="32687"/>
    <n v="0.50900059173440471"/>
    <s v="Profit"/>
  </r>
  <r>
    <s v="TXN0215"/>
    <d v="2025-02-11T00:00:00"/>
    <x v="4"/>
    <x v="4"/>
    <x v="0"/>
    <x v="0"/>
    <n v="826"/>
    <n v="38"/>
    <n v="544.49450000000002"/>
    <x v="1"/>
    <n v="20"/>
    <n v="31388"/>
    <n v="16520"/>
    <n v="14323.505499999999"/>
    <n v="0.45633699184401683"/>
    <s v="Profit"/>
  </r>
  <r>
    <s v="TXN0216"/>
    <d v="2025-02-20T00:00:00"/>
    <x v="4"/>
    <x v="0"/>
    <x v="0"/>
    <x v="4"/>
    <n v="1062"/>
    <n v="106"/>
    <n v="544.49450000000002"/>
    <x v="0"/>
    <n v="35"/>
    <n v="112572"/>
    <n v="37170"/>
    <n v="74857.505499999999"/>
    <n v="0.6649744652311409"/>
    <s v="Profit"/>
  </r>
  <r>
    <s v="TXN0217"/>
    <d v="2025-05-29T00:00:00"/>
    <x v="2"/>
    <x v="2"/>
    <x v="1"/>
    <x v="0"/>
    <n v="275"/>
    <n v="44"/>
    <n v="544.49450000000002"/>
    <x v="1"/>
    <n v="20"/>
    <n v="12100"/>
    <n v="5500"/>
    <n v="6055.5055000000002"/>
    <n v="0.50045499999999998"/>
    <s v="Profit"/>
  </r>
  <r>
    <s v="TXN0218"/>
    <d v="2025-01-21T00:00:00"/>
    <x v="1"/>
    <x v="0"/>
    <x v="0"/>
    <x v="0"/>
    <n v="1813"/>
    <n v="13"/>
    <n v="544.49450000000002"/>
    <x v="1"/>
    <n v="20"/>
    <n v="23569"/>
    <n v="36260"/>
    <n v="-13235.494500000001"/>
    <n v="-0.56156368534939971"/>
    <s v="Loss"/>
  </r>
  <r>
    <s v="TXN0219"/>
    <d v="2025-05-20T00:00:00"/>
    <x v="2"/>
    <x v="0"/>
    <x v="0"/>
    <x v="3"/>
    <n v="1814"/>
    <n v="26"/>
    <n v="594"/>
    <x v="1"/>
    <n v="19"/>
    <n v="47164"/>
    <n v="34466"/>
    <n v="12104"/>
    <n v="0.25663641760664913"/>
    <s v="Profit"/>
  </r>
  <r>
    <s v="TXN0220"/>
    <d v="2025-01-19T00:00:00"/>
    <x v="1"/>
    <x v="4"/>
    <x v="0"/>
    <x v="3"/>
    <n v="261"/>
    <n v="23"/>
    <n v="544.49450000000002"/>
    <x v="1"/>
    <n v="19"/>
    <n v="6003"/>
    <n v="4959"/>
    <n v="499.50549999999998"/>
    <n v="8.3209312010661327E-2"/>
    <s v="Profit"/>
  </r>
  <r>
    <s v="TXN0221"/>
    <d v="2025-06-02T00:00:00"/>
    <x v="4"/>
    <x v="3"/>
    <x v="0"/>
    <x v="5"/>
    <n v="835"/>
    <n v="90"/>
    <n v="544.49450000000002"/>
    <x v="1"/>
    <n v="55"/>
    <n v="75150"/>
    <n v="45925"/>
    <n v="28680.505499999999"/>
    <n v="0.38164345309381237"/>
    <s v="Profit"/>
  </r>
  <r>
    <s v="TXN0222"/>
    <d v="2025-12-05T00:00:00"/>
    <x v="2"/>
    <x v="0"/>
    <x v="0"/>
    <x v="5"/>
    <n v="717"/>
    <n v="100"/>
    <n v="544.49450000000002"/>
    <x v="1"/>
    <n v="55"/>
    <n v="71700"/>
    <n v="39435"/>
    <n v="31720.505499999999"/>
    <n v="0.44240593444909343"/>
    <s v="Profit"/>
  </r>
  <r>
    <s v="TXN0223"/>
    <d v="2025-02-06T00:00:00"/>
    <x v="4"/>
    <x v="6"/>
    <x v="1"/>
    <x v="1"/>
    <n v="151"/>
    <n v="23"/>
    <n v="544.49450000000002"/>
    <x v="1"/>
    <n v="18"/>
    <n v="3473"/>
    <n v="2718"/>
    <n v="210.50549999999998"/>
    <n v="6.0612006910452057E-2"/>
    <s v="Profit"/>
  </r>
  <r>
    <s v="TXN0224"/>
    <d v="2025-03-25T00:00:00"/>
    <x v="0"/>
    <x v="3"/>
    <x v="0"/>
    <x v="0"/>
    <n v="838"/>
    <n v="54"/>
    <n v="420"/>
    <x v="1"/>
    <n v="20"/>
    <n v="45252"/>
    <n v="16760"/>
    <n v="28072"/>
    <n v="0.62034827189958452"/>
    <s v="Profit"/>
  </r>
  <r>
    <s v="TXN0225"/>
    <d v="2025-08-05T00:00:00"/>
    <x v="2"/>
    <x v="2"/>
    <x v="1"/>
    <x v="3"/>
    <n v="609"/>
    <n v="31"/>
    <n v="123"/>
    <x v="1"/>
    <n v="19"/>
    <n v="18879"/>
    <n v="11571"/>
    <n v="7185"/>
    <n v="0.38058159860162083"/>
    <s v="Profit"/>
  </r>
  <r>
    <s v="TXN0226"/>
    <d v="2025-05-30T00:00:00"/>
    <x v="2"/>
    <x v="3"/>
    <x v="0"/>
    <x v="1"/>
    <n v="149"/>
    <n v="31"/>
    <n v="544.49450000000002"/>
    <x v="1"/>
    <n v="18"/>
    <n v="4619"/>
    <n v="2682"/>
    <n v="1392.5055"/>
    <n v="0.30147337085949338"/>
    <s v="Profit"/>
  </r>
  <r>
    <s v="TXN0227"/>
    <d v="2025-01-28T00:00:00"/>
    <x v="1"/>
    <x v="4"/>
    <x v="0"/>
    <x v="0"/>
    <n v="237"/>
    <n v="45"/>
    <n v="544.49450000000002"/>
    <x v="1"/>
    <n v="20"/>
    <n v="10665"/>
    <n v="4740"/>
    <n v="5380.5055000000002"/>
    <n v="0.50450121894045952"/>
    <s v="Profit"/>
  </r>
  <r>
    <s v="TXN0228"/>
    <d v="2025-04-13T00:00:00"/>
    <x v="3"/>
    <x v="5"/>
    <x v="1"/>
    <x v="0"/>
    <n v="675"/>
    <n v="40"/>
    <n v="544.49450000000002"/>
    <x v="1"/>
    <n v="20"/>
    <n v="27000"/>
    <n v="13500"/>
    <n v="12955.505499999999"/>
    <n v="0.47983353703703702"/>
    <s v="Profit"/>
  </r>
  <r>
    <s v="TXN0229"/>
    <d v="2025-05-10T00:00:00"/>
    <x v="2"/>
    <x v="0"/>
    <x v="0"/>
    <x v="2"/>
    <n v="1626"/>
    <n v="34"/>
    <n v="544.49450000000002"/>
    <x v="0"/>
    <n v="22"/>
    <n v="55284"/>
    <n v="35772"/>
    <n v="18967.505499999999"/>
    <n v="0.34309213334780403"/>
    <s v="Profit"/>
  </r>
  <r>
    <s v="TXN0230"/>
    <d v="2025-11-04T00:00:00"/>
    <x v="3"/>
    <x v="0"/>
    <x v="0"/>
    <x v="0"/>
    <n v="1194"/>
    <n v="34"/>
    <n v="474"/>
    <x v="1"/>
    <n v="20"/>
    <n v="40596"/>
    <n v="23880"/>
    <n v="16242"/>
    <n v="0.40008867868755543"/>
    <s v="Profit"/>
  </r>
  <r>
    <s v="TXN0231"/>
    <d v="2025-12-01T00:00:00"/>
    <x v="1"/>
    <x v="2"/>
    <x v="1"/>
    <x v="0"/>
    <n v="240"/>
    <n v="20"/>
    <n v="544.49450000000002"/>
    <x v="1"/>
    <n v="20"/>
    <n v="4800"/>
    <n v="4800"/>
    <n v="-544.49450000000002"/>
    <n v="-0.11343635416666667"/>
    <s v="Loss"/>
  </r>
  <r>
    <s v="TXN0232"/>
    <d v="2025-03-25T00:00:00"/>
    <x v="0"/>
    <x v="0"/>
    <x v="0"/>
    <x v="0"/>
    <n v="1152"/>
    <n v="53"/>
    <n v="544.49450000000002"/>
    <x v="1"/>
    <n v="20"/>
    <n v="61056"/>
    <n v="23040"/>
    <n v="37471.505499999999"/>
    <n v="0.61372355706236892"/>
    <s v="Profit"/>
  </r>
  <r>
    <s v="TXN0233"/>
    <d v="2025-05-25T00:00:00"/>
    <x v="2"/>
    <x v="5"/>
    <x v="1"/>
    <x v="3"/>
    <n v="117"/>
    <n v="48"/>
    <n v="544.49450000000002"/>
    <x v="0"/>
    <n v="19"/>
    <n v="5616"/>
    <n v="2223"/>
    <n v="2848.5055000000002"/>
    <n v="0.50721251780626786"/>
    <s v="Profit"/>
  </r>
  <r>
    <s v="TXN0234"/>
    <d v="2025-01-07T00:00:00"/>
    <x v="1"/>
    <x v="1"/>
    <x v="1"/>
    <x v="4"/>
    <n v="585"/>
    <n v="116"/>
    <n v="544.49450000000002"/>
    <x v="0"/>
    <n v="35"/>
    <n v="67860"/>
    <n v="20475"/>
    <n v="46840.505499999999"/>
    <n v="0.69025207043913939"/>
    <s v="Profit"/>
  </r>
  <r>
    <s v="TXN0235"/>
    <d v="2025-02-13T00:00:00"/>
    <x v="4"/>
    <x v="0"/>
    <x v="0"/>
    <x v="3"/>
    <n v="1788"/>
    <n v="30"/>
    <n v="544.49450000000002"/>
    <x v="0"/>
    <n v="19"/>
    <n v="53640"/>
    <n v="33972"/>
    <n v="19123.505499999999"/>
    <n v="0.35651576249067857"/>
    <s v="Profit"/>
  </r>
  <r>
    <s v="TXN0236"/>
    <d v="2025-02-18T00:00:00"/>
    <x v="4"/>
    <x v="0"/>
    <x v="0"/>
    <x v="0"/>
    <n v="1403"/>
    <n v="14"/>
    <n v="528"/>
    <x v="0"/>
    <n v="20"/>
    <n v="19642"/>
    <n v="28060"/>
    <n v="-8946"/>
    <n v="-0.45545260156806844"/>
    <s v="Loss"/>
  </r>
  <r>
    <s v="TXN0237"/>
    <d v="2025-01-16T00:00:00"/>
    <x v="1"/>
    <x v="1"/>
    <x v="1"/>
    <x v="3"/>
    <n v="631"/>
    <n v="26"/>
    <n v="544.49450000000002"/>
    <x v="1"/>
    <n v="19"/>
    <n v="16406"/>
    <n v="11989"/>
    <n v="3872.5055000000002"/>
    <n v="0.23604202730708279"/>
    <s v="Profit"/>
  </r>
  <r>
    <s v="TXN0238"/>
    <d v="2025-03-22T00:00:00"/>
    <x v="0"/>
    <x v="2"/>
    <x v="1"/>
    <x v="2"/>
    <n v="570"/>
    <n v="30"/>
    <n v="544.49450000000002"/>
    <x v="1"/>
    <n v="22"/>
    <n v="17100"/>
    <n v="12540"/>
    <n v="4015.5055000000002"/>
    <n v="0.23482488304093568"/>
    <s v="Profit"/>
  </r>
  <r>
    <s v="TXN0239"/>
    <d v="2025-02-19T00:00:00"/>
    <x v="4"/>
    <x v="4"/>
    <x v="0"/>
    <x v="3"/>
    <n v="385"/>
    <n v="29"/>
    <n v="544.49450000000002"/>
    <x v="1"/>
    <n v="19"/>
    <n v="11165"/>
    <n v="7315"/>
    <n v="3305.5055000000002"/>
    <n v="0.29605960591133007"/>
    <s v="Profit"/>
  </r>
  <r>
    <s v="TXN0240"/>
    <d v="2025-05-06T00:00:00"/>
    <x v="2"/>
    <x v="4"/>
    <x v="0"/>
    <x v="1"/>
    <n v="591"/>
    <n v="30"/>
    <n v="544.49450000000002"/>
    <x v="1"/>
    <n v="18"/>
    <n v="17730"/>
    <n v="10638"/>
    <n v="6547.5055000000002"/>
    <n v="0.36928965031020872"/>
    <s v="Profit"/>
  </r>
  <r>
    <s v="TXN0241"/>
    <d v="2025-05-27T00:00:00"/>
    <x v="2"/>
    <x v="4"/>
    <x v="0"/>
    <x v="0"/>
    <n v="656"/>
    <n v="61"/>
    <n v="544.49450000000002"/>
    <x v="0"/>
    <n v="20"/>
    <n v="40016"/>
    <n v="13120"/>
    <n v="26351.505499999999"/>
    <n v="0.65852422780887643"/>
    <s v="Profit"/>
  </r>
  <r>
    <s v="TXN0242"/>
    <d v="2025-03-15T00:00:00"/>
    <x v="0"/>
    <x v="4"/>
    <x v="0"/>
    <x v="0"/>
    <n v="454"/>
    <n v="23"/>
    <n v="544.49450000000002"/>
    <x v="1"/>
    <n v="20"/>
    <n v="10442"/>
    <n v="9080"/>
    <n v="817.50549999999998"/>
    <n v="7.8290126412564637E-2"/>
    <s v="Profit"/>
  </r>
  <r>
    <s v="TXN0243"/>
    <d v="2025-05-18T00:00:00"/>
    <x v="2"/>
    <x v="3"/>
    <x v="0"/>
    <x v="1"/>
    <n v="675"/>
    <n v="28"/>
    <n v="544.49450000000002"/>
    <x v="0"/>
    <n v="18"/>
    <n v="18900"/>
    <n v="12150"/>
    <n v="6205.5055000000002"/>
    <n v="0.32833362433862434"/>
    <s v="Profit"/>
  </r>
  <r>
    <s v="TXN0244"/>
    <d v="2025-01-13T00:00:00"/>
    <x v="1"/>
    <x v="3"/>
    <x v="0"/>
    <x v="1"/>
    <n v="753"/>
    <n v="27"/>
    <n v="338"/>
    <x v="1"/>
    <n v="18"/>
    <n v="20331"/>
    <n v="13554"/>
    <n v="6439"/>
    <n v="0.31670847474300329"/>
    <s v="Profit"/>
  </r>
  <r>
    <s v="TXN0245"/>
    <d v="2025-01-26T00:00:00"/>
    <x v="1"/>
    <x v="5"/>
    <x v="1"/>
    <x v="3"/>
    <n v="663"/>
    <n v="36"/>
    <n v="544.49450000000002"/>
    <x v="1"/>
    <n v="19"/>
    <n v="23868"/>
    <n v="12597"/>
    <n v="10726.505499999999"/>
    <n v="0.44940948131389302"/>
    <s v="Profit"/>
  </r>
  <r>
    <s v="TXN0246"/>
    <d v="2025-03-15T00:00:00"/>
    <x v="0"/>
    <x v="6"/>
    <x v="1"/>
    <x v="1"/>
    <n v="392"/>
    <n v="30"/>
    <n v="761"/>
    <x v="0"/>
    <n v="18"/>
    <n v="11760"/>
    <n v="7056"/>
    <n v="3943"/>
    <n v="0.33528911564625852"/>
    <s v="Profit"/>
  </r>
  <r>
    <s v="TXN0247"/>
    <d v="2025-02-14T00:00:00"/>
    <x v="4"/>
    <x v="2"/>
    <x v="1"/>
    <x v="0"/>
    <n v="280"/>
    <n v="44"/>
    <n v="544.49450000000002"/>
    <x v="0"/>
    <n v="20"/>
    <n v="12320"/>
    <n v="5600"/>
    <n v="6175.5055000000002"/>
    <n v="0.50125856331168828"/>
    <s v="Profit"/>
  </r>
  <r>
    <s v="TXN0248"/>
    <d v="2025-03-01T00:00:00"/>
    <x v="1"/>
    <x v="4"/>
    <x v="0"/>
    <x v="0"/>
    <n v="681"/>
    <n v="37"/>
    <n v="717"/>
    <x v="1"/>
    <n v="20"/>
    <n v="25197"/>
    <n v="13620"/>
    <n v="10860"/>
    <n v="0.43100369091558521"/>
    <s v="Profit"/>
  </r>
  <r>
    <s v="TXN0249"/>
    <d v="2025-04-02T00:00:00"/>
    <x v="4"/>
    <x v="6"/>
    <x v="1"/>
    <x v="3"/>
    <n v="579"/>
    <n v="38"/>
    <n v="379"/>
    <x v="1"/>
    <n v="19"/>
    <n v="22002"/>
    <n v="11001"/>
    <n v="10622"/>
    <n v="0.48277429324606852"/>
    <s v="Profit"/>
  </r>
  <r>
    <s v="TXN0250"/>
    <d v="2025-03-07T00:00:00"/>
    <x v="0"/>
    <x v="0"/>
    <x v="0"/>
    <x v="3"/>
    <n v="528"/>
    <n v="19"/>
    <n v="544.49450000000002"/>
    <x v="0"/>
    <n v="19"/>
    <n v="10032"/>
    <n v="10032"/>
    <n v="-544.49450000000002"/>
    <n v="-5.4275767543859647E-2"/>
    <s v="Loss"/>
  </r>
  <r>
    <s v="TXN0251"/>
    <d v="2025-04-20T00:00:00"/>
    <x v="3"/>
    <x v="0"/>
    <x v="0"/>
    <x v="2"/>
    <n v="1171"/>
    <n v="38"/>
    <n v="544.49450000000002"/>
    <x v="0"/>
    <n v="22"/>
    <n v="44498"/>
    <n v="25762"/>
    <n v="18191.505499999999"/>
    <n v="0.40881625016854689"/>
    <s v="Profit"/>
  </r>
  <r>
    <s v="TXN0252"/>
    <d v="2025-03-24T00:00:00"/>
    <x v="0"/>
    <x v="0"/>
    <x v="0"/>
    <x v="3"/>
    <n v="513"/>
    <n v="24"/>
    <n v="492"/>
    <x v="1"/>
    <n v="19"/>
    <n v="12312"/>
    <n v="9747"/>
    <n v="2073"/>
    <n v="0.16837231968810917"/>
    <s v="Profit"/>
  </r>
  <r>
    <s v="TXN0253"/>
    <d v="2025-05-30T00:00:00"/>
    <x v="2"/>
    <x v="5"/>
    <x v="1"/>
    <x v="4"/>
    <n v="367"/>
    <n v="123"/>
    <n v="544.49450000000002"/>
    <x v="0"/>
    <n v="35"/>
    <n v="45141"/>
    <n v="12845"/>
    <n v="31751.505499999999"/>
    <n v="0.70338507122128435"/>
    <s v="Profit"/>
  </r>
  <r>
    <s v="TXN0254"/>
    <d v="2025-04-30T00:00:00"/>
    <x v="3"/>
    <x v="0"/>
    <x v="0"/>
    <x v="0"/>
    <n v="827"/>
    <n v="31"/>
    <n v="544.49450000000002"/>
    <x v="1"/>
    <n v="20"/>
    <n v="25637"/>
    <n v="16540"/>
    <n v="8552.5054999999993"/>
    <n v="0.33360008971408506"/>
    <s v="Profit"/>
  </r>
  <r>
    <s v="TXN0255"/>
    <d v="2025-05-04T00:00:00"/>
    <x v="3"/>
    <x v="0"/>
    <x v="0"/>
    <x v="4"/>
    <n v="952"/>
    <n v="114"/>
    <n v="544.49450000000002"/>
    <x v="1"/>
    <n v="35"/>
    <n v="108528"/>
    <n v="33320"/>
    <n v="74663.505499999999"/>
    <n v="0.68796536838419575"/>
    <s v="Profit"/>
  </r>
  <r>
    <s v="TXN0256"/>
    <d v="2025-05-21T00:00:00"/>
    <x v="2"/>
    <x v="5"/>
    <x v="1"/>
    <x v="2"/>
    <n v="780"/>
    <n v="58"/>
    <n v="945"/>
    <x v="0"/>
    <n v="22"/>
    <n v="45240"/>
    <n v="17160"/>
    <n v="27135"/>
    <n v="0.5998010610079576"/>
    <s v="Profit"/>
  </r>
  <r>
    <s v="TXN0257"/>
    <d v="2025-05-16T00:00:00"/>
    <x v="2"/>
    <x v="2"/>
    <x v="1"/>
    <x v="3"/>
    <n v="179"/>
    <n v="33"/>
    <n v="677"/>
    <x v="0"/>
    <n v="19"/>
    <n v="5907"/>
    <n v="3401"/>
    <n v="1829"/>
    <n v="0.3096326392415778"/>
    <s v="Profit"/>
  </r>
  <r>
    <s v="TXN0258"/>
    <d v="2025-02-12T00:00:00"/>
    <x v="4"/>
    <x v="2"/>
    <x v="1"/>
    <x v="0"/>
    <n v="632"/>
    <n v="38"/>
    <n v="552"/>
    <x v="0"/>
    <n v="20"/>
    <n v="24016"/>
    <n v="12640"/>
    <n v="10824"/>
    <n v="0.45069953364423715"/>
    <s v="Profit"/>
  </r>
  <r>
    <s v="TXN0259"/>
    <d v="2025-05-11T00:00:00"/>
    <x v="2"/>
    <x v="6"/>
    <x v="1"/>
    <x v="0"/>
    <n v="156"/>
    <n v="54"/>
    <n v="564"/>
    <x v="1"/>
    <n v="20"/>
    <n v="8424"/>
    <n v="3120"/>
    <n v="4740"/>
    <n v="0.56267806267806264"/>
    <s v="Profit"/>
  </r>
  <r>
    <s v="TXN0260"/>
    <d v="2025-05-24T00:00:00"/>
    <x v="2"/>
    <x v="6"/>
    <x v="1"/>
    <x v="0"/>
    <n v="788"/>
    <n v="54"/>
    <n v="544.49450000000002"/>
    <x v="0"/>
    <n v="20"/>
    <n v="42552"/>
    <n v="15760"/>
    <n v="26247.505499999999"/>
    <n v="0.61683365059221662"/>
    <s v="Profit"/>
  </r>
  <r>
    <s v="TXN0261"/>
    <d v="2025-01-01T00:00:00"/>
    <x v="1"/>
    <x v="1"/>
    <x v="1"/>
    <x v="4"/>
    <n v="692"/>
    <n v="67"/>
    <n v="174"/>
    <x v="1"/>
    <n v="35"/>
    <n v="46364"/>
    <n v="24220"/>
    <n v="21970"/>
    <n v="0.47385902855663875"/>
    <s v="Profit"/>
  </r>
  <r>
    <s v="TXN0262"/>
    <d v="2025-01-18T00:00:00"/>
    <x v="1"/>
    <x v="0"/>
    <x v="0"/>
    <x v="0"/>
    <n v="564"/>
    <n v="43"/>
    <n v="518"/>
    <x v="1"/>
    <n v="20"/>
    <n v="24252"/>
    <n v="11280"/>
    <n v="12454"/>
    <n v="0.51352465776018474"/>
    <s v="Profit"/>
  </r>
  <r>
    <s v="TXN0263"/>
    <d v="2025-04-25T00:00:00"/>
    <x v="3"/>
    <x v="5"/>
    <x v="1"/>
    <x v="2"/>
    <n v="182"/>
    <n v="53"/>
    <n v="544.49450000000002"/>
    <x v="0"/>
    <n v="22"/>
    <n v="9646"/>
    <n v="4004"/>
    <n v="5097.5055000000002"/>
    <n v="0.52845796184947136"/>
    <s v="Profit"/>
  </r>
  <r>
    <s v="TXN0264"/>
    <d v="2025-02-15T00:00:00"/>
    <x v="4"/>
    <x v="5"/>
    <x v="1"/>
    <x v="0"/>
    <n v="641"/>
    <n v="68"/>
    <n v="544.49450000000002"/>
    <x v="0"/>
    <n v="20"/>
    <n v="43588"/>
    <n v="12820"/>
    <n v="30223.505499999999"/>
    <n v="0.69339050885564835"/>
    <s v="Profit"/>
  </r>
  <r>
    <s v="TXN0265"/>
    <d v="2025-04-29T00:00:00"/>
    <x v="3"/>
    <x v="0"/>
    <x v="0"/>
    <x v="4"/>
    <n v="1368"/>
    <n v="102"/>
    <n v="488"/>
    <x v="1"/>
    <n v="35"/>
    <n v="139536"/>
    <n v="47880"/>
    <n v="91168"/>
    <n v="0.65336543974314876"/>
    <s v="Profit"/>
  </r>
  <r>
    <s v="TXN0266"/>
    <d v="2025-12-03T00:00:00"/>
    <x v="0"/>
    <x v="5"/>
    <x v="1"/>
    <x v="0"/>
    <n v="132"/>
    <n v="41"/>
    <n v="544.49450000000002"/>
    <x v="0"/>
    <n v="20"/>
    <n v="5412"/>
    <n v="2640"/>
    <n v="2227.5055000000002"/>
    <n v="0.4115863821138212"/>
    <s v="Profit"/>
  </r>
  <r>
    <s v="TXN0267"/>
    <d v="2025-01-18T00:00:00"/>
    <x v="1"/>
    <x v="3"/>
    <x v="0"/>
    <x v="1"/>
    <n v="708"/>
    <n v="23"/>
    <n v="544.49450000000002"/>
    <x v="0"/>
    <n v="18"/>
    <n v="16284"/>
    <n v="12744"/>
    <n v="2995.5055000000002"/>
    <n v="0.18395391181527881"/>
    <s v="Profit"/>
  </r>
  <r>
    <s v="TXN0268"/>
    <d v="2025-04-13T00:00:00"/>
    <x v="3"/>
    <x v="3"/>
    <x v="0"/>
    <x v="0"/>
    <n v="339"/>
    <n v="46"/>
    <n v="652"/>
    <x v="0"/>
    <n v="20"/>
    <n v="15594"/>
    <n v="6780"/>
    <n v="8162"/>
    <n v="0.52340643837373346"/>
    <s v="Profit"/>
  </r>
  <r>
    <s v="TXN0269"/>
    <d v="2025-03-01T00:00:00"/>
    <x v="0"/>
    <x v="2"/>
    <x v="1"/>
    <x v="4"/>
    <n v="426"/>
    <n v="113"/>
    <n v="544.49450000000002"/>
    <x v="1"/>
    <n v="35"/>
    <n v="48138"/>
    <n v="14910"/>
    <n v="32683.505499999999"/>
    <n v="0.67895437076737708"/>
    <s v="Profit"/>
  </r>
  <r>
    <s v="TXN0270"/>
    <d v="2025-06-02T00:00:00"/>
    <x v="4"/>
    <x v="3"/>
    <x v="0"/>
    <x v="4"/>
    <n v="326"/>
    <n v="106"/>
    <n v="544.49450000000002"/>
    <x v="0"/>
    <n v="35"/>
    <n v="34556"/>
    <n v="11410"/>
    <n v="22601.505499999999"/>
    <n v="0.65405444785276068"/>
    <s v="Profit"/>
  </r>
  <r>
    <s v="TXN0271"/>
    <d v="2025-04-20T00:00:00"/>
    <x v="3"/>
    <x v="2"/>
    <x v="1"/>
    <x v="0"/>
    <n v="607"/>
    <n v="53"/>
    <n v="544.49450000000002"/>
    <x v="1"/>
    <n v="20"/>
    <n v="32171"/>
    <n v="12140"/>
    <n v="19486.505499999999"/>
    <n v="0.60571649933169625"/>
    <s v="Profit"/>
  </r>
  <r>
    <s v="TXN0272"/>
    <d v="2025-04-17T00:00:00"/>
    <x v="3"/>
    <x v="2"/>
    <x v="1"/>
    <x v="5"/>
    <n v="252"/>
    <n v="96"/>
    <n v="544.49450000000002"/>
    <x v="1"/>
    <n v="55"/>
    <n v="24192"/>
    <n v="13860"/>
    <n v="9787.5054999999993"/>
    <n v="0.40457612020502642"/>
    <s v="Profit"/>
  </r>
  <r>
    <s v="TXN0273"/>
    <d v="2025-03-18T00:00:00"/>
    <x v="0"/>
    <x v="3"/>
    <x v="0"/>
    <x v="1"/>
    <n v="574"/>
    <n v="24"/>
    <n v="544.49450000000002"/>
    <x v="1"/>
    <n v="18"/>
    <n v="13776"/>
    <n v="10332"/>
    <n v="2899.5055000000002"/>
    <n v="0.21047513792102207"/>
    <s v="Profit"/>
  </r>
  <r>
    <s v="TXN0274"/>
    <d v="2025-04-10T00:00:00"/>
    <x v="3"/>
    <x v="2"/>
    <x v="1"/>
    <x v="0"/>
    <n v="361"/>
    <n v="33"/>
    <n v="544.49450000000002"/>
    <x v="0"/>
    <n v="20"/>
    <n v="11913"/>
    <n v="7220"/>
    <n v="4148.5055000000002"/>
    <n v="0.34823348442877533"/>
    <s v="Profit"/>
  </r>
  <r>
    <s v="TXN0275"/>
    <d v="2025-01-24T00:00:00"/>
    <x v="1"/>
    <x v="6"/>
    <x v="1"/>
    <x v="5"/>
    <n v="841"/>
    <n v="104"/>
    <n v="949"/>
    <x v="1"/>
    <n v="55"/>
    <n v="87464"/>
    <n v="46255"/>
    <n v="40260"/>
    <n v="0.46030366779474985"/>
    <s v="Profit"/>
  </r>
  <r>
    <s v="TXN0276"/>
    <d v="2025-01-19T00:00:00"/>
    <x v="1"/>
    <x v="1"/>
    <x v="1"/>
    <x v="0"/>
    <n v="879"/>
    <n v="30"/>
    <n v="544.49450000000002"/>
    <x v="0"/>
    <n v="20"/>
    <n v="26370"/>
    <n v="17580"/>
    <n v="8245.5054999999993"/>
    <n v="0.31268507773985588"/>
    <s v="Profit"/>
  </r>
  <r>
    <s v="TXN0277"/>
    <d v="2025-03-27T00:00:00"/>
    <x v="0"/>
    <x v="6"/>
    <x v="1"/>
    <x v="1"/>
    <n v="115"/>
    <n v="29"/>
    <n v="316"/>
    <x v="0"/>
    <n v="18"/>
    <n v="3335"/>
    <n v="2070"/>
    <n v="949"/>
    <n v="0.28455772113943029"/>
    <s v="Profit"/>
  </r>
  <r>
    <s v="TXN0278"/>
    <d v="2025-02-22T00:00:00"/>
    <x v="4"/>
    <x v="6"/>
    <x v="1"/>
    <x v="1"/>
    <n v="345"/>
    <n v="32"/>
    <n v="544.49450000000002"/>
    <x v="1"/>
    <n v="18"/>
    <n v="11040"/>
    <n v="6210"/>
    <n v="4285.5055000000002"/>
    <n v="0.38817984601449279"/>
    <s v="Profit"/>
  </r>
  <r>
    <s v="TXN0279"/>
    <d v="2025-03-20T00:00:00"/>
    <x v="0"/>
    <x v="6"/>
    <x v="1"/>
    <x v="5"/>
    <n v="468"/>
    <n v="86"/>
    <n v="544.49450000000002"/>
    <x v="0"/>
    <n v="55"/>
    <n v="40248"/>
    <n v="25740"/>
    <n v="13963.505499999999"/>
    <n v="0.34693663039157224"/>
    <s v="Profit"/>
  </r>
  <r>
    <s v="TXN0280"/>
    <d v="2025-02-22T00:00:00"/>
    <x v="4"/>
    <x v="6"/>
    <x v="1"/>
    <x v="5"/>
    <n v="420"/>
    <n v="93"/>
    <n v="523"/>
    <x v="0"/>
    <n v="55"/>
    <n v="39060"/>
    <n v="23100"/>
    <n v="15437"/>
    <n v="0.39521249359959038"/>
    <s v="Profit"/>
  </r>
  <r>
    <s v="TXN0281"/>
    <d v="2025-08-03T00:00:00"/>
    <x v="0"/>
    <x v="0"/>
    <x v="0"/>
    <x v="0"/>
    <n v="1696"/>
    <n v="46"/>
    <n v="544.49450000000002"/>
    <x v="0"/>
    <n v="20"/>
    <n v="78016"/>
    <n v="33920"/>
    <n v="43551.505499999999"/>
    <n v="0.558238124230927"/>
    <s v="Profit"/>
  </r>
  <r>
    <s v="TXN0282"/>
    <d v="2025-02-28T00:00:00"/>
    <x v="4"/>
    <x v="3"/>
    <x v="0"/>
    <x v="5"/>
    <n v="683"/>
    <n v="94"/>
    <n v="953"/>
    <x v="1"/>
    <n v="55"/>
    <n v="64202"/>
    <n v="37565"/>
    <n v="25684"/>
    <n v="0.40004984268402854"/>
    <s v="Profit"/>
  </r>
  <r>
    <s v="TXN0283"/>
    <d v="2025-06-05T00:00:00"/>
    <x v="2"/>
    <x v="4"/>
    <x v="0"/>
    <x v="3"/>
    <n v="272"/>
    <n v="36"/>
    <n v="544.49450000000002"/>
    <x v="0"/>
    <n v="19"/>
    <n v="9792"/>
    <n v="5168"/>
    <n v="4079.5055000000002"/>
    <n v="0.41661616625816994"/>
    <s v="Profit"/>
  </r>
  <r>
    <s v="TXN0284"/>
    <d v="2025-02-17T00:00:00"/>
    <x v="4"/>
    <x v="2"/>
    <x v="1"/>
    <x v="3"/>
    <n v="757"/>
    <n v="39"/>
    <n v="544.49450000000002"/>
    <x v="0"/>
    <n v="19"/>
    <n v="29523"/>
    <n v="14383"/>
    <n v="14595.505499999999"/>
    <n v="0.49437745147850826"/>
    <s v="Profit"/>
  </r>
  <r>
    <s v="TXN0285"/>
    <d v="2025-04-16T00:00:00"/>
    <x v="3"/>
    <x v="0"/>
    <x v="0"/>
    <x v="0"/>
    <n v="1791"/>
    <n v="22"/>
    <n v="544.49450000000002"/>
    <x v="0"/>
    <n v="20"/>
    <n v="39402"/>
    <n v="35820"/>
    <n v="3037.5055000000002"/>
    <n v="7.709013501852699E-2"/>
    <s v="Profit"/>
  </r>
  <r>
    <s v="TXN0286"/>
    <d v="2025-04-06T00:00:00"/>
    <x v="3"/>
    <x v="3"/>
    <x v="0"/>
    <x v="3"/>
    <n v="732"/>
    <n v="23"/>
    <n v="544.49450000000002"/>
    <x v="1"/>
    <n v="19"/>
    <n v="16836"/>
    <n v="13908"/>
    <n v="2383.5055000000002"/>
    <n v="0.14157195889760038"/>
    <s v="Profit"/>
  </r>
  <r>
    <s v="TXN0287"/>
    <d v="2025-02-01T00:00:00"/>
    <x v="1"/>
    <x v="6"/>
    <x v="1"/>
    <x v="0"/>
    <n v="664"/>
    <n v="52"/>
    <n v="521"/>
    <x v="1"/>
    <n v="20"/>
    <n v="34528"/>
    <n v="13280"/>
    <n v="20727"/>
    <n v="0.60029541241890638"/>
    <s v="Profit"/>
  </r>
  <r>
    <s v="TXN0288"/>
    <d v="2025-05-01T00:00:00"/>
    <x v="1"/>
    <x v="2"/>
    <x v="1"/>
    <x v="4"/>
    <n v="814"/>
    <n v="104"/>
    <n v="544.49450000000002"/>
    <x v="0"/>
    <n v="35"/>
    <n v="84656"/>
    <n v="28490"/>
    <n v="55621.505499999999"/>
    <n v="0.65702969074844075"/>
    <s v="Profit"/>
  </r>
  <r>
    <s v="TXN0289"/>
    <d v="2025-03-03T00:00:00"/>
    <x v="0"/>
    <x v="0"/>
    <x v="0"/>
    <x v="0"/>
    <n v="1769"/>
    <n v="23"/>
    <n v="544.49450000000002"/>
    <x v="1"/>
    <n v="20"/>
    <n v="40687"/>
    <n v="35380"/>
    <n v="4762.5055000000002"/>
    <n v="0.11705226485118098"/>
    <s v="Profit"/>
  </r>
  <r>
    <s v="TXN0290"/>
    <d v="2025-04-14T00:00:00"/>
    <x v="3"/>
    <x v="0"/>
    <x v="0"/>
    <x v="5"/>
    <n v="1657"/>
    <n v="95"/>
    <n v="813"/>
    <x v="0"/>
    <n v="55"/>
    <n v="157415"/>
    <n v="91135"/>
    <n v="65467"/>
    <n v="0.41588793952291714"/>
    <s v="Profit"/>
  </r>
  <r>
    <s v="TXN0291"/>
    <d v="2025-04-14T00:00:00"/>
    <x v="3"/>
    <x v="0"/>
    <x v="0"/>
    <x v="0"/>
    <n v="1272"/>
    <n v="35"/>
    <n v="587"/>
    <x v="0"/>
    <n v="20"/>
    <n v="44520"/>
    <n v="25440"/>
    <n v="18493"/>
    <n v="0.41538634321653189"/>
    <s v="Profit"/>
  </r>
  <r>
    <s v="TXN0292"/>
    <d v="2025-05-08T00:00:00"/>
    <x v="2"/>
    <x v="0"/>
    <x v="0"/>
    <x v="0"/>
    <n v="1820"/>
    <n v="48"/>
    <n v="679"/>
    <x v="0"/>
    <n v="20"/>
    <n v="87360"/>
    <n v="36400"/>
    <n v="50281"/>
    <n v="0.57556089743589745"/>
    <s v="Profit"/>
  </r>
  <r>
    <s v="TXN0293"/>
    <d v="2025-05-26T00:00:00"/>
    <x v="2"/>
    <x v="3"/>
    <x v="0"/>
    <x v="1"/>
    <n v="377"/>
    <n v="35"/>
    <n v="147"/>
    <x v="1"/>
    <n v="18"/>
    <n v="13195"/>
    <n v="6786"/>
    <n v="6262"/>
    <n v="0.47457370215990907"/>
    <s v="Profit"/>
  </r>
  <r>
    <s v="TXN0294"/>
    <d v="2025-02-15T00:00:00"/>
    <x v="4"/>
    <x v="2"/>
    <x v="1"/>
    <x v="0"/>
    <n v="116"/>
    <n v="38"/>
    <n v="544.49450000000002"/>
    <x v="1"/>
    <n v="20"/>
    <n v="4408"/>
    <n v="2320"/>
    <n v="1543.5055"/>
    <n v="0.35016004990925592"/>
    <s v="Profit"/>
  </r>
  <r>
    <s v="TXN0295"/>
    <d v="2025-02-11T00:00:00"/>
    <x v="4"/>
    <x v="0"/>
    <x v="0"/>
    <x v="4"/>
    <n v="992"/>
    <n v="105"/>
    <n v="544.49450000000002"/>
    <x v="1"/>
    <n v="35"/>
    <n v="104160"/>
    <n v="34720"/>
    <n v="68895.505499999999"/>
    <n v="0.66143918490783404"/>
    <s v="Profit"/>
  </r>
  <r>
    <s v="TXN0296"/>
    <d v="2025-01-21T00:00:00"/>
    <x v="1"/>
    <x v="1"/>
    <x v="1"/>
    <x v="0"/>
    <n v="863"/>
    <n v="50"/>
    <n v="454"/>
    <x v="1"/>
    <n v="20"/>
    <n v="43150"/>
    <n v="17260"/>
    <n v="25436"/>
    <n v="0.58947856315179603"/>
    <s v="Profit"/>
  </r>
  <r>
    <s v="TXN0297"/>
    <d v="2025-03-29T00:00:00"/>
    <x v="0"/>
    <x v="3"/>
    <x v="0"/>
    <x v="0"/>
    <n v="887"/>
    <n v="56"/>
    <n v="544.49450000000002"/>
    <x v="1"/>
    <n v="20"/>
    <n v="49672"/>
    <n v="17740"/>
    <n v="31387.505499999999"/>
    <n v="0.63189534345305198"/>
    <s v="Profit"/>
  </r>
  <r>
    <s v="TXN0298"/>
    <d v="2025-04-26T00:00:00"/>
    <x v="3"/>
    <x v="0"/>
    <x v="0"/>
    <x v="4"/>
    <n v="967"/>
    <n v="97"/>
    <n v="544.49450000000002"/>
    <x v="0"/>
    <n v="35"/>
    <n v="93799"/>
    <n v="33845"/>
    <n v="59409.505499999999"/>
    <n v="0.6333703504301752"/>
    <s v="Profit"/>
  </r>
  <r>
    <s v="TXN0299"/>
    <d v="2025-03-17T00:00:00"/>
    <x v="0"/>
    <x v="1"/>
    <x v="1"/>
    <x v="0"/>
    <n v="830"/>
    <n v="33"/>
    <n v="175"/>
    <x v="0"/>
    <n v="20"/>
    <n v="27390"/>
    <n v="16600"/>
    <n v="10615"/>
    <n v="0.38755020080321284"/>
    <s v="Profit"/>
  </r>
  <r>
    <s v="TXN0300"/>
    <d v="2025-10-04T00:00:00"/>
    <x v="3"/>
    <x v="1"/>
    <x v="1"/>
    <x v="0"/>
    <n v="469"/>
    <n v="38"/>
    <n v="209"/>
    <x v="1"/>
    <n v="20"/>
    <n v="17822"/>
    <n v="9380"/>
    <n v="8233"/>
    <n v="0.4619571316350578"/>
    <s v="Profit"/>
  </r>
  <r>
    <s v="TXN0301"/>
    <d v="2025-10-05T00:00:00"/>
    <x v="4"/>
    <x v="0"/>
    <x v="0"/>
    <x v="4"/>
    <n v="900"/>
    <n v="87"/>
    <n v="250"/>
    <x v="0"/>
    <n v="35"/>
    <n v="78300"/>
    <n v="31500"/>
    <n v="46550"/>
    <n v="0.59450830140485311"/>
    <s v="Profit"/>
  </r>
  <r>
    <s v="TXN0302"/>
    <d v="2025-01-21T00:00:00"/>
    <x v="1"/>
    <x v="1"/>
    <x v="1"/>
    <x v="0"/>
    <n v="863"/>
    <n v="50"/>
    <n v="454"/>
    <x v="1"/>
    <n v="20"/>
    <n v="43150"/>
    <n v="17260"/>
    <n v="25436"/>
    <n v="0.58947856315179603"/>
    <s v="Profit"/>
  </r>
  <r>
    <s v="TXN0303"/>
    <s v="22-01-2025"/>
    <x v="1"/>
    <x v="1"/>
    <x v="1"/>
    <x v="0"/>
    <n v="865"/>
    <n v="52"/>
    <n v="200"/>
    <x v="1"/>
    <n v="20"/>
    <n v="44980"/>
    <n v="17300"/>
    <n v="27480"/>
    <n v="0.61093819475322364"/>
    <s v="Profit"/>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B62BA35-0D24-440D-8A9F-3C60F58BE2BF}" name="PivotTable1" cacheId="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11:B17" firstHeaderRow="1" firstDataRow="1" firstDataCol="1"/>
  <pivotFields count="16">
    <pivotField showAll="0"/>
    <pivotField numFmtId="14" showAll="0"/>
    <pivotField axis="axisRow" showAll="0" sortType="ascending">
      <items count="6">
        <item x="1"/>
        <item x="4"/>
        <item x="0"/>
        <item x="3"/>
        <item x="2"/>
        <item t="default"/>
      </items>
    </pivotField>
    <pivotField showAll="0"/>
    <pivotField showAll="0"/>
    <pivotField showAll="0"/>
    <pivotField showAll="0"/>
    <pivotField showAll="0"/>
    <pivotField showAll="0"/>
    <pivotField showAll="0"/>
    <pivotField showAll="0"/>
    <pivotField dataField="1" showAll="0"/>
    <pivotField showAll="0"/>
    <pivotField showAll="0"/>
    <pivotField numFmtId="9" showAll="0"/>
    <pivotField showAll="0"/>
  </pivotFields>
  <rowFields count="1">
    <field x="2"/>
  </rowFields>
  <rowItems count="6">
    <i>
      <x/>
    </i>
    <i>
      <x v="1"/>
    </i>
    <i>
      <x v="2"/>
    </i>
    <i>
      <x v="3"/>
    </i>
    <i>
      <x v="4"/>
    </i>
    <i t="grand">
      <x/>
    </i>
  </rowItems>
  <colItems count="1">
    <i/>
  </colItems>
  <dataFields count="1">
    <dataField name="Sum of Revenue[Qty*selling price/KG]" fld="11" baseField="0" baseItem="0" numFmtId="164"/>
  </dataFields>
  <formats count="2">
    <format dxfId="38">
      <pivotArea outline="0" collapsedLevelsAreSubtotals="1" fieldPosition="0"/>
    </format>
    <format dxfId="37">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AFF3A80-59FE-4F56-9A6D-F25E7EE016C5}" name="Total Profit" cacheId="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S80:T87" firstHeaderRow="1" firstDataRow="1" firstDataCol="1"/>
  <pivotFields count="16">
    <pivotField showAll="0"/>
    <pivotField showAll="0"/>
    <pivotField showAll="0"/>
    <pivotField showAll="0"/>
    <pivotField showAll="0"/>
    <pivotField name="Total Revenue pivot" axis="axisRow" showAll="0">
      <items count="7">
        <item x="5"/>
        <item x="4"/>
        <item x="3"/>
        <item x="1"/>
        <item x="2"/>
        <item x="0"/>
        <item t="default"/>
      </items>
    </pivotField>
    <pivotField showAll="0"/>
    <pivotField showAll="0"/>
    <pivotField showAll="0"/>
    <pivotField showAll="0"/>
    <pivotField numFmtId="164" showAll="0"/>
    <pivotField numFmtId="164" showAll="0"/>
    <pivotField numFmtId="164" showAll="0"/>
    <pivotField dataField="1" numFmtId="164" showAll="0"/>
    <pivotField numFmtId="9" showAll="0"/>
    <pivotField showAll="0"/>
  </pivotFields>
  <rowFields count="1">
    <field x="5"/>
  </rowFields>
  <rowItems count="7">
    <i>
      <x/>
    </i>
    <i>
      <x v="1"/>
    </i>
    <i>
      <x v="2"/>
    </i>
    <i>
      <x v="3"/>
    </i>
    <i>
      <x v="4"/>
    </i>
    <i>
      <x v="5"/>
    </i>
    <i t="grand">
      <x/>
    </i>
  </rowItems>
  <colItems count="1">
    <i/>
  </colItems>
  <dataFields count="1">
    <dataField name="Total Profit" fld="13" baseField="0" baseItem="0" numFmtId="16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546BBC9-DFFE-4C93-B147-2CDB7A86BA13}" name="Total Transport" cacheId="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S102:T109" firstHeaderRow="1" firstDataRow="1" firstDataCol="1"/>
  <pivotFields count="16">
    <pivotField showAll="0"/>
    <pivotField showAll="0"/>
    <pivotField showAll="0"/>
    <pivotField showAll="0"/>
    <pivotField showAll="0"/>
    <pivotField name="total transport pivot" axis="axisRow" showAll="0">
      <items count="7">
        <item x="5"/>
        <item x="4"/>
        <item x="3"/>
        <item x="1"/>
        <item x="2"/>
        <item x="0"/>
        <item t="default"/>
      </items>
    </pivotField>
    <pivotField showAll="0"/>
    <pivotField showAll="0"/>
    <pivotField dataField="1" showAll="0"/>
    <pivotField showAll="0"/>
    <pivotField numFmtId="164" showAll="0"/>
    <pivotField numFmtId="164" showAll="0"/>
    <pivotField numFmtId="164" showAll="0"/>
    <pivotField numFmtId="164" showAll="0"/>
    <pivotField numFmtId="9" showAll="0"/>
    <pivotField showAll="0"/>
  </pivotFields>
  <rowFields count="1">
    <field x="5"/>
  </rowFields>
  <rowItems count="7">
    <i>
      <x/>
    </i>
    <i>
      <x v="1"/>
    </i>
    <i>
      <x v="2"/>
    </i>
    <i>
      <x v="3"/>
    </i>
    <i>
      <x v="4"/>
    </i>
    <i>
      <x v="5"/>
    </i>
    <i t="grand">
      <x/>
    </i>
  </rowItems>
  <colItems count="1">
    <i/>
  </colItems>
  <dataFields count="1">
    <dataField name="Sum of Transport_Cost"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8AFDE207-1C70-4B0A-84FE-FC0DF18DB2FE}" name="Total Revenue" cacheId="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S89:T96" firstHeaderRow="1" firstDataRow="1" firstDataCol="1"/>
  <pivotFields count="16">
    <pivotField showAll="0"/>
    <pivotField showAll="0"/>
    <pivotField showAll="0"/>
    <pivotField showAll="0"/>
    <pivotField showAll="0"/>
    <pivotField name="Total Revenue pivot" axis="axisRow" showAll="0">
      <items count="7">
        <item x="5"/>
        <item x="4"/>
        <item x="3"/>
        <item x="1"/>
        <item x="2"/>
        <item x="0"/>
        <item t="default"/>
      </items>
    </pivotField>
    <pivotField showAll="0"/>
    <pivotField showAll="0"/>
    <pivotField showAll="0"/>
    <pivotField showAll="0"/>
    <pivotField numFmtId="164" showAll="0"/>
    <pivotField dataField="1" numFmtId="164" showAll="0"/>
    <pivotField numFmtId="164" showAll="0"/>
    <pivotField numFmtId="164" showAll="0"/>
    <pivotField numFmtId="9" showAll="0"/>
    <pivotField showAll="0"/>
  </pivotFields>
  <rowFields count="1">
    <field x="5"/>
  </rowFields>
  <rowItems count="7">
    <i>
      <x/>
    </i>
    <i>
      <x v="1"/>
    </i>
    <i>
      <x v="2"/>
    </i>
    <i>
      <x v="3"/>
    </i>
    <i>
      <x v="4"/>
    </i>
    <i>
      <x v="5"/>
    </i>
    <i t="grand">
      <x/>
    </i>
  </rowItems>
  <colItems count="1">
    <i/>
  </colItems>
  <dataFields count="1">
    <dataField name="Sum of Revenue[Qty*selling price/KG]" fld="11" baseField="0" baseItem="0" numFmtId="16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82CCCA0B-C553-4823-ACDE-FDC5116322E2}" name="Best Month to sell Crop" cacheId="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0">
  <location ref="A83:B89" firstHeaderRow="1" firstDataRow="1" firstDataCol="1" rowPageCount="1" colPageCount="1"/>
  <pivotFields count="16">
    <pivotField showAll="0"/>
    <pivotField numFmtId="14" showAll="0"/>
    <pivotField axis="axisRow" showAll="0">
      <items count="6">
        <item x="1"/>
        <item x="4"/>
        <item x="0"/>
        <item x="3"/>
        <item x="2"/>
        <item t="default"/>
      </items>
    </pivotField>
    <pivotField showAll="0"/>
    <pivotField showAll="0"/>
    <pivotField axis="axisPage" multipleItemSelectionAllowed="1" showAll="0">
      <items count="7">
        <item x="5"/>
        <item x="4"/>
        <item x="3"/>
        <item x="1"/>
        <item x="2"/>
        <item x="0"/>
        <item t="default"/>
      </items>
    </pivotField>
    <pivotField showAll="0"/>
    <pivotField showAll="0"/>
    <pivotField showAll="0"/>
    <pivotField showAll="0"/>
    <pivotField showAll="0"/>
    <pivotField dataField="1" showAll="0"/>
    <pivotField showAll="0"/>
    <pivotField showAll="0"/>
    <pivotField numFmtId="9" showAll="0"/>
    <pivotField showAll="0"/>
  </pivotFields>
  <rowFields count="1">
    <field x="2"/>
  </rowFields>
  <rowItems count="6">
    <i>
      <x/>
    </i>
    <i>
      <x v="1"/>
    </i>
    <i>
      <x v="2"/>
    </i>
    <i>
      <x v="3"/>
    </i>
    <i>
      <x v="4"/>
    </i>
    <i t="grand">
      <x/>
    </i>
  </rowItems>
  <colItems count="1">
    <i/>
  </colItems>
  <pageFields count="1">
    <pageField fld="5" hier="-1"/>
  </pageFields>
  <dataFields count="1">
    <dataField name="Revenue" fld="11" baseField="0" baseItem="0" numFmtId="164"/>
  </dataFields>
  <formats count="3">
    <format dxfId="21">
      <pivotArea outline="0" collapsedLevelsAreSubtotals="1" fieldPosition="0"/>
    </format>
    <format dxfId="20">
      <pivotArea dataOnly="0" labelOnly="1" outline="0" axis="axisValues" fieldPosition="0"/>
    </format>
    <format dxfId="19">
      <pivotArea dataOnly="0" labelOnly="1" fieldPosition="0">
        <references count="1">
          <reference field="2" count="1">
            <x v="0"/>
          </reference>
        </references>
      </pivotArea>
    </format>
  </formats>
  <chartFormats count="8">
    <chartFormat chart="2" format="1" series="1">
      <pivotArea type="data" outline="0" fieldPosition="0">
        <references count="1">
          <reference field="4294967294" count="1" selected="0">
            <x v="0"/>
          </reference>
        </references>
      </pivotArea>
    </chartFormat>
    <chartFormat chart="9" format="3" series="1">
      <pivotArea type="data" outline="0" fieldPosition="0">
        <references count="1">
          <reference field="4294967294" count="1" selected="0">
            <x v="0"/>
          </reference>
        </references>
      </pivotArea>
    </chartFormat>
    <chartFormat chart="12" format="21" series="1">
      <pivotArea type="data" outline="0" fieldPosition="0">
        <references count="1">
          <reference field="4294967294" count="1" selected="0">
            <x v="0"/>
          </reference>
        </references>
      </pivotArea>
    </chartFormat>
    <chartFormat chart="22" format="2" series="1">
      <pivotArea type="data" outline="0" fieldPosition="0">
        <references count="1">
          <reference field="4294967294" count="1" selected="0">
            <x v="0"/>
          </reference>
        </references>
      </pivotArea>
    </chartFormat>
    <chartFormat chart="23" format="3" series="1">
      <pivotArea type="data" outline="0" fieldPosition="0">
        <references count="1">
          <reference field="4294967294" count="1" selected="0">
            <x v="0"/>
          </reference>
        </references>
      </pivotArea>
    </chartFormat>
    <chartFormat chart="24" format="25" series="1">
      <pivotArea type="data" outline="0" fieldPosition="0">
        <references count="1">
          <reference field="4294967294" count="1" selected="0">
            <x v="0"/>
          </reference>
        </references>
      </pivotArea>
    </chartFormat>
    <chartFormat chart="24" format="26">
      <pivotArea type="data" outline="0" fieldPosition="0">
        <references count="2">
          <reference field="4294967294" count="1" selected="0">
            <x v="0"/>
          </reference>
          <reference field="2" count="1" selected="0">
            <x v="3"/>
          </reference>
        </references>
      </pivotArea>
    </chartFormat>
    <chartFormat chart="29" format="28"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60CF0915-15A9-4653-B161-298AC3D072BE}" name="🥧 Revenue Distribution Breakdown" cacheId="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7">
  <location ref="A183:C184" firstHeaderRow="0" firstDataRow="1" firstDataCol="0" rowPageCount="1" colPageCount="1"/>
  <pivotFields count="16">
    <pivotField showAll="0"/>
    <pivotField numFmtId="14" showAll="0"/>
    <pivotField showAll="0"/>
    <pivotField showAll="0"/>
    <pivotField showAll="0"/>
    <pivotField axis="axisPage" multipleItemSelectionAllowed="1" showAll="0">
      <items count="7">
        <item x="5"/>
        <item x="4"/>
        <item x="3"/>
        <item x="1"/>
        <item x="2"/>
        <item x="0"/>
        <item t="default"/>
      </items>
    </pivotField>
    <pivotField showAll="0"/>
    <pivotField showAll="0"/>
    <pivotField dataField="1" showAll="0"/>
    <pivotField showAll="0"/>
    <pivotField showAll="0"/>
    <pivotField showAll="0"/>
    <pivotField dataField="1" showAll="0"/>
    <pivotField dataField="1" showAll="0"/>
    <pivotField numFmtId="9" showAll="0"/>
    <pivotField showAll="0"/>
  </pivotFields>
  <rowItems count="1">
    <i/>
  </rowItems>
  <colFields count="1">
    <field x="-2"/>
  </colFields>
  <colItems count="3">
    <i>
      <x/>
    </i>
    <i i="1">
      <x v="1"/>
    </i>
    <i i="2">
      <x v="2"/>
    </i>
  </colItems>
  <pageFields count="1">
    <pageField fld="5" hier="-1"/>
  </pageFields>
  <dataFields count="3">
    <dataField name="Total Transportation Cost" fld="8" baseField="0" baseItem="0"/>
    <dataField name="Total Profit" fld="13" baseField="0" baseItem="0"/>
    <dataField name="Total Production Cost" fld="12" baseField="0" baseItem="0"/>
  </dataFields>
  <formats count="1">
    <format dxfId="22">
      <pivotArea outline="0" collapsedLevelsAreSubtotals="1" fieldPosition="0"/>
    </format>
  </formats>
  <chartFormats count="17">
    <chartFormat chart="12" format="0" series="1">
      <pivotArea type="data" outline="0" fieldPosition="0">
        <references count="1">
          <reference field="4294967294" count="1" selected="0">
            <x v="0"/>
          </reference>
        </references>
      </pivotArea>
    </chartFormat>
    <chartFormat chart="12" format="1" series="1">
      <pivotArea type="data" outline="0" fieldPosition="0">
        <references count="1">
          <reference field="4294967294" count="1" selected="0">
            <x v="1"/>
          </reference>
        </references>
      </pivotArea>
    </chartFormat>
    <chartFormat chart="12" format="2" series="1">
      <pivotArea type="data" outline="0" fieldPosition="0">
        <references count="1">
          <reference field="4294967294" count="1" selected="0">
            <x v="2"/>
          </reference>
        </references>
      </pivotArea>
    </chartFormat>
    <chartFormat chart="15" format="6" series="1">
      <pivotArea type="data" outline="0" fieldPosition="0">
        <references count="1">
          <reference field="4294967294" count="1" selected="0">
            <x v="0"/>
          </reference>
        </references>
      </pivotArea>
    </chartFormat>
    <chartFormat chart="15" format="7" series="1">
      <pivotArea type="data" outline="0" fieldPosition="0">
        <references count="1">
          <reference field="4294967294" count="1" selected="0">
            <x v="1"/>
          </reference>
        </references>
      </pivotArea>
    </chartFormat>
    <chartFormat chart="15" format="8" series="1">
      <pivotArea type="data" outline="0" fieldPosition="0">
        <references count="1">
          <reference field="4294967294" count="1" selected="0">
            <x v="2"/>
          </reference>
        </references>
      </pivotArea>
    </chartFormat>
    <chartFormat chart="18" format="23" series="1">
      <pivotArea type="data" outline="0" fieldPosition="0">
        <references count="1">
          <reference field="4294967294" count="1" selected="0">
            <x v="0"/>
          </reference>
        </references>
      </pivotArea>
    </chartFormat>
    <chartFormat chart="18" format="24" series="1">
      <pivotArea type="data" outline="0" fieldPosition="0">
        <references count="1">
          <reference field="4294967294" count="1" selected="0">
            <x v="1"/>
          </reference>
        </references>
      </pivotArea>
    </chartFormat>
    <chartFormat chart="18" format="25" series="1">
      <pivotArea type="data" outline="0" fieldPosition="0">
        <references count="1">
          <reference field="4294967294" count="1" selected="0">
            <x v="2"/>
          </reference>
        </references>
      </pivotArea>
    </chartFormat>
    <chartFormat chart="21" format="12" series="1">
      <pivotArea type="data" outline="0" fieldPosition="0">
        <references count="1">
          <reference field="4294967294" count="1" selected="0">
            <x v="0"/>
          </reference>
        </references>
      </pivotArea>
    </chartFormat>
    <chartFormat chart="21" format="13" series="1">
      <pivotArea type="data" outline="0" fieldPosition="0">
        <references count="1">
          <reference field="4294967294" count="1" selected="0">
            <x v="1"/>
          </reference>
        </references>
      </pivotArea>
    </chartFormat>
    <chartFormat chart="21" format="14" series="1">
      <pivotArea type="data" outline="0" fieldPosition="0">
        <references count="1">
          <reference field="4294967294" count="1" selected="0">
            <x v="2"/>
          </reference>
        </references>
      </pivotArea>
    </chartFormat>
    <chartFormat chart="21" format="15">
      <pivotArea type="data" outline="0" fieldPosition="0">
        <references count="1">
          <reference field="4294967294" count="1" selected="0">
            <x v="1"/>
          </reference>
        </references>
      </pivotArea>
    </chartFormat>
    <chartFormat chart="21" format="16">
      <pivotArea type="data" outline="0" fieldPosition="0">
        <references count="1">
          <reference field="4294967294" count="1" selected="0">
            <x v="0"/>
          </reference>
        </references>
      </pivotArea>
    </chartFormat>
    <chartFormat chart="26" format="20" series="1">
      <pivotArea type="data" outline="0" fieldPosition="0">
        <references count="1">
          <reference field="4294967294" count="1" selected="0">
            <x v="0"/>
          </reference>
        </references>
      </pivotArea>
    </chartFormat>
    <chartFormat chart="26" format="21" series="1">
      <pivotArea type="data" outline="0" fieldPosition="0">
        <references count="1">
          <reference field="4294967294" count="1" selected="0">
            <x v="1"/>
          </reference>
        </references>
      </pivotArea>
    </chartFormat>
    <chartFormat chart="26" format="22"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22117DD5-6F8C-455E-99B3-6BEC413DCE72}" name="Farmer vs Retail Vendor Profit Analysis" cacheId="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0">
  <location ref="Q35:R38" firstHeaderRow="1" firstDataRow="1" firstDataCol="1"/>
  <pivotFields count="16">
    <pivotField showAll="0"/>
    <pivotField numFmtId="14" showAll="0"/>
    <pivotField showAll="0">
      <items count="6">
        <item x="1"/>
        <item x="4"/>
        <item x="0"/>
        <item x="3"/>
        <item x="2"/>
        <item t="default"/>
      </items>
    </pivotField>
    <pivotField showAll="0"/>
    <pivotField showAll="0"/>
    <pivotField showAll="0"/>
    <pivotField showAll="0"/>
    <pivotField showAll="0"/>
    <pivotField showAll="0"/>
    <pivotField axis="axisRow" showAll="0">
      <items count="3">
        <item x="0"/>
        <item x="1"/>
        <item t="default"/>
      </items>
    </pivotField>
    <pivotField showAll="0"/>
    <pivotField showAll="0"/>
    <pivotField showAll="0"/>
    <pivotField dataField="1" showAll="0"/>
    <pivotField numFmtId="9" showAll="0"/>
    <pivotField showAll="0"/>
  </pivotFields>
  <rowFields count="1">
    <field x="9"/>
  </rowFields>
  <rowItems count="3">
    <i>
      <x/>
    </i>
    <i>
      <x v="1"/>
    </i>
    <i t="grand">
      <x/>
    </i>
  </rowItems>
  <colItems count="1">
    <i/>
  </colItems>
  <dataFields count="1">
    <dataField name="Total Profit" fld="13" baseField="0" baseItem="0" numFmtId="164"/>
  </dataFields>
  <formats count="2">
    <format dxfId="24">
      <pivotArea outline="0" collapsedLevelsAreSubtotals="1" fieldPosition="0"/>
    </format>
    <format dxfId="23">
      <pivotArea dataOnly="0" labelOnly="1" outline="0" axis="axisValues" fieldPosition="0"/>
    </format>
  </formats>
  <chartFormats count="5">
    <chartFormat chart="1" format="9" series="1">
      <pivotArea type="data" outline="0" fieldPosition="0">
        <references count="1">
          <reference field="4294967294" count="1" selected="0">
            <x v="0"/>
          </reference>
        </references>
      </pivotArea>
    </chartFormat>
    <chartFormat chart="5" format="10" series="1">
      <pivotArea type="data" outline="0" fieldPosition="0">
        <references count="1">
          <reference field="4294967294" count="1" selected="0">
            <x v="0"/>
          </reference>
        </references>
      </pivotArea>
    </chartFormat>
    <chartFormat chart="6" format="11" series="1">
      <pivotArea type="data" outline="0" fieldPosition="0">
        <references count="1">
          <reference field="4294967294" count="1" selected="0">
            <x v="0"/>
          </reference>
        </references>
      </pivotArea>
    </chartFormat>
    <chartFormat chart="7" format="5" series="1">
      <pivotArea type="data" outline="0" fieldPosition="0">
        <references count="1">
          <reference field="4294967294" count="1" selected="0">
            <x v="0"/>
          </reference>
        </references>
      </pivotArea>
    </chartFormat>
    <chartFormat chart="7" format="6">
      <pivotArea type="data" outline="0" fieldPosition="0">
        <references count="2">
          <reference field="4294967294" count="1" selected="0">
            <x v="0"/>
          </reference>
          <reference field="9"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37D7E27-3AE4-408F-ABEE-80613B1099BB}" name="Monthly Revenue Trend" cacheId="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3">
  <location ref="A54:B60" firstHeaderRow="1" firstDataRow="1" firstDataCol="1"/>
  <pivotFields count="16">
    <pivotField showAll="0"/>
    <pivotField numFmtId="14" showAll="0"/>
    <pivotField axis="axisRow" showAll="0" sortType="ascending">
      <items count="6">
        <item x="1"/>
        <item x="4"/>
        <item x="0"/>
        <item x="3"/>
        <item x="2"/>
        <item t="default"/>
      </items>
    </pivotField>
    <pivotField showAll="0"/>
    <pivotField showAll="0"/>
    <pivotField showAll="0" sortType="descending">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dataField="1" showAll="0"/>
    <pivotField showAll="0"/>
    <pivotField showAll="0"/>
    <pivotField numFmtId="9" showAll="0"/>
    <pivotField showAll="0"/>
  </pivotFields>
  <rowFields count="1">
    <field x="2"/>
  </rowFields>
  <rowItems count="6">
    <i>
      <x/>
    </i>
    <i>
      <x v="1"/>
    </i>
    <i>
      <x v="2"/>
    </i>
    <i>
      <x v="3"/>
    </i>
    <i>
      <x v="4"/>
    </i>
    <i t="grand">
      <x/>
    </i>
  </rowItems>
  <colItems count="1">
    <i/>
  </colItems>
  <dataFields count="1">
    <dataField name="Revenue" fld="11" baseField="0" baseItem="0" numFmtId="164"/>
  </dataFields>
  <formats count="2">
    <format dxfId="26">
      <pivotArea outline="0" collapsedLevelsAreSubtotals="1" fieldPosition="0"/>
    </format>
    <format dxfId="25">
      <pivotArea dataOnly="0" labelOnly="1" outline="0" axis="axisValues" fieldPosition="0"/>
    </format>
  </formats>
  <chartFormats count="11">
    <chartFormat chart="4" format="0" series="1">
      <pivotArea type="data" outline="0" fieldPosition="0">
        <references count="1">
          <reference field="4294967294" count="1" selected="0">
            <x v="0"/>
          </reference>
        </references>
      </pivotArea>
    </chartFormat>
    <chartFormat chart="7" format="2" series="1">
      <pivotArea type="data" outline="0" fieldPosition="0">
        <references count="1">
          <reference field="4294967294" count="1" selected="0">
            <x v="0"/>
          </reference>
        </references>
      </pivotArea>
    </chartFormat>
    <chartFormat chart="13" format="18" series="1">
      <pivotArea type="data" outline="0" fieldPosition="0">
        <references count="1">
          <reference field="4294967294" count="1" selected="0">
            <x v="0"/>
          </reference>
        </references>
      </pivotArea>
    </chartFormat>
    <chartFormat chart="17" format="20" series="1">
      <pivotArea type="data" outline="0" fieldPosition="0">
        <references count="1">
          <reference field="4294967294" count="1" selected="0">
            <x v="0"/>
          </reference>
        </references>
      </pivotArea>
    </chartFormat>
    <chartFormat chart="20" format="21" series="1">
      <pivotArea type="data" outline="0" fieldPosition="0">
        <references count="1">
          <reference field="4294967294" count="1" selected="0">
            <x v="0"/>
          </reference>
        </references>
      </pivotArea>
    </chartFormat>
    <chartFormat chart="21" format="22" series="1">
      <pivotArea type="data" outline="0" fieldPosition="0">
        <references count="1">
          <reference field="4294967294" count="1" selected="0">
            <x v="0"/>
          </reference>
        </references>
      </pivotArea>
    </chartFormat>
    <chartFormat chart="22" format="22" series="1">
      <pivotArea type="data" outline="0" fieldPosition="0">
        <references count="1">
          <reference field="4294967294" count="1" selected="0">
            <x v="0"/>
          </reference>
        </references>
      </pivotArea>
    </chartFormat>
    <chartFormat chart="27" format="23" series="1">
      <pivotArea type="data" outline="0" fieldPosition="0">
        <references count="1">
          <reference field="4294967294" count="1" selected="0">
            <x v="0"/>
          </reference>
        </references>
      </pivotArea>
    </chartFormat>
    <chartFormat chart="28" format="24" series="1">
      <pivotArea type="data" outline="0" fieldPosition="0">
        <references count="1">
          <reference field="4294967294" count="1" selected="0">
            <x v="0"/>
          </reference>
        </references>
      </pivotArea>
    </chartFormat>
    <chartFormat chart="31" format="20" series="1">
      <pivotArea type="data" outline="0" fieldPosition="0">
        <references count="1">
          <reference field="4294967294" count="1" selected="0">
            <x v="0"/>
          </reference>
        </references>
      </pivotArea>
    </chartFormat>
    <chartFormat chart="32" format="2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D5F342E9-1D08-44C2-830A-CB02806BA4EB}" name="Market Performance by Area Type" cacheId="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3">
  <location ref="A129:E137" firstHeaderRow="0" firstDataRow="1" firstDataCol="1" rowPageCount="1" colPageCount="1"/>
  <pivotFields count="16">
    <pivotField showAll="0"/>
    <pivotField numFmtId="14" showAll="0"/>
    <pivotField showAll="0"/>
    <pivotField axis="axisRow" showAll="0">
      <items count="8">
        <item x="4"/>
        <item x="1"/>
        <item x="2"/>
        <item x="0"/>
        <item x="6"/>
        <item x="5"/>
        <item x="3"/>
        <item t="default"/>
      </items>
    </pivotField>
    <pivotField axis="axisPage" multipleItemSelectionAllowed="1" showAll="0">
      <items count="3">
        <item x="1"/>
        <item x="0"/>
        <item t="default"/>
      </items>
    </pivotField>
    <pivotField showAll="0"/>
    <pivotField dataField="1" showAll="0"/>
    <pivotField dataField="1" showAll="0"/>
    <pivotField showAll="0"/>
    <pivotField showAll="0"/>
    <pivotField showAll="0"/>
    <pivotField dataField="1" showAll="0"/>
    <pivotField showAll="0"/>
    <pivotField dataField="1" showAll="0"/>
    <pivotField numFmtId="9" showAll="0"/>
    <pivotField showAll="0"/>
  </pivotFields>
  <rowFields count="1">
    <field x="3"/>
  </rowFields>
  <rowItems count="8">
    <i>
      <x/>
    </i>
    <i>
      <x v="1"/>
    </i>
    <i>
      <x v="2"/>
    </i>
    <i>
      <x v="3"/>
    </i>
    <i>
      <x v="4"/>
    </i>
    <i>
      <x v="5"/>
    </i>
    <i>
      <x v="6"/>
    </i>
    <i t="grand">
      <x/>
    </i>
  </rowItems>
  <colFields count="1">
    <field x="-2"/>
  </colFields>
  <colItems count="4">
    <i>
      <x/>
    </i>
    <i i="1">
      <x v="1"/>
    </i>
    <i i="2">
      <x v="2"/>
    </i>
    <i i="3">
      <x v="3"/>
    </i>
  </colItems>
  <pageFields count="1">
    <pageField fld="4" hier="-1"/>
  </pageFields>
  <dataFields count="4">
    <dataField name="Total QTY" fld="6" baseField="0" baseItem="0"/>
    <dataField name="Avg Selling Price" fld="7" subtotal="average" baseField="4" baseItem="0"/>
    <dataField name="Total Revenue" fld="11" baseField="0" baseItem="0"/>
    <dataField name="Total Profit" fld="13" baseField="0" baseItem="0"/>
  </dataFields>
  <formats count="2">
    <format dxfId="28">
      <pivotArea outline="0" collapsedLevelsAreSubtotals="1" fieldPosition="0"/>
    </format>
    <format dxfId="27">
      <pivotArea dataOnly="0" labelOnly="1" outline="0" fieldPosition="0">
        <references count="1">
          <reference field="4294967294" count="4">
            <x v="0"/>
            <x v="1"/>
            <x v="2"/>
            <x v="3"/>
          </reference>
        </references>
      </pivotArea>
    </format>
  </formats>
  <chartFormats count="16">
    <chartFormat chart="7" format="0" series="1">
      <pivotArea type="data" outline="0" fieldPosition="0">
        <references count="1">
          <reference field="4294967294" count="1" selected="0">
            <x v="0"/>
          </reference>
        </references>
      </pivotArea>
    </chartFormat>
    <chartFormat chart="7" format="1" series="1">
      <pivotArea type="data" outline="0" fieldPosition="0">
        <references count="1">
          <reference field="4294967294" count="1" selected="0">
            <x v="1"/>
          </reference>
        </references>
      </pivotArea>
    </chartFormat>
    <chartFormat chart="7" format="2" series="1">
      <pivotArea type="data" outline="0" fieldPosition="0">
        <references count="1">
          <reference field="4294967294" count="1" selected="0">
            <x v="2"/>
          </reference>
        </references>
      </pivotArea>
    </chartFormat>
    <chartFormat chart="7" format="3" series="1">
      <pivotArea type="data" outline="0" fieldPosition="0">
        <references count="1">
          <reference field="4294967294" count="1" selected="0">
            <x v="3"/>
          </reference>
        </references>
      </pivotArea>
    </chartFormat>
    <chartFormat chart="10" format="8" series="1">
      <pivotArea type="data" outline="0" fieldPosition="0">
        <references count="1">
          <reference field="4294967294" count="1" selected="0">
            <x v="0"/>
          </reference>
        </references>
      </pivotArea>
    </chartFormat>
    <chartFormat chart="10" format="9" series="1">
      <pivotArea type="data" outline="0" fieldPosition="0">
        <references count="1">
          <reference field="4294967294" count="1" selected="0">
            <x v="1"/>
          </reference>
        </references>
      </pivotArea>
    </chartFormat>
    <chartFormat chart="10" format="10" series="1">
      <pivotArea type="data" outline="0" fieldPosition="0">
        <references count="1">
          <reference field="4294967294" count="1" selected="0">
            <x v="2"/>
          </reference>
        </references>
      </pivotArea>
    </chartFormat>
    <chartFormat chart="10" format="11" series="1">
      <pivotArea type="data" outline="0" fieldPosition="0">
        <references count="1">
          <reference field="4294967294" count="1" selected="0">
            <x v="3"/>
          </reference>
        </references>
      </pivotArea>
    </chartFormat>
    <chartFormat chart="13" format="11" series="1">
      <pivotArea type="data" outline="0" fieldPosition="0">
        <references count="1">
          <reference field="4294967294" count="1" selected="0">
            <x v="0"/>
          </reference>
        </references>
      </pivotArea>
    </chartFormat>
    <chartFormat chart="13" format="12" series="1">
      <pivotArea type="data" outline="0" fieldPosition="0">
        <references count="1">
          <reference field="4294967294" count="1" selected="0">
            <x v="1"/>
          </reference>
        </references>
      </pivotArea>
    </chartFormat>
    <chartFormat chart="13" format="13" series="1">
      <pivotArea type="data" outline="0" fieldPosition="0">
        <references count="1">
          <reference field="4294967294" count="1" selected="0">
            <x v="2"/>
          </reference>
        </references>
      </pivotArea>
    </chartFormat>
    <chartFormat chart="13" format="14" series="1">
      <pivotArea type="data" outline="0" fieldPosition="0">
        <references count="1">
          <reference field="4294967294" count="1" selected="0">
            <x v="3"/>
          </reference>
        </references>
      </pivotArea>
    </chartFormat>
    <chartFormat chart="16" format="19" series="1">
      <pivotArea type="data" outline="0" fieldPosition="0">
        <references count="1">
          <reference field="4294967294" count="1" selected="0">
            <x v="0"/>
          </reference>
        </references>
      </pivotArea>
    </chartFormat>
    <chartFormat chart="16" format="20" series="1">
      <pivotArea type="data" outline="0" fieldPosition="0">
        <references count="1">
          <reference field="4294967294" count="1" selected="0">
            <x v="1"/>
          </reference>
        </references>
      </pivotArea>
    </chartFormat>
    <chartFormat chart="16" format="21" series="1">
      <pivotArea type="data" outline="0" fieldPosition="0">
        <references count="1">
          <reference field="4294967294" count="1" selected="0">
            <x v="2"/>
          </reference>
        </references>
      </pivotArea>
    </chartFormat>
    <chartFormat chart="16" format="22" series="1">
      <pivotArea type="data" outline="0" fieldPosition="0">
        <references count="1">
          <reference field="429496729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FE0008DC-0E83-42B6-86EC-898FBD4D8D49}" name="Market-wise Crop Price Comparison" cacheId="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1">
  <location ref="A99:B107" firstHeaderRow="1" firstDataRow="1" firstDataCol="1" rowPageCount="1" colPageCount="1"/>
  <pivotFields count="16">
    <pivotField showAll="0"/>
    <pivotField numFmtId="14" showAll="0"/>
    <pivotField showAll="0"/>
    <pivotField axis="axisRow" showAll="0" sortType="descending">
      <items count="8">
        <item x="4"/>
        <item x="1"/>
        <item x="2"/>
        <item x="0"/>
        <item x="6"/>
        <item x="5"/>
        <item x="3"/>
        <item t="default"/>
      </items>
      <autoSortScope>
        <pivotArea dataOnly="0" outline="0" fieldPosition="0">
          <references count="1">
            <reference field="4294967294" count="1" selected="0">
              <x v="0"/>
            </reference>
          </references>
        </pivotArea>
      </autoSortScope>
    </pivotField>
    <pivotField showAll="0"/>
    <pivotField axis="axisPage" multipleItemSelectionAllowed="1" showAll="0">
      <items count="7">
        <item x="5"/>
        <item x="4"/>
        <item x="3"/>
        <item x="1"/>
        <item x="2"/>
        <item x="0"/>
        <item t="default"/>
      </items>
    </pivotField>
    <pivotField showAll="0"/>
    <pivotField dataField="1" showAll="0"/>
    <pivotField showAll="0"/>
    <pivotField showAll="0"/>
    <pivotField showAll="0"/>
    <pivotField showAll="0"/>
    <pivotField showAll="0"/>
    <pivotField showAll="0"/>
    <pivotField numFmtId="9" showAll="0"/>
    <pivotField showAll="0"/>
  </pivotFields>
  <rowFields count="1">
    <field x="3"/>
  </rowFields>
  <rowItems count="8">
    <i>
      <x v="5"/>
    </i>
    <i>
      <x/>
    </i>
    <i>
      <x v="1"/>
    </i>
    <i>
      <x v="4"/>
    </i>
    <i>
      <x v="3"/>
    </i>
    <i>
      <x v="6"/>
    </i>
    <i>
      <x v="2"/>
    </i>
    <i t="grand">
      <x/>
    </i>
  </rowItems>
  <colItems count="1">
    <i/>
  </colItems>
  <pageFields count="1">
    <pageField fld="5" hier="-1"/>
  </pageFields>
  <dataFields count="1">
    <dataField name="Average of Selling_Price_Per_KG" fld="7" subtotal="average" baseField="3" baseItem="0"/>
  </dataFields>
  <formats count="2">
    <format dxfId="30">
      <pivotArea collapsedLevelsAreSubtotals="1" fieldPosition="0">
        <references count="1">
          <reference field="3" count="0"/>
        </references>
      </pivotArea>
    </format>
    <format dxfId="29">
      <pivotArea collapsedLevelsAreSubtotals="1" fieldPosition="0">
        <references count="1">
          <reference field="3" count="1">
            <x v="5"/>
          </reference>
        </references>
      </pivotArea>
    </format>
  </formats>
  <chartFormats count="4">
    <chartFormat chart="1" format="0"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 chart="7" format="18" series="1">
      <pivotArea type="data" outline="0" fieldPosition="0">
        <references count="1">
          <reference field="4294967294" count="1" selected="0">
            <x v="0"/>
          </reference>
        </references>
      </pivotArea>
    </chartFormat>
    <chartFormat chart="10" format="2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424DBDCF-C381-4D57-86DD-A4DDEBDB9631}" name="Profit By Bangalore Market" cacheId="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8">
  <location ref="A1:B9" firstHeaderRow="1" firstDataRow="1" firstDataCol="1"/>
  <pivotFields count="16">
    <pivotField showAll="0"/>
    <pivotField numFmtId="14" showAll="0"/>
    <pivotField showAll="0"/>
    <pivotField axis="axisRow" showAll="0" sortType="descending">
      <items count="8">
        <item x="4"/>
        <item x="1"/>
        <item x="2"/>
        <item x="0"/>
        <item x="6"/>
        <item x="5"/>
        <item x="3"/>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dataField="1" showAll="0"/>
    <pivotField numFmtId="9" showAll="0"/>
    <pivotField showAll="0"/>
  </pivotFields>
  <rowFields count="1">
    <field x="3"/>
  </rowFields>
  <rowItems count="8">
    <i>
      <x v="3"/>
    </i>
    <i>
      <x v="5"/>
    </i>
    <i>
      <x/>
    </i>
    <i>
      <x v="1"/>
    </i>
    <i>
      <x v="4"/>
    </i>
    <i>
      <x v="2"/>
    </i>
    <i>
      <x v="6"/>
    </i>
    <i t="grand">
      <x/>
    </i>
  </rowItems>
  <colItems count="1">
    <i/>
  </colItems>
  <dataFields count="1">
    <dataField name="Profit" fld="13" baseField="0" baseItem="0" numFmtId="164"/>
  </dataFields>
  <formats count="2">
    <format dxfId="32">
      <pivotArea outline="0" collapsedLevelsAreSubtotals="1" fieldPosition="0"/>
    </format>
    <format dxfId="31">
      <pivotArea dataOnly="0" labelOnly="1" outline="0" axis="axisValues" fieldPosition="0"/>
    </format>
  </formats>
  <chartFormats count="4">
    <chartFormat chart="6" format="1" series="1">
      <pivotArea type="data" outline="0" fieldPosition="0">
        <references count="1">
          <reference field="4294967294" count="1" selected="0">
            <x v="0"/>
          </reference>
        </references>
      </pivotArea>
    </chartFormat>
    <chartFormat chart="12" format="3" series="1">
      <pivotArea type="data" outline="0" fieldPosition="0">
        <references count="1">
          <reference field="4294967294" count="1" selected="0">
            <x v="0"/>
          </reference>
        </references>
      </pivotArea>
    </chartFormat>
    <chartFormat chart="18" format="13" series="1">
      <pivotArea type="data" outline="0" fieldPosition="0">
        <references count="1">
          <reference field="4294967294" count="1" selected="0">
            <x v="0"/>
          </reference>
        </references>
      </pivotArea>
    </chartFormat>
    <chartFormat chart="21" format="15"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C159A41E-D631-44A0-BA6D-304E8B1B0D90}" name="Most &amp; Least Profitable Crops" cacheId="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8">
  <location ref="A28:B35" firstHeaderRow="1" firstDataRow="1" firstDataCol="1"/>
  <pivotFields count="16">
    <pivotField showAll="0"/>
    <pivotField numFmtId="14" showAll="0"/>
    <pivotField showAll="0"/>
    <pivotField showAll="0"/>
    <pivotField showAll="0"/>
    <pivotField axis="axisRow" showAll="0" sortType="descending">
      <items count="7">
        <item x="5"/>
        <item x="4"/>
        <item x="3"/>
        <item x="1"/>
        <item x="2"/>
        <item x="0"/>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dataField="1" showAll="0"/>
    <pivotField numFmtId="9" showAll="0"/>
    <pivotField showAll="0"/>
  </pivotFields>
  <rowFields count="1">
    <field x="5"/>
  </rowFields>
  <rowItems count="7">
    <i>
      <x v="5"/>
    </i>
    <i>
      <x v="1"/>
    </i>
    <i>
      <x/>
    </i>
    <i>
      <x v="2"/>
    </i>
    <i>
      <x v="4"/>
    </i>
    <i>
      <x v="3"/>
    </i>
    <i t="grand">
      <x/>
    </i>
  </rowItems>
  <colItems count="1">
    <i/>
  </colItems>
  <dataFields count="1">
    <dataField name="Profit" fld="13" baseField="0" baseItem="0" numFmtId="164"/>
  </dataFields>
  <formats count="2">
    <format dxfId="34">
      <pivotArea outline="0" collapsedLevelsAreSubtotals="1" fieldPosition="0"/>
    </format>
    <format dxfId="33">
      <pivotArea dataOnly="0" labelOnly="1" outline="0" axis="axisValues" fieldPosition="0"/>
    </format>
  </formats>
  <chartFormats count="5">
    <chartFormat chart="1" format="0" series="1">
      <pivotArea type="data" outline="0" fieldPosition="0">
        <references count="1">
          <reference field="4294967294" count="1" selected="0">
            <x v="0"/>
          </reference>
        </references>
      </pivotArea>
    </chartFormat>
    <chartFormat chart="11" format="4" series="1">
      <pivotArea type="data" outline="0" fieldPosition="0">
        <references count="1">
          <reference field="4294967294" count="1" selected="0">
            <x v="0"/>
          </reference>
        </references>
      </pivotArea>
    </chartFormat>
    <chartFormat chart="14" format="6" series="1">
      <pivotArea type="data" outline="0" fieldPosition="0">
        <references count="1">
          <reference field="4294967294" count="1" selected="0">
            <x v="0"/>
          </reference>
        </references>
      </pivotArea>
    </chartFormat>
    <chartFormat chart="21" format="8" series="1">
      <pivotArea type="data" outline="0" fieldPosition="0">
        <references count="1">
          <reference field="4294967294" count="1" selected="0">
            <x v="0"/>
          </reference>
        </references>
      </pivotArea>
    </chartFormat>
    <chartFormat chart="6" format="8"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3F5AAA6F-28FC-48DD-A990-F476BFB5AD28}" name="Wholesale vs Retail Performance" cacheId="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5">
  <location ref="A156:E159" firstHeaderRow="0" firstDataRow="1" firstDataCol="1"/>
  <pivotFields count="16">
    <pivotField showAll="0"/>
    <pivotField numFmtId="14" showAll="0"/>
    <pivotField showAll="0"/>
    <pivotField showAll="0"/>
    <pivotField axis="axisRow" multipleItemSelectionAllowed="1" showAll="0">
      <items count="3">
        <item x="1"/>
        <item x="0"/>
        <item t="default"/>
      </items>
    </pivotField>
    <pivotField showAll="0"/>
    <pivotField dataField="1" showAll="0"/>
    <pivotField dataField="1" showAll="0"/>
    <pivotField showAll="0"/>
    <pivotField showAll="0"/>
    <pivotField showAll="0"/>
    <pivotField dataField="1" showAll="0"/>
    <pivotField showAll="0"/>
    <pivotField dataField="1" showAll="0"/>
    <pivotField numFmtId="9" showAll="0"/>
    <pivotField showAll="0"/>
  </pivotFields>
  <rowFields count="1">
    <field x="4"/>
  </rowFields>
  <rowItems count="3">
    <i>
      <x/>
    </i>
    <i>
      <x v="1"/>
    </i>
    <i t="grand">
      <x/>
    </i>
  </rowItems>
  <colFields count="1">
    <field x="-2"/>
  </colFields>
  <colItems count="4">
    <i>
      <x/>
    </i>
    <i i="1">
      <x v="1"/>
    </i>
    <i i="2">
      <x v="2"/>
    </i>
    <i i="3">
      <x v="3"/>
    </i>
  </colItems>
  <dataFields count="4">
    <dataField name="Total QTY" fld="6" baseField="0" baseItem="0"/>
    <dataField name="Avg Selling Price" fld="7" subtotal="average" baseField="4" baseItem="0"/>
    <dataField name="Total Revenue" fld="11" baseField="0" baseItem="0"/>
    <dataField name="Total Profit" fld="13" baseField="0" baseItem="0"/>
  </dataFields>
  <formats count="2">
    <format dxfId="36">
      <pivotArea outline="0" collapsedLevelsAreSubtotals="1" fieldPosition="0"/>
    </format>
    <format dxfId="35">
      <pivotArea dataOnly="0" labelOnly="1" outline="0" fieldPosition="0">
        <references count="1">
          <reference field="4294967294" count="4">
            <x v="0"/>
            <x v="1"/>
            <x v="2"/>
            <x v="3"/>
          </reference>
        </references>
      </pivotArea>
    </format>
  </formats>
  <chartFormats count="24">
    <chartFormat chart="5" format="0" series="1">
      <pivotArea type="data" outline="0" fieldPosition="0">
        <references count="1">
          <reference field="4294967294" count="1" selected="0">
            <x v="0"/>
          </reference>
        </references>
      </pivotArea>
    </chartFormat>
    <chartFormat chart="5" format="1" series="1">
      <pivotArea type="data" outline="0" fieldPosition="0">
        <references count="1">
          <reference field="4294967294" count="1" selected="0">
            <x v="1"/>
          </reference>
        </references>
      </pivotArea>
    </chartFormat>
    <chartFormat chart="5" format="2" series="1">
      <pivotArea type="data" outline="0" fieldPosition="0">
        <references count="1">
          <reference field="4294967294" count="1" selected="0">
            <x v="2"/>
          </reference>
        </references>
      </pivotArea>
    </chartFormat>
    <chartFormat chart="5" format="3" series="1">
      <pivotArea type="data" outline="0" fieldPosition="0">
        <references count="1">
          <reference field="4294967294" count="1" selected="0">
            <x v="3"/>
          </reference>
        </references>
      </pivotArea>
    </chartFormat>
    <chartFormat chart="7" format="0" series="1">
      <pivotArea type="data" outline="0" fieldPosition="0">
        <references count="1">
          <reference field="4294967294" count="1" selected="0">
            <x v="0"/>
          </reference>
        </references>
      </pivotArea>
    </chartFormat>
    <chartFormat chart="7" format="1" series="1">
      <pivotArea type="data" outline="0" fieldPosition="0">
        <references count="1">
          <reference field="4294967294" count="1" selected="0">
            <x v="1"/>
          </reference>
        </references>
      </pivotArea>
    </chartFormat>
    <chartFormat chart="7" format="2" series="1">
      <pivotArea type="data" outline="0" fieldPosition="0">
        <references count="1">
          <reference field="4294967294" count="1" selected="0">
            <x v="2"/>
          </reference>
        </references>
      </pivotArea>
    </chartFormat>
    <chartFormat chart="7" format="3" series="1">
      <pivotArea type="data" outline="0" fieldPosition="0">
        <references count="1">
          <reference field="4294967294" count="1" selected="0">
            <x v="3"/>
          </reference>
        </references>
      </pivotArea>
    </chartFormat>
    <chartFormat chart="9" format="0" series="1">
      <pivotArea type="data" outline="0" fieldPosition="0">
        <references count="1">
          <reference field="4294967294" count="1" selected="0">
            <x v="0"/>
          </reference>
        </references>
      </pivotArea>
    </chartFormat>
    <chartFormat chart="9" format="1" series="1">
      <pivotArea type="data" outline="0" fieldPosition="0">
        <references count="1">
          <reference field="4294967294" count="1" selected="0">
            <x v="1"/>
          </reference>
        </references>
      </pivotArea>
    </chartFormat>
    <chartFormat chart="9" format="2" series="1">
      <pivotArea type="data" outline="0" fieldPosition="0">
        <references count="1">
          <reference field="4294967294" count="1" selected="0">
            <x v="2"/>
          </reference>
        </references>
      </pivotArea>
    </chartFormat>
    <chartFormat chart="9" format="3" series="1">
      <pivotArea type="data" outline="0" fieldPosition="0">
        <references count="1">
          <reference field="4294967294" count="1" selected="0">
            <x v="3"/>
          </reference>
        </references>
      </pivotArea>
    </chartFormat>
    <chartFormat chart="12" format="8" series="1">
      <pivotArea type="data" outline="0" fieldPosition="0">
        <references count="1">
          <reference field="4294967294" count="1" selected="0">
            <x v="0"/>
          </reference>
        </references>
      </pivotArea>
    </chartFormat>
    <chartFormat chart="12" format="9" series="1">
      <pivotArea type="data" outline="0" fieldPosition="0">
        <references count="1">
          <reference field="4294967294" count="1" selected="0">
            <x v="1"/>
          </reference>
        </references>
      </pivotArea>
    </chartFormat>
    <chartFormat chart="12" format="10" series="1">
      <pivotArea type="data" outline="0" fieldPosition="0">
        <references count="1">
          <reference field="4294967294" count="1" selected="0">
            <x v="2"/>
          </reference>
        </references>
      </pivotArea>
    </chartFormat>
    <chartFormat chart="12" format="11" series="1">
      <pivotArea type="data" outline="0" fieldPosition="0">
        <references count="1">
          <reference field="4294967294" count="1" selected="0">
            <x v="3"/>
          </reference>
        </references>
      </pivotArea>
    </chartFormat>
    <chartFormat chart="17" format="23" series="1">
      <pivotArea type="data" outline="0" fieldPosition="0">
        <references count="1">
          <reference field="4294967294" count="1" selected="0">
            <x v="0"/>
          </reference>
        </references>
      </pivotArea>
    </chartFormat>
    <chartFormat chart="17" format="24" series="1">
      <pivotArea type="data" outline="0" fieldPosition="0">
        <references count="1">
          <reference field="4294967294" count="1" selected="0">
            <x v="1"/>
          </reference>
        </references>
      </pivotArea>
    </chartFormat>
    <chartFormat chart="17" format="25" series="1">
      <pivotArea type="data" outline="0" fieldPosition="0">
        <references count="1">
          <reference field="4294967294" count="1" selected="0">
            <x v="2"/>
          </reference>
        </references>
      </pivotArea>
    </chartFormat>
    <chartFormat chart="17" format="26" series="1">
      <pivotArea type="data" outline="0" fieldPosition="0">
        <references count="1">
          <reference field="4294967294" count="1" selected="0">
            <x v="3"/>
          </reference>
        </references>
      </pivotArea>
    </chartFormat>
    <chartFormat chart="24" format="39" series="1">
      <pivotArea type="data" outline="0" fieldPosition="0">
        <references count="1">
          <reference field="4294967294" count="1" selected="0">
            <x v="0"/>
          </reference>
        </references>
      </pivotArea>
    </chartFormat>
    <chartFormat chart="24" format="40" series="1">
      <pivotArea type="data" outline="0" fieldPosition="0">
        <references count="1">
          <reference field="4294967294" count="1" selected="0">
            <x v="1"/>
          </reference>
        </references>
      </pivotArea>
    </chartFormat>
    <chartFormat chart="24" format="41" series="1">
      <pivotArea type="data" outline="0" fieldPosition="0">
        <references count="1">
          <reference field="4294967294" count="1" selected="0">
            <x v="2"/>
          </reference>
        </references>
      </pivotArea>
    </chartFormat>
    <chartFormat chart="24" format="42" series="1">
      <pivotArea type="data" outline="0" fieldPosition="0">
        <references count="1">
          <reference field="429496729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DD15A273-CBAE-462D-BE1C-9D577CDFAEE6}" sourceName="Month">
  <pivotTables>
    <pivotTable tabId="6" name="Farmer vs Retail Vendor Profit Analysis"/>
  </pivotTables>
  <data>
    <tabular pivotCacheId="1302714819">
      <items count="5">
        <i x="1" s="1"/>
        <i x="4" s="1"/>
        <i x="0" s="1"/>
        <i x="3" s="1"/>
        <i x="2"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arket_Name" xr10:uid="{3FC5E91D-26DF-4F8D-9A8E-776EB68586F8}" sourceName="Market_Name">
  <pivotTables>
    <pivotTable tabId="6" name="Market Performance by Area Type"/>
  </pivotTables>
  <data>
    <tabular pivotCacheId="1302714819">
      <items count="7">
        <i x="4" s="1"/>
        <i x="1" s="1"/>
        <i x="2" s="1"/>
        <i x="0" s="1"/>
        <i x="6" s="1"/>
        <i x="5" s="1"/>
        <i x="3"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Type" xr10:uid="{71E66834-45F5-405C-9058-49412C2BBCD4}" sourceName="Area_Type">
  <pivotTables>
    <pivotTable tabId="6" name="Market Performance by Area Type"/>
  </pivotTables>
  <data>
    <tabular pivotCacheId="1302714819">
      <items count="2">
        <i x="1" s="1"/>
        <i x="0"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rop_Name" xr10:uid="{C951A73D-B530-4418-BF61-48BEBA0C3D73}" sourceName="Crop_Name">
  <pivotTables>
    <pivotTable tabId="6" name="Best Month to sell Crop"/>
    <pivotTable tabId="6" name="Market-wise Crop Price Comparison"/>
    <pivotTable tabId="6" name="🥧 Revenue Distribution Breakdown"/>
    <pivotTable tabId="6" name="Total Profit"/>
    <pivotTable tabId="6" name="Total Transport"/>
    <pivotTable tabId="6" name="Total Revenue"/>
  </pivotTables>
  <data>
    <tabular pivotCacheId="1302714819">
      <items count="6">
        <i x="5" s="1"/>
        <i x="4" s="1"/>
        <i x="3" s="1"/>
        <i x="1" s="1"/>
        <i x="2" s="1"/>
        <i x="0"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Type1" xr10:uid="{95D53717-41ED-4BCF-A466-F00BF2E71555}" sourceName="Area_Type">
  <pivotTables>
    <pivotTable tabId="6" name="Wholesale vs Retail Performance"/>
  </pivotTables>
  <data>
    <tabular pivotCacheId="1302714819">
      <items count="2">
        <i x="1"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Type 1" xr10:uid="{1E0B2622-4FB0-4563-9476-050B76617BDB}" cache="Slicer_Area_Type" caption="Select Area Type" style="Slicer Style 5" rowHeight="241300"/>
  <slicer name="Crop_Name 1" xr10:uid="{0FB0489E-9BE4-49FD-9BFB-9EC4030F558C}" cache="Slicer_Crop_Name" caption="Select Crop Name" startItem="3" style="Slicer Style 5"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xr10:uid="{AB1FD008-444C-480D-8A75-AA2136E25961}" cache="Slicer_Month" caption="Select Month" rowHeight="241300"/>
  <slicer name="Market_Name" xr10:uid="{3210AD41-C318-40C1-8AD2-41E9F53AB615}" cache="Slicer_Market_Name" caption="Select Market Name" rowHeight="241300"/>
  <slicer name="Market_Name 1" xr10:uid="{2812E018-2E34-4211-9529-13F20193A346}" cache="Slicer_Market_Name" caption="Select Market Name" style="Slicer Style 5" rowHeight="241300"/>
  <slicer name="Area_Type" xr10:uid="{16926FC7-EFFB-4807-A5CC-5DAFA2535E68}" cache="Slicer_Area_Type" caption="Select Area Type" style="Slicer Style 5" rowHeight="241300"/>
  <slicer name="Crop_Name" xr10:uid="{35307701-3D80-44F8-846E-73AFF09E02C7}" cache="Slicer_Crop_Name" caption="Select Crop Name" rowHeight="241300"/>
  <slicer name="Crop_Name 2" xr10:uid="{CDF67C8F-D0A4-4676-9480-BECEAD2702D7}" cache="Slicer_Crop_Name" caption="Select Crop Name " rowHeight="241300"/>
  <slicer name="Area_Type 2" xr10:uid="{E70EF91B-E612-4D21-AD5B-CF365636E1BE}" cache="Slicer_Area_Type1" caption="Area_Type"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7B62C9A-1594-41B6-BA8B-73A6ACFD3D6F}" name="tbl_Mandi_Data" displayName="tbl_Mandi_Data" ref="A1:P305" totalsRowCount="1" headerRowDxfId="16">
  <autoFilter ref="A1:P304" xr:uid="{37B62C9A-1594-41B6-BA8B-73A6ACFD3D6F}"/>
  <tableColumns count="16">
    <tableColumn id="1" xr3:uid="{58161EFD-A039-44FD-97BF-4D997CF21517}" name="Transaction_ID"/>
    <tableColumn id="2" xr3:uid="{893DB021-2467-4B86-BF47-31F394D18AC5}" name="Date" dataDxfId="15" totalsRowDxfId="14"/>
    <tableColumn id="3" xr3:uid="{203A4F59-F354-43AF-BE92-73F81965A099}" name="Month"/>
    <tableColumn id="4" xr3:uid="{DAA18E1F-6978-4ABE-9EEE-0C386D820FAF}" name="Market_Name"/>
    <tableColumn id="5" xr3:uid="{B78B5CAA-C526-4467-966E-4A6B393324DC}" name="Area_Type"/>
    <tableColumn id="6" xr3:uid="{C34182C7-2111-4C68-8D8D-3F9FCB74A177}" name="Crop_Name"/>
    <tableColumn id="7" xr3:uid="{8902242D-BA09-4D28-BB9B-948B11FA727C}" name="Quantity_KG_Sold"/>
    <tableColumn id="8" xr3:uid="{C49059E7-BC15-46AA-87AE-8D1406C06F61}" name="Selling_Price_Per_KG" dataDxfId="13"/>
    <tableColumn id="9" xr3:uid="{8C1A46BE-835F-4973-9CDE-D604821D147E}" name="Transport_Cost" dataDxfId="12"/>
    <tableColumn id="10" xr3:uid="{2C686ECB-D71B-4225-9B0A-4CB6FF78EC7A}" name="Vendor_Type"/>
    <tableColumn id="11" xr3:uid="{8965B416-C065-4909-A5CD-7AE33D45F675}" name="Production_Cost_Per_KG" dataDxfId="11" totalsRowDxfId="10">
      <calculatedColumnFormula>_xlfn.XLOOKUP(F2,Crop_Cost_Data!$A$1:$A$7,Crop_Cost_Data!$B$1:$B$7,"Unkown",0)</calculatedColumnFormula>
    </tableColumn>
    <tableColumn id="12" xr3:uid="{09C8F8F8-21A4-4D97-8A8F-3969799347D3}" name="Revenue[Qty*selling price/KG]" dataDxfId="9" totalsRowDxfId="8">
      <calculatedColumnFormula>G2*H2</calculatedColumnFormula>
    </tableColumn>
    <tableColumn id="13" xr3:uid="{96EA290B-A991-4F05-9797-E3CB98B519CA}" name="Total_Cost[qty*production cost/KG]" dataDxfId="7" totalsRowDxfId="6">
      <calculatedColumnFormula>G2*K2</calculatedColumnFormula>
    </tableColumn>
    <tableColumn id="14" xr3:uid="{E11661C4-FA2A-4F2E-A7C8-39254732161D}" name="Profit[from revenue - production cost &amp; transport(expenses)]" dataDxfId="5" totalsRowDxfId="4">
      <calculatedColumnFormula>L2-M2-I2</calculatedColumnFormula>
    </tableColumn>
    <tableColumn id="15" xr3:uid="{A893B330-15C0-46AD-8A87-333DA3D5B53D}" name="Profit_Margin %" dataDxfId="3" totalsRowDxfId="2" dataCellStyle="Percent">
      <calculatedColumnFormula>(N2/L2)</calculatedColumnFormula>
    </tableColumn>
    <tableColumn id="16" xr3:uid="{BD4D5DCF-512B-4DD5-B0C1-140FCA108E14}" name="Profit_Status" dataDxfId="1" totalsRowDxfId="0" dataCellStyle="Percent">
      <calculatedColumnFormula>IF(O2&gt;0,"Profit","Loss")</calculatedColumnFormula>
    </tableColumn>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8" Type="http://schemas.openxmlformats.org/officeDocument/2006/relationships/pivotTable" Target="../pivotTables/pivotTable9.xml"/><Relationship Id="rId13" Type="http://schemas.openxmlformats.org/officeDocument/2006/relationships/printerSettings" Target="../printerSettings/printerSettings1.bin"/><Relationship Id="rId3" Type="http://schemas.openxmlformats.org/officeDocument/2006/relationships/pivotTable" Target="../pivotTables/pivotTable4.xml"/><Relationship Id="rId7" Type="http://schemas.openxmlformats.org/officeDocument/2006/relationships/pivotTable" Target="../pivotTables/pivotTable8.xml"/><Relationship Id="rId12" Type="http://schemas.openxmlformats.org/officeDocument/2006/relationships/pivotTable" Target="../pivotTables/pivotTable13.xml"/><Relationship Id="rId2" Type="http://schemas.openxmlformats.org/officeDocument/2006/relationships/pivotTable" Target="../pivotTables/pivotTable3.xml"/><Relationship Id="rId1" Type="http://schemas.openxmlformats.org/officeDocument/2006/relationships/pivotTable" Target="../pivotTables/pivotTable2.xml"/><Relationship Id="rId6" Type="http://schemas.openxmlformats.org/officeDocument/2006/relationships/pivotTable" Target="../pivotTables/pivotTable7.xml"/><Relationship Id="rId11" Type="http://schemas.openxmlformats.org/officeDocument/2006/relationships/pivotTable" Target="../pivotTables/pivotTable12.xml"/><Relationship Id="rId5" Type="http://schemas.openxmlformats.org/officeDocument/2006/relationships/pivotTable" Target="../pivotTables/pivotTable6.xml"/><Relationship Id="rId15" Type="http://schemas.microsoft.com/office/2007/relationships/slicer" Target="../slicers/slicer2.xml"/><Relationship Id="rId10" Type="http://schemas.openxmlformats.org/officeDocument/2006/relationships/pivotTable" Target="../pivotTables/pivotTable11.xml"/><Relationship Id="rId4" Type="http://schemas.openxmlformats.org/officeDocument/2006/relationships/pivotTable" Target="../pivotTables/pivotTable5.xml"/><Relationship Id="rId9" Type="http://schemas.openxmlformats.org/officeDocument/2006/relationships/pivotTable" Target="../pivotTables/pivotTable10.xml"/><Relationship Id="rId14" Type="http://schemas.openxmlformats.org/officeDocument/2006/relationships/drawing" Target="../drawings/drawing1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5.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8.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2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C01454-189A-403E-8E04-81BF764F7984}">
  <sheetPr codeName="Sheet1"/>
  <dimension ref="A1"/>
  <sheetViews>
    <sheetView showGridLines="0" showRowColHeaders="0" tabSelected="1" zoomScale="60" zoomScaleNormal="60" workbookViewId="0">
      <selection activeCell="AN19" sqref="AN19"/>
    </sheetView>
  </sheetViews>
  <sheetFormatPr defaultRowHeight="14.5"/>
  <cols>
    <col min="1" max="16384" width="8.7265625" style="25"/>
  </cols>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8C1B4E-B29C-4FAE-9C5D-B682EB1EFC22}">
  <sheetPr codeName="Sheet2"/>
  <dimension ref="A1:C20"/>
  <sheetViews>
    <sheetView workbookViewId="0">
      <selection activeCell="B4" sqref="B4"/>
    </sheetView>
  </sheetViews>
  <sheetFormatPr defaultRowHeight="14.5"/>
  <cols>
    <col min="1" max="1" width="12.36328125" bestFit="1" customWidth="1"/>
    <col min="2" max="2" width="32.90625" bestFit="1" customWidth="1"/>
  </cols>
  <sheetData>
    <row r="1" spans="1:3">
      <c r="A1" s="32" t="s">
        <v>634</v>
      </c>
      <c r="B1" s="32"/>
      <c r="C1" s="32"/>
    </row>
    <row r="2" spans="1:3">
      <c r="A2" t="s">
        <v>625</v>
      </c>
      <c r="B2" s="21">
        <f>SUM(tbl_Mandi_Data[[#All],[Revenue'[Qty*selling price/KG']]])</f>
        <v>11040834</v>
      </c>
    </row>
    <row r="3" spans="1:3">
      <c r="A3" t="s">
        <v>626</v>
      </c>
      <c r="B3" s="21">
        <f>SUM(tbl_Mandi_Data[[#All],[Profit'[from revenue - production cost &amp; transport(expenses)']]])</f>
        <v>4843361.6494999947</v>
      </c>
    </row>
    <row r="4" spans="1:3">
      <c r="A4" t="s">
        <v>630</v>
      </c>
      <c r="B4" s="21">
        <f>SUM(tbl_Mandi_Data[[#All],[Transport_Cost]])</f>
        <v>164252.35050000012</v>
      </c>
    </row>
    <row r="5" spans="1:3">
      <c r="A5" t="s">
        <v>631</v>
      </c>
      <c r="B5" t="str">
        <f>'Pivot Charts'!A29</f>
        <v>Tomato</v>
      </c>
    </row>
    <row r="6" spans="1:3">
      <c r="A6" t="s">
        <v>632</v>
      </c>
      <c r="B6" t="str">
        <f>'Pivot Charts'!A55</f>
        <v>January</v>
      </c>
    </row>
    <row r="7" spans="1:3">
      <c r="A7" t="s">
        <v>633</v>
      </c>
      <c r="B7" t="str">
        <f>'Pivot Charts'!A2</f>
        <v>KR Market</v>
      </c>
    </row>
    <row r="11" spans="1:3">
      <c r="A11" s="17" t="s">
        <v>612</v>
      </c>
      <c r="B11" s="21" t="s">
        <v>635</v>
      </c>
    </row>
    <row r="12" spans="1:3">
      <c r="A12" s="18" t="s">
        <v>19</v>
      </c>
      <c r="B12" s="21">
        <v>2011795</v>
      </c>
    </row>
    <row r="13" spans="1:3">
      <c r="A13" s="18" t="s">
        <v>45</v>
      </c>
      <c r="B13" s="21">
        <v>2266412</v>
      </c>
    </row>
    <row r="14" spans="1:3">
      <c r="A14" s="18" t="s">
        <v>12</v>
      </c>
      <c r="B14" s="21">
        <v>2898636</v>
      </c>
    </row>
    <row r="15" spans="1:3">
      <c r="A15" s="18" t="s">
        <v>33</v>
      </c>
      <c r="B15" s="21">
        <v>2004514</v>
      </c>
    </row>
    <row r="16" spans="1:3">
      <c r="A16" s="18" t="s">
        <v>24</v>
      </c>
      <c r="B16" s="21">
        <v>1859477</v>
      </c>
    </row>
    <row r="17" spans="1:2">
      <c r="A17" s="18" t="s">
        <v>613</v>
      </c>
      <c r="B17" s="21">
        <v>11040834</v>
      </c>
    </row>
    <row r="19" spans="1:2">
      <c r="A19" s="18" t="s">
        <v>636</v>
      </c>
      <c r="B19" s="21">
        <f>MAX(B11:B16)</f>
        <v>2898636</v>
      </c>
    </row>
    <row r="20" spans="1:2">
      <c r="A20" s="18" t="s">
        <v>637</v>
      </c>
      <c r="B20" s="27" t="str">
        <f>_xlfn.XLOOKUP(B19,B11:B16,A11:A16,"Unkown",0)</f>
        <v>March</v>
      </c>
    </row>
  </sheetData>
  <mergeCells count="1">
    <mergeCell ref="A1:C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7CB4E1-51CA-41C7-B540-F6BD9BF5DAE3}">
  <sheetPr codeName="Sheet4"/>
  <dimension ref="A1:V184"/>
  <sheetViews>
    <sheetView topLeftCell="O89" workbookViewId="0">
      <selection activeCell="T104" sqref="T104"/>
    </sheetView>
  </sheetViews>
  <sheetFormatPr defaultRowHeight="14.5"/>
  <cols>
    <col min="1" max="1" width="12.36328125" bestFit="1" customWidth="1"/>
    <col min="2" max="2" width="11.90625" bestFit="1" customWidth="1"/>
    <col min="3" max="3" width="14.1796875" bestFit="1" customWidth="1"/>
    <col min="4" max="4" width="14.54296875" bestFit="1" customWidth="1"/>
    <col min="5" max="5" width="13" bestFit="1" customWidth="1"/>
    <col min="16" max="17" width="12.36328125" bestFit="1" customWidth="1"/>
    <col min="18" max="18" width="13" bestFit="1" customWidth="1"/>
    <col min="19" max="19" width="12.36328125" bestFit="1" customWidth="1"/>
    <col min="20" max="20" width="32.90625" bestFit="1" customWidth="1"/>
    <col min="22" max="22" width="17.1796875" customWidth="1"/>
  </cols>
  <sheetData>
    <row r="1" spans="1:20">
      <c r="A1" s="17" t="s">
        <v>612</v>
      </c>
      <c r="B1" s="21" t="s">
        <v>601</v>
      </c>
      <c r="D1" s="20" t="s">
        <v>614</v>
      </c>
      <c r="E1" s="20"/>
      <c r="F1" s="20"/>
      <c r="G1" s="20"/>
      <c r="H1" s="20"/>
      <c r="I1" s="20"/>
      <c r="J1" s="20"/>
      <c r="S1" s="20"/>
      <c r="T1" s="20"/>
    </row>
    <row r="2" spans="1:20" ht="14.5" customHeight="1">
      <c r="A2" s="18" t="s">
        <v>89</v>
      </c>
      <c r="B2" s="21">
        <v>2402488.9234999986</v>
      </c>
      <c r="D2" s="10"/>
      <c r="E2" s="10"/>
      <c r="F2" s="10"/>
      <c r="G2" s="10"/>
      <c r="H2" s="10"/>
      <c r="I2" s="10"/>
      <c r="J2" s="10"/>
    </row>
    <row r="3" spans="1:20">
      <c r="A3" s="18" t="s">
        <v>64</v>
      </c>
      <c r="B3" s="21">
        <v>580373.6264999999</v>
      </c>
      <c r="D3" s="10"/>
      <c r="E3" s="10"/>
      <c r="F3" s="10"/>
      <c r="G3" s="10"/>
      <c r="H3" s="10"/>
      <c r="I3" s="10"/>
      <c r="J3" s="10"/>
    </row>
    <row r="4" spans="1:20">
      <c r="A4" s="18" t="s">
        <v>46</v>
      </c>
      <c r="B4" s="21">
        <v>468723.61550000019</v>
      </c>
      <c r="D4" s="10"/>
      <c r="E4" s="10"/>
      <c r="F4" s="10"/>
      <c r="G4" s="10"/>
      <c r="H4" s="10"/>
      <c r="I4" s="10"/>
      <c r="J4" s="10"/>
    </row>
    <row r="5" spans="1:20">
      <c r="A5" s="18" t="s">
        <v>20</v>
      </c>
      <c r="B5" s="21">
        <v>428286.63750000007</v>
      </c>
      <c r="D5" s="10"/>
      <c r="E5" s="10"/>
      <c r="F5" s="10"/>
      <c r="G5" s="10"/>
      <c r="H5" s="10"/>
      <c r="I5" s="10"/>
      <c r="J5" s="10"/>
    </row>
    <row r="6" spans="1:20">
      <c r="A6" s="18" t="s">
        <v>74</v>
      </c>
      <c r="B6" s="21">
        <v>357780.60450000002</v>
      </c>
      <c r="D6" s="10"/>
      <c r="E6" s="10"/>
      <c r="F6" s="10"/>
      <c r="G6" s="10"/>
      <c r="H6" s="10"/>
      <c r="I6" s="10"/>
      <c r="J6" s="10"/>
    </row>
    <row r="7" spans="1:20">
      <c r="A7" s="18" t="s">
        <v>25</v>
      </c>
      <c r="B7" s="21">
        <v>322137.13200000004</v>
      </c>
      <c r="D7" s="10"/>
      <c r="E7" s="10"/>
      <c r="F7" s="10"/>
      <c r="G7" s="10"/>
      <c r="H7" s="10"/>
      <c r="I7" s="10"/>
      <c r="J7" s="10"/>
    </row>
    <row r="8" spans="1:20">
      <c r="A8" s="18" t="s">
        <v>40</v>
      </c>
      <c r="B8" s="21">
        <v>283571.11</v>
      </c>
      <c r="D8" s="10"/>
      <c r="E8" s="10"/>
      <c r="F8" s="10"/>
      <c r="G8" s="10"/>
      <c r="H8" s="10"/>
      <c r="I8" s="10"/>
      <c r="J8" s="10"/>
    </row>
    <row r="9" spans="1:20">
      <c r="A9" s="18" t="s">
        <v>613</v>
      </c>
      <c r="B9" s="21">
        <v>4843361.6494999994</v>
      </c>
      <c r="D9" s="10"/>
      <c r="E9" s="10"/>
      <c r="F9" s="10"/>
      <c r="G9" s="10"/>
      <c r="H9" s="10"/>
    </row>
    <row r="11" spans="1:20">
      <c r="A11" s="18" t="s">
        <v>638</v>
      </c>
      <c r="B11" s="21">
        <f>MAX(B1:B8)</f>
        <v>2402488.9234999986</v>
      </c>
    </row>
    <row r="12" spans="1:20">
      <c r="A12" s="18" t="s">
        <v>639</v>
      </c>
      <c r="B12" t="str">
        <f>_xlfn.XLOOKUP(B11,B1:B8,A1:A8,"Unkown",0)</f>
        <v>KR Market</v>
      </c>
    </row>
    <row r="20" spans="1:19" ht="18.5">
      <c r="B20" s="28"/>
    </row>
    <row r="24" spans="1:19">
      <c r="A24" s="20" t="s">
        <v>615</v>
      </c>
      <c r="B24" s="20"/>
      <c r="C24" s="20"/>
    </row>
    <row r="25" spans="1:19">
      <c r="A25" s="20" t="s">
        <v>616</v>
      </c>
      <c r="B25" s="20"/>
      <c r="C25" s="20"/>
      <c r="D25" s="20"/>
      <c r="E25" s="20"/>
    </row>
    <row r="27" spans="1:19" ht="18.5">
      <c r="L27" s="28"/>
    </row>
    <row r="28" spans="1:19">
      <c r="A28" s="17" t="s">
        <v>612</v>
      </c>
      <c r="B28" s="21" t="s">
        <v>601</v>
      </c>
    </row>
    <row r="29" spans="1:19">
      <c r="A29" s="18" t="s">
        <v>15</v>
      </c>
      <c r="B29" s="21">
        <v>1751826.9234999986</v>
      </c>
    </row>
    <row r="30" spans="1:19">
      <c r="A30" s="18" t="s">
        <v>61</v>
      </c>
      <c r="B30" s="21">
        <v>1224386.6374999997</v>
      </c>
    </row>
    <row r="31" spans="1:19">
      <c r="A31" s="18" t="s">
        <v>69</v>
      </c>
      <c r="B31" s="21">
        <v>1090029.6484999997</v>
      </c>
      <c r="Q31" s="20" t="s">
        <v>629</v>
      </c>
      <c r="R31" s="20"/>
      <c r="S31" s="20"/>
    </row>
    <row r="32" spans="1:19">
      <c r="A32" s="18" t="s">
        <v>53</v>
      </c>
      <c r="B32" s="21">
        <v>347815.69250000006</v>
      </c>
    </row>
    <row r="33" spans="1:18" ht="18.5">
      <c r="A33" s="18" t="s">
        <v>30</v>
      </c>
      <c r="B33" s="21">
        <v>279810.62650000001</v>
      </c>
      <c r="L33" s="28"/>
    </row>
    <row r="34" spans="1:18">
      <c r="A34" s="18" t="s">
        <v>26</v>
      </c>
      <c r="B34" s="21">
        <v>149492.12099999998</v>
      </c>
    </row>
    <row r="35" spans="1:18">
      <c r="A35" s="18" t="s">
        <v>613</v>
      </c>
      <c r="B35" s="21">
        <v>4843361.6494999975</v>
      </c>
      <c r="Q35" s="17" t="s">
        <v>612</v>
      </c>
      <c r="R35" s="21" t="s">
        <v>626</v>
      </c>
    </row>
    <row r="36" spans="1:18">
      <c r="Q36" s="18" t="s">
        <v>16</v>
      </c>
      <c r="R36" s="21">
        <v>2561865.5939999977</v>
      </c>
    </row>
    <row r="37" spans="1:18">
      <c r="A37" s="18" t="s">
        <v>640</v>
      </c>
      <c r="B37" s="21">
        <f>MAX(B28:B34)</f>
        <v>1751826.9234999986</v>
      </c>
      <c r="Q37" s="18" t="s">
        <v>35</v>
      </c>
      <c r="R37" s="21">
        <v>2281496.0554999979</v>
      </c>
    </row>
    <row r="38" spans="1:18">
      <c r="A38" s="18" t="s">
        <v>641</v>
      </c>
      <c r="B38" t="str">
        <f>_xlfn.XLOOKUP(B37,B28:B34,A28:A34,"unkown",0)</f>
        <v>Tomato</v>
      </c>
      <c r="Q38" s="18" t="s">
        <v>613</v>
      </c>
      <c r="R38" s="21">
        <v>4843361.6494999956</v>
      </c>
    </row>
    <row r="52" spans="1:4">
      <c r="A52" s="33" t="s">
        <v>617</v>
      </c>
      <c r="B52" s="33"/>
      <c r="C52" s="33"/>
      <c r="D52" s="33"/>
    </row>
    <row r="54" spans="1:4">
      <c r="A54" s="17" t="s">
        <v>612</v>
      </c>
      <c r="B54" s="21" t="s">
        <v>9</v>
      </c>
    </row>
    <row r="55" spans="1:4">
      <c r="A55" s="18" t="s">
        <v>19</v>
      </c>
      <c r="B55" s="21">
        <v>2011795</v>
      </c>
    </row>
    <row r="56" spans="1:4">
      <c r="A56" s="18" t="s">
        <v>45</v>
      </c>
      <c r="B56" s="21">
        <v>2266412</v>
      </c>
    </row>
    <row r="57" spans="1:4">
      <c r="A57" s="18" t="s">
        <v>12</v>
      </c>
      <c r="B57" s="21">
        <v>2898636</v>
      </c>
    </row>
    <row r="58" spans="1:4">
      <c r="A58" s="18" t="s">
        <v>33</v>
      </c>
      <c r="B58" s="21">
        <v>2004514</v>
      </c>
    </row>
    <row r="59" spans="1:4">
      <c r="A59" s="18" t="s">
        <v>24</v>
      </c>
      <c r="B59" s="21">
        <v>1859477</v>
      </c>
    </row>
    <row r="60" spans="1:4">
      <c r="A60" s="18" t="s">
        <v>613</v>
      </c>
      <c r="B60" s="21">
        <v>11040834</v>
      </c>
    </row>
    <row r="75" spans="1:20">
      <c r="A75" s="33" t="s">
        <v>618</v>
      </c>
      <c r="B75" s="33"/>
      <c r="C75" s="33"/>
      <c r="D75" s="33"/>
    </row>
    <row r="80" spans="1:20">
      <c r="S80" s="17" t="s">
        <v>612</v>
      </c>
      <c r="T80" t="s">
        <v>626</v>
      </c>
    </row>
    <row r="81" spans="1:22">
      <c r="A81" s="17" t="s">
        <v>5</v>
      </c>
      <c r="B81" t="s">
        <v>643</v>
      </c>
      <c r="S81" s="18" t="s">
        <v>69</v>
      </c>
      <c r="T81" s="21">
        <v>1090029.6484999997</v>
      </c>
      <c r="V81" s="27"/>
    </row>
    <row r="82" spans="1:22">
      <c r="S82" s="18" t="s">
        <v>61</v>
      </c>
      <c r="T82" s="21">
        <v>1224386.6374999997</v>
      </c>
    </row>
    <row r="83" spans="1:22">
      <c r="A83" s="17" t="s">
        <v>612</v>
      </c>
      <c r="B83" s="21" t="s">
        <v>9</v>
      </c>
      <c r="S83" s="18" t="s">
        <v>53</v>
      </c>
      <c r="T83" s="21">
        <v>347815.69250000006</v>
      </c>
    </row>
    <row r="84" spans="1:22">
      <c r="A84" s="43" t="s">
        <v>19</v>
      </c>
      <c r="B84" s="21">
        <v>2011795</v>
      </c>
      <c r="S84" s="18" t="s">
        <v>26</v>
      </c>
      <c r="T84" s="21">
        <v>149492.12099999998</v>
      </c>
    </row>
    <row r="85" spans="1:22">
      <c r="A85" s="18" t="s">
        <v>45</v>
      </c>
      <c r="B85" s="21">
        <v>2266412</v>
      </c>
      <c r="S85" s="18" t="s">
        <v>30</v>
      </c>
      <c r="T85" s="21">
        <v>279810.62650000001</v>
      </c>
      <c r="V85" s="42" t="s">
        <v>647</v>
      </c>
    </row>
    <row r="86" spans="1:22">
      <c r="A86" s="18" t="s">
        <v>12</v>
      </c>
      <c r="B86" s="21">
        <v>2898636</v>
      </c>
      <c r="S86" s="18" t="s">
        <v>15</v>
      </c>
      <c r="T86" s="21">
        <v>1751826.9234999986</v>
      </c>
      <c r="V86" s="41">
        <f>GETPIVOTDATA("Profit[from revenue - production cost &amp; transport(expenses)]",$S$80)</f>
        <v>4843361.6494999975</v>
      </c>
    </row>
    <row r="87" spans="1:22">
      <c r="A87" s="18" t="s">
        <v>33</v>
      </c>
      <c r="B87" s="21">
        <v>2004514</v>
      </c>
      <c r="S87" s="18" t="s">
        <v>613</v>
      </c>
      <c r="T87" s="21">
        <v>4843361.6494999975</v>
      </c>
    </row>
    <row r="88" spans="1:22">
      <c r="A88" s="18" t="s">
        <v>24</v>
      </c>
      <c r="B88" s="21">
        <v>1859477</v>
      </c>
    </row>
    <row r="89" spans="1:22">
      <c r="A89" s="18" t="s">
        <v>613</v>
      </c>
      <c r="B89" s="21">
        <v>11040834</v>
      </c>
      <c r="S89" s="17" t="s">
        <v>612</v>
      </c>
      <c r="T89" t="s">
        <v>635</v>
      </c>
    </row>
    <row r="90" spans="1:22">
      <c r="S90" s="18" t="s">
        <v>69</v>
      </c>
      <c r="T90" s="21">
        <v>2815504</v>
      </c>
    </row>
    <row r="91" spans="1:22">
      <c r="S91" s="18" t="s">
        <v>61</v>
      </c>
      <c r="T91" s="21">
        <v>2101440</v>
      </c>
    </row>
    <row r="92" spans="1:22">
      <c r="S92" s="18" t="s">
        <v>53</v>
      </c>
      <c r="T92" s="21">
        <v>1022380</v>
      </c>
    </row>
    <row r="93" spans="1:22">
      <c r="A93" s="33" t="s">
        <v>619</v>
      </c>
      <c r="B93" s="33"/>
      <c r="C93" s="33"/>
      <c r="D93" s="33"/>
      <c r="E93" s="33"/>
      <c r="S93" s="18" t="s">
        <v>26</v>
      </c>
      <c r="T93" s="21">
        <v>585499</v>
      </c>
      <c r="V93" s="42" t="s">
        <v>648</v>
      </c>
    </row>
    <row r="94" spans="1:22">
      <c r="A94" t="s">
        <v>620</v>
      </c>
      <c r="S94" s="18" t="s">
        <v>30</v>
      </c>
      <c r="T94" s="21">
        <v>812313</v>
      </c>
      <c r="V94" s="41">
        <f>GETPIVOTDATA("Revenue[Qty*selling price/KG]",$S$89)</f>
        <v>11040834</v>
      </c>
    </row>
    <row r="95" spans="1:22">
      <c r="A95" s="19"/>
      <c r="S95" s="18" t="s">
        <v>15</v>
      </c>
      <c r="T95" s="21">
        <v>3703698</v>
      </c>
    </row>
    <row r="96" spans="1:22">
      <c r="A96" s="23" t="s">
        <v>621</v>
      </c>
      <c r="B96" s="20"/>
      <c r="C96" s="20"/>
      <c r="D96" s="20"/>
      <c r="E96" s="20"/>
      <c r="S96" s="18" t="s">
        <v>613</v>
      </c>
      <c r="T96" s="21">
        <v>11040834</v>
      </c>
    </row>
    <row r="97" spans="1:22">
      <c r="A97" s="17" t="s">
        <v>5</v>
      </c>
      <c r="B97" t="s">
        <v>643</v>
      </c>
    </row>
    <row r="99" spans="1:22">
      <c r="A99" s="17" t="s">
        <v>612</v>
      </c>
      <c r="B99" t="s">
        <v>622</v>
      </c>
    </row>
    <row r="100" spans="1:22">
      <c r="A100" s="18" t="s">
        <v>64</v>
      </c>
      <c r="B100" s="21">
        <v>62.966666666666669</v>
      </c>
    </row>
    <row r="101" spans="1:22">
      <c r="A101" s="18" t="s">
        <v>46</v>
      </c>
      <c r="B101" s="29">
        <v>52.575757575757578</v>
      </c>
    </row>
    <row r="102" spans="1:22">
      <c r="A102" s="18" t="s">
        <v>20</v>
      </c>
      <c r="B102" s="29">
        <v>50.589743589743591</v>
      </c>
      <c r="S102" s="17" t="s">
        <v>612</v>
      </c>
      <c r="T102" t="s">
        <v>646</v>
      </c>
      <c r="V102" s="42" t="s">
        <v>649</v>
      </c>
    </row>
    <row r="103" spans="1:22">
      <c r="A103" s="18" t="s">
        <v>74</v>
      </c>
      <c r="B103" s="29">
        <v>50.5</v>
      </c>
      <c r="S103" s="18" t="s">
        <v>69</v>
      </c>
      <c r="T103" s="40">
        <v>20474.351500000008</v>
      </c>
      <c r="V103" s="41">
        <f>GETPIVOTDATA("Transport_Cost",$S$102)</f>
        <v>164252.35050000012</v>
      </c>
    </row>
    <row r="104" spans="1:22">
      <c r="A104" s="18" t="s">
        <v>89</v>
      </c>
      <c r="B104" s="29">
        <v>46.54807692307692</v>
      </c>
      <c r="S104" s="18" t="s">
        <v>61</v>
      </c>
      <c r="T104" s="40">
        <v>16998.362500000007</v>
      </c>
    </row>
    <row r="105" spans="1:22">
      <c r="A105" s="18" t="s">
        <v>40</v>
      </c>
      <c r="B105" s="29">
        <v>44.53125</v>
      </c>
      <c r="S105" s="18" t="s">
        <v>53</v>
      </c>
      <c r="T105" s="40">
        <v>25923.307500000017</v>
      </c>
    </row>
    <row r="106" spans="1:22">
      <c r="A106" s="18" t="s">
        <v>25</v>
      </c>
      <c r="B106" s="29">
        <v>43.939393939393938</v>
      </c>
      <c r="S106" s="18" t="s">
        <v>26</v>
      </c>
      <c r="T106" s="40">
        <v>18208.879000000008</v>
      </c>
    </row>
    <row r="107" spans="1:22">
      <c r="A107" s="18" t="s">
        <v>613</v>
      </c>
      <c r="B107" s="40">
        <v>49.270627062706268</v>
      </c>
      <c r="S107" s="18" t="s">
        <v>30</v>
      </c>
      <c r="T107" s="40">
        <v>16756.373500000005</v>
      </c>
    </row>
    <row r="108" spans="1:22">
      <c r="S108" s="18" t="s">
        <v>15</v>
      </c>
      <c r="T108" s="40">
        <v>65891.076500000054</v>
      </c>
    </row>
    <row r="109" spans="1:22">
      <c r="S109" s="18" t="s">
        <v>613</v>
      </c>
      <c r="T109" s="40">
        <v>164252.35050000012</v>
      </c>
    </row>
    <row r="112" spans="1:22">
      <c r="A112" s="24" t="s">
        <v>623</v>
      </c>
      <c r="B112" s="20"/>
    </row>
    <row r="127" spans="1:2">
      <c r="A127" s="17" t="s">
        <v>4</v>
      </c>
      <c r="B127" t="s">
        <v>643</v>
      </c>
    </row>
    <row r="129" spans="1:5">
      <c r="A129" s="17" t="s">
        <v>612</v>
      </c>
      <c r="B129" s="21" t="s">
        <v>624</v>
      </c>
      <c r="C129" s="21" t="s">
        <v>642</v>
      </c>
      <c r="D129" s="21" t="s">
        <v>625</v>
      </c>
      <c r="E129" s="21" t="s">
        <v>626</v>
      </c>
    </row>
    <row r="130" spans="1:5">
      <c r="A130" s="18" t="s">
        <v>46</v>
      </c>
      <c r="B130" s="21">
        <v>18287</v>
      </c>
      <c r="C130" s="21">
        <v>52.575757575757578</v>
      </c>
      <c r="D130" s="21">
        <v>1007967</v>
      </c>
      <c r="E130" s="21">
        <v>468723.61550000019</v>
      </c>
    </row>
    <row r="131" spans="1:5">
      <c r="A131" s="18" t="s">
        <v>20</v>
      </c>
      <c r="B131" s="21">
        <v>18023</v>
      </c>
      <c r="C131" s="21">
        <v>50.589743589743591</v>
      </c>
      <c r="D131" s="21">
        <v>889348</v>
      </c>
      <c r="E131" s="21">
        <v>428286.63750000007</v>
      </c>
    </row>
    <row r="132" spans="1:5">
      <c r="A132" s="18" t="s">
        <v>25</v>
      </c>
      <c r="B132" s="21">
        <v>17387</v>
      </c>
      <c r="C132" s="21">
        <v>43.939393939393938</v>
      </c>
      <c r="D132" s="21">
        <v>750311</v>
      </c>
      <c r="E132" s="21">
        <v>322137.13200000004</v>
      </c>
    </row>
    <row r="133" spans="1:5">
      <c r="A133" s="18" t="s">
        <v>89</v>
      </c>
      <c r="B133" s="21">
        <v>131572</v>
      </c>
      <c r="C133" s="21">
        <v>46.54807692307692</v>
      </c>
      <c r="D133" s="21">
        <v>5949037</v>
      </c>
      <c r="E133" s="21">
        <v>2402488.9234999986</v>
      </c>
    </row>
    <row r="134" spans="1:5">
      <c r="A134" s="18" t="s">
        <v>74</v>
      </c>
      <c r="B134" s="21">
        <v>14659</v>
      </c>
      <c r="C134" s="21">
        <v>50.5</v>
      </c>
      <c r="D134" s="21">
        <v>780170</v>
      </c>
      <c r="E134" s="21">
        <v>357780.60450000002</v>
      </c>
    </row>
    <row r="135" spans="1:5">
      <c r="A135" s="18" t="s">
        <v>64</v>
      </c>
      <c r="B135" s="21">
        <v>15313</v>
      </c>
      <c r="C135" s="21">
        <v>62.966666666666669</v>
      </c>
      <c r="D135" s="21">
        <v>994782</v>
      </c>
      <c r="E135" s="21">
        <v>580373.6264999999</v>
      </c>
    </row>
    <row r="136" spans="1:5">
      <c r="A136" s="18" t="s">
        <v>40</v>
      </c>
      <c r="B136" s="21">
        <v>15424</v>
      </c>
      <c r="C136" s="21">
        <v>44.53125</v>
      </c>
      <c r="D136" s="21">
        <v>669219</v>
      </c>
      <c r="E136" s="21">
        <v>283571.11</v>
      </c>
    </row>
    <row r="137" spans="1:5">
      <c r="A137" s="18" t="s">
        <v>613</v>
      </c>
      <c r="B137" s="21">
        <v>230665</v>
      </c>
      <c r="C137" s="21">
        <v>49.270627062706268</v>
      </c>
      <c r="D137" s="21">
        <v>11040834</v>
      </c>
      <c r="E137" s="21">
        <v>4843361.6494999956</v>
      </c>
    </row>
    <row r="156" spans="1:5">
      <c r="A156" s="17" t="s">
        <v>612</v>
      </c>
      <c r="B156" s="21" t="s">
        <v>624</v>
      </c>
      <c r="C156" s="21" t="s">
        <v>642</v>
      </c>
      <c r="D156" s="21" t="s">
        <v>625</v>
      </c>
      <c r="E156" s="21" t="s">
        <v>626</v>
      </c>
    </row>
    <row r="157" spans="1:5">
      <c r="A157" s="18" t="s">
        <v>21</v>
      </c>
      <c r="B157" s="21">
        <v>65382</v>
      </c>
      <c r="C157" s="21">
        <v>51.701492537313435</v>
      </c>
      <c r="D157" s="21">
        <v>3414611</v>
      </c>
      <c r="E157" s="21">
        <v>1688578.0004999985</v>
      </c>
    </row>
    <row r="158" spans="1:5">
      <c r="A158" s="18" t="s">
        <v>14</v>
      </c>
      <c r="B158" s="21">
        <v>165283</v>
      </c>
      <c r="C158" s="21">
        <v>47.34319526627219</v>
      </c>
      <c r="D158" s="21">
        <v>7626223</v>
      </c>
      <c r="E158" s="21">
        <v>3154783.6489999974</v>
      </c>
    </row>
    <row r="159" spans="1:5">
      <c r="A159" s="18" t="s">
        <v>613</v>
      </c>
      <c r="B159" s="21">
        <v>230665</v>
      </c>
      <c r="C159" s="21">
        <v>49.270627062706268</v>
      </c>
      <c r="D159" s="21">
        <v>11040834</v>
      </c>
      <c r="E159" s="21">
        <v>4843361.6494999956</v>
      </c>
    </row>
    <row r="181" spans="1:3">
      <c r="A181" s="17" t="s">
        <v>5</v>
      </c>
      <c r="B181" t="s">
        <v>643</v>
      </c>
    </row>
    <row r="183" spans="1:3">
      <c r="A183" t="s">
        <v>627</v>
      </c>
      <c r="B183" t="s">
        <v>626</v>
      </c>
      <c r="C183" t="s">
        <v>628</v>
      </c>
    </row>
    <row r="184" spans="1:3">
      <c r="A184" s="21">
        <v>164252.35050000012</v>
      </c>
      <c r="B184" s="21">
        <v>4843361.6494999947</v>
      </c>
      <c r="C184" s="21">
        <v>6033220</v>
      </c>
    </row>
  </sheetData>
  <mergeCells count="3">
    <mergeCell ref="A52:D52"/>
    <mergeCell ref="A75:D75"/>
    <mergeCell ref="A93:E93"/>
  </mergeCells>
  <pageMargins left="0.7" right="0.7" top="0.75" bottom="0.75" header="0.3" footer="0.3"/>
  <pageSetup paperSize="9" orientation="portrait" r:id="rId13"/>
  <drawing r:id="rId14"/>
  <extLst>
    <ext xmlns:x14="http://schemas.microsoft.com/office/spreadsheetml/2009/9/main" uri="{A8765BA9-456A-4dab-B4F3-ACF838C121DE}">
      <x14:slicerList>
        <x14:slicer r:id="rId15"/>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BAC9C6-A7F5-4314-BFDA-F6CDF5934B10}">
  <sheetPr codeName="Sheet5"/>
  <dimension ref="M6:O21"/>
  <sheetViews>
    <sheetView topLeftCell="K1" workbookViewId="0">
      <selection activeCell="T15" sqref="T15"/>
    </sheetView>
  </sheetViews>
  <sheetFormatPr defaultRowHeight="14.5"/>
  <sheetData>
    <row r="6" spans="13:13" ht="18.5">
      <c r="M6" s="28"/>
    </row>
    <row r="21" spans="15:15" ht="18.5">
      <c r="O21" s="28"/>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44D3AC-5272-4514-AB02-BBC3CF36990A}">
  <sheetPr codeName="Sheet6"/>
  <dimension ref="A1:AI305"/>
  <sheetViews>
    <sheetView topLeftCell="A2" workbookViewId="0">
      <selection activeCell="F302" sqref="F302"/>
    </sheetView>
  </sheetViews>
  <sheetFormatPr defaultRowHeight="14.5"/>
  <cols>
    <col min="1" max="1" width="15.453125" customWidth="1"/>
    <col min="2" max="2" width="10.6328125" style="7" customWidth="1"/>
    <col min="3" max="3" width="8.54296875" customWidth="1"/>
    <col min="4" max="4" width="19.54296875" bestFit="1" customWidth="1"/>
    <col min="5" max="5" width="11.7265625" customWidth="1"/>
    <col min="6" max="6" width="12.7265625" customWidth="1"/>
    <col min="7" max="7" width="18.08984375" customWidth="1"/>
    <col min="8" max="8" width="20.36328125" customWidth="1"/>
    <col min="9" max="9" width="15.81640625" customWidth="1"/>
    <col min="10" max="10" width="14" customWidth="1"/>
    <col min="11" max="11" width="24" customWidth="1"/>
    <col min="12" max="12" width="28.1796875" customWidth="1"/>
    <col min="13" max="13" width="33.1796875" customWidth="1"/>
    <col min="14" max="14" width="53.1796875" bestFit="1" customWidth="1"/>
    <col min="15" max="15" width="16.36328125" customWidth="1"/>
    <col min="16" max="16" width="13.81640625" customWidth="1"/>
    <col min="18" max="18" width="17.6328125" customWidth="1"/>
    <col min="23" max="23" width="17.08984375" bestFit="1" customWidth="1"/>
    <col min="24" max="24" width="5.81640625" bestFit="1" customWidth="1"/>
  </cols>
  <sheetData>
    <row r="1" spans="1:35">
      <c r="A1" s="13" t="s">
        <v>0</v>
      </c>
      <c r="B1" s="14" t="s">
        <v>1</v>
      </c>
      <c r="C1" s="13" t="s">
        <v>2</v>
      </c>
      <c r="D1" s="13" t="s">
        <v>3</v>
      </c>
      <c r="E1" s="13" t="s">
        <v>4</v>
      </c>
      <c r="F1" s="13" t="s">
        <v>5</v>
      </c>
      <c r="G1" s="13" t="s">
        <v>570</v>
      </c>
      <c r="H1" s="13" t="s">
        <v>6</v>
      </c>
      <c r="I1" s="13" t="s">
        <v>7</v>
      </c>
      <c r="J1" s="13" t="s">
        <v>8</v>
      </c>
      <c r="K1" s="15" t="s">
        <v>559</v>
      </c>
      <c r="L1" s="22" t="s">
        <v>602</v>
      </c>
      <c r="M1" s="22" t="s">
        <v>603</v>
      </c>
      <c r="N1" s="22" t="s">
        <v>604</v>
      </c>
      <c r="O1" s="12" t="s">
        <v>605</v>
      </c>
      <c r="P1" s="12" t="s">
        <v>609</v>
      </c>
      <c r="V1" s="9">
        <f>AVERAGE(I1:I304)</f>
        <v>542.08696534653507</v>
      </c>
      <c r="W1" s="34" t="s">
        <v>596</v>
      </c>
      <c r="X1" s="34"/>
      <c r="Z1" s="6"/>
      <c r="AA1" s="6"/>
    </row>
    <row r="2" spans="1:35">
      <c r="A2" t="s">
        <v>10</v>
      </c>
      <c r="B2" s="6">
        <v>45728</v>
      </c>
      <c r="C2" t="s">
        <v>12</v>
      </c>
      <c r="D2" t="s">
        <v>89</v>
      </c>
      <c r="E2" t="s">
        <v>14</v>
      </c>
      <c r="F2" t="s">
        <v>15</v>
      </c>
      <c r="G2">
        <v>957</v>
      </c>
      <c r="H2" s="21">
        <v>29</v>
      </c>
      <c r="I2" s="21">
        <v>854</v>
      </c>
      <c r="J2" t="s">
        <v>16</v>
      </c>
      <c r="K2" s="21">
        <f>_xlfn.XLOOKUP(F2,Crop_Cost_Data!$A$1:$A$7,Crop_Cost_Data!$B$1:$B$7,"Unkown",0)</f>
        <v>20</v>
      </c>
      <c r="L2" s="21">
        <f>G2*H2</f>
        <v>27753</v>
      </c>
      <c r="M2" s="21">
        <f>G2*K2</f>
        <v>19140</v>
      </c>
      <c r="N2" s="21">
        <f>L2-M2-I2</f>
        <v>7759</v>
      </c>
      <c r="O2" s="11">
        <f>(N2/L2)</f>
        <v>0.27957337945447341</v>
      </c>
      <c r="P2" s="11" t="str">
        <f>IF(O2&gt;0,"Profit","Loss")</f>
        <v>Profit</v>
      </c>
      <c r="V2" s="35" t="s">
        <v>606</v>
      </c>
      <c r="W2" s="35"/>
      <c r="X2" s="35"/>
      <c r="Y2" s="35"/>
      <c r="Z2" s="35"/>
      <c r="AA2" s="35"/>
      <c r="AB2" s="35"/>
      <c r="AC2" s="35"/>
      <c r="AD2" s="35"/>
      <c r="AE2" s="35"/>
      <c r="AF2" s="35"/>
      <c r="AG2" s="35"/>
      <c r="AH2" s="35"/>
      <c r="AI2" s="35"/>
    </row>
    <row r="3" spans="1:35">
      <c r="A3" t="s">
        <v>17</v>
      </c>
      <c r="B3" s="6">
        <v>45665</v>
      </c>
      <c r="C3" t="s">
        <v>19</v>
      </c>
      <c r="D3" t="s">
        <v>20</v>
      </c>
      <c r="E3" t="s">
        <v>21</v>
      </c>
      <c r="F3" t="s">
        <v>15</v>
      </c>
      <c r="G3">
        <v>323</v>
      </c>
      <c r="H3" s="21">
        <v>23</v>
      </c>
      <c r="I3" s="21">
        <v>544.49450000000002</v>
      </c>
      <c r="J3" t="s">
        <v>16</v>
      </c>
      <c r="K3" s="21">
        <f>_xlfn.XLOOKUP(F3,Crop_Cost_Data!$A$1:$A$7,Crop_Cost_Data!$B$1:$B$7,"Unkown",0)</f>
        <v>20</v>
      </c>
      <c r="L3" s="21">
        <f t="shared" ref="L3:L66" si="0">G3*H3</f>
        <v>7429</v>
      </c>
      <c r="M3" s="21">
        <f t="shared" ref="M3:M66" si="1">G3*K3</f>
        <v>6460</v>
      </c>
      <c r="N3" s="21">
        <f t="shared" ref="N3:N66" si="2">L3-M3-I3</f>
        <v>424.50549999999998</v>
      </c>
      <c r="O3" s="11">
        <f t="shared" ref="O3:O66" si="3">(N3/L3)</f>
        <v>5.714167451877776E-2</v>
      </c>
      <c r="P3" s="11" t="str">
        <f t="shared" ref="P3:P66" si="4">IF(O3&gt;0,"Profit","Loss")</f>
        <v>Profit</v>
      </c>
      <c r="V3" s="35"/>
      <c r="W3" s="35"/>
      <c r="X3" s="35"/>
      <c r="Y3" s="35"/>
      <c r="Z3" s="35"/>
      <c r="AA3" s="35"/>
      <c r="AB3" s="35"/>
      <c r="AC3" s="35"/>
      <c r="AD3" s="35"/>
      <c r="AE3" s="35"/>
      <c r="AF3" s="35"/>
      <c r="AG3" s="35"/>
      <c r="AH3" s="35"/>
      <c r="AI3" s="35"/>
    </row>
    <row r="4" spans="1:35">
      <c r="A4" t="s">
        <v>22</v>
      </c>
      <c r="B4" s="6">
        <v>45797</v>
      </c>
      <c r="C4" t="s">
        <v>24</v>
      </c>
      <c r="D4" t="s">
        <v>25</v>
      </c>
      <c r="E4" t="s">
        <v>21</v>
      </c>
      <c r="F4" t="s">
        <v>26</v>
      </c>
      <c r="G4">
        <v>325</v>
      </c>
      <c r="H4" s="21">
        <v>33</v>
      </c>
      <c r="I4" s="21">
        <v>544.49450000000002</v>
      </c>
      <c r="J4" t="s">
        <v>16</v>
      </c>
      <c r="K4" s="21">
        <f>_xlfn.XLOOKUP(F4,Crop_Cost_Data!$A$1:$A$7,Crop_Cost_Data!$B$1:$B$7,"Unkown",0)</f>
        <v>18</v>
      </c>
      <c r="L4" s="21">
        <f t="shared" si="0"/>
        <v>10725</v>
      </c>
      <c r="M4" s="21">
        <f t="shared" si="1"/>
        <v>5850</v>
      </c>
      <c r="N4" s="21">
        <f t="shared" si="2"/>
        <v>4330.5055000000002</v>
      </c>
      <c r="O4" s="11">
        <f t="shared" si="3"/>
        <v>0.40377673659673663</v>
      </c>
      <c r="P4" s="11" t="str">
        <f t="shared" si="4"/>
        <v>Profit</v>
      </c>
    </row>
    <row r="5" spans="1:35">
      <c r="A5" t="s">
        <v>27</v>
      </c>
      <c r="B5" s="6">
        <v>45745</v>
      </c>
      <c r="C5" t="s">
        <v>12</v>
      </c>
      <c r="D5" t="s">
        <v>89</v>
      </c>
      <c r="E5" t="s">
        <v>14</v>
      </c>
      <c r="F5" t="s">
        <v>30</v>
      </c>
      <c r="G5">
        <v>818</v>
      </c>
      <c r="H5" s="21">
        <v>29</v>
      </c>
      <c r="I5" s="21">
        <v>544.49450000000002</v>
      </c>
      <c r="J5" t="s">
        <v>16</v>
      </c>
      <c r="K5" s="21">
        <f>_xlfn.XLOOKUP(F5,Crop_Cost_Data!$A$1:$A$7,Crop_Cost_Data!$B$1:$B$7,"Unkown",0)</f>
        <v>22</v>
      </c>
      <c r="L5" s="21">
        <f t="shared" si="0"/>
        <v>23722</v>
      </c>
      <c r="M5" s="21">
        <f t="shared" si="1"/>
        <v>17996</v>
      </c>
      <c r="N5" s="21">
        <f t="shared" si="2"/>
        <v>5181.5055000000002</v>
      </c>
      <c r="O5" s="11">
        <f t="shared" si="3"/>
        <v>0.21842616558468933</v>
      </c>
      <c r="P5" s="11" t="str">
        <f t="shared" si="4"/>
        <v>Profit</v>
      </c>
    </row>
    <row r="6" spans="1:35">
      <c r="A6" t="s">
        <v>31</v>
      </c>
      <c r="B6" s="6">
        <v>45749</v>
      </c>
      <c r="C6" t="s">
        <v>33</v>
      </c>
      <c r="D6" t="s">
        <v>20</v>
      </c>
      <c r="E6" t="s">
        <v>21</v>
      </c>
      <c r="F6" t="s">
        <v>15</v>
      </c>
      <c r="G6">
        <v>718</v>
      </c>
      <c r="H6" s="21">
        <v>40</v>
      </c>
      <c r="I6" s="21">
        <v>370</v>
      </c>
      <c r="J6" t="s">
        <v>35</v>
      </c>
      <c r="K6" s="21">
        <f>_xlfn.XLOOKUP(F6,Crop_Cost_Data!$A$1:$A$7,Crop_Cost_Data!$B$1:$B$7,"Unkown",0)</f>
        <v>20</v>
      </c>
      <c r="L6" s="21">
        <f t="shared" si="0"/>
        <v>28720</v>
      </c>
      <c r="M6" s="21">
        <f t="shared" si="1"/>
        <v>14360</v>
      </c>
      <c r="N6" s="21">
        <f t="shared" si="2"/>
        <v>13990</v>
      </c>
      <c r="O6" s="11">
        <f t="shared" si="3"/>
        <v>0.48711699164345401</v>
      </c>
      <c r="P6" s="11" t="str">
        <f t="shared" si="4"/>
        <v>Profit</v>
      </c>
      <c r="W6" t="s">
        <v>607</v>
      </c>
      <c r="X6">
        <f>M2</f>
        <v>19140</v>
      </c>
    </row>
    <row r="7" spans="1:35">
      <c r="A7" t="s">
        <v>36</v>
      </c>
      <c r="B7" s="6">
        <v>45754</v>
      </c>
      <c r="C7" t="s">
        <v>33</v>
      </c>
      <c r="D7" t="s">
        <v>25</v>
      </c>
      <c r="E7" t="s">
        <v>21</v>
      </c>
      <c r="F7" t="s">
        <v>15</v>
      </c>
      <c r="G7">
        <v>665</v>
      </c>
      <c r="H7" s="21">
        <v>23</v>
      </c>
      <c r="I7" s="21">
        <v>544.49450000000002</v>
      </c>
      <c r="J7" t="s">
        <v>35</v>
      </c>
      <c r="K7" s="21">
        <f>_xlfn.XLOOKUP(F7,Crop_Cost_Data!$A$1:$A$7,Crop_Cost_Data!$B$1:$B$7,"Unkown",0)</f>
        <v>20</v>
      </c>
      <c r="L7" s="21">
        <f t="shared" si="0"/>
        <v>15295</v>
      </c>
      <c r="M7" s="21">
        <f t="shared" si="1"/>
        <v>13300</v>
      </c>
      <c r="N7" s="21">
        <f t="shared" si="2"/>
        <v>1450.5055</v>
      </c>
      <c r="O7" s="11">
        <f t="shared" si="3"/>
        <v>9.4835272965021242E-2</v>
      </c>
      <c r="P7" s="11" t="str">
        <f t="shared" si="4"/>
        <v>Profit</v>
      </c>
      <c r="W7" t="s">
        <v>608</v>
      </c>
      <c r="X7">
        <f>I2</f>
        <v>854</v>
      </c>
    </row>
    <row r="8" spans="1:35">
      <c r="A8" t="s">
        <v>38</v>
      </c>
      <c r="B8" s="6">
        <v>45992</v>
      </c>
      <c r="C8" t="s">
        <v>19</v>
      </c>
      <c r="D8" t="s">
        <v>40</v>
      </c>
      <c r="E8" t="s">
        <v>14</v>
      </c>
      <c r="F8" t="s">
        <v>15</v>
      </c>
      <c r="G8">
        <v>333</v>
      </c>
      <c r="H8" s="21">
        <v>60</v>
      </c>
      <c r="I8" s="21">
        <v>544.49450000000002</v>
      </c>
      <c r="J8" t="s">
        <v>16</v>
      </c>
      <c r="K8" s="21">
        <f>_xlfn.XLOOKUP(F8,Crop_Cost_Data!$A$1:$A$7,Crop_Cost_Data!$B$1:$B$7,"Unkown",0)</f>
        <v>20</v>
      </c>
      <c r="L8" s="21">
        <f t="shared" si="0"/>
        <v>19980</v>
      </c>
      <c r="M8" s="21">
        <f t="shared" si="1"/>
        <v>6660</v>
      </c>
      <c r="N8" s="21">
        <f t="shared" si="2"/>
        <v>12775.505499999999</v>
      </c>
      <c r="O8" s="11">
        <f t="shared" si="3"/>
        <v>0.63941468968968962</v>
      </c>
      <c r="P8" s="11" t="str">
        <f t="shared" si="4"/>
        <v>Profit</v>
      </c>
      <c r="W8" t="s">
        <v>601</v>
      </c>
      <c r="X8">
        <f>N2</f>
        <v>7759</v>
      </c>
    </row>
    <row r="9" spans="1:35">
      <c r="A9" t="s">
        <v>41</v>
      </c>
      <c r="B9" s="6">
        <v>45729</v>
      </c>
      <c r="C9" t="s">
        <v>12</v>
      </c>
      <c r="D9" t="s">
        <v>89</v>
      </c>
      <c r="E9" t="s">
        <v>14</v>
      </c>
      <c r="F9" t="s">
        <v>30</v>
      </c>
      <c r="G9">
        <v>1801</v>
      </c>
      <c r="H9" s="21">
        <v>34</v>
      </c>
      <c r="I9" s="21">
        <v>544.49450000000002</v>
      </c>
      <c r="J9" t="s">
        <v>16</v>
      </c>
      <c r="K9" s="21">
        <f>_xlfn.XLOOKUP(F9,Crop_Cost_Data!$A$1:$A$7,Crop_Cost_Data!$B$1:$B$7,"Unkown",0)</f>
        <v>22</v>
      </c>
      <c r="L9" s="21">
        <f t="shared" si="0"/>
        <v>61234</v>
      </c>
      <c r="M9" s="21">
        <f t="shared" si="1"/>
        <v>39622</v>
      </c>
      <c r="N9" s="21">
        <f t="shared" si="2"/>
        <v>21067.505499999999</v>
      </c>
      <c r="O9" s="11">
        <f t="shared" si="3"/>
        <v>0.34404914753241661</v>
      </c>
      <c r="P9" s="11" t="str">
        <f t="shared" si="4"/>
        <v>Profit</v>
      </c>
    </row>
    <row r="10" spans="1:35">
      <c r="A10" t="s">
        <v>43</v>
      </c>
      <c r="B10" s="6">
        <v>45701</v>
      </c>
      <c r="C10" t="s">
        <v>45</v>
      </c>
      <c r="D10" t="s">
        <v>46</v>
      </c>
      <c r="E10" t="s">
        <v>14</v>
      </c>
      <c r="F10" t="s">
        <v>15</v>
      </c>
      <c r="G10">
        <v>846</v>
      </c>
      <c r="H10" s="21">
        <v>52</v>
      </c>
      <c r="I10" s="21">
        <v>350</v>
      </c>
      <c r="J10" t="s">
        <v>35</v>
      </c>
      <c r="K10" s="21">
        <f>_xlfn.XLOOKUP(F10,Crop_Cost_Data!$A$1:$A$7,Crop_Cost_Data!$B$1:$B$7,"Unkown",0)</f>
        <v>20</v>
      </c>
      <c r="L10" s="21">
        <f t="shared" si="0"/>
        <v>43992</v>
      </c>
      <c r="M10" s="21">
        <f t="shared" si="1"/>
        <v>16920</v>
      </c>
      <c r="N10" s="21">
        <f t="shared" si="2"/>
        <v>26722</v>
      </c>
      <c r="O10" s="11">
        <f t="shared" si="3"/>
        <v>0.60742862338607018</v>
      </c>
      <c r="P10" s="11" t="str">
        <f t="shared" si="4"/>
        <v>Profit</v>
      </c>
    </row>
    <row r="11" spans="1:35">
      <c r="A11" t="s">
        <v>47</v>
      </c>
      <c r="B11" s="6">
        <v>45741</v>
      </c>
      <c r="C11" t="s">
        <v>12</v>
      </c>
      <c r="D11" t="s">
        <v>46</v>
      </c>
      <c r="E11" t="s">
        <v>14</v>
      </c>
      <c r="F11" t="s">
        <v>26</v>
      </c>
      <c r="G11">
        <v>334</v>
      </c>
      <c r="H11" s="21">
        <v>21</v>
      </c>
      <c r="I11" s="21">
        <v>941</v>
      </c>
      <c r="J11" t="s">
        <v>35</v>
      </c>
      <c r="K11" s="21">
        <f>_xlfn.XLOOKUP(F11,Crop_Cost_Data!$A$1:$A$7,Crop_Cost_Data!$B$1:$B$7,"Unkown",0)</f>
        <v>18</v>
      </c>
      <c r="L11" s="21">
        <f t="shared" si="0"/>
        <v>7014</v>
      </c>
      <c r="M11" s="21">
        <f t="shared" si="1"/>
        <v>6012</v>
      </c>
      <c r="N11" s="21">
        <f t="shared" si="2"/>
        <v>61</v>
      </c>
      <c r="O11" s="11">
        <f t="shared" si="3"/>
        <v>8.6968919304248639E-3</v>
      </c>
      <c r="P11" s="11" t="str">
        <f t="shared" si="4"/>
        <v>Profit</v>
      </c>
    </row>
    <row r="12" spans="1:35">
      <c r="A12" t="s">
        <v>49</v>
      </c>
      <c r="B12" s="6">
        <v>45712</v>
      </c>
      <c r="C12" t="s">
        <v>45</v>
      </c>
      <c r="D12" t="s">
        <v>46</v>
      </c>
      <c r="E12" t="s">
        <v>14</v>
      </c>
      <c r="F12" t="s">
        <v>15</v>
      </c>
      <c r="G12">
        <v>835</v>
      </c>
      <c r="H12" s="21">
        <v>54</v>
      </c>
      <c r="I12" s="21">
        <v>422</v>
      </c>
      <c r="J12" t="s">
        <v>35</v>
      </c>
      <c r="K12" s="21">
        <f>_xlfn.XLOOKUP(F12,Crop_Cost_Data!$A$1:$A$7,Crop_Cost_Data!$B$1:$B$7,"Unkown",0)</f>
        <v>20</v>
      </c>
      <c r="L12" s="21">
        <f t="shared" si="0"/>
        <v>45090</v>
      </c>
      <c r="M12" s="21">
        <f t="shared" si="1"/>
        <v>16700</v>
      </c>
      <c r="N12" s="21">
        <f t="shared" si="2"/>
        <v>27968</v>
      </c>
      <c r="O12" s="11">
        <f t="shared" si="3"/>
        <v>0.62027056997116881</v>
      </c>
      <c r="P12" s="11" t="str">
        <f t="shared" si="4"/>
        <v>Profit</v>
      </c>
    </row>
    <row r="13" spans="1:35">
      <c r="A13" t="s">
        <v>51</v>
      </c>
      <c r="B13" s="6">
        <v>45694</v>
      </c>
      <c r="C13" t="s">
        <v>45</v>
      </c>
      <c r="D13" t="s">
        <v>20</v>
      </c>
      <c r="E13" t="s">
        <v>21</v>
      </c>
      <c r="F13" t="s">
        <v>53</v>
      </c>
      <c r="G13">
        <v>242</v>
      </c>
      <c r="H13" s="21">
        <v>30</v>
      </c>
      <c r="I13" s="21">
        <v>544.49450000000002</v>
      </c>
      <c r="J13" t="s">
        <v>35</v>
      </c>
      <c r="K13" s="21">
        <f>_xlfn.XLOOKUP(F13,Crop_Cost_Data!$A$1:$A$7,Crop_Cost_Data!$B$1:$B$7,"Unkown",0)</f>
        <v>19</v>
      </c>
      <c r="L13" s="21">
        <f t="shared" si="0"/>
        <v>7260</v>
      </c>
      <c r="M13" s="21">
        <f t="shared" si="1"/>
        <v>4598</v>
      </c>
      <c r="N13" s="21">
        <f t="shared" si="2"/>
        <v>2117.5055000000002</v>
      </c>
      <c r="O13" s="11">
        <f t="shared" si="3"/>
        <v>0.29166742424242426</v>
      </c>
      <c r="P13" s="11" t="str">
        <f t="shared" si="4"/>
        <v>Profit</v>
      </c>
    </row>
    <row r="14" spans="1:35">
      <c r="A14" t="s">
        <v>54</v>
      </c>
      <c r="B14" s="6">
        <v>45720</v>
      </c>
      <c r="C14" t="s">
        <v>33</v>
      </c>
      <c r="D14" t="s">
        <v>20</v>
      </c>
      <c r="E14" t="s">
        <v>21</v>
      </c>
      <c r="F14" t="s">
        <v>30</v>
      </c>
      <c r="G14">
        <v>241</v>
      </c>
      <c r="H14" s="21">
        <v>32</v>
      </c>
      <c r="I14" s="21">
        <v>544.49450000000002</v>
      </c>
      <c r="J14" t="s">
        <v>16</v>
      </c>
      <c r="K14" s="21">
        <f>_xlfn.XLOOKUP(F14,Crop_Cost_Data!$A$1:$A$7,Crop_Cost_Data!$B$1:$B$7,"Unkown",0)</f>
        <v>22</v>
      </c>
      <c r="L14" s="21">
        <f t="shared" si="0"/>
        <v>7712</v>
      </c>
      <c r="M14" s="21">
        <f t="shared" si="1"/>
        <v>5302</v>
      </c>
      <c r="N14" s="21">
        <f t="shared" si="2"/>
        <v>1865.5055</v>
      </c>
      <c r="O14" s="11">
        <f t="shared" si="3"/>
        <v>0.24189646006224066</v>
      </c>
      <c r="P14" s="11" t="str">
        <f t="shared" si="4"/>
        <v>Profit</v>
      </c>
    </row>
    <row r="15" spans="1:35">
      <c r="A15" t="s">
        <v>56</v>
      </c>
      <c r="B15" s="6">
        <v>45698</v>
      </c>
      <c r="C15" t="s">
        <v>45</v>
      </c>
      <c r="D15" t="s">
        <v>89</v>
      </c>
      <c r="E15" t="s">
        <v>14</v>
      </c>
      <c r="F15" t="s">
        <v>15</v>
      </c>
      <c r="G15">
        <v>1721</v>
      </c>
      <c r="H15" s="21">
        <v>42</v>
      </c>
      <c r="I15" s="21">
        <v>544.49450000000002</v>
      </c>
      <c r="J15" t="s">
        <v>35</v>
      </c>
      <c r="K15" s="21">
        <f>_xlfn.XLOOKUP(F15,Crop_Cost_Data!$A$1:$A$7,Crop_Cost_Data!$B$1:$B$7,"Unkown",0)</f>
        <v>20</v>
      </c>
      <c r="L15" s="21">
        <f t="shared" si="0"/>
        <v>72282</v>
      </c>
      <c r="M15" s="21">
        <f t="shared" si="1"/>
        <v>34420</v>
      </c>
      <c r="N15" s="21">
        <f t="shared" si="2"/>
        <v>37317.505499999999</v>
      </c>
      <c r="O15" s="11">
        <f t="shared" si="3"/>
        <v>0.51627660413380927</v>
      </c>
      <c r="P15" s="11" t="str">
        <f t="shared" si="4"/>
        <v>Profit</v>
      </c>
    </row>
    <row r="16" spans="1:35">
      <c r="A16" t="s">
        <v>59</v>
      </c>
      <c r="B16" s="6">
        <v>45799</v>
      </c>
      <c r="C16" t="s">
        <v>24</v>
      </c>
      <c r="D16" t="s">
        <v>25</v>
      </c>
      <c r="E16" t="s">
        <v>21</v>
      </c>
      <c r="F16" t="s">
        <v>61</v>
      </c>
      <c r="G16">
        <v>796</v>
      </c>
      <c r="H16" s="21">
        <v>41</v>
      </c>
      <c r="I16" s="21">
        <v>838</v>
      </c>
      <c r="J16" t="s">
        <v>35</v>
      </c>
      <c r="K16" s="21">
        <f>_xlfn.XLOOKUP(F16,Crop_Cost_Data!$A$1:$A$7,Crop_Cost_Data!$B$1:$B$7,"Unkown",0)</f>
        <v>35</v>
      </c>
      <c r="L16" s="21">
        <f t="shared" si="0"/>
        <v>32636</v>
      </c>
      <c r="M16" s="21">
        <f t="shared" si="1"/>
        <v>27860</v>
      </c>
      <c r="N16" s="21">
        <f t="shared" si="2"/>
        <v>3938</v>
      </c>
      <c r="O16" s="11">
        <f t="shared" si="3"/>
        <v>0.12066429709523226</v>
      </c>
      <c r="P16" s="11" t="str">
        <f t="shared" si="4"/>
        <v>Profit</v>
      </c>
    </row>
    <row r="17" spans="1:16">
      <c r="A17" t="s">
        <v>62</v>
      </c>
      <c r="B17" s="6">
        <v>45733</v>
      </c>
      <c r="C17" t="s">
        <v>12</v>
      </c>
      <c r="D17" t="s">
        <v>64</v>
      </c>
      <c r="E17" t="s">
        <v>21</v>
      </c>
      <c r="F17" t="s">
        <v>15</v>
      </c>
      <c r="G17">
        <v>564</v>
      </c>
      <c r="H17" s="21">
        <v>57</v>
      </c>
      <c r="I17" s="21">
        <v>544.49450000000002</v>
      </c>
      <c r="J17" t="s">
        <v>35</v>
      </c>
      <c r="K17" s="21">
        <f>_xlfn.XLOOKUP(F17,Crop_Cost_Data!$A$1:$A$7,Crop_Cost_Data!$B$1:$B$7,"Unkown",0)</f>
        <v>20</v>
      </c>
      <c r="L17" s="21">
        <f t="shared" si="0"/>
        <v>32148</v>
      </c>
      <c r="M17" s="21">
        <f t="shared" si="1"/>
        <v>11280</v>
      </c>
      <c r="N17" s="21">
        <f t="shared" si="2"/>
        <v>20323.505499999999</v>
      </c>
      <c r="O17" s="11">
        <f t="shared" si="3"/>
        <v>0.63218568806768694</v>
      </c>
      <c r="P17" s="11" t="str">
        <f t="shared" si="4"/>
        <v>Profit</v>
      </c>
    </row>
    <row r="18" spans="1:16">
      <c r="A18" t="s">
        <v>65</v>
      </c>
      <c r="B18" s="6">
        <v>45787</v>
      </c>
      <c r="C18" t="s">
        <v>24</v>
      </c>
      <c r="D18" t="s">
        <v>25</v>
      </c>
      <c r="E18" t="s">
        <v>21</v>
      </c>
      <c r="F18" t="s">
        <v>15</v>
      </c>
      <c r="G18">
        <v>740</v>
      </c>
      <c r="H18" s="21">
        <v>43</v>
      </c>
      <c r="I18" s="21">
        <v>544.49450000000002</v>
      </c>
      <c r="J18" t="s">
        <v>16</v>
      </c>
      <c r="K18" s="21">
        <f>_xlfn.XLOOKUP(F18,Crop_Cost_Data!$A$1:$A$7,Crop_Cost_Data!$B$1:$B$7,"Unkown",0)</f>
        <v>20</v>
      </c>
      <c r="L18" s="21">
        <f t="shared" si="0"/>
        <v>31820</v>
      </c>
      <c r="M18" s="21">
        <f t="shared" si="1"/>
        <v>14800</v>
      </c>
      <c r="N18" s="21">
        <f t="shared" si="2"/>
        <v>16475.505499999999</v>
      </c>
      <c r="O18" s="11">
        <f t="shared" si="3"/>
        <v>0.51777201445631671</v>
      </c>
      <c r="P18" s="11" t="str">
        <f t="shared" si="4"/>
        <v>Profit</v>
      </c>
    </row>
    <row r="19" spans="1:16">
      <c r="A19" t="s">
        <v>67</v>
      </c>
      <c r="B19" s="6">
        <v>45963</v>
      </c>
      <c r="C19" t="s">
        <v>45</v>
      </c>
      <c r="D19" t="s">
        <v>89</v>
      </c>
      <c r="E19" t="s">
        <v>14</v>
      </c>
      <c r="F19" t="s">
        <v>69</v>
      </c>
      <c r="G19">
        <v>1586</v>
      </c>
      <c r="H19" s="21">
        <v>101</v>
      </c>
      <c r="I19" s="21">
        <v>544.49450000000002</v>
      </c>
      <c r="J19" t="s">
        <v>16</v>
      </c>
      <c r="K19" s="21">
        <f>_xlfn.XLOOKUP(F19,Crop_Cost_Data!$A$1:$A$7,Crop_Cost_Data!$B$1:$B$7,"Unkown",0)</f>
        <v>55</v>
      </c>
      <c r="L19" s="21">
        <f t="shared" si="0"/>
        <v>160186</v>
      </c>
      <c r="M19" s="21">
        <f t="shared" si="1"/>
        <v>87230</v>
      </c>
      <c r="N19" s="21">
        <f t="shared" si="2"/>
        <v>72411.505499999999</v>
      </c>
      <c r="O19" s="11">
        <f t="shared" si="3"/>
        <v>0.45204640542868912</v>
      </c>
      <c r="P19" s="11" t="str">
        <f t="shared" si="4"/>
        <v>Profit</v>
      </c>
    </row>
    <row r="20" spans="1:16">
      <c r="A20" t="s">
        <v>70</v>
      </c>
      <c r="B20" s="6">
        <v>45736</v>
      </c>
      <c r="C20" t="s">
        <v>12</v>
      </c>
      <c r="D20" t="s">
        <v>89</v>
      </c>
      <c r="E20" t="s">
        <v>14</v>
      </c>
      <c r="F20" t="s">
        <v>69</v>
      </c>
      <c r="G20">
        <v>618</v>
      </c>
      <c r="H20" s="21">
        <v>81</v>
      </c>
      <c r="I20" s="21">
        <v>544.49450000000002</v>
      </c>
      <c r="J20" t="s">
        <v>16</v>
      </c>
      <c r="K20" s="21">
        <f>_xlfn.XLOOKUP(F20,Crop_Cost_Data!$A$1:$A$7,Crop_Cost_Data!$B$1:$B$7,"Unkown",0)</f>
        <v>55</v>
      </c>
      <c r="L20" s="21">
        <f t="shared" si="0"/>
        <v>50058</v>
      </c>
      <c r="M20" s="21">
        <f t="shared" si="1"/>
        <v>33990</v>
      </c>
      <c r="N20" s="21">
        <f t="shared" si="2"/>
        <v>15523.505499999999</v>
      </c>
      <c r="O20" s="11">
        <f t="shared" si="3"/>
        <v>0.31011038195692997</v>
      </c>
      <c r="P20" s="11" t="str">
        <f t="shared" si="4"/>
        <v>Profit</v>
      </c>
    </row>
    <row r="21" spans="1:16">
      <c r="A21" t="s">
        <v>72</v>
      </c>
      <c r="B21" s="6">
        <v>45794</v>
      </c>
      <c r="C21" t="s">
        <v>24</v>
      </c>
      <c r="D21" t="s">
        <v>74</v>
      </c>
      <c r="E21" t="s">
        <v>21</v>
      </c>
      <c r="F21" t="s">
        <v>15</v>
      </c>
      <c r="G21">
        <v>228</v>
      </c>
      <c r="H21" s="21">
        <v>64</v>
      </c>
      <c r="I21" s="21">
        <v>544.49450000000002</v>
      </c>
      <c r="J21" t="s">
        <v>16</v>
      </c>
      <c r="K21" s="21">
        <f>_xlfn.XLOOKUP(F21,Crop_Cost_Data!$A$1:$A$7,Crop_Cost_Data!$B$1:$B$7,"Unkown",0)</f>
        <v>20</v>
      </c>
      <c r="L21" s="21">
        <f t="shared" si="0"/>
        <v>14592</v>
      </c>
      <c r="M21" s="21">
        <f t="shared" si="1"/>
        <v>4560</v>
      </c>
      <c r="N21" s="21">
        <f t="shared" si="2"/>
        <v>9487.5054999999993</v>
      </c>
      <c r="O21" s="11">
        <f t="shared" si="3"/>
        <v>0.6501854098135964</v>
      </c>
      <c r="P21" s="11" t="str">
        <f t="shared" si="4"/>
        <v>Profit</v>
      </c>
    </row>
    <row r="22" spans="1:16">
      <c r="A22" t="s">
        <v>75</v>
      </c>
      <c r="B22" s="6">
        <v>45712</v>
      </c>
      <c r="C22" t="s">
        <v>45</v>
      </c>
      <c r="D22" t="s">
        <v>46</v>
      </c>
      <c r="E22" t="s">
        <v>14</v>
      </c>
      <c r="F22" t="s">
        <v>30</v>
      </c>
      <c r="G22">
        <v>873</v>
      </c>
      <c r="H22" s="21">
        <v>42</v>
      </c>
      <c r="I22" s="21">
        <v>544.49450000000002</v>
      </c>
      <c r="J22" t="s">
        <v>35</v>
      </c>
      <c r="K22" s="21">
        <f>_xlfn.XLOOKUP(F22,Crop_Cost_Data!$A$1:$A$7,Crop_Cost_Data!$B$1:$B$7,"Unkown",0)</f>
        <v>22</v>
      </c>
      <c r="L22" s="21">
        <f t="shared" si="0"/>
        <v>36666</v>
      </c>
      <c r="M22" s="21">
        <f t="shared" si="1"/>
        <v>19206</v>
      </c>
      <c r="N22" s="21">
        <f t="shared" si="2"/>
        <v>16915.505499999999</v>
      </c>
      <c r="O22" s="11">
        <f t="shared" si="3"/>
        <v>0.46134035618829433</v>
      </c>
      <c r="P22" s="11" t="str">
        <f t="shared" si="4"/>
        <v>Profit</v>
      </c>
    </row>
    <row r="23" spans="1:16">
      <c r="A23" t="s">
        <v>77</v>
      </c>
      <c r="B23" s="6">
        <v>45770</v>
      </c>
      <c r="C23" t="s">
        <v>33</v>
      </c>
      <c r="D23" t="s">
        <v>20</v>
      </c>
      <c r="E23" t="s">
        <v>21</v>
      </c>
      <c r="F23" t="s">
        <v>69</v>
      </c>
      <c r="G23">
        <v>562</v>
      </c>
      <c r="H23" s="21">
        <v>103</v>
      </c>
      <c r="I23" s="21">
        <v>223</v>
      </c>
      <c r="J23" t="s">
        <v>16</v>
      </c>
      <c r="K23" s="21">
        <f>_xlfn.XLOOKUP(F23,Crop_Cost_Data!$A$1:$A$7,Crop_Cost_Data!$B$1:$B$7,"Unkown",0)</f>
        <v>55</v>
      </c>
      <c r="L23" s="21">
        <f t="shared" si="0"/>
        <v>57886</v>
      </c>
      <c r="M23" s="21">
        <f t="shared" si="1"/>
        <v>30910</v>
      </c>
      <c r="N23" s="21">
        <f t="shared" si="2"/>
        <v>26753</v>
      </c>
      <c r="O23" s="11">
        <f t="shared" si="3"/>
        <v>0.46216701793179699</v>
      </c>
      <c r="P23" s="11" t="str">
        <f t="shared" si="4"/>
        <v>Profit</v>
      </c>
    </row>
    <row r="24" spans="1:16">
      <c r="A24" t="s">
        <v>79</v>
      </c>
      <c r="B24" s="6">
        <v>45808</v>
      </c>
      <c r="C24" t="s">
        <v>24</v>
      </c>
      <c r="D24" t="s">
        <v>64</v>
      </c>
      <c r="E24" t="s">
        <v>21</v>
      </c>
      <c r="F24" t="s">
        <v>15</v>
      </c>
      <c r="G24">
        <v>702</v>
      </c>
      <c r="H24" s="21">
        <v>70</v>
      </c>
      <c r="I24" s="21">
        <v>325</v>
      </c>
      <c r="J24" t="s">
        <v>16</v>
      </c>
      <c r="K24" s="21">
        <f>_xlfn.XLOOKUP(F24,Crop_Cost_Data!$A$1:$A$7,Crop_Cost_Data!$B$1:$B$7,"Unkown",0)</f>
        <v>20</v>
      </c>
      <c r="L24" s="21">
        <f t="shared" si="0"/>
        <v>49140</v>
      </c>
      <c r="M24" s="21">
        <f t="shared" si="1"/>
        <v>14040</v>
      </c>
      <c r="N24" s="21">
        <f t="shared" si="2"/>
        <v>34775</v>
      </c>
      <c r="O24" s="11">
        <f t="shared" si="3"/>
        <v>0.70767195767195767</v>
      </c>
      <c r="P24" s="11" t="str">
        <f t="shared" si="4"/>
        <v>Profit</v>
      </c>
    </row>
    <row r="25" spans="1:16">
      <c r="A25" t="s">
        <v>81</v>
      </c>
      <c r="B25" s="6">
        <v>45901</v>
      </c>
      <c r="C25" t="s">
        <v>19</v>
      </c>
      <c r="D25" t="s">
        <v>40</v>
      </c>
      <c r="E25" t="s">
        <v>14</v>
      </c>
      <c r="F25" t="s">
        <v>15</v>
      </c>
      <c r="G25">
        <v>172</v>
      </c>
      <c r="H25" s="21">
        <v>39</v>
      </c>
      <c r="I25" s="21">
        <v>626</v>
      </c>
      <c r="J25" t="s">
        <v>35</v>
      </c>
      <c r="K25" s="21">
        <f>_xlfn.XLOOKUP(F25,Crop_Cost_Data!$A$1:$A$7,Crop_Cost_Data!$B$1:$B$7,"Unkown",0)</f>
        <v>20</v>
      </c>
      <c r="L25" s="21">
        <f t="shared" si="0"/>
        <v>6708</v>
      </c>
      <c r="M25" s="21">
        <f t="shared" si="1"/>
        <v>3440</v>
      </c>
      <c r="N25" s="21">
        <f t="shared" si="2"/>
        <v>2642</v>
      </c>
      <c r="O25" s="11">
        <f t="shared" si="3"/>
        <v>0.39385807990459154</v>
      </c>
      <c r="P25" s="11" t="str">
        <f t="shared" si="4"/>
        <v>Profit</v>
      </c>
    </row>
    <row r="26" spans="1:16">
      <c r="A26" t="s">
        <v>83</v>
      </c>
      <c r="B26" s="6">
        <v>45804</v>
      </c>
      <c r="C26" t="s">
        <v>24</v>
      </c>
      <c r="D26" t="s">
        <v>40</v>
      </c>
      <c r="E26" t="s">
        <v>14</v>
      </c>
      <c r="F26" t="s">
        <v>15</v>
      </c>
      <c r="G26">
        <v>584</v>
      </c>
      <c r="H26" s="21">
        <v>58</v>
      </c>
      <c r="I26" s="21">
        <v>544.49450000000002</v>
      </c>
      <c r="J26" t="s">
        <v>16</v>
      </c>
      <c r="K26" s="21">
        <f>_xlfn.XLOOKUP(F26,Crop_Cost_Data!$A$1:$A$7,Crop_Cost_Data!$B$1:$B$7,"Unkown",0)</f>
        <v>20</v>
      </c>
      <c r="L26" s="21">
        <f t="shared" si="0"/>
        <v>33872</v>
      </c>
      <c r="M26" s="21">
        <f t="shared" si="1"/>
        <v>11680</v>
      </c>
      <c r="N26" s="21">
        <f t="shared" si="2"/>
        <v>21647.505499999999</v>
      </c>
      <c r="O26" s="11">
        <f t="shared" si="3"/>
        <v>0.63909735179499294</v>
      </c>
      <c r="P26" s="11" t="str">
        <f t="shared" si="4"/>
        <v>Profit</v>
      </c>
    </row>
    <row r="27" spans="1:16">
      <c r="A27" t="s">
        <v>85</v>
      </c>
      <c r="B27" s="6">
        <v>45768</v>
      </c>
      <c r="C27" t="s">
        <v>33</v>
      </c>
      <c r="D27" t="s">
        <v>89</v>
      </c>
      <c r="E27" t="s">
        <v>14</v>
      </c>
      <c r="F27" t="s">
        <v>15</v>
      </c>
      <c r="G27">
        <v>1367</v>
      </c>
      <c r="H27" s="21">
        <v>34</v>
      </c>
      <c r="I27" s="21">
        <v>544.49450000000002</v>
      </c>
      <c r="J27" t="s">
        <v>16</v>
      </c>
      <c r="K27" s="21">
        <f>_xlfn.XLOOKUP(F27,Crop_Cost_Data!$A$1:$A$7,Crop_Cost_Data!$B$1:$B$7,"Unkown",0)</f>
        <v>20</v>
      </c>
      <c r="L27" s="21">
        <f t="shared" si="0"/>
        <v>46478</v>
      </c>
      <c r="M27" s="21">
        <f t="shared" si="1"/>
        <v>27340</v>
      </c>
      <c r="N27" s="21">
        <f t="shared" si="2"/>
        <v>18593.505499999999</v>
      </c>
      <c r="O27" s="11">
        <f t="shared" si="3"/>
        <v>0.40004960411377427</v>
      </c>
      <c r="P27" s="11" t="str">
        <f t="shared" si="4"/>
        <v>Profit</v>
      </c>
    </row>
    <row r="28" spans="1:16">
      <c r="A28" t="s">
        <v>87</v>
      </c>
      <c r="B28" s="6">
        <v>45744</v>
      </c>
      <c r="C28" t="s">
        <v>12</v>
      </c>
      <c r="D28" t="s">
        <v>89</v>
      </c>
      <c r="E28" t="s">
        <v>14</v>
      </c>
      <c r="F28" t="s">
        <v>30</v>
      </c>
      <c r="G28">
        <v>1009</v>
      </c>
      <c r="H28" s="21">
        <v>24</v>
      </c>
      <c r="I28" s="21">
        <v>544.49450000000002</v>
      </c>
      <c r="J28" t="s">
        <v>16</v>
      </c>
      <c r="K28" s="21">
        <f>_xlfn.XLOOKUP(F28,Crop_Cost_Data!$A$1:$A$7,Crop_Cost_Data!$B$1:$B$7,"Unkown",0)</f>
        <v>22</v>
      </c>
      <c r="L28" s="21">
        <f t="shared" si="0"/>
        <v>24216</v>
      </c>
      <c r="M28" s="21">
        <f t="shared" si="1"/>
        <v>22198</v>
      </c>
      <c r="N28" s="21">
        <f t="shared" si="2"/>
        <v>1473.5055</v>
      </c>
      <c r="O28" s="11">
        <f t="shared" si="3"/>
        <v>6.0848426660059463E-2</v>
      </c>
      <c r="P28" s="11" t="str">
        <f t="shared" si="4"/>
        <v>Profit</v>
      </c>
    </row>
    <row r="29" spans="1:16">
      <c r="A29" t="s">
        <v>90</v>
      </c>
      <c r="B29" s="6">
        <v>45729</v>
      </c>
      <c r="C29" t="s">
        <v>12</v>
      </c>
      <c r="D29" t="s">
        <v>20</v>
      </c>
      <c r="E29" t="s">
        <v>21</v>
      </c>
      <c r="F29" t="s">
        <v>15</v>
      </c>
      <c r="G29">
        <v>355</v>
      </c>
      <c r="H29" s="21">
        <v>47</v>
      </c>
      <c r="I29" s="21">
        <v>995</v>
      </c>
      <c r="J29" t="s">
        <v>16</v>
      </c>
      <c r="K29" s="21">
        <f>_xlfn.XLOOKUP(F29,Crop_Cost_Data!$A$1:$A$7,Crop_Cost_Data!$B$1:$B$7,"Unkown",0)</f>
        <v>20</v>
      </c>
      <c r="L29" s="21">
        <f t="shared" si="0"/>
        <v>16685</v>
      </c>
      <c r="M29" s="21">
        <f t="shared" si="1"/>
        <v>7100</v>
      </c>
      <c r="N29" s="21">
        <f t="shared" si="2"/>
        <v>8590</v>
      </c>
      <c r="O29" s="11">
        <f t="shared" si="3"/>
        <v>0.51483368294875642</v>
      </c>
      <c r="P29" s="11" t="str">
        <f t="shared" si="4"/>
        <v>Profit</v>
      </c>
    </row>
    <row r="30" spans="1:16">
      <c r="A30" t="s">
        <v>91</v>
      </c>
      <c r="B30" s="6">
        <v>45681</v>
      </c>
      <c r="C30" t="s">
        <v>19</v>
      </c>
      <c r="D30" t="s">
        <v>89</v>
      </c>
      <c r="E30" t="s">
        <v>14</v>
      </c>
      <c r="F30" t="s">
        <v>15</v>
      </c>
      <c r="G30">
        <v>840</v>
      </c>
      <c r="H30" s="21">
        <v>27</v>
      </c>
      <c r="I30" s="21">
        <v>544.49450000000002</v>
      </c>
      <c r="J30" t="s">
        <v>35</v>
      </c>
      <c r="K30" s="21">
        <f>_xlfn.XLOOKUP(F30,Crop_Cost_Data!$A$1:$A$7,Crop_Cost_Data!$B$1:$B$7,"Unkown",0)</f>
        <v>20</v>
      </c>
      <c r="L30" s="21">
        <f t="shared" si="0"/>
        <v>22680</v>
      </c>
      <c r="M30" s="21">
        <f t="shared" si="1"/>
        <v>16800</v>
      </c>
      <c r="N30" s="21">
        <f t="shared" si="2"/>
        <v>5335.5055000000002</v>
      </c>
      <c r="O30" s="11">
        <f t="shared" si="3"/>
        <v>0.23525156525573193</v>
      </c>
      <c r="P30" s="11" t="str">
        <f t="shared" si="4"/>
        <v>Profit</v>
      </c>
    </row>
    <row r="31" spans="1:16">
      <c r="A31" t="s">
        <v>93</v>
      </c>
      <c r="B31" s="6">
        <v>45873</v>
      </c>
      <c r="C31" t="s">
        <v>33</v>
      </c>
      <c r="D31" t="s">
        <v>89</v>
      </c>
      <c r="E31" t="s">
        <v>14</v>
      </c>
      <c r="F31" t="s">
        <v>15</v>
      </c>
      <c r="G31">
        <v>1299</v>
      </c>
      <c r="H31" s="21">
        <v>13</v>
      </c>
      <c r="I31" s="21">
        <v>544.49450000000002</v>
      </c>
      <c r="J31" t="s">
        <v>35</v>
      </c>
      <c r="K31" s="21">
        <f>_xlfn.XLOOKUP(F31,Crop_Cost_Data!$A$1:$A$7,Crop_Cost_Data!$B$1:$B$7,"Unkown",0)</f>
        <v>20</v>
      </c>
      <c r="L31" s="21">
        <f t="shared" si="0"/>
        <v>16887</v>
      </c>
      <c r="M31" s="21">
        <f t="shared" si="1"/>
        <v>25980</v>
      </c>
      <c r="N31" s="21">
        <f t="shared" si="2"/>
        <v>-9637.4945000000007</v>
      </c>
      <c r="O31" s="11">
        <f t="shared" si="3"/>
        <v>-0.57070495055368042</v>
      </c>
      <c r="P31" s="11" t="str">
        <f t="shared" si="4"/>
        <v>Loss</v>
      </c>
    </row>
    <row r="32" spans="1:16">
      <c r="A32" t="s">
        <v>95</v>
      </c>
      <c r="B32" s="6">
        <v>45697</v>
      </c>
      <c r="C32" t="s">
        <v>45</v>
      </c>
      <c r="D32" t="s">
        <v>25</v>
      </c>
      <c r="E32" t="s">
        <v>21</v>
      </c>
      <c r="F32" t="s">
        <v>53</v>
      </c>
      <c r="G32">
        <v>403</v>
      </c>
      <c r="H32" s="21">
        <v>28</v>
      </c>
      <c r="I32" s="21">
        <v>322</v>
      </c>
      <c r="J32" t="s">
        <v>16</v>
      </c>
      <c r="K32" s="21">
        <f>_xlfn.XLOOKUP(F32,Crop_Cost_Data!$A$1:$A$7,Crop_Cost_Data!$B$1:$B$7,"Unkown",0)</f>
        <v>19</v>
      </c>
      <c r="L32" s="21">
        <f t="shared" si="0"/>
        <v>11284</v>
      </c>
      <c r="M32" s="21">
        <f t="shared" si="1"/>
        <v>7657</v>
      </c>
      <c r="N32" s="21">
        <f t="shared" si="2"/>
        <v>3305</v>
      </c>
      <c r="O32" s="11">
        <f t="shared" si="3"/>
        <v>0.29289259127968803</v>
      </c>
      <c r="P32" s="11" t="str">
        <f t="shared" si="4"/>
        <v>Profit</v>
      </c>
    </row>
    <row r="33" spans="1:16">
      <c r="A33" t="s">
        <v>97</v>
      </c>
      <c r="B33" s="6">
        <v>45670</v>
      </c>
      <c r="C33" t="s">
        <v>19</v>
      </c>
      <c r="D33" t="s">
        <v>64</v>
      </c>
      <c r="E33" t="s">
        <v>21</v>
      </c>
      <c r="F33" t="s">
        <v>15</v>
      </c>
      <c r="G33">
        <v>614</v>
      </c>
      <c r="H33" s="21">
        <v>72</v>
      </c>
      <c r="I33" s="21">
        <v>544.49450000000002</v>
      </c>
      <c r="J33" t="s">
        <v>16</v>
      </c>
      <c r="K33" s="21">
        <f>_xlfn.XLOOKUP(F33,Crop_Cost_Data!$A$1:$A$7,Crop_Cost_Data!$B$1:$B$7,"Unkown",0)</f>
        <v>20</v>
      </c>
      <c r="L33" s="21">
        <f t="shared" si="0"/>
        <v>44208</v>
      </c>
      <c r="M33" s="21">
        <f t="shared" si="1"/>
        <v>12280</v>
      </c>
      <c r="N33" s="21">
        <f t="shared" si="2"/>
        <v>31383.505499999999</v>
      </c>
      <c r="O33" s="11">
        <f t="shared" si="3"/>
        <v>0.70990557138979371</v>
      </c>
      <c r="P33" s="11" t="str">
        <f t="shared" si="4"/>
        <v>Profit</v>
      </c>
    </row>
    <row r="34" spans="1:16">
      <c r="A34" t="s">
        <v>99</v>
      </c>
      <c r="B34" s="6">
        <v>45705</v>
      </c>
      <c r="C34" t="s">
        <v>45</v>
      </c>
      <c r="D34" t="s">
        <v>25</v>
      </c>
      <c r="E34" t="s">
        <v>21</v>
      </c>
      <c r="F34" t="s">
        <v>15</v>
      </c>
      <c r="G34">
        <v>709</v>
      </c>
      <c r="H34" s="21">
        <v>22</v>
      </c>
      <c r="I34" s="21">
        <v>544.49450000000002</v>
      </c>
      <c r="J34" t="s">
        <v>35</v>
      </c>
      <c r="K34" s="21">
        <f>_xlfn.XLOOKUP(F34,Crop_Cost_Data!$A$1:$A$7,Crop_Cost_Data!$B$1:$B$7,"Unkown",0)</f>
        <v>20</v>
      </c>
      <c r="L34" s="21">
        <f t="shared" si="0"/>
        <v>15598</v>
      </c>
      <c r="M34" s="21">
        <f t="shared" si="1"/>
        <v>14180</v>
      </c>
      <c r="N34" s="21">
        <f t="shared" si="2"/>
        <v>873.50549999999998</v>
      </c>
      <c r="O34" s="11">
        <f t="shared" si="3"/>
        <v>5.600112193871009E-2</v>
      </c>
      <c r="P34" s="11" t="str">
        <f t="shared" si="4"/>
        <v>Profit</v>
      </c>
    </row>
    <row r="35" spans="1:16">
      <c r="A35" t="s">
        <v>101</v>
      </c>
      <c r="B35" s="6">
        <v>45806</v>
      </c>
      <c r="C35" t="s">
        <v>24</v>
      </c>
      <c r="D35" t="s">
        <v>89</v>
      </c>
      <c r="E35" t="s">
        <v>14</v>
      </c>
      <c r="F35" t="s">
        <v>26</v>
      </c>
      <c r="G35">
        <v>1768</v>
      </c>
      <c r="H35" s="21">
        <v>18</v>
      </c>
      <c r="I35" s="21">
        <v>544.49450000000002</v>
      </c>
      <c r="J35" t="s">
        <v>35</v>
      </c>
      <c r="K35" s="21">
        <f>_xlfn.XLOOKUP(F35,Crop_Cost_Data!$A$1:$A$7,Crop_Cost_Data!$B$1:$B$7,"Unkown",0)</f>
        <v>18</v>
      </c>
      <c r="L35" s="21">
        <f t="shared" si="0"/>
        <v>31824</v>
      </c>
      <c r="M35" s="21">
        <f t="shared" si="1"/>
        <v>31824</v>
      </c>
      <c r="N35" s="21">
        <f t="shared" si="2"/>
        <v>-544.49450000000002</v>
      </c>
      <c r="O35" s="11">
        <f t="shared" si="3"/>
        <v>-1.710955568124686E-2</v>
      </c>
      <c r="P35" s="11" t="str">
        <f t="shared" si="4"/>
        <v>Loss</v>
      </c>
    </row>
    <row r="36" spans="1:16">
      <c r="A36" t="s">
        <v>103</v>
      </c>
      <c r="B36" s="6">
        <v>45738</v>
      </c>
      <c r="C36" t="s">
        <v>12</v>
      </c>
      <c r="D36" t="s">
        <v>46</v>
      </c>
      <c r="E36" t="s">
        <v>14</v>
      </c>
      <c r="F36" t="s">
        <v>26</v>
      </c>
      <c r="G36">
        <v>371</v>
      </c>
      <c r="H36" s="21">
        <v>27</v>
      </c>
      <c r="I36" s="21">
        <v>505</v>
      </c>
      <c r="J36" t="s">
        <v>35</v>
      </c>
      <c r="K36" s="21">
        <f>_xlfn.XLOOKUP(F36,Crop_Cost_Data!$A$1:$A$7,Crop_Cost_Data!$B$1:$B$7,"Unkown",0)</f>
        <v>18</v>
      </c>
      <c r="L36" s="21">
        <f t="shared" si="0"/>
        <v>10017</v>
      </c>
      <c r="M36" s="21">
        <f t="shared" si="1"/>
        <v>6678</v>
      </c>
      <c r="N36" s="21">
        <f t="shared" si="2"/>
        <v>2834</v>
      </c>
      <c r="O36" s="11">
        <f t="shared" si="3"/>
        <v>0.28291903763601878</v>
      </c>
      <c r="P36" s="11" t="str">
        <f t="shared" si="4"/>
        <v>Profit</v>
      </c>
    </row>
    <row r="37" spans="1:16">
      <c r="A37" t="s">
        <v>105</v>
      </c>
      <c r="B37" s="6">
        <v>45676</v>
      </c>
      <c r="C37" t="s">
        <v>19</v>
      </c>
      <c r="D37" t="s">
        <v>74</v>
      </c>
      <c r="E37" t="s">
        <v>21</v>
      </c>
      <c r="F37" t="s">
        <v>69</v>
      </c>
      <c r="G37">
        <v>569</v>
      </c>
      <c r="H37" s="21">
        <v>70</v>
      </c>
      <c r="I37" s="21">
        <v>544.49450000000002</v>
      </c>
      <c r="J37" t="s">
        <v>16</v>
      </c>
      <c r="K37" s="21">
        <f>_xlfn.XLOOKUP(F37,Crop_Cost_Data!$A$1:$A$7,Crop_Cost_Data!$B$1:$B$7,"Unkown",0)</f>
        <v>55</v>
      </c>
      <c r="L37" s="21">
        <f t="shared" si="0"/>
        <v>39830</v>
      </c>
      <c r="M37" s="21">
        <f t="shared" si="1"/>
        <v>31295</v>
      </c>
      <c r="N37" s="21">
        <f t="shared" si="2"/>
        <v>7990.5055000000002</v>
      </c>
      <c r="O37" s="11">
        <f t="shared" si="3"/>
        <v>0.20061525232237007</v>
      </c>
      <c r="P37" s="11" t="str">
        <f t="shared" si="4"/>
        <v>Profit</v>
      </c>
    </row>
    <row r="38" spans="1:16">
      <c r="A38" t="s">
        <v>107</v>
      </c>
      <c r="B38" s="6">
        <v>45935</v>
      </c>
      <c r="C38" t="s">
        <v>24</v>
      </c>
      <c r="D38" t="s">
        <v>25</v>
      </c>
      <c r="E38" t="s">
        <v>21</v>
      </c>
      <c r="F38" t="s">
        <v>26</v>
      </c>
      <c r="G38">
        <v>235</v>
      </c>
      <c r="H38" s="21">
        <v>28</v>
      </c>
      <c r="I38" s="21">
        <v>457</v>
      </c>
      <c r="J38" t="s">
        <v>35</v>
      </c>
      <c r="K38" s="21">
        <f>_xlfn.XLOOKUP(F38,Crop_Cost_Data!$A$1:$A$7,Crop_Cost_Data!$B$1:$B$7,"Unkown",0)</f>
        <v>18</v>
      </c>
      <c r="L38" s="21">
        <f t="shared" si="0"/>
        <v>6580</v>
      </c>
      <c r="M38" s="21">
        <f t="shared" si="1"/>
        <v>4230</v>
      </c>
      <c r="N38" s="21">
        <f t="shared" si="2"/>
        <v>1893</v>
      </c>
      <c r="O38" s="11">
        <f t="shared" si="3"/>
        <v>0.2876899696048632</v>
      </c>
      <c r="P38" s="11" t="str">
        <f t="shared" si="4"/>
        <v>Profit</v>
      </c>
    </row>
    <row r="39" spans="1:16">
      <c r="A39" t="s">
        <v>109</v>
      </c>
      <c r="B39" s="6">
        <v>45770</v>
      </c>
      <c r="C39" t="s">
        <v>33</v>
      </c>
      <c r="D39" t="s">
        <v>46</v>
      </c>
      <c r="E39" t="s">
        <v>14</v>
      </c>
      <c r="F39" t="s">
        <v>15</v>
      </c>
      <c r="G39">
        <v>820</v>
      </c>
      <c r="H39" s="21">
        <v>52</v>
      </c>
      <c r="I39" s="21">
        <v>544.49450000000002</v>
      </c>
      <c r="J39" t="s">
        <v>16</v>
      </c>
      <c r="K39" s="21">
        <f>_xlfn.XLOOKUP(F39,Crop_Cost_Data!$A$1:$A$7,Crop_Cost_Data!$B$1:$B$7,"Unkown",0)</f>
        <v>20</v>
      </c>
      <c r="L39" s="21">
        <f t="shared" si="0"/>
        <v>42640</v>
      </c>
      <c r="M39" s="21">
        <f t="shared" si="1"/>
        <v>16400</v>
      </c>
      <c r="N39" s="21">
        <f t="shared" si="2"/>
        <v>25695.505499999999</v>
      </c>
      <c r="O39" s="11">
        <f t="shared" si="3"/>
        <v>0.60261504455909942</v>
      </c>
      <c r="P39" s="11" t="str">
        <f t="shared" si="4"/>
        <v>Profit</v>
      </c>
    </row>
    <row r="40" spans="1:16">
      <c r="A40" t="s">
        <v>111</v>
      </c>
      <c r="B40" s="6">
        <v>45684</v>
      </c>
      <c r="C40" t="s">
        <v>19</v>
      </c>
      <c r="D40" t="s">
        <v>25</v>
      </c>
      <c r="E40" t="s">
        <v>21</v>
      </c>
      <c r="F40" t="s">
        <v>61</v>
      </c>
      <c r="G40">
        <v>370</v>
      </c>
      <c r="H40" s="21">
        <v>57</v>
      </c>
      <c r="I40" s="21">
        <v>218</v>
      </c>
      <c r="J40" t="s">
        <v>16</v>
      </c>
      <c r="K40" s="21">
        <f>_xlfn.XLOOKUP(F40,Crop_Cost_Data!$A$1:$A$7,Crop_Cost_Data!$B$1:$B$7,"Unkown",0)</f>
        <v>35</v>
      </c>
      <c r="L40" s="21">
        <f t="shared" si="0"/>
        <v>21090</v>
      </c>
      <c r="M40" s="21">
        <f t="shared" si="1"/>
        <v>12950</v>
      </c>
      <c r="N40" s="21">
        <f t="shared" si="2"/>
        <v>7922</v>
      </c>
      <c r="O40" s="11">
        <f t="shared" si="3"/>
        <v>0.37562825983878617</v>
      </c>
      <c r="P40" s="11" t="str">
        <f t="shared" si="4"/>
        <v>Profit</v>
      </c>
    </row>
    <row r="41" spans="1:16">
      <c r="A41" t="s">
        <v>113</v>
      </c>
      <c r="B41" s="6">
        <v>45711</v>
      </c>
      <c r="C41" t="s">
        <v>45</v>
      </c>
      <c r="D41" t="s">
        <v>46</v>
      </c>
      <c r="E41" t="s">
        <v>14</v>
      </c>
      <c r="F41" t="s">
        <v>61</v>
      </c>
      <c r="G41">
        <v>308</v>
      </c>
      <c r="H41" s="21">
        <v>83</v>
      </c>
      <c r="I41" s="21">
        <v>544.49450000000002</v>
      </c>
      <c r="J41" t="s">
        <v>35</v>
      </c>
      <c r="K41" s="21">
        <f>_xlfn.XLOOKUP(F41,Crop_Cost_Data!$A$1:$A$7,Crop_Cost_Data!$B$1:$B$7,"Unkown",0)</f>
        <v>35</v>
      </c>
      <c r="L41" s="21">
        <f t="shared" si="0"/>
        <v>25564</v>
      </c>
      <c r="M41" s="21">
        <f t="shared" si="1"/>
        <v>10780</v>
      </c>
      <c r="N41" s="21">
        <f t="shared" si="2"/>
        <v>14239.505499999999</v>
      </c>
      <c r="O41" s="11">
        <f t="shared" si="3"/>
        <v>0.55701398450946638</v>
      </c>
      <c r="P41" s="11" t="str">
        <f t="shared" si="4"/>
        <v>Profit</v>
      </c>
    </row>
    <row r="42" spans="1:16">
      <c r="A42" t="s">
        <v>115</v>
      </c>
      <c r="B42" s="6">
        <v>45681</v>
      </c>
      <c r="C42" t="s">
        <v>19</v>
      </c>
      <c r="D42" t="s">
        <v>46</v>
      </c>
      <c r="E42" t="s">
        <v>14</v>
      </c>
      <c r="F42" t="s">
        <v>15</v>
      </c>
      <c r="G42">
        <v>533</v>
      </c>
      <c r="H42" s="21">
        <v>58</v>
      </c>
      <c r="I42" s="21">
        <v>544.49450000000002</v>
      </c>
      <c r="J42" t="s">
        <v>16</v>
      </c>
      <c r="K42" s="21">
        <f>_xlfn.XLOOKUP(F42,Crop_Cost_Data!$A$1:$A$7,Crop_Cost_Data!$B$1:$B$7,"Unkown",0)</f>
        <v>20</v>
      </c>
      <c r="L42" s="21">
        <f t="shared" si="0"/>
        <v>30914</v>
      </c>
      <c r="M42" s="21">
        <f t="shared" si="1"/>
        <v>10660</v>
      </c>
      <c r="N42" s="21">
        <f t="shared" si="2"/>
        <v>19709.505499999999</v>
      </c>
      <c r="O42" s="11">
        <f t="shared" si="3"/>
        <v>0.63755921265446069</v>
      </c>
      <c r="P42" s="11" t="str">
        <f t="shared" si="4"/>
        <v>Profit</v>
      </c>
    </row>
    <row r="43" spans="1:16">
      <c r="A43" t="s">
        <v>116</v>
      </c>
      <c r="B43" s="6">
        <v>45725</v>
      </c>
      <c r="C43" t="s">
        <v>12</v>
      </c>
      <c r="D43" t="s">
        <v>64</v>
      </c>
      <c r="E43" t="s">
        <v>21</v>
      </c>
      <c r="F43" t="s">
        <v>15</v>
      </c>
      <c r="G43">
        <v>664</v>
      </c>
      <c r="H43" s="21">
        <v>45</v>
      </c>
      <c r="I43" s="21">
        <v>544.49450000000002</v>
      </c>
      <c r="J43" t="s">
        <v>16</v>
      </c>
      <c r="K43" s="21">
        <f>_xlfn.XLOOKUP(F43,Crop_Cost_Data!$A$1:$A$7,Crop_Cost_Data!$B$1:$B$7,"Unkown",0)</f>
        <v>20</v>
      </c>
      <c r="L43" s="21">
        <f t="shared" si="0"/>
        <v>29880</v>
      </c>
      <c r="M43" s="21">
        <f t="shared" si="1"/>
        <v>13280</v>
      </c>
      <c r="N43" s="21">
        <f t="shared" si="2"/>
        <v>16055.505499999999</v>
      </c>
      <c r="O43" s="11">
        <f t="shared" si="3"/>
        <v>0.53733284805890225</v>
      </c>
      <c r="P43" s="11" t="str">
        <f t="shared" si="4"/>
        <v>Profit</v>
      </c>
    </row>
    <row r="44" spans="1:16">
      <c r="A44" t="s">
        <v>118</v>
      </c>
      <c r="B44" s="6">
        <v>45871</v>
      </c>
      <c r="C44" t="s">
        <v>45</v>
      </c>
      <c r="D44" t="s">
        <v>89</v>
      </c>
      <c r="E44" t="s">
        <v>14</v>
      </c>
      <c r="F44" t="s">
        <v>15</v>
      </c>
      <c r="G44">
        <v>573</v>
      </c>
      <c r="H44" s="21">
        <v>47</v>
      </c>
      <c r="I44" s="21">
        <v>544.49450000000002</v>
      </c>
      <c r="J44" t="s">
        <v>35</v>
      </c>
      <c r="K44" s="21">
        <f>_xlfn.XLOOKUP(F44,Crop_Cost_Data!$A$1:$A$7,Crop_Cost_Data!$B$1:$B$7,"Unkown",0)</f>
        <v>20</v>
      </c>
      <c r="L44" s="21">
        <f t="shared" si="0"/>
        <v>26931</v>
      </c>
      <c r="M44" s="21">
        <f t="shared" si="1"/>
        <v>11460</v>
      </c>
      <c r="N44" s="21">
        <f t="shared" si="2"/>
        <v>14926.505499999999</v>
      </c>
      <c r="O44" s="11">
        <f t="shared" si="3"/>
        <v>0.55424995358508777</v>
      </c>
      <c r="P44" s="11" t="str">
        <f t="shared" si="4"/>
        <v>Profit</v>
      </c>
    </row>
    <row r="45" spans="1:16">
      <c r="A45" t="s">
        <v>120</v>
      </c>
      <c r="B45" s="6">
        <v>45736</v>
      </c>
      <c r="C45" t="s">
        <v>12</v>
      </c>
      <c r="D45" t="s">
        <v>89</v>
      </c>
      <c r="E45" t="s">
        <v>14</v>
      </c>
      <c r="F45" t="s">
        <v>15</v>
      </c>
      <c r="G45">
        <v>581</v>
      </c>
      <c r="H45" s="21">
        <v>36</v>
      </c>
      <c r="I45" s="21">
        <v>544.49450000000002</v>
      </c>
      <c r="J45" t="s">
        <v>16</v>
      </c>
      <c r="K45" s="21">
        <f>_xlfn.XLOOKUP(F45,Crop_Cost_Data!$A$1:$A$7,Crop_Cost_Data!$B$1:$B$7,"Unkown",0)</f>
        <v>20</v>
      </c>
      <c r="L45" s="21">
        <f t="shared" si="0"/>
        <v>20916</v>
      </c>
      <c r="M45" s="21">
        <f t="shared" si="1"/>
        <v>11620</v>
      </c>
      <c r="N45" s="21">
        <f t="shared" si="2"/>
        <v>8751.5054999999993</v>
      </c>
      <c r="O45" s="11">
        <f t="shared" si="3"/>
        <v>0.41841200516351118</v>
      </c>
      <c r="P45" s="11" t="str">
        <f t="shared" si="4"/>
        <v>Profit</v>
      </c>
    </row>
    <row r="46" spans="1:16">
      <c r="A46" t="s">
        <v>121</v>
      </c>
      <c r="B46" s="6">
        <v>45902</v>
      </c>
      <c r="C46" t="s">
        <v>45</v>
      </c>
      <c r="D46" t="s">
        <v>64</v>
      </c>
      <c r="E46" t="s">
        <v>21</v>
      </c>
      <c r="F46" t="s">
        <v>30</v>
      </c>
      <c r="G46">
        <v>281</v>
      </c>
      <c r="H46" s="21">
        <v>44</v>
      </c>
      <c r="I46" s="21">
        <v>522</v>
      </c>
      <c r="J46" t="s">
        <v>35</v>
      </c>
      <c r="K46" s="21">
        <f>_xlfn.XLOOKUP(F46,Crop_Cost_Data!$A$1:$A$7,Crop_Cost_Data!$B$1:$B$7,"Unkown",0)</f>
        <v>22</v>
      </c>
      <c r="L46" s="21">
        <f t="shared" si="0"/>
        <v>12364</v>
      </c>
      <c r="M46" s="21">
        <f t="shared" si="1"/>
        <v>6182</v>
      </c>
      <c r="N46" s="21">
        <f t="shared" si="2"/>
        <v>5660</v>
      </c>
      <c r="O46" s="11">
        <f t="shared" si="3"/>
        <v>0.45778065351019087</v>
      </c>
      <c r="P46" s="11" t="str">
        <f t="shared" si="4"/>
        <v>Profit</v>
      </c>
    </row>
    <row r="47" spans="1:16">
      <c r="A47" t="s">
        <v>123</v>
      </c>
      <c r="B47" s="6">
        <v>45933</v>
      </c>
      <c r="C47" t="s">
        <v>12</v>
      </c>
      <c r="D47" t="s">
        <v>20</v>
      </c>
      <c r="E47" t="s">
        <v>21</v>
      </c>
      <c r="F47" t="s">
        <v>26</v>
      </c>
      <c r="G47">
        <v>818</v>
      </c>
      <c r="H47" s="21">
        <v>25</v>
      </c>
      <c r="I47" s="21">
        <v>544.49450000000002</v>
      </c>
      <c r="J47" t="s">
        <v>35</v>
      </c>
      <c r="K47" s="21">
        <f>_xlfn.XLOOKUP(F47,Crop_Cost_Data!$A$1:$A$7,Crop_Cost_Data!$B$1:$B$7,"Unkown",0)</f>
        <v>18</v>
      </c>
      <c r="L47" s="21">
        <f t="shared" si="0"/>
        <v>20450</v>
      </c>
      <c r="M47" s="21">
        <f t="shared" si="1"/>
        <v>14724</v>
      </c>
      <c r="N47" s="21">
        <f t="shared" si="2"/>
        <v>5181.5055000000002</v>
      </c>
      <c r="O47" s="11">
        <f t="shared" si="3"/>
        <v>0.25337435207823961</v>
      </c>
      <c r="P47" s="11" t="str">
        <f t="shared" si="4"/>
        <v>Profit</v>
      </c>
    </row>
    <row r="48" spans="1:16">
      <c r="A48" t="s">
        <v>125</v>
      </c>
      <c r="B48" s="6">
        <v>45775</v>
      </c>
      <c r="C48" t="s">
        <v>33</v>
      </c>
      <c r="D48" t="s">
        <v>40</v>
      </c>
      <c r="E48" t="s">
        <v>14</v>
      </c>
      <c r="F48" t="s">
        <v>26</v>
      </c>
      <c r="G48">
        <v>412</v>
      </c>
      <c r="H48" s="21">
        <v>31</v>
      </c>
      <c r="I48" s="21">
        <v>940</v>
      </c>
      <c r="J48" t="s">
        <v>16</v>
      </c>
      <c r="K48" s="21">
        <f>_xlfn.XLOOKUP(F48,Crop_Cost_Data!$A$1:$A$7,Crop_Cost_Data!$B$1:$B$7,"Unkown",0)</f>
        <v>18</v>
      </c>
      <c r="L48" s="21">
        <f t="shared" si="0"/>
        <v>12772</v>
      </c>
      <c r="M48" s="21">
        <f t="shared" si="1"/>
        <v>7416</v>
      </c>
      <c r="N48" s="21">
        <f t="shared" si="2"/>
        <v>4416</v>
      </c>
      <c r="O48" s="11">
        <f t="shared" si="3"/>
        <v>0.34575634199812089</v>
      </c>
      <c r="P48" s="11" t="str">
        <f t="shared" si="4"/>
        <v>Profit</v>
      </c>
    </row>
    <row r="49" spans="1:16">
      <c r="A49" t="s">
        <v>127</v>
      </c>
      <c r="B49" s="6">
        <v>45742</v>
      </c>
      <c r="C49" t="s">
        <v>12</v>
      </c>
      <c r="D49" t="s">
        <v>40</v>
      </c>
      <c r="E49" t="s">
        <v>14</v>
      </c>
      <c r="F49" t="s">
        <v>30</v>
      </c>
      <c r="G49">
        <v>171</v>
      </c>
      <c r="H49" s="21">
        <v>33</v>
      </c>
      <c r="I49" s="21">
        <v>544.49450000000002</v>
      </c>
      <c r="J49" t="s">
        <v>35</v>
      </c>
      <c r="K49" s="21">
        <f>_xlfn.XLOOKUP(F49,Crop_Cost_Data!$A$1:$A$7,Crop_Cost_Data!$B$1:$B$7,"Unkown",0)</f>
        <v>22</v>
      </c>
      <c r="L49" s="21">
        <f t="shared" si="0"/>
        <v>5643</v>
      </c>
      <c r="M49" s="21">
        <f t="shared" si="1"/>
        <v>3762</v>
      </c>
      <c r="N49" s="21">
        <f t="shared" si="2"/>
        <v>1336.5055</v>
      </c>
      <c r="O49" s="11">
        <f t="shared" si="3"/>
        <v>0.2368430799220273</v>
      </c>
      <c r="P49" s="11" t="str">
        <f t="shared" si="4"/>
        <v>Profit</v>
      </c>
    </row>
    <row r="50" spans="1:16">
      <c r="A50" t="s">
        <v>129</v>
      </c>
      <c r="B50" s="6">
        <v>45870</v>
      </c>
      <c r="C50" t="s">
        <v>19</v>
      </c>
      <c r="D50" t="s">
        <v>25</v>
      </c>
      <c r="E50" t="s">
        <v>21</v>
      </c>
      <c r="F50" t="s">
        <v>69</v>
      </c>
      <c r="G50">
        <v>367</v>
      </c>
      <c r="H50" s="21">
        <v>77</v>
      </c>
      <c r="I50" s="21">
        <v>544.49450000000002</v>
      </c>
      <c r="J50" t="s">
        <v>16</v>
      </c>
      <c r="K50" s="21">
        <f>_xlfn.XLOOKUP(F50,Crop_Cost_Data!$A$1:$A$7,Crop_Cost_Data!$B$1:$B$7,"Unkown",0)</f>
        <v>55</v>
      </c>
      <c r="L50" s="21">
        <f t="shared" si="0"/>
        <v>28259</v>
      </c>
      <c r="M50" s="21">
        <f t="shared" si="1"/>
        <v>20185</v>
      </c>
      <c r="N50" s="21">
        <f t="shared" si="2"/>
        <v>7529.5055000000002</v>
      </c>
      <c r="O50" s="11">
        <f t="shared" si="3"/>
        <v>0.26644628260023356</v>
      </c>
      <c r="P50" s="11" t="str">
        <f t="shared" si="4"/>
        <v>Profit</v>
      </c>
    </row>
    <row r="51" spans="1:16">
      <c r="A51" t="s">
        <v>131</v>
      </c>
      <c r="B51" s="6">
        <v>45746</v>
      </c>
      <c r="C51" t="s">
        <v>12</v>
      </c>
      <c r="D51" t="s">
        <v>89</v>
      </c>
      <c r="E51" t="s">
        <v>14</v>
      </c>
      <c r="F51" t="s">
        <v>30</v>
      </c>
      <c r="G51">
        <v>1393</v>
      </c>
      <c r="H51" s="21">
        <v>28</v>
      </c>
      <c r="I51" s="21">
        <v>623</v>
      </c>
      <c r="J51" t="s">
        <v>16</v>
      </c>
      <c r="K51" s="21">
        <f>_xlfn.XLOOKUP(F51,Crop_Cost_Data!$A$1:$A$7,Crop_Cost_Data!$B$1:$B$7,"Unkown",0)</f>
        <v>22</v>
      </c>
      <c r="L51" s="21">
        <f t="shared" si="0"/>
        <v>39004</v>
      </c>
      <c r="M51" s="21">
        <f t="shared" si="1"/>
        <v>30646</v>
      </c>
      <c r="N51" s="21">
        <f t="shared" si="2"/>
        <v>7735</v>
      </c>
      <c r="O51" s="11">
        <f t="shared" si="3"/>
        <v>0.19831299353912418</v>
      </c>
      <c r="P51" s="11" t="str">
        <f t="shared" si="4"/>
        <v>Profit</v>
      </c>
    </row>
    <row r="52" spans="1:16">
      <c r="A52" t="s">
        <v>133</v>
      </c>
      <c r="B52" s="6">
        <v>45769</v>
      </c>
      <c r="C52" t="s">
        <v>33</v>
      </c>
      <c r="D52" t="s">
        <v>46</v>
      </c>
      <c r="E52" t="s">
        <v>14</v>
      </c>
      <c r="F52" t="s">
        <v>15</v>
      </c>
      <c r="G52">
        <v>632</v>
      </c>
      <c r="H52" s="21">
        <v>18</v>
      </c>
      <c r="I52" s="21">
        <v>544.49450000000002</v>
      </c>
      <c r="J52" t="s">
        <v>16</v>
      </c>
      <c r="K52" s="21">
        <f>_xlfn.XLOOKUP(F52,Crop_Cost_Data!$A$1:$A$7,Crop_Cost_Data!$B$1:$B$7,"Unkown",0)</f>
        <v>20</v>
      </c>
      <c r="L52" s="21">
        <f t="shared" si="0"/>
        <v>11376</v>
      </c>
      <c r="M52" s="21">
        <f t="shared" si="1"/>
        <v>12640</v>
      </c>
      <c r="N52" s="21">
        <f t="shared" si="2"/>
        <v>-1808.4945</v>
      </c>
      <c r="O52" s="11">
        <f t="shared" si="3"/>
        <v>-0.15897455168776373</v>
      </c>
      <c r="P52" s="11" t="str">
        <f t="shared" si="4"/>
        <v>Loss</v>
      </c>
    </row>
    <row r="53" spans="1:16">
      <c r="A53" t="s">
        <v>135</v>
      </c>
      <c r="B53" s="6">
        <v>45675</v>
      </c>
      <c r="C53" t="s">
        <v>19</v>
      </c>
      <c r="D53" t="s">
        <v>64</v>
      </c>
      <c r="E53" t="s">
        <v>21</v>
      </c>
      <c r="F53" t="s">
        <v>30</v>
      </c>
      <c r="G53">
        <v>421</v>
      </c>
      <c r="H53" s="21">
        <v>54</v>
      </c>
      <c r="I53" s="21">
        <v>779</v>
      </c>
      <c r="J53" t="s">
        <v>35</v>
      </c>
      <c r="K53" s="21">
        <f>_xlfn.XLOOKUP(F53,Crop_Cost_Data!$A$1:$A$7,Crop_Cost_Data!$B$1:$B$7,"Unkown",0)</f>
        <v>22</v>
      </c>
      <c r="L53" s="21">
        <f t="shared" si="0"/>
        <v>22734</v>
      </c>
      <c r="M53" s="21">
        <f t="shared" si="1"/>
        <v>9262</v>
      </c>
      <c r="N53" s="21">
        <f t="shared" si="2"/>
        <v>12693</v>
      </c>
      <c r="O53" s="11">
        <f t="shared" si="3"/>
        <v>0.55832673528635524</v>
      </c>
      <c r="P53" s="11" t="str">
        <f t="shared" si="4"/>
        <v>Profit</v>
      </c>
    </row>
    <row r="54" spans="1:16">
      <c r="A54" t="s">
        <v>137</v>
      </c>
      <c r="B54" s="6">
        <v>45762</v>
      </c>
      <c r="C54" t="s">
        <v>33</v>
      </c>
      <c r="D54" t="s">
        <v>25</v>
      </c>
      <c r="E54" t="s">
        <v>21</v>
      </c>
      <c r="F54" t="s">
        <v>61</v>
      </c>
      <c r="G54">
        <v>512</v>
      </c>
      <c r="H54" s="21">
        <v>81</v>
      </c>
      <c r="I54" s="21">
        <v>544.49450000000002</v>
      </c>
      <c r="J54" t="s">
        <v>16</v>
      </c>
      <c r="K54" s="21">
        <f>_xlfn.XLOOKUP(F54,Crop_Cost_Data!$A$1:$A$7,Crop_Cost_Data!$B$1:$B$7,"Unkown",0)</f>
        <v>35</v>
      </c>
      <c r="L54" s="21">
        <f t="shared" si="0"/>
        <v>41472</v>
      </c>
      <c r="M54" s="21">
        <f t="shared" si="1"/>
        <v>17920</v>
      </c>
      <c r="N54" s="21">
        <f t="shared" si="2"/>
        <v>23007.505499999999</v>
      </c>
      <c r="O54" s="11">
        <f t="shared" si="3"/>
        <v>0.55477202690972216</v>
      </c>
      <c r="P54" s="11" t="str">
        <f t="shared" si="4"/>
        <v>Profit</v>
      </c>
    </row>
    <row r="55" spans="1:16">
      <c r="A55" t="s">
        <v>139</v>
      </c>
      <c r="B55" s="6">
        <v>45873</v>
      </c>
      <c r="C55" t="s">
        <v>33</v>
      </c>
      <c r="D55" t="s">
        <v>40</v>
      </c>
      <c r="E55" t="s">
        <v>14</v>
      </c>
      <c r="F55" t="s">
        <v>30</v>
      </c>
      <c r="G55">
        <v>730</v>
      </c>
      <c r="H55" s="21">
        <v>30</v>
      </c>
      <c r="I55" s="21">
        <v>544.49450000000002</v>
      </c>
      <c r="J55" t="s">
        <v>16</v>
      </c>
      <c r="K55" s="21">
        <f>_xlfn.XLOOKUP(F55,Crop_Cost_Data!$A$1:$A$7,Crop_Cost_Data!$B$1:$B$7,"Unkown",0)</f>
        <v>22</v>
      </c>
      <c r="L55" s="21">
        <f t="shared" si="0"/>
        <v>21900</v>
      </c>
      <c r="M55" s="21">
        <f t="shared" si="1"/>
        <v>16060</v>
      </c>
      <c r="N55" s="21">
        <f t="shared" si="2"/>
        <v>5295.5055000000002</v>
      </c>
      <c r="O55" s="11">
        <f t="shared" si="3"/>
        <v>0.24180390410958905</v>
      </c>
      <c r="P55" s="11" t="str">
        <f t="shared" si="4"/>
        <v>Profit</v>
      </c>
    </row>
    <row r="56" spans="1:16">
      <c r="A56" t="s">
        <v>140</v>
      </c>
      <c r="B56" s="6">
        <v>45711</v>
      </c>
      <c r="C56" t="s">
        <v>45</v>
      </c>
      <c r="D56" t="s">
        <v>46</v>
      </c>
      <c r="E56" t="s">
        <v>14</v>
      </c>
      <c r="F56" t="s">
        <v>61</v>
      </c>
      <c r="G56">
        <v>693</v>
      </c>
      <c r="H56" s="21">
        <v>95</v>
      </c>
      <c r="I56" s="21">
        <v>544.49450000000002</v>
      </c>
      <c r="J56" t="s">
        <v>35</v>
      </c>
      <c r="K56" s="21">
        <f>_xlfn.XLOOKUP(F56,Crop_Cost_Data!$A$1:$A$7,Crop_Cost_Data!$B$1:$B$7,"Unkown",0)</f>
        <v>35</v>
      </c>
      <c r="L56" s="21">
        <f t="shared" si="0"/>
        <v>65835</v>
      </c>
      <c r="M56" s="21">
        <f t="shared" si="1"/>
        <v>24255</v>
      </c>
      <c r="N56" s="21">
        <f t="shared" si="2"/>
        <v>41035.505499999999</v>
      </c>
      <c r="O56" s="11">
        <f t="shared" si="3"/>
        <v>0.62330835421888053</v>
      </c>
      <c r="P56" s="11" t="str">
        <f t="shared" si="4"/>
        <v>Profit</v>
      </c>
    </row>
    <row r="57" spans="1:16">
      <c r="A57" t="s">
        <v>141</v>
      </c>
      <c r="B57" s="6">
        <v>45712</v>
      </c>
      <c r="C57" t="s">
        <v>45</v>
      </c>
      <c r="D57" t="s">
        <v>74</v>
      </c>
      <c r="E57" t="s">
        <v>21</v>
      </c>
      <c r="F57" t="s">
        <v>53</v>
      </c>
      <c r="G57">
        <v>584</v>
      </c>
      <c r="H57" s="21">
        <v>38</v>
      </c>
      <c r="I57" s="21">
        <v>544.49450000000002</v>
      </c>
      <c r="J57" t="s">
        <v>16</v>
      </c>
      <c r="K57" s="21">
        <f>_xlfn.XLOOKUP(F57,Crop_Cost_Data!$A$1:$A$7,Crop_Cost_Data!$B$1:$B$7,"Unkown",0)</f>
        <v>19</v>
      </c>
      <c r="L57" s="21">
        <f t="shared" si="0"/>
        <v>22192</v>
      </c>
      <c r="M57" s="21">
        <f t="shared" si="1"/>
        <v>11096</v>
      </c>
      <c r="N57" s="21">
        <f t="shared" si="2"/>
        <v>10551.505499999999</v>
      </c>
      <c r="O57" s="11">
        <f t="shared" si="3"/>
        <v>0.47546437905551547</v>
      </c>
      <c r="P57" s="11" t="str">
        <f t="shared" si="4"/>
        <v>Profit</v>
      </c>
    </row>
    <row r="58" spans="1:16">
      <c r="A58" t="s">
        <v>142</v>
      </c>
      <c r="B58" s="6">
        <v>45681</v>
      </c>
      <c r="C58" t="s">
        <v>19</v>
      </c>
      <c r="D58" t="s">
        <v>46</v>
      </c>
      <c r="E58" t="s">
        <v>14</v>
      </c>
      <c r="F58" t="s">
        <v>69</v>
      </c>
      <c r="G58">
        <v>788</v>
      </c>
      <c r="H58" s="21">
        <v>85</v>
      </c>
      <c r="I58" s="21">
        <v>417</v>
      </c>
      <c r="J58" t="s">
        <v>16</v>
      </c>
      <c r="K58" s="21">
        <f>_xlfn.XLOOKUP(F58,Crop_Cost_Data!$A$1:$A$7,Crop_Cost_Data!$B$1:$B$7,"Unkown",0)</f>
        <v>55</v>
      </c>
      <c r="L58" s="21">
        <f t="shared" si="0"/>
        <v>66980</v>
      </c>
      <c r="M58" s="21">
        <f t="shared" si="1"/>
        <v>43340</v>
      </c>
      <c r="N58" s="21">
        <f t="shared" si="2"/>
        <v>23223</v>
      </c>
      <c r="O58" s="11">
        <f t="shared" si="3"/>
        <v>0.34671543744401312</v>
      </c>
      <c r="P58" s="11" t="str">
        <f t="shared" si="4"/>
        <v>Profit</v>
      </c>
    </row>
    <row r="59" spans="1:16">
      <c r="A59" t="s">
        <v>143</v>
      </c>
      <c r="B59" s="6">
        <v>45720</v>
      </c>
      <c r="C59" t="s">
        <v>12</v>
      </c>
      <c r="D59" t="s">
        <v>89</v>
      </c>
      <c r="E59" t="s">
        <v>14</v>
      </c>
      <c r="F59" t="s">
        <v>15</v>
      </c>
      <c r="G59">
        <v>1751</v>
      </c>
      <c r="H59" s="21">
        <v>45</v>
      </c>
      <c r="I59" s="21">
        <v>544.49450000000002</v>
      </c>
      <c r="J59" t="s">
        <v>16</v>
      </c>
      <c r="K59" s="21">
        <f>_xlfn.XLOOKUP(F59,Crop_Cost_Data!$A$1:$A$7,Crop_Cost_Data!$B$1:$B$7,"Unkown",0)</f>
        <v>20</v>
      </c>
      <c r="L59" s="21">
        <f t="shared" si="0"/>
        <v>78795</v>
      </c>
      <c r="M59" s="21">
        <f t="shared" si="1"/>
        <v>35020</v>
      </c>
      <c r="N59" s="21">
        <f t="shared" si="2"/>
        <v>43230.505499999999</v>
      </c>
      <c r="O59" s="11">
        <f t="shared" si="3"/>
        <v>0.54864528840662474</v>
      </c>
      <c r="P59" s="11" t="str">
        <f t="shared" si="4"/>
        <v>Profit</v>
      </c>
    </row>
    <row r="60" spans="1:16">
      <c r="A60" t="s">
        <v>145</v>
      </c>
      <c r="B60" s="6">
        <v>45760</v>
      </c>
      <c r="C60" t="s">
        <v>33</v>
      </c>
      <c r="D60" t="s">
        <v>20</v>
      </c>
      <c r="E60" t="s">
        <v>21</v>
      </c>
      <c r="F60" t="s">
        <v>53</v>
      </c>
      <c r="G60">
        <v>251</v>
      </c>
      <c r="H60" s="21">
        <v>29</v>
      </c>
      <c r="I60" s="21">
        <v>544.49450000000002</v>
      </c>
      <c r="J60" t="s">
        <v>16</v>
      </c>
      <c r="K60" s="21">
        <f>_xlfn.XLOOKUP(F60,Crop_Cost_Data!$A$1:$A$7,Crop_Cost_Data!$B$1:$B$7,"Unkown",0)</f>
        <v>19</v>
      </c>
      <c r="L60" s="21">
        <f t="shared" si="0"/>
        <v>7279</v>
      </c>
      <c r="M60" s="21">
        <f t="shared" si="1"/>
        <v>4769</v>
      </c>
      <c r="N60" s="21">
        <f t="shared" si="2"/>
        <v>1965.5055</v>
      </c>
      <c r="O60" s="11">
        <f t="shared" si="3"/>
        <v>0.27002411045473279</v>
      </c>
      <c r="P60" s="11" t="str">
        <f t="shared" si="4"/>
        <v>Profit</v>
      </c>
    </row>
    <row r="61" spans="1:16">
      <c r="A61" t="s">
        <v>147</v>
      </c>
      <c r="B61" s="6">
        <v>45703</v>
      </c>
      <c r="C61" t="s">
        <v>45</v>
      </c>
      <c r="D61" t="s">
        <v>20</v>
      </c>
      <c r="E61" t="s">
        <v>21</v>
      </c>
      <c r="F61" t="s">
        <v>26</v>
      </c>
      <c r="G61">
        <v>151</v>
      </c>
      <c r="H61" s="21">
        <v>34</v>
      </c>
      <c r="I61" s="21">
        <v>670</v>
      </c>
      <c r="J61" t="s">
        <v>35</v>
      </c>
      <c r="K61" s="21">
        <f>_xlfn.XLOOKUP(F61,Crop_Cost_Data!$A$1:$A$7,Crop_Cost_Data!$B$1:$B$7,"Unkown",0)</f>
        <v>18</v>
      </c>
      <c r="L61" s="21">
        <f t="shared" si="0"/>
        <v>5134</v>
      </c>
      <c r="M61" s="21">
        <f t="shared" si="1"/>
        <v>2718</v>
      </c>
      <c r="N61" s="21">
        <f t="shared" si="2"/>
        <v>1746</v>
      </c>
      <c r="O61" s="11">
        <f t="shared" si="3"/>
        <v>0.34008570315543435</v>
      </c>
      <c r="P61" s="11" t="str">
        <f t="shared" si="4"/>
        <v>Profit</v>
      </c>
    </row>
    <row r="62" spans="1:16">
      <c r="A62" t="s">
        <v>149</v>
      </c>
      <c r="B62" s="6">
        <v>45793</v>
      </c>
      <c r="C62" t="s">
        <v>24</v>
      </c>
      <c r="D62" t="s">
        <v>89</v>
      </c>
      <c r="E62" t="s">
        <v>14</v>
      </c>
      <c r="F62" t="s">
        <v>53</v>
      </c>
      <c r="G62">
        <v>1719</v>
      </c>
      <c r="H62" s="21">
        <v>34</v>
      </c>
      <c r="I62" s="21">
        <v>544.49450000000002</v>
      </c>
      <c r="J62" t="s">
        <v>35</v>
      </c>
      <c r="K62" s="21">
        <f>_xlfn.XLOOKUP(F62,Crop_Cost_Data!$A$1:$A$7,Crop_Cost_Data!$B$1:$B$7,"Unkown",0)</f>
        <v>19</v>
      </c>
      <c r="L62" s="21">
        <f t="shared" si="0"/>
        <v>58446</v>
      </c>
      <c r="M62" s="21">
        <f t="shared" si="1"/>
        <v>32661</v>
      </c>
      <c r="N62" s="21">
        <f t="shared" si="2"/>
        <v>25240.505499999999</v>
      </c>
      <c r="O62" s="11">
        <f t="shared" si="3"/>
        <v>0.43186027273038358</v>
      </c>
      <c r="P62" s="11" t="str">
        <f t="shared" si="4"/>
        <v>Profit</v>
      </c>
    </row>
    <row r="63" spans="1:16">
      <c r="A63" t="s">
        <v>151</v>
      </c>
      <c r="B63" s="6">
        <v>45698</v>
      </c>
      <c r="C63" t="s">
        <v>45</v>
      </c>
      <c r="D63" t="s">
        <v>25</v>
      </c>
      <c r="E63" t="s">
        <v>21</v>
      </c>
      <c r="F63" t="s">
        <v>53</v>
      </c>
      <c r="G63">
        <v>560</v>
      </c>
      <c r="H63" s="21">
        <v>37</v>
      </c>
      <c r="I63" s="21">
        <v>365</v>
      </c>
      <c r="J63" t="s">
        <v>35</v>
      </c>
      <c r="K63" s="21">
        <f>_xlfn.XLOOKUP(F63,Crop_Cost_Data!$A$1:$A$7,Crop_Cost_Data!$B$1:$B$7,"Unkown",0)</f>
        <v>19</v>
      </c>
      <c r="L63" s="21">
        <f t="shared" si="0"/>
        <v>20720</v>
      </c>
      <c r="M63" s="21">
        <f t="shared" si="1"/>
        <v>10640</v>
      </c>
      <c r="N63" s="21">
        <f t="shared" si="2"/>
        <v>9715</v>
      </c>
      <c r="O63" s="11">
        <f t="shared" si="3"/>
        <v>0.46887065637065639</v>
      </c>
      <c r="P63" s="11" t="str">
        <f t="shared" si="4"/>
        <v>Profit</v>
      </c>
    </row>
    <row r="64" spans="1:16">
      <c r="A64" t="s">
        <v>152</v>
      </c>
      <c r="B64" s="6">
        <v>45719</v>
      </c>
      <c r="C64" t="s">
        <v>12</v>
      </c>
      <c r="D64" t="s">
        <v>25</v>
      </c>
      <c r="E64" t="s">
        <v>21</v>
      </c>
      <c r="F64" t="s">
        <v>53</v>
      </c>
      <c r="G64">
        <v>550</v>
      </c>
      <c r="H64" s="21">
        <v>30</v>
      </c>
      <c r="I64" s="21">
        <v>544.49450000000002</v>
      </c>
      <c r="J64" t="s">
        <v>16</v>
      </c>
      <c r="K64" s="21">
        <f>_xlfn.XLOOKUP(F64,Crop_Cost_Data!$A$1:$A$7,Crop_Cost_Data!$B$1:$B$7,"Unkown",0)</f>
        <v>19</v>
      </c>
      <c r="L64" s="21">
        <f t="shared" si="0"/>
        <v>16500</v>
      </c>
      <c r="M64" s="21">
        <f t="shared" si="1"/>
        <v>10450</v>
      </c>
      <c r="N64" s="21">
        <f t="shared" si="2"/>
        <v>5505.5055000000002</v>
      </c>
      <c r="O64" s="11">
        <f t="shared" si="3"/>
        <v>0.33366699999999999</v>
      </c>
      <c r="P64" s="11" t="str">
        <f t="shared" si="4"/>
        <v>Profit</v>
      </c>
    </row>
    <row r="65" spans="1:16">
      <c r="A65" t="s">
        <v>154</v>
      </c>
      <c r="B65" s="6">
        <v>45739</v>
      </c>
      <c r="C65" t="s">
        <v>12</v>
      </c>
      <c r="D65" t="s">
        <v>46</v>
      </c>
      <c r="E65" t="s">
        <v>14</v>
      </c>
      <c r="F65" t="s">
        <v>69</v>
      </c>
      <c r="G65">
        <v>182</v>
      </c>
      <c r="H65" s="21">
        <v>104</v>
      </c>
      <c r="I65" s="21">
        <v>241</v>
      </c>
      <c r="J65" t="s">
        <v>35</v>
      </c>
      <c r="K65" s="21">
        <f>_xlfn.XLOOKUP(F65,Crop_Cost_Data!$A$1:$A$7,Crop_Cost_Data!$B$1:$B$7,"Unkown",0)</f>
        <v>55</v>
      </c>
      <c r="L65" s="21">
        <f t="shared" si="0"/>
        <v>18928</v>
      </c>
      <c r="M65" s="21">
        <f t="shared" si="1"/>
        <v>10010</v>
      </c>
      <c r="N65" s="21">
        <f t="shared" si="2"/>
        <v>8677</v>
      </c>
      <c r="O65" s="11">
        <f t="shared" si="3"/>
        <v>0.45842138630600171</v>
      </c>
      <c r="P65" s="11" t="str">
        <f t="shared" si="4"/>
        <v>Profit</v>
      </c>
    </row>
    <row r="66" spans="1:16">
      <c r="A66" t="s">
        <v>156</v>
      </c>
      <c r="B66" s="6">
        <v>45674</v>
      </c>
      <c r="C66" t="s">
        <v>19</v>
      </c>
      <c r="D66" t="s">
        <v>89</v>
      </c>
      <c r="E66" t="s">
        <v>14</v>
      </c>
      <c r="F66" t="s">
        <v>26</v>
      </c>
      <c r="G66">
        <v>1334</v>
      </c>
      <c r="H66" s="21">
        <v>28</v>
      </c>
      <c r="I66" s="21">
        <v>544.49450000000002</v>
      </c>
      <c r="J66" t="s">
        <v>16</v>
      </c>
      <c r="K66" s="21">
        <f>_xlfn.XLOOKUP(F66,Crop_Cost_Data!$A$1:$A$7,Crop_Cost_Data!$B$1:$B$7,"Unkown",0)</f>
        <v>18</v>
      </c>
      <c r="L66" s="21">
        <f t="shared" si="0"/>
        <v>37352</v>
      </c>
      <c r="M66" s="21">
        <f t="shared" si="1"/>
        <v>24012</v>
      </c>
      <c r="N66" s="21">
        <f t="shared" si="2"/>
        <v>12795.505499999999</v>
      </c>
      <c r="O66" s="11">
        <f t="shared" si="3"/>
        <v>0.3425654717284215</v>
      </c>
      <c r="P66" s="11" t="str">
        <f t="shared" si="4"/>
        <v>Profit</v>
      </c>
    </row>
    <row r="67" spans="1:16">
      <c r="A67" t="s">
        <v>158</v>
      </c>
      <c r="B67" s="6">
        <v>45934</v>
      </c>
      <c r="C67" t="s">
        <v>33</v>
      </c>
      <c r="D67" t="s">
        <v>40</v>
      </c>
      <c r="E67" t="s">
        <v>14</v>
      </c>
      <c r="F67" t="s">
        <v>30</v>
      </c>
      <c r="G67">
        <v>812</v>
      </c>
      <c r="H67" s="21">
        <v>43</v>
      </c>
      <c r="I67" s="21">
        <v>544.49450000000002</v>
      </c>
      <c r="J67" t="s">
        <v>35</v>
      </c>
      <c r="K67" s="21">
        <f>_xlfn.XLOOKUP(F67,Crop_Cost_Data!$A$1:$A$7,Crop_Cost_Data!$B$1:$B$7,"Unkown",0)</f>
        <v>22</v>
      </c>
      <c r="L67" s="21">
        <f t="shared" ref="L67:L130" si="5">G67*H67</f>
        <v>34916</v>
      </c>
      <c r="M67" s="21">
        <f t="shared" ref="M67:M130" si="6">G67*K67</f>
        <v>17864</v>
      </c>
      <c r="N67" s="21">
        <f t="shared" ref="N67:N130" si="7">L67-M67-I67</f>
        <v>16507.505499999999</v>
      </c>
      <c r="O67" s="11">
        <f t="shared" ref="O67:O130" si="8">(N67/L67)</f>
        <v>0.47277768071944093</v>
      </c>
      <c r="P67" s="11" t="str">
        <f t="shared" ref="P67:P130" si="9">IF(O67&gt;0,"Profit","Loss")</f>
        <v>Profit</v>
      </c>
    </row>
    <row r="68" spans="1:16">
      <c r="A68" t="s">
        <v>160</v>
      </c>
      <c r="B68" s="6">
        <v>45734</v>
      </c>
      <c r="C68" t="s">
        <v>12</v>
      </c>
      <c r="D68" t="s">
        <v>89</v>
      </c>
      <c r="E68" t="s">
        <v>14</v>
      </c>
      <c r="F68" t="s">
        <v>69</v>
      </c>
      <c r="G68">
        <v>1358</v>
      </c>
      <c r="H68" s="21">
        <v>87</v>
      </c>
      <c r="I68" s="21">
        <v>544.49450000000002</v>
      </c>
      <c r="J68" t="s">
        <v>16</v>
      </c>
      <c r="K68" s="21">
        <f>_xlfn.XLOOKUP(F68,Crop_Cost_Data!$A$1:$A$7,Crop_Cost_Data!$B$1:$B$7,"Unkown",0)</f>
        <v>55</v>
      </c>
      <c r="L68" s="21">
        <f t="shared" si="5"/>
        <v>118146</v>
      </c>
      <c r="M68" s="21">
        <f t="shared" si="6"/>
        <v>74690</v>
      </c>
      <c r="N68" s="21">
        <f t="shared" si="7"/>
        <v>42911.505499999999</v>
      </c>
      <c r="O68" s="11">
        <f t="shared" si="8"/>
        <v>0.36320743402231137</v>
      </c>
      <c r="P68" s="11" t="str">
        <f t="shared" si="9"/>
        <v>Profit</v>
      </c>
    </row>
    <row r="69" spans="1:16">
      <c r="A69" t="s">
        <v>162</v>
      </c>
      <c r="B69" s="6">
        <v>45964</v>
      </c>
      <c r="C69" t="s">
        <v>12</v>
      </c>
      <c r="D69" t="s">
        <v>74</v>
      </c>
      <c r="E69" t="s">
        <v>21</v>
      </c>
      <c r="F69" t="s">
        <v>26</v>
      </c>
      <c r="G69">
        <v>597</v>
      </c>
      <c r="H69" s="21">
        <v>33</v>
      </c>
      <c r="I69" s="21">
        <v>544.49450000000002</v>
      </c>
      <c r="J69" t="s">
        <v>35</v>
      </c>
      <c r="K69" s="21">
        <f>_xlfn.XLOOKUP(F69,Crop_Cost_Data!$A$1:$A$7,Crop_Cost_Data!$B$1:$B$7,"Unkown",0)</f>
        <v>18</v>
      </c>
      <c r="L69" s="21">
        <f t="shared" si="5"/>
        <v>19701</v>
      </c>
      <c r="M69" s="21">
        <f t="shared" si="6"/>
        <v>10746</v>
      </c>
      <c r="N69" s="21">
        <f t="shared" si="7"/>
        <v>8410.5054999999993</v>
      </c>
      <c r="O69" s="11">
        <f t="shared" si="8"/>
        <v>0.42690754276432663</v>
      </c>
      <c r="P69" s="11" t="str">
        <f t="shared" si="9"/>
        <v>Profit</v>
      </c>
    </row>
    <row r="70" spans="1:16">
      <c r="A70" t="s">
        <v>164</v>
      </c>
      <c r="B70" s="6">
        <v>45690</v>
      </c>
      <c r="C70" t="s">
        <v>45</v>
      </c>
      <c r="D70" t="s">
        <v>89</v>
      </c>
      <c r="E70" t="s">
        <v>14</v>
      </c>
      <c r="F70" t="s">
        <v>53</v>
      </c>
      <c r="G70">
        <v>555</v>
      </c>
      <c r="H70" s="21">
        <v>33</v>
      </c>
      <c r="I70" s="21">
        <v>544.49450000000002</v>
      </c>
      <c r="J70" t="s">
        <v>16</v>
      </c>
      <c r="K70" s="21">
        <f>_xlfn.XLOOKUP(F70,Crop_Cost_Data!$A$1:$A$7,Crop_Cost_Data!$B$1:$B$7,"Unkown",0)</f>
        <v>19</v>
      </c>
      <c r="L70" s="21">
        <f t="shared" si="5"/>
        <v>18315</v>
      </c>
      <c r="M70" s="21">
        <f t="shared" si="6"/>
        <v>10545</v>
      </c>
      <c r="N70" s="21">
        <f t="shared" si="7"/>
        <v>7225.5055000000002</v>
      </c>
      <c r="O70" s="11">
        <f t="shared" si="8"/>
        <v>0.39451299481299484</v>
      </c>
      <c r="P70" s="11" t="str">
        <f t="shared" si="9"/>
        <v>Profit</v>
      </c>
    </row>
    <row r="71" spans="1:16">
      <c r="A71" t="s">
        <v>166</v>
      </c>
      <c r="B71" s="6">
        <v>45749</v>
      </c>
      <c r="C71" t="s">
        <v>45</v>
      </c>
      <c r="D71" t="s">
        <v>89</v>
      </c>
      <c r="E71" t="s">
        <v>14</v>
      </c>
      <c r="F71" t="s">
        <v>30</v>
      </c>
      <c r="G71">
        <v>872</v>
      </c>
      <c r="H71" s="21">
        <v>36</v>
      </c>
      <c r="I71" s="21">
        <v>544.49450000000002</v>
      </c>
      <c r="J71" t="s">
        <v>16</v>
      </c>
      <c r="K71" s="21">
        <f>_xlfn.XLOOKUP(F71,Crop_Cost_Data!$A$1:$A$7,Crop_Cost_Data!$B$1:$B$7,"Unkown",0)</f>
        <v>22</v>
      </c>
      <c r="L71" s="21">
        <f t="shared" si="5"/>
        <v>31392</v>
      </c>
      <c r="M71" s="21">
        <f t="shared" si="6"/>
        <v>19184</v>
      </c>
      <c r="N71" s="21">
        <f t="shared" si="7"/>
        <v>11663.505499999999</v>
      </c>
      <c r="O71" s="11">
        <f t="shared" si="8"/>
        <v>0.37154388060652394</v>
      </c>
      <c r="P71" s="11" t="str">
        <f t="shared" si="9"/>
        <v>Profit</v>
      </c>
    </row>
    <row r="72" spans="1:16">
      <c r="A72" t="s">
        <v>168</v>
      </c>
      <c r="B72" s="6">
        <v>45744</v>
      </c>
      <c r="C72" t="s">
        <v>12</v>
      </c>
      <c r="D72" t="s">
        <v>74</v>
      </c>
      <c r="E72" t="s">
        <v>21</v>
      </c>
      <c r="F72" t="s">
        <v>69</v>
      </c>
      <c r="G72">
        <v>384</v>
      </c>
      <c r="H72" s="21">
        <v>94</v>
      </c>
      <c r="I72" s="21">
        <v>544.49450000000002</v>
      </c>
      <c r="J72" t="s">
        <v>16</v>
      </c>
      <c r="K72" s="21">
        <f>_xlfn.XLOOKUP(F72,Crop_Cost_Data!$A$1:$A$7,Crop_Cost_Data!$B$1:$B$7,"Unkown",0)</f>
        <v>55</v>
      </c>
      <c r="L72" s="21">
        <f t="shared" si="5"/>
        <v>36096</v>
      </c>
      <c r="M72" s="21">
        <f t="shared" si="6"/>
        <v>21120</v>
      </c>
      <c r="N72" s="21">
        <f t="shared" si="7"/>
        <v>14431.505499999999</v>
      </c>
      <c r="O72" s="11">
        <f t="shared" si="8"/>
        <v>0.39980899545656029</v>
      </c>
      <c r="P72" s="11" t="str">
        <f t="shared" si="9"/>
        <v>Profit</v>
      </c>
    </row>
    <row r="73" spans="1:16">
      <c r="A73" t="s">
        <v>169</v>
      </c>
      <c r="B73" s="6">
        <v>45796</v>
      </c>
      <c r="C73" t="s">
        <v>24</v>
      </c>
      <c r="D73" t="s">
        <v>74</v>
      </c>
      <c r="E73" t="s">
        <v>21</v>
      </c>
      <c r="F73" t="s">
        <v>15</v>
      </c>
      <c r="G73">
        <v>458</v>
      </c>
      <c r="H73" s="21">
        <v>41</v>
      </c>
      <c r="I73" s="21">
        <v>544.49450000000002</v>
      </c>
      <c r="J73" t="s">
        <v>16</v>
      </c>
      <c r="K73" s="21">
        <f>_xlfn.XLOOKUP(F73,Crop_Cost_Data!$A$1:$A$7,Crop_Cost_Data!$B$1:$B$7,"Unkown",0)</f>
        <v>20</v>
      </c>
      <c r="L73" s="21">
        <f t="shared" si="5"/>
        <v>18778</v>
      </c>
      <c r="M73" s="21">
        <f t="shared" si="6"/>
        <v>9160</v>
      </c>
      <c r="N73" s="21">
        <f t="shared" si="7"/>
        <v>9073.5054999999993</v>
      </c>
      <c r="O73" s="11">
        <f t="shared" si="8"/>
        <v>0.48319871658323565</v>
      </c>
      <c r="P73" s="11" t="str">
        <f t="shared" si="9"/>
        <v>Profit</v>
      </c>
    </row>
    <row r="74" spans="1:16">
      <c r="A74" t="s">
        <v>171</v>
      </c>
      <c r="B74" s="6">
        <v>45709</v>
      </c>
      <c r="C74" t="s">
        <v>45</v>
      </c>
      <c r="D74" t="s">
        <v>89</v>
      </c>
      <c r="E74" t="s">
        <v>14</v>
      </c>
      <c r="F74" t="s">
        <v>26</v>
      </c>
      <c r="G74">
        <v>1772</v>
      </c>
      <c r="H74" s="21">
        <v>16</v>
      </c>
      <c r="I74" s="21">
        <v>344</v>
      </c>
      <c r="J74" t="s">
        <v>16</v>
      </c>
      <c r="K74" s="21">
        <f>_xlfn.XLOOKUP(F74,Crop_Cost_Data!$A$1:$A$7,Crop_Cost_Data!$B$1:$B$7,"Unkown",0)</f>
        <v>18</v>
      </c>
      <c r="L74" s="21">
        <f t="shared" si="5"/>
        <v>28352</v>
      </c>
      <c r="M74" s="21">
        <f t="shared" si="6"/>
        <v>31896</v>
      </c>
      <c r="N74" s="21">
        <f t="shared" si="7"/>
        <v>-3888</v>
      </c>
      <c r="O74" s="11">
        <f t="shared" si="8"/>
        <v>-0.13713318284424381</v>
      </c>
      <c r="P74" s="11" t="str">
        <f t="shared" si="9"/>
        <v>Loss</v>
      </c>
    </row>
    <row r="75" spans="1:16">
      <c r="A75" t="s">
        <v>173</v>
      </c>
      <c r="B75" s="6">
        <v>45723</v>
      </c>
      <c r="C75" t="s">
        <v>12</v>
      </c>
      <c r="D75" t="s">
        <v>40</v>
      </c>
      <c r="E75" t="s">
        <v>14</v>
      </c>
      <c r="F75" t="s">
        <v>53</v>
      </c>
      <c r="G75">
        <v>271</v>
      </c>
      <c r="H75" s="21">
        <v>33</v>
      </c>
      <c r="I75" s="21">
        <v>544.49450000000002</v>
      </c>
      <c r="J75" t="s">
        <v>16</v>
      </c>
      <c r="K75" s="21">
        <f>_xlfn.XLOOKUP(F75,Crop_Cost_Data!$A$1:$A$7,Crop_Cost_Data!$B$1:$B$7,"Unkown",0)</f>
        <v>19</v>
      </c>
      <c r="L75" s="21">
        <f t="shared" si="5"/>
        <v>8943</v>
      </c>
      <c r="M75" s="21">
        <f t="shared" si="6"/>
        <v>5149</v>
      </c>
      <c r="N75" s="21">
        <f t="shared" si="7"/>
        <v>3249.5055000000002</v>
      </c>
      <c r="O75" s="11">
        <f t="shared" si="8"/>
        <v>0.36335743039248575</v>
      </c>
      <c r="P75" s="11" t="str">
        <f t="shared" si="9"/>
        <v>Profit</v>
      </c>
    </row>
    <row r="76" spans="1:16">
      <c r="A76" t="s">
        <v>175</v>
      </c>
      <c r="B76" s="6">
        <v>45685</v>
      </c>
      <c r="C76" t="s">
        <v>19</v>
      </c>
      <c r="D76" t="s">
        <v>89</v>
      </c>
      <c r="E76" t="s">
        <v>14</v>
      </c>
      <c r="F76" t="s">
        <v>61</v>
      </c>
      <c r="G76">
        <v>552</v>
      </c>
      <c r="H76" s="21">
        <v>109</v>
      </c>
      <c r="I76" s="21">
        <v>544.49450000000002</v>
      </c>
      <c r="J76" t="s">
        <v>35</v>
      </c>
      <c r="K76" s="21">
        <f>_xlfn.XLOOKUP(F76,Crop_Cost_Data!$A$1:$A$7,Crop_Cost_Data!$B$1:$B$7,"Unkown",0)</f>
        <v>35</v>
      </c>
      <c r="L76" s="21">
        <f t="shared" si="5"/>
        <v>60168</v>
      </c>
      <c r="M76" s="21">
        <f t="shared" si="6"/>
        <v>19320</v>
      </c>
      <c r="N76" s="21">
        <f t="shared" si="7"/>
        <v>40303.505499999999</v>
      </c>
      <c r="O76" s="11">
        <f t="shared" si="8"/>
        <v>0.66984951303018214</v>
      </c>
      <c r="P76" s="11" t="str">
        <f t="shared" si="9"/>
        <v>Profit</v>
      </c>
    </row>
    <row r="77" spans="1:16">
      <c r="A77" t="s">
        <v>177</v>
      </c>
      <c r="B77" s="6">
        <v>45720</v>
      </c>
      <c r="C77" t="s">
        <v>12</v>
      </c>
      <c r="D77" t="s">
        <v>40</v>
      </c>
      <c r="E77" t="s">
        <v>14</v>
      </c>
      <c r="F77" t="s">
        <v>15</v>
      </c>
      <c r="G77">
        <v>813</v>
      </c>
      <c r="H77" s="21">
        <v>24</v>
      </c>
      <c r="I77" s="21">
        <v>544.49450000000002</v>
      </c>
      <c r="J77" t="s">
        <v>16</v>
      </c>
      <c r="K77" s="21">
        <f>_xlfn.XLOOKUP(F77,Crop_Cost_Data!$A$1:$A$7,Crop_Cost_Data!$B$1:$B$7,"Unkown",0)</f>
        <v>20</v>
      </c>
      <c r="L77" s="21">
        <f t="shared" si="5"/>
        <v>19512</v>
      </c>
      <c r="M77" s="21">
        <f t="shared" si="6"/>
        <v>16260</v>
      </c>
      <c r="N77" s="21">
        <f t="shared" si="7"/>
        <v>2707.5055000000002</v>
      </c>
      <c r="O77" s="11">
        <f t="shared" si="8"/>
        <v>0.13876104448544488</v>
      </c>
      <c r="P77" s="11" t="str">
        <f t="shared" si="9"/>
        <v>Profit</v>
      </c>
    </row>
    <row r="78" spans="1:16">
      <c r="A78" t="s">
        <v>178</v>
      </c>
      <c r="B78" s="6">
        <v>45794</v>
      </c>
      <c r="C78" t="s">
        <v>24</v>
      </c>
      <c r="D78" t="s">
        <v>89</v>
      </c>
      <c r="E78" t="s">
        <v>14</v>
      </c>
      <c r="F78" t="s">
        <v>69</v>
      </c>
      <c r="G78">
        <v>1854</v>
      </c>
      <c r="H78" s="21">
        <v>92</v>
      </c>
      <c r="I78" s="21">
        <v>544.49450000000002</v>
      </c>
      <c r="J78" t="s">
        <v>35</v>
      </c>
      <c r="K78" s="21">
        <f>_xlfn.XLOOKUP(F78,Crop_Cost_Data!$A$1:$A$7,Crop_Cost_Data!$B$1:$B$7,"Unkown",0)</f>
        <v>55</v>
      </c>
      <c r="L78" s="21">
        <f t="shared" si="5"/>
        <v>170568</v>
      </c>
      <c r="M78" s="21">
        <f t="shared" si="6"/>
        <v>101970</v>
      </c>
      <c r="N78" s="21">
        <f t="shared" si="7"/>
        <v>68053.505499999999</v>
      </c>
      <c r="O78" s="11">
        <f t="shared" si="8"/>
        <v>0.39898167006707003</v>
      </c>
      <c r="P78" s="11" t="str">
        <f t="shared" si="9"/>
        <v>Profit</v>
      </c>
    </row>
    <row r="79" spans="1:16">
      <c r="A79" t="s">
        <v>180</v>
      </c>
      <c r="B79" s="6">
        <v>45783</v>
      </c>
      <c r="C79" t="s">
        <v>24</v>
      </c>
      <c r="D79" t="s">
        <v>89</v>
      </c>
      <c r="E79" t="s">
        <v>14</v>
      </c>
      <c r="F79" t="s">
        <v>30</v>
      </c>
      <c r="G79">
        <v>1387</v>
      </c>
      <c r="H79" s="21">
        <v>23</v>
      </c>
      <c r="I79" s="21">
        <v>544.49450000000002</v>
      </c>
      <c r="J79" t="s">
        <v>16</v>
      </c>
      <c r="K79" s="21">
        <f>_xlfn.XLOOKUP(F79,Crop_Cost_Data!$A$1:$A$7,Crop_Cost_Data!$B$1:$B$7,"Unkown",0)</f>
        <v>22</v>
      </c>
      <c r="L79" s="21">
        <f t="shared" si="5"/>
        <v>31901</v>
      </c>
      <c r="M79" s="21">
        <f t="shared" si="6"/>
        <v>30514</v>
      </c>
      <c r="N79" s="21">
        <f t="shared" si="7"/>
        <v>842.50549999999998</v>
      </c>
      <c r="O79" s="11">
        <f t="shared" si="8"/>
        <v>2.6410002821228174E-2</v>
      </c>
      <c r="P79" s="11" t="str">
        <f t="shared" si="9"/>
        <v>Profit</v>
      </c>
    </row>
    <row r="80" spans="1:16">
      <c r="A80" t="s">
        <v>182</v>
      </c>
      <c r="B80" s="6">
        <v>45791</v>
      </c>
      <c r="C80" t="s">
        <v>24</v>
      </c>
      <c r="D80" t="s">
        <v>20</v>
      </c>
      <c r="E80" t="s">
        <v>21</v>
      </c>
      <c r="F80" t="s">
        <v>15</v>
      </c>
      <c r="G80">
        <v>376</v>
      </c>
      <c r="H80" s="21">
        <v>60</v>
      </c>
      <c r="I80" s="21">
        <v>544.49450000000002</v>
      </c>
      <c r="J80" t="s">
        <v>35</v>
      </c>
      <c r="K80" s="21">
        <f>_xlfn.XLOOKUP(F80,Crop_Cost_Data!$A$1:$A$7,Crop_Cost_Data!$B$1:$B$7,"Unkown",0)</f>
        <v>20</v>
      </c>
      <c r="L80" s="21">
        <f t="shared" si="5"/>
        <v>22560</v>
      </c>
      <c r="M80" s="21">
        <f t="shared" si="6"/>
        <v>7520</v>
      </c>
      <c r="N80" s="21">
        <f t="shared" si="7"/>
        <v>14495.505499999999</v>
      </c>
      <c r="O80" s="11">
        <f t="shared" si="8"/>
        <v>0.64253127216312056</v>
      </c>
      <c r="P80" s="11" t="str">
        <f t="shared" si="9"/>
        <v>Profit</v>
      </c>
    </row>
    <row r="81" spans="1:16">
      <c r="A81" t="s">
        <v>184</v>
      </c>
      <c r="B81" s="6">
        <v>45740</v>
      </c>
      <c r="C81" t="s">
        <v>12</v>
      </c>
      <c r="D81" t="s">
        <v>20</v>
      </c>
      <c r="E81" t="s">
        <v>21</v>
      </c>
      <c r="F81" t="s">
        <v>61</v>
      </c>
      <c r="G81">
        <v>188</v>
      </c>
      <c r="H81" s="21">
        <v>71</v>
      </c>
      <c r="I81" s="21">
        <v>544.49450000000002</v>
      </c>
      <c r="J81" t="s">
        <v>35</v>
      </c>
      <c r="K81" s="21">
        <f>_xlfn.XLOOKUP(F81,Crop_Cost_Data!$A$1:$A$7,Crop_Cost_Data!$B$1:$B$7,"Unkown",0)</f>
        <v>35</v>
      </c>
      <c r="L81" s="21">
        <f t="shared" si="5"/>
        <v>13348</v>
      </c>
      <c r="M81" s="21">
        <f t="shared" si="6"/>
        <v>6580</v>
      </c>
      <c r="N81" s="21">
        <f t="shared" si="7"/>
        <v>6223.5055000000002</v>
      </c>
      <c r="O81" s="11">
        <f t="shared" si="8"/>
        <v>0.46625003745879534</v>
      </c>
      <c r="P81" s="11" t="str">
        <f t="shared" si="9"/>
        <v>Profit</v>
      </c>
    </row>
    <row r="82" spans="1:16">
      <c r="A82" t="s">
        <v>186</v>
      </c>
      <c r="B82" s="6">
        <v>45870</v>
      </c>
      <c r="C82" t="s">
        <v>19</v>
      </c>
      <c r="D82" t="s">
        <v>20</v>
      </c>
      <c r="E82" t="s">
        <v>21</v>
      </c>
      <c r="F82" t="s">
        <v>69</v>
      </c>
      <c r="G82">
        <v>432</v>
      </c>
      <c r="H82" s="21">
        <v>101</v>
      </c>
      <c r="I82" s="21">
        <v>544.49450000000002</v>
      </c>
      <c r="J82" t="s">
        <v>35</v>
      </c>
      <c r="K82" s="21">
        <f>_xlfn.XLOOKUP(F82,Crop_Cost_Data!$A$1:$A$7,Crop_Cost_Data!$B$1:$B$7,"Unkown",0)</f>
        <v>55</v>
      </c>
      <c r="L82" s="21">
        <f t="shared" si="5"/>
        <v>43632</v>
      </c>
      <c r="M82" s="21">
        <f t="shared" si="6"/>
        <v>23760</v>
      </c>
      <c r="N82" s="21">
        <f t="shared" si="7"/>
        <v>19327.505499999999</v>
      </c>
      <c r="O82" s="11">
        <f t="shared" si="8"/>
        <v>0.44296629767143381</v>
      </c>
      <c r="P82" s="11" t="str">
        <f t="shared" si="9"/>
        <v>Profit</v>
      </c>
    </row>
    <row r="83" spans="1:16">
      <c r="A83" t="s">
        <v>188</v>
      </c>
      <c r="B83" s="6">
        <v>45729</v>
      </c>
      <c r="C83" t="s">
        <v>12</v>
      </c>
      <c r="D83" t="s">
        <v>46</v>
      </c>
      <c r="E83" t="s">
        <v>14</v>
      </c>
      <c r="F83" t="s">
        <v>69</v>
      </c>
      <c r="G83">
        <v>818</v>
      </c>
      <c r="H83" s="21">
        <v>108</v>
      </c>
      <c r="I83" s="21">
        <v>544.49450000000002</v>
      </c>
      <c r="J83" t="s">
        <v>16</v>
      </c>
      <c r="K83" s="21">
        <f>_xlfn.XLOOKUP(F83,Crop_Cost_Data!$A$1:$A$7,Crop_Cost_Data!$B$1:$B$7,"Unkown",0)</f>
        <v>55</v>
      </c>
      <c r="L83" s="21">
        <f t="shared" si="5"/>
        <v>88344</v>
      </c>
      <c r="M83" s="21">
        <f t="shared" si="6"/>
        <v>44990</v>
      </c>
      <c r="N83" s="21">
        <f t="shared" si="7"/>
        <v>42809.505499999999</v>
      </c>
      <c r="O83" s="11">
        <f t="shared" si="8"/>
        <v>0.48457739631440733</v>
      </c>
      <c r="P83" s="11" t="str">
        <f t="shared" si="9"/>
        <v>Profit</v>
      </c>
    </row>
    <row r="84" spans="1:16">
      <c r="A84" t="s">
        <v>190</v>
      </c>
      <c r="B84" s="6">
        <v>45762</v>
      </c>
      <c r="C84" t="s">
        <v>33</v>
      </c>
      <c r="D84" t="s">
        <v>89</v>
      </c>
      <c r="E84" t="s">
        <v>14</v>
      </c>
      <c r="F84" t="s">
        <v>26</v>
      </c>
      <c r="G84">
        <v>1637</v>
      </c>
      <c r="H84" s="21">
        <v>31</v>
      </c>
      <c r="I84" s="21">
        <v>544.49450000000002</v>
      </c>
      <c r="J84" t="s">
        <v>35</v>
      </c>
      <c r="K84" s="21">
        <f>_xlfn.XLOOKUP(F84,Crop_Cost_Data!$A$1:$A$7,Crop_Cost_Data!$B$1:$B$7,"Unkown",0)</f>
        <v>18</v>
      </c>
      <c r="L84" s="21">
        <f t="shared" si="5"/>
        <v>50747</v>
      </c>
      <c r="M84" s="21">
        <f t="shared" si="6"/>
        <v>29466</v>
      </c>
      <c r="N84" s="21">
        <f t="shared" si="7"/>
        <v>20736.505499999999</v>
      </c>
      <c r="O84" s="11">
        <f t="shared" si="8"/>
        <v>0.4086252487831793</v>
      </c>
      <c r="P84" s="11" t="str">
        <f t="shared" si="9"/>
        <v>Profit</v>
      </c>
    </row>
    <row r="85" spans="1:16">
      <c r="A85" t="s">
        <v>191</v>
      </c>
      <c r="B85" s="6">
        <v>45681</v>
      </c>
      <c r="C85" t="s">
        <v>19</v>
      </c>
      <c r="D85" t="s">
        <v>74</v>
      </c>
      <c r="E85" t="s">
        <v>21</v>
      </c>
      <c r="F85" t="s">
        <v>15</v>
      </c>
      <c r="G85">
        <v>326</v>
      </c>
      <c r="H85" s="21">
        <v>36</v>
      </c>
      <c r="I85" s="21">
        <v>544.49450000000002</v>
      </c>
      <c r="J85" t="s">
        <v>35</v>
      </c>
      <c r="K85" s="21">
        <f>_xlfn.XLOOKUP(F85,Crop_Cost_Data!$A$1:$A$7,Crop_Cost_Data!$B$1:$B$7,"Unkown",0)</f>
        <v>20</v>
      </c>
      <c r="L85" s="21">
        <f t="shared" si="5"/>
        <v>11736</v>
      </c>
      <c r="M85" s="21">
        <f t="shared" si="6"/>
        <v>6520</v>
      </c>
      <c r="N85" s="21">
        <f t="shared" si="7"/>
        <v>4671.5055000000002</v>
      </c>
      <c r="O85" s="11">
        <f t="shared" si="8"/>
        <v>0.39804920756646217</v>
      </c>
      <c r="P85" s="11" t="str">
        <f t="shared" si="9"/>
        <v>Profit</v>
      </c>
    </row>
    <row r="86" spans="1:16">
      <c r="A86" t="s">
        <v>192</v>
      </c>
      <c r="B86" s="6">
        <v>45799</v>
      </c>
      <c r="C86" t="s">
        <v>24</v>
      </c>
      <c r="D86" t="s">
        <v>64</v>
      </c>
      <c r="E86" t="s">
        <v>21</v>
      </c>
      <c r="F86" t="s">
        <v>53</v>
      </c>
      <c r="G86">
        <v>535</v>
      </c>
      <c r="H86" s="21">
        <v>53</v>
      </c>
      <c r="I86" s="21">
        <v>544.49450000000002</v>
      </c>
      <c r="J86" t="s">
        <v>35</v>
      </c>
      <c r="K86" s="21">
        <f>_xlfn.XLOOKUP(F86,Crop_Cost_Data!$A$1:$A$7,Crop_Cost_Data!$B$1:$B$7,"Unkown",0)</f>
        <v>19</v>
      </c>
      <c r="L86" s="21">
        <f t="shared" si="5"/>
        <v>28355</v>
      </c>
      <c r="M86" s="21">
        <f t="shared" si="6"/>
        <v>10165</v>
      </c>
      <c r="N86" s="21">
        <f t="shared" si="7"/>
        <v>17645.505499999999</v>
      </c>
      <c r="O86" s="11">
        <f t="shared" si="8"/>
        <v>0.62230666549109503</v>
      </c>
      <c r="P86" s="11" t="str">
        <f t="shared" si="9"/>
        <v>Profit</v>
      </c>
    </row>
    <row r="87" spans="1:16">
      <c r="A87" t="s">
        <v>194</v>
      </c>
      <c r="B87" s="6">
        <v>45736</v>
      </c>
      <c r="C87" t="s">
        <v>12</v>
      </c>
      <c r="D87" t="s">
        <v>74</v>
      </c>
      <c r="E87" t="s">
        <v>21</v>
      </c>
      <c r="F87" t="s">
        <v>61</v>
      </c>
      <c r="G87">
        <v>336</v>
      </c>
      <c r="H87" s="21">
        <v>72</v>
      </c>
      <c r="I87" s="21">
        <v>544.49450000000002</v>
      </c>
      <c r="J87" t="s">
        <v>35</v>
      </c>
      <c r="K87" s="21">
        <f>_xlfn.XLOOKUP(F87,Crop_Cost_Data!$A$1:$A$7,Crop_Cost_Data!$B$1:$B$7,"Unkown",0)</f>
        <v>35</v>
      </c>
      <c r="L87" s="21">
        <f t="shared" si="5"/>
        <v>24192</v>
      </c>
      <c r="M87" s="21">
        <f t="shared" si="6"/>
        <v>11760</v>
      </c>
      <c r="N87" s="21">
        <f t="shared" si="7"/>
        <v>11887.505499999999</v>
      </c>
      <c r="O87" s="11">
        <f t="shared" si="8"/>
        <v>0.491381675760582</v>
      </c>
      <c r="P87" s="11" t="str">
        <f t="shared" si="9"/>
        <v>Profit</v>
      </c>
    </row>
    <row r="88" spans="1:16">
      <c r="A88" t="s">
        <v>195</v>
      </c>
      <c r="B88" s="6">
        <v>45707</v>
      </c>
      <c r="C88" t="s">
        <v>45</v>
      </c>
      <c r="D88" t="s">
        <v>89</v>
      </c>
      <c r="E88" t="s">
        <v>14</v>
      </c>
      <c r="F88" t="s">
        <v>15</v>
      </c>
      <c r="G88">
        <v>1491</v>
      </c>
      <c r="H88" s="21">
        <v>26</v>
      </c>
      <c r="I88" s="21">
        <v>544.49450000000002</v>
      </c>
      <c r="J88" t="s">
        <v>35</v>
      </c>
      <c r="K88" s="21">
        <f>_xlfn.XLOOKUP(F88,Crop_Cost_Data!$A$1:$A$7,Crop_Cost_Data!$B$1:$B$7,"Unkown",0)</f>
        <v>20</v>
      </c>
      <c r="L88" s="21">
        <f t="shared" si="5"/>
        <v>38766</v>
      </c>
      <c r="M88" s="21">
        <f t="shared" si="6"/>
        <v>29820</v>
      </c>
      <c r="N88" s="21">
        <f t="shared" si="7"/>
        <v>8401.5054999999993</v>
      </c>
      <c r="O88" s="11">
        <f t="shared" si="8"/>
        <v>0.2167235593045452</v>
      </c>
      <c r="P88" s="11" t="str">
        <f t="shared" si="9"/>
        <v>Profit</v>
      </c>
    </row>
    <row r="89" spans="1:16">
      <c r="A89" t="s">
        <v>197</v>
      </c>
      <c r="B89" s="6">
        <v>45733</v>
      </c>
      <c r="C89" t="s">
        <v>12</v>
      </c>
      <c r="D89" t="s">
        <v>89</v>
      </c>
      <c r="E89" t="s">
        <v>14</v>
      </c>
      <c r="F89" t="s">
        <v>26</v>
      </c>
      <c r="G89">
        <v>1239</v>
      </c>
      <c r="H89" s="21">
        <v>23</v>
      </c>
      <c r="I89" s="21">
        <v>409</v>
      </c>
      <c r="J89" t="s">
        <v>16</v>
      </c>
      <c r="K89" s="21">
        <f>_xlfn.XLOOKUP(F89,Crop_Cost_Data!$A$1:$A$7,Crop_Cost_Data!$B$1:$B$7,"Unkown",0)</f>
        <v>18</v>
      </c>
      <c r="L89" s="21">
        <f t="shared" si="5"/>
        <v>28497</v>
      </c>
      <c r="M89" s="21">
        <f t="shared" si="6"/>
        <v>22302</v>
      </c>
      <c r="N89" s="21">
        <f t="shared" si="7"/>
        <v>5786</v>
      </c>
      <c r="O89" s="11">
        <f t="shared" si="8"/>
        <v>0.20303891637716251</v>
      </c>
      <c r="P89" s="11" t="str">
        <f t="shared" si="9"/>
        <v>Profit</v>
      </c>
    </row>
    <row r="90" spans="1:16">
      <c r="A90" t="s">
        <v>198</v>
      </c>
      <c r="B90" s="6">
        <v>45671</v>
      </c>
      <c r="C90" t="s">
        <v>19</v>
      </c>
      <c r="D90" t="s">
        <v>46</v>
      </c>
      <c r="E90" t="s">
        <v>14</v>
      </c>
      <c r="F90" t="s">
        <v>15</v>
      </c>
      <c r="G90">
        <v>399</v>
      </c>
      <c r="H90" s="21">
        <v>53</v>
      </c>
      <c r="I90" s="21">
        <v>814</v>
      </c>
      <c r="J90" t="s">
        <v>35</v>
      </c>
      <c r="K90" s="21">
        <f>_xlfn.XLOOKUP(F90,Crop_Cost_Data!$A$1:$A$7,Crop_Cost_Data!$B$1:$B$7,"Unkown",0)</f>
        <v>20</v>
      </c>
      <c r="L90" s="21">
        <f t="shared" si="5"/>
        <v>21147</v>
      </c>
      <c r="M90" s="21">
        <f t="shared" si="6"/>
        <v>7980</v>
      </c>
      <c r="N90" s="21">
        <f t="shared" si="7"/>
        <v>12353</v>
      </c>
      <c r="O90" s="11">
        <f t="shared" si="8"/>
        <v>0.58414905187497046</v>
      </c>
      <c r="P90" s="11" t="str">
        <f t="shared" si="9"/>
        <v>Profit</v>
      </c>
    </row>
    <row r="91" spans="1:16">
      <c r="A91" t="s">
        <v>200</v>
      </c>
      <c r="B91" s="6">
        <v>45804</v>
      </c>
      <c r="C91" t="s">
        <v>24</v>
      </c>
      <c r="D91" t="s">
        <v>89</v>
      </c>
      <c r="E91" t="s">
        <v>14</v>
      </c>
      <c r="F91" t="s">
        <v>15</v>
      </c>
      <c r="G91">
        <v>1461</v>
      </c>
      <c r="H91" s="21">
        <v>43</v>
      </c>
      <c r="I91" s="21">
        <v>544.49450000000002</v>
      </c>
      <c r="J91" t="s">
        <v>16</v>
      </c>
      <c r="K91" s="21">
        <f>_xlfn.XLOOKUP(F91,Crop_Cost_Data!$A$1:$A$7,Crop_Cost_Data!$B$1:$B$7,"Unkown",0)</f>
        <v>20</v>
      </c>
      <c r="L91" s="21">
        <f t="shared" si="5"/>
        <v>62823</v>
      </c>
      <c r="M91" s="21">
        <f t="shared" si="6"/>
        <v>29220</v>
      </c>
      <c r="N91" s="21">
        <f t="shared" si="7"/>
        <v>33058.505499999999</v>
      </c>
      <c r="O91" s="11">
        <f t="shared" si="8"/>
        <v>0.52621660060805753</v>
      </c>
      <c r="P91" s="11" t="str">
        <f t="shared" si="9"/>
        <v>Profit</v>
      </c>
    </row>
    <row r="92" spans="1:16">
      <c r="A92" t="s">
        <v>202</v>
      </c>
      <c r="B92" s="6">
        <v>45687</v>
      </c>
      <c r="C92" t="s">
        <v>19</v>
      </c>
      <c r="D92" t="s">
        <v>46</v>
      </c>
      <c r="E92" t="s">
        <v>14</v>
      </c>
      <c r="F92" t="s">
        <v>53</v>
      </c>
      <c r="G92">
        <v>510</v>
      </c>
      <c r="H92" s="21">
        <v>24</v>
      </c>
      <c r="I92" s="21">
        <v>603</v>
      </c>
      <c r="J92" t="s">
        <v>16</v>
      </c>
      <c r="K92" s="21">
        <f>_xlfn.XLOOKUP(F92,Crop_Cost_Data!$A$1:$A$7,Crop_Cost_Data!$B$1:$B$7,"Unkown",0)</f>
        <v>19</v>
      </c>
      <c r="L92" s="21">
        <f t="shared" si="5"/>
        <v>12240</v>
      </c>
      <c r="M92" s="21">
        <f t="shared" si="6"/>
        <v>9690</v>
      </c>
      <c r="N92" s="21">
        <f t="shared" si="7"/>
        <v>1947</v>
      </c>
      <c r="O92" s="11">
        <f t="shared" si="8"/>
        <v>0.15906862745098038</v>
      </c>
      <c r="P92" s="11" t="str">
        <f t="shared" si="9"/>
        <v>Profit</v>
      </c>
    </row>
    <row r="93" spans="1:16">
      <c r="A93" t="s">
        <v>204</v>
      </c>
      <c r="B93" s="6">
        <v>45802</v>
      </c>
      <c r="C93" t="s">
        <v>24</v>
      </c>
      <c r="D93" t="s">
        <v>89</v>
      </c>
      <c r="E93" t="s">
        <v>14</v>
      </c>
      <c r="F93" t="s">
        <v>15</v>
      </c>
      <c r="G93">
        <v>674</v>
      </c>
      <c r="H93" s="21">
        <v>45</v>
      </c>
      <c r="I93" s="21">
        <v>544.49450000000002</v>
      </c>
      <c r="J93" t="s">
        <v>16</v>
      </c>
      <c r="K93" s="21">
        <f>_xlfn.XLOOKUP(F93,Crop_Cost_Data!$A$1:$A$7,Crop_Cost_Data!$B$1:$B$7,"Unkown",0)</f>
        <v>20</v>
      </c>
      <c r="L93" s="21">
        <f t="shared" si="5"/>
        <v>30330</v>
      </c>
      <c r="M93" s="21">
        <f t="shared" si="6"/>
        <v>13480</v>
      </c>
      <c r="N93" s="21">
        <f t="shared" si="7"/>
        <v>16305.505499999999</v>
      </c>
      <c r="O93" s="11">
        <f t="shared" si="8"/>
        <v>0.53760321463897132</v>
      </c>
      <c r="P93" s="11" t="str">
        <f t="shared" si="9"/>
        <v>Profit</v>
      </c>
    </row>
    <row r="94" spans="1:16">
      <c r="A94" t="s">
        <v>206</v>
      </c>
      <c r="B94" s="6">
        <v>45773</v>
      </c>
      <c r="C94" t="s">
        <v>33</v>
      </c>
      <c r="D94" t="s">
        <v>25</v>
      </c>
      <c r="E94" t="s">
        <v>21</v>
      </c>
      <c r="F94" t="s">
        <v>30</v>
      </c>
      <c r="G94">
        <v>404</v>
      </c>
      <c r="H94" s="21">
        <v>39</v>
      </c>
      <c r="I94" s="21">
        <v>544.49450000000002</v>
      </c>
      <c r="J94" t="s">
        <v>35</v>
      </c>
      <c r="K94" s="21">
        <f>_xlfn.XLOOKUP(F94,Crop_Cost_Data!$A$1:$A$7,Crop_Cost_Data!$B$1:$B$7,"Unkown",0)</f>
        <v>22</v>
      </c>
      <c r="L94" s="21">
        <f t="shared" si="5"/>
        <v>15756</v>
      </c>
      <c r="M94" s="21">
        <f t="shared" si="6"/>
        <v>8888</v>
      </c>
      <c r="N94" s="21">
        <f t="shared" si="7"/>
        <v>6323.5055000000002</v>
      </c>
      <c r="O94" s="11">
        <f t="shared" si="8"/>
        <v>0.40133952145214524</v>
      </c>
      <c r="P94" s="11" t="str">
        <f t="shared" si="9"/>
        <v>Profit</v>
      </c>
    </row>
    <row r="95" spans="1:16">
      <c r="A95" t="s">
        <v>208</v>
      </c>
      <c r="B95" s="6">
        <v>45711</v>
      </c>
      <c r="C95" t="s">
        <v>45</v>
      </c>
      <c r="D95" t="s">
        <v>89</v>
      </c>
      <c r="E95" t="s">
        <v>14</v>
      </c>
      <c r="F95" t="s">
        <v>15</v>
      </c>
      <c r="G95">
        <v>932</v>
      </c>
      <c r="H95" s="21">
        <v>53</v>
      </c>
      <c r="I95" s="21">
        <v>776</v>
      </c>
      <c r="J95" t="s">
        <v>16</v>
      </c>
      <c r="K95" s="21">
        <f>_xlfn.XLOOKUP(F95,Crop_Cost_Data!$A$1:$A$7,Crop_Cost_Data!$B$1:$B$7,"Unkown",0)</f>
        <v>20</v>
      </c>
      <c r="L95" s="21">
        <f t="shared" si="5"/>
        <v>49396</v>
      </c>
      <c r="M95" s="21">
        <f t="shared" si="6"/>
        <v>18640</v>
      </c>
      <c r="N95" s="21">
        <f t="shared" si="7"/>
        <v>29980</v>
      </c>
      <c r="O95" s="11">
        <f t="shared" si="8"/>
        <v>0.60693173536318734</v>
      </c>
      <c r="P95" s="11" t="str">
        <f t="shared" si="9"/>
        <v>Profit</v>
      </c>
    </row>
    <row r="96" spans="1:16">
      <c r="A96" t="s">
        <v>210</v>
      </c>
      <c r="B96" s="6">
        <v>45932</v>
      </c>
      <c r="C96" t="s">
        <v>45</v>
      </c>
      <c r="D96" t="s">
        <v>89</v>
      </c>
      <c r="E96" t="s">
        <v>14</v>
      </c>
      <c r="F96" t="s">
        <v>15</v>
      </c>
      <c r="G96">
        <v>1336</v>
      </c>
      <c r="H96" s="21">
        <v>12</v>
      </c>
      <c r="I96" s="21">
        <v>544.49450000000002</v>
      </c>
      <c r="J96" t="s">
        <v>35</v>
      </c>
      <c r="K96" s="21">
        <f>_xlfn.XLOOKUP(F96,Crop_Cost_Data!$A$1:$A$7,Crop_Cost_Data!$B$1:$B$7,"Unkown",0)</f>
        <v>20</v>
      </c>
      <c r="L96" s="21">
        <f t="shared" si="5"/>
        <v>16032</v>
      </c>
      <c r="M96" s="21">
        <f t="shared" si="6"/>
        <v>26720</v>
      </c>
      <c r="N96" s="21">
        <f t="shared" si="7"/>
        <v>-11232.494500000001</v>
      </c>
      <c r="O96" s="11">
        <f t="shared" si="8"/>
        <v>-0.70062964695608787</v>
      </c>
      <c r="P96" s="11" t="str">
        <f t="shared" si="9"/>
        <v>Loss</v>
      </c>
    </row>
    <row r="97" spans="1:16">
      <c r="A97" t="s">
        <v>212</v>
      </c>
      <c r="B97" s="6">
        <v>45731</v>
      </c>
      <c r="C97" t="s">
        <v>12</v>
      </c>
      <c r="D97" t="s">
        <v>89</v>
      </c>
      <c r="E97" t="s">
        <v>14</v>
      </c>
      <c r="F97" t="s">
        <v>26</v>
      </c>
      <c r="G97">
        <v>1939</v>
      </c>
      <c r="H97" s="21">
        <v>23</v>
      </c>
      <c r="I97" s="21">
        <v>544.49450000000002</v>
      </c>
      <c r="J97" t="s">
        <v>35</v>
      </c>
      <c r="K97" s="21">
        <f>_xlfn.XLOOKUP(F97,Crop_Cost_Data!$A$1:$A$7,Crop_Cost_Data!$B$1:$B$7,"Unkown",0)</f>
        <v>18</v>
      </c>
      <c r="L97" s="21">
        <f t="shared" si="5"/>
        <v>44597</v>
      </c>
      <c r="M97" s="21">
        <f t="shared" si="6"/>
        <v>34902</v>
      </c>
      <c r="N97" s="21">
        <f t="shared" si="7"/>
        <v>9150.5054999999993</v>
      </c>
      <c r="O97" s="11">
        <f t="shared" si="8"/>
        <v>0.20518208623898468</v>
      </c>
      <c r="P97" s="11" t="str">
        <f t="shared" si="9"/>
        <v>Profit</v>
      </c>
    </row>
    <row r="98" spans="1:16">
      <c r="A98" t="s">
        <v>214</v>
      </c>
      <c r="B98" s="6">
        <v>45687</v>
      </c>
      <c r="C98" t="s">
        <v>19</v>
      </c>
      <c r="D98" t="s">
        <v>40</v>
      </c>
      <c r="E98" t="s">
        <v>14</v>
      </c>
      <c r="F98" t="s">
        <v>30</v>
      </c>
      <c r="G98">
        <v>330</v>
      </c>
      <c r="H98" s="21">
        <v>42</v>
      </c>
      <c r="I98" s="21">
        <v>763</v>
      </c>
      <c r="J98" t="s">
        <v>16</v>
      </c>
      <c r="K98" s="21">
        <f>_xlfn.XLOOKUP(F98,Crop_Cost_Data!$A$1:$A$7,Crop_Cost_Data!$B$1:$B$7,"Unkown",0)</f>
        <v>22</v>
      </c>
      <c r="L98" s="21">
        <f t="shared" si="5"/>
        <v>13860</v>
      </c>
      <c r="M98" s="21">
        <f t="shared" si="6"/>
        <v>7260</v>
      </c>
      <c r="N98" s="21">
        <f t="shared" si="7"/>
        <v>5837</v>
      </c>
      <c r="O98" s="11">
        <f t="shared" si="8"/>
        <v>0.42113997113997115</v>
      </c>
      <c r="P98" s="11" t="str">
        <f t="shared" si="9"/>
        <v>Profit</v>
      </c>
    </row>
    <row r="99" spans="1:16">
      <c r="A99" t="s">
        <v>216</v>
      </c>
      <c r="B99" s="6">
        <v>45993</v>
      </c>
      <c r="C99" t="s">
        <v>45</v>
      </c>
      <c r="D99" t="s">
        <v>89</v>
      </c>
      <c r="E99" t="s">
        <v>14</v>
      </c>
      <c r="F99" t="s">
        <v>15</v>
      </c>
      <c r="G99">
        <v>1718</v>
      </c>
      <c r="H99" s="21">
        <v>29</v>
      </c>
      <c r="I99" s="21">
        <v>544.49450000000002</v>
      </c>
      <c r="J99" t="s">
        <v>35</v>
      </c>
      <c r="K99" s="21">
        <f>_xlfn.XLOOKUP(F99,Crop_Cost_Data!$A$1:$A$7,Crop_Cost_Data!$B$1:$B$7,"Unkown",0)</f>
        <v>20</v>
      </c>
      <c r="L99" s="21">
        <f t="shared" si="5"/>
        <v>49822</v>
      </c>
      <c r="M99" s="21">
        <f t="shared" si="6"/>
        <v>34360</v>
      </c>
      <c r="N99" s="21">
        <f t="shared" si="7"/>
        <v>14917.505499999999</v>
      </c>
      <c r="O99" s="11">
        <f t="shared" si="8"/>
        <v>0.29941603107061138</v>
      </c>
      <c r="P99" s="11" t="str">
        <f t="shared" si="9"/>
        <v>Profit</v>
      </c>
    </row>
    <row r="100" spans="1:16">
      <c r="A100" t="s">
        <v>218</v>
      </c>
      <c r="B100" s="6">
        <v>45735</v>
      </c>
      <c r="C100" t="s">
        <v>12</v>
      </c>
      <c r="D100" t="s">
        <v>89</v>
      </c>
      <c r="E100" t="s">
        <v>14</v>
      </c>
      <c r="F100" t="s">
        <v>53</v>
      </c>
      <c r="G100">
        <v>1057</v>
      </c>
      <c r="H100" s="21">
        <v>27</v>
      </c>
      <c r="I100" s="21">
        <v>544.49450000000002</v>
      </c>
      <c r="J100" t="s">
        <v>16</v>
      </c>
      <c r="K100" s="21">
        <f>_xlfn.XLOOKUP(F100,Crop_Cost_Data!$A$1:$A$7,Crop_Cost_Data!$B$1:$B$7,"Unkown",0)</f>
        <v>19</v>
      </c>
      <c r="L100" s="21">
        <f t="shared" si="5"/>
        <v>28539</v>
      </c>
      <c r="M100" s="21">
        <f t="shared" si="6"/>
        <v>20083</v>
      </c>
      <c r="N100" s="21">
        <f t="shared" si="7"/>
        <v>7911.5055000000002</v>
      </c>
      <c r="O100" s="11">
        <f t="shared" si="8"/>
        <v>0.27721733417428784</v>
      </c>
      <c r="P100" s="11" t="str">
        <f t="shared" si="9"/>
        <v>Profit</v>
      </c>
    </row>
    <row r="101" spans="1:16">
      <c r="A101" t="s">
        <v>220</v>
      </c>
      <c r="B101" s="6">
        <v>45740</v>
      </c>
      <c r="C101" t="s">
        <v>12</v>
      </c>
      <c r="D101" t="s">
        <v>89</v>
      </c>
      <c r="E101" t="s">
        <v>14</v>
      </c>
      <c r="F101" t="s">
        <v>30</v>
      </c>
      <c r="G101">
        <v>1012</v>
      </c>
      <c r="H101" s="21">
        <v>41</v>
      </c>
      <c r="I101" s="21">
        <v>193</v>
      </c>
      <c r="J101" t="s">
        <v>16</v>
      </c>
      <c r="K101" s="21">
        <f>_xlfn.XLOOKUP(F101,Crop_Cost_Data!$A$1:$A$7,Crop_Cost_Data!$B$1:$B$7,"Unkown",0)</f>
        <v>22</v>
      </c>
      <c r="L101" s="21">
        <f t="shared" si="5"/>
        <v>41492</v>
      </c>
      <c r="M101" s="21">
        <f t="shared" si="6"/>
        <v>22264</v>
      </c>
      <c r="N101" s="21">
        <f t="shared" si="7"/>
        <v>19035</v>
      </c>
      <c r="O101" s="11">
        <f t="shared" si="8"/>
        <v>0.45876313506218064</v>
      </c>
      <c r="P101" s="11" t="str">
        <f t="shared" si="9"/>
        <v>Profit</v>
      </c>
    </row>
    <row r="102" spans="1:16">
      <c r="A102" t="s">
        <v>222</v>
      </c>
      <c r="B102" s="6">
        <v>45702</v>
      </c>
      <c r="C102" t="s">
        <v>45</v>
      </c>
      <c r="D102" t="s">
        <v>46</v>
      </c>
      <c r="E102" t="s">
        <v>14</v>
      </c>
      <c r="F102" t="s">
        <v>15</v>
      </c>
      <c r="G102">
        <v>631</v>
      </c>
      <c r="H102" s="21">
        <v>48</v>
      </c>
      <c r="I102" s="21">
        <v>544.49450000000002</v>
      </c>
      <c r="J102" t="s">
        <v>16</v>
      </c>
      <c r="K102" s="21">
        <f>_xlfn.XLOOKUP(F102,Crop_Cost_Data!$A$1:$A$7,Crop_Cost_Data!$B$1:$B$7,"Unkown",0)</f>
        <v>20</v>
      </c>
      <c r="L102" s="21">
        <f t="shared" si="5"/>
        <v>30288</v>
      </c>
      <c r="M102" s="21">
        <f t="shared" si="6"/>
        <v>12620</v>
      </c>
      <c r="N102" s="21">
        <f t="shared" si="7"/>
        <v>17123.505499999999</v>
      </c>
      <c r="O102" s="11">
        <f t="shared" si="8"/>
        <v>0.5653560981246698</v>
      </c>
      <c r="P102" s="11" t="str">
        <f t="shared" si="9"/>
        <v>Profit</v>
      </c>
    </row>
    <row r="103" spans="1:16">
      <c r="A103" t="s">
        <v>224</v>
      </c>
      <c r="B103" s="6">
        <v>45681</v>
      </c>
      <c r="C103" t="s">
        <v>19</v>
      </c>
      <c r="D103" t="s">
        <v>20</v>
      </c>
      <c r="E103" t="s">
        <v>21</v>
      </c>
      <c r="F103" t="s">
        <v>53</v>
      </c>
      <c r="G103">
        <v>456</v>
      </c>
      <c r="H103" s="21">
        <v>37</v>
      </c>
      <c r="I103" s="21">
        <v>544.49450000000002</v>
      </c>
      <c r="J103" t="s">
        <v>16</v>
      </c>
      <c r="K103" s="21">
        <f>_xlfn.XLOOKUP(F103,Crop_Cost_Data!$A$1:$A$7,Crop_Cost_Data!$B$1:$B$7,"Unkown",0)</f>
        <v>19</v>
      </c>
      <c r="L103" s="21">
        <f t="shared" si="5"/>
        <v>16872</v>
      </c>
      <c r="M103" s="21">
        <f t="shared" si="6"/>
        <v>8664</v>
      </c>
      <c r="N103" s="21">
        <f t="shared" si="7"/>
        <v>7663.5055000000002</v>
      </c>
      <c r="O103" s="11">
        <f t="shared" si="8"/>
        <v>0.45421440848743483</v>
      </c>
      <c r="P103" s="11" t="str">
        <f t="shared" si="9"/>
        <v>Profit</v>
      </c>
    </row>
    <row r="104" spans="1:16">
      <c r="A104" t="s">
        <v>226</v>
      </c>
      <c r="B104" s="6">
        <v>45763</v>
      </c>
      <c r="C104" t="s">
        <v>33</v>
      </c>
      <c r="D104" t="s">
        <v>89</v>
      </c>
      <c r="E104" t="s">
        <v>14</v>
      </c>
      <c r="F104" t="s">
        <v>69</v>
      </c>
      <c r="G104">
        <v>1090</v>
      </c>
      <c r="H104" s="21">
        <v>93</v>
      </c>
      <c r="I104" s="21">
        <v>544.49450000000002</v>
      </c>
      <c r="J104" t="s">
        <v>35</v>
      </c>
      <c r="K104" s="21">
        <f>_xlfn.XLOOKUP(F104,Crop_Cost_Data!$A$1:$A$7,Crop_Cost_Data!$B$1:$B$7,"Unkown",0)</f>
        <v>55</v>
      </c>
      <c r="L104" s="21">
        <f t="shared" si="5"/>
        <v>101370</v>
      </c>
      <c r="M104" s="21">
        <f t="shared" si="6"/>
        <v>59950</v>
      </c>
      <c r="N104" s="21">
        <f t="shared" si="7"/>
        <v>40875.505499999999</v>
      </c>
      <c r="O104" s="11">
        <f t="shared" si="8"/>
        <v>0.40323079313406335</v>
      </c>
      <c r="P104" s="11" t="str">
        <f t="shared" si="9"/>
        <v>Profit</v>
      </c>
    </row>
    <row r="105" spans="1:16">
      <c r="A105" t="s">
        <v>228</v>
      </c>
      <c r="B105" s="6">
        <v>45811</v>
      </c>
      <c r="C105" t="s">
        <v>12</v>
      </c>
      <c r="D105" t="s">
        <v>89</v>
      </c>
      <c r="E105" t="s">
        <v>14</v>
      </c>
      <c r="F105" t="s">
        <v>69</v>
      </c>
      <c r="G105">
        <v>737</v>
      </c>
      <c r="H105" s="21">
        <v>84</v>
      </c>
      <c r="I105" s="21">
        <v>544.49450000000002</v>
      </c>
      <c r="J105" t="s">
        <v>35</v>
      </c>
      <c r="K105" s="21">
        <f>_xlfn.XLOOKUP(F105,Crop_Cost_Data!$A$1:$A$7,Crop_Cost_Data!$B$1:$B$7,"Unkown",0)</f>
        <v>55</v>
      </c>
      <c r="L105" s="21">
        <f t="shared" si="5"/>
        <v>61908</v>
      </c>
      <c r="M105" s="21">
        <f t="shared" si="6"/>
        <v>40535</v>
      </c>
      <c r="N105" s="21">
        <f t="shared" si="7"/>
        <v>20828.505499999999</v>
      </c>
      <c r="O105" s="11">
        <f t="shared" si="8"/>
        <v>0.33644287491115848</v>
      </c>
      <c r="P105" s="11" t="str">
        <f t="shared" si="9"/>
        <v>Profit</v>
      </c>
    </row>
    <row r="106" spans="1:16">
      <c r="A106" t="s">
        <v>230</v>
      </c>
      <c r="B106" s="6">
        <v>45706</v>
      </c>
      <c r="C106" t="s">
        <v>45</v>
      </c>
      <c r="D106" t="s">
        <v>20</v>
      </c>
      <c r="E106" t="s">
        <v>21</v>
      </c>
      <c r="F106" t="s">
        <v>15</v>
      </c>
      <c r="G106">
        <v>470</v>
      </c>
      <c r="H106" s="21">
        <v>51</v>
      </c>
      <c r="I106" s="21">
        <v>544.49450000000002</v>
      </c>
      <c r="J106" t="s">
        <v>35</v>
      </c>
      <c r="K106" s="21">
        <f>_xlfn.XLOOKUP(F106,Crop_Cost_Data!$A$1:$A$7,Crop_Cost_Data!$B$1:$B$7,"Unkown",0)</f>
        <v>20</v>
      </c>
      <c r="L106" s="21">
        <f t="shared" si="5"/>
        <v>23970</v>
      </c>
      <c r="M106" s="21">
        <f t="shared" si="6"/>
        <v>9400</v>
      </c>
      <c r="N106" s="21">
        <f t="shared" si="7"/>
        <v>14025.505499999999</v>
      </c>
      <c r="O106" s="11">
        <f t="shared" si="8"/>
        <v>0.58512747183979974</v>
      </c>
      <c r="P106" s="11" t="str">
        <f t="shared" si="9"/>
        <v>Profit</v>
      </c>
    </row>
    <row r="107" spans="1:16">
      <c r="A107" t="s">
        <v>232</v>
      </c>
      <c r="B107" s="6">
        <v>45933</v>
      </c>
      <c r="C107" t="s">
        <v>12</v>
      </c>
      <c r="D107" t="s">
        <v>89</v>
      </c>
      <c r="E107" t="s">
        <v>14</v>
      </c>
      <c r="F107" t="s">
        <v>26</v>
      </c>
      <c r="G107">
        <v>1089</v>
      </c>
      <c r="H107" s="21">
        <v>18</v>
      </c>
      <c r="I107" s="21">
        <v>544.49450000000002</v>
      </c>
      <c r="J107" t="s">
        <v>16</v>
      </c>
      <c r="K107" s="21">
        <f>_xlfn.XLOOKUP(F107,Crop_Cost_Data!$A$1:$A$7,Crop_Cost_Data!$B$1:$B$7,"Unkown",0)</f>
        <v>18</v>
      </c>
      <c r="L107" s="21">
        <f t="shared" si="5"/>
        <v>19602</v>
      </c>
      <c r="M107" s="21">
        <f t="shared" si="6"/>
        <v>19602</v>
      </c>
      <c r="N107" s="21">
        <f t="shared" si="7"/>
        <v>-544.49450000000002</v>
      </c>
      <c r="O107" s="11">
        <f t="shared" si="8"/>
        <v>-2.777749719416386E-2</v>
      </c>
      <c r="P107" s="11" t="str">
        <f t="shared" si="9"/>
        <v>Loss</v>
      </c>
    </row>
    <row r="108" spans="1:16">
      <c r="A108" t="s">
        <v>233</v>
      </c>
      <c r="B108" s="6">
        <v>45737</v>
      </c>
      <c r="C108" t="s">
        <v>12</v>
      </c>
      <c r="D108" t="s">
        <v>40</v>
      </c>
      <c r="E108" t="s">
        <v>14</v>
      </c>
      <c r="F108" t="s">
        <v>15</v>
      </c>
      <c r="G108">
        <v>114</v>
      </c>
      <c r="H108" s="21">
        <v>53</v>
      </c>
      <c r="I108" s="21">
        <v>544.49450000000002</v>
      </c>
      <c r="J108" t="s">
        <v>16</v>
      </c>
      <c r="K108" s="21">
        <f>_xlfn.XLOOKUP(F108,Crop_Cost_Data!$A$1:$A$7,Crop_Cost_Data!$B$1:$B$7,"Unkown",0)</f>
        <v>20</v>
      </c>
      <c r="L108" s="21">
        <f t="shared" si="5"/>
        <v>6042</v>
      </c>
      <c r="M108" s="21">
        <f t="shared" si="6"/>
        <v>2280</v>
      </c>
      <c r="N108" s="21">
        <f t="shared" si="7"/>
        <v>3217.5055000000002</v>
      </c>
      <c r="O108" s="11">
        <f t="shared" si="8"/>
        <v>0.53252325388944066</v>
      </c>
      <c r="P108" s="11" t="str">
        <f t="shared" si="9"/>
        <v>Profit</v>
      </c>
    </row>
    <row r="109" spans="1:16">
      <c r="A109" t="s">
        <v>235</v>
      </c>
      <c r="B109" s="6">
        <v>45688</v>
      </c>
      <c r="C109" t="s">
        <v>19</v>
      </c>
      <c r="D109" t="s">
        <v>89</v>
      </c>
      <c r="E109" t="s">
        <v>14</v>
      </c>
      <c r="F109" t="s">
        <v>53</v>
      </c>
      <c r="G109">
        <v>1520</v>
      </c>
      <c r="H109" s="21">
        <v>18</v>
      </c>
      <c r="I109" s="21">
        <v>544.49450000000002</v>
      </c>
      <c r="J109" t="s">
        <v>35</v>
      </c>
      <c r="K109" s="21">
        <f>_xlfn.XLOOKUP(F109,Crop_Cost_Data!$A$1:$A$7,Crop_Cost_Data!$B$1:$B$7,"Unkown",0)</f>
        <v>19</v>
      </c>
      <c r="L109" s="21">
        <f t="shared" si="5"/>
        <v>27360</v>
      </c>
      <c r="M109" s="21">
        <f t="shared" si="6"/>
        <v>28880</v>
      </c>
      <c r="N109" s="21">
        <f t="shared" si="7"/>
        <v>-2064.4944999999998</v>
      </c>
      <c r="O109" s="11">
        <f t="shared" si="8"/>
        <v>-7.5456670321637415E-2</v>
      </c>
      <c r="P109" s="11" t="str">
        <f t="shared" si="9"/>
        <v>Loss</v>
      </c>
    </row>
    <row r="110" spans="1:16">
      <c r="A110" t="s">
        <v>237</v>
      </c>
      <c r="B110" s="6">
        <v>45662</v>
      </c>
      <c r="C110" t="s">
        <v>24</v>
      </c>
      <c r="D110" t="s">
        <v>20</v>
      </c>
      <c r="E110" t="s">
        <v>21</v>
      </c>
      <c r="F110" t="s">
        <v>53</v>
      </c>
      <c r="G110">
        <v>567</v>
      </c>
      <c r="H110" s="21">
        <v>29</v>
      </c>
      <c r="I110" s="21">
        <v>664</v>
      </c>
      <c r="J110" t="s">
        <v>16</v>
      </c>
      <c r="K110" s="21">
        <f>_xlfn.XLOOKUP(F110,Crop_Cost_Data!$A$1:$A$7,Crop_Cost_Data!$B$1:$B$7,"Unkown",0)</f>
        <v>19</v>
      </c>
      <c r="L110" s="21">
        <f t="shared" si="5"/>
        <v>16443</v>
      </c>
      <c r="M110" s="21">
        <f t="shared" si="6"/>
        <v>10773</v>
      </c>
      <c r="N110" s="21">
        <f t="shared" si="7"/>
        <v>5006</v>
      </c>
      <c r="O110" s="11">
        <f t="shared" si="8"/>
        <v>0.30444566076749985</v>
      </c>
      <c r="P110" s="11" t="str">
        <f t="shared" si="9"/>
        <v>Profit</v>
      </c>
    </row>
    <row r="111" spans="1:16">
      <c r="A111" t="s">
        <v>239</v>
      </c>
      <c r="B111" s="6">
        <v>45675</v>
      </c>
      <c r="C111" t="s">
        <v>19</v>
      </c>
      <c r="D111" t="s">
        <v>25</v>
      </c>
      <c r="E111" t="s">
        <v>21</v>
      </c>
      <c r="F111" t="s">
        <v>15</v>
      </c>
      <c r="G111">
        <v>891</v>
      </c>
      <c r="H111" s="21">
        <v>35</v>
      </c>
      <c r="I111" s="21">
        <v>544.49450000000002</v>
      </c>
      <c r="J111" t="s">
        <v>35</v>
      </c>
      <c r="K111" s="21">
        <f>_xlfn.XLOOKUP(F111,Crop_Cost_Data!$A$1:$A$7,Crop_Cost_Data!$B$1:$B$7,"Unkown",0)</f>
        <v>20</v>
      </c>
      <c r="L111" s="21">
        <f t="shared" si="5"/>
        <v>31185</v>
      </c>
      <c r="M111" s="21">
        <f t="shared" si="6"/>
        <v>17820</v>
      </c>
      <c r="N111" s="21">
        <f t="shared" si="7"/>
        <v>12820.505499999999</v>
      </c>
      <c r="O111" s="11">
        <f t="shared" si="8"/>
        <v>0.41111128747795411</v>
      </c>
      <c r="P111" s="11" t="str">
        <f t="shared" si="9"/>
        <v>Profit</v>
      </c>
    </row>
    <row r="112" spans="1:16">
      <c r="A112" t="s">
        <v>241</v>
      </c>
      <c r="B112" s="6">
        <v>45734</v>
      </c>
      <c r="C112" t="s">
        <v>12</v>
      </c>
      <c r="D112" t="s">
        <v>89</v>
      </c>
      <c r="E112" t="s">
        <v>14</v>
      </c>
      <c r="F112" t="s">
        <v>61</v>
      </c>
      <c r="G112">
        <v>1687</v>
      </c>
      <c r="H112" s="21">
        <v>107</v>
      </c>
      <c r="I112" s="21">
        <v>601</v>
      </c>
      <c r="J112" t="s">
        <v>35</v>
      </c>
      <c r="K112" s="21">
        <f>_xlfn.XLOOKUP(F112,Crop_Cost_Data!$A$1:$A$7,Crop_Cost_Data!$B$1:$B$7,"Unkown",0)</f>
        <v>35</v>
      </c>
      <c r="L112" s="21">
        <f t="shared" si="5"/>
        <v>180509</v>
      </c>
      <c r="M112" s="21">
        <f t="shared" si="6"/>
        <v>59045</v>
      </c>
      <c r="N112" s="21">
        <f t="shared" si="7"/>
        <v>120863</v>
      </c>
      <c r="O112" s="11">
        <f t="shared" si="8"/>
        <v>0.66956772238503348</v>
      </c>
      <c r="P112" s="11" t="str">
        <f t="shared" si="9"/>
        <v>Profit</v>
      </c>
    </row>
    <row r="113" spans="1:16">
      <c r="A113" t="s">
        <v>243</v>
      </c>
      <c r="B113" s="6">
        <v>45799</v>
      </c>
      <c r="C113" t="s">
        <v>24</v>
      </c>
      <c r="D113" t="s">
        <v>64</v>
      </c>
      <c r="E113" t="s">
        <v>21</v>
      </c>
      <c r="F113" t="s">
        <v>69</v>
      </c>
      <c r="G113">
        <v>566</v>
      </c>
      <c r="H113" s="21">
        <v>120</v>
      </c>
      <c r="I113" s="21">
        <v>429</v>
      </c>
      <c r="J113" t="s">
        <v>16</v>
      </c>
      <c r="K113" s="21">
        <f>_xlfn.XLOOKUP(F113,Crop_Cost_Data!$A$1:$A$7,Crop_Cost_Data!$B$1:$B$7,"Unkown",0)</f>
        <v>55</v>
      </c>
      <c r="L113" s="21">
        <f t="shared" si="5"/>
        <v>67920</v>
      </c>
      <c r="M113" s="21">
        <f t="shared" si="6"/>
        <v>31130</v>
      </c>
      <c r="N113" s="21">
        <f t="shared" si="7"/>
        <v>36361</v>
      </c>
      <c r="O113" s="11">
        <f t="shared" si="8"/>
        <v>0.53535041224970559</v>
      </c>
      <c r="P113" s="11" t="str">
        <f t="shared" si="9"/>
        <v>Profit</v>
      </c>
    </row>
    <row r="114" spans="1:16">
      <c r="A114" t="s">
        <v>244</v>
      </c>
      <c r="B114" s="6">
        <v>45763</v>
      </c>
      <c r="C114" t="s">
        <v>33</v>
      </c>
      <c r="D114" t="s">
        <v>20</v>
      </c>
      <c r="E114" t="s">
        <v>21</v>
      </c>
      <c r="F114" t="s">
        <v>26</v>
      </c>
      <c r="G114">
        <v>425</v>
      </c>
      <c r="H114" s="21">
        <v>21</v>
      </c>
      <c r="I114" s="21">
        <v>544.49450000000002</v>
      </c>
      <c r="J114" t="s">
        <v>35</v>
      </c>
      <c r="K114" s="21">
        <f>_xlfn.XLOOKUP(F114,Crop_Cost_Data!$A$1:$A$7,Crop_Cost_Data!$B$1:$B$7,"Unkown",0)</f>
        <v>18</v>
      </c>
      <c r="L114" s="21">
        <f t="shared" si="5"/>
        <v>8925</v>
      </c>
      <c r="M114" s="21">
        <f t="shared" si="6"/>
        <v>7650</v>
      </c>
      <c r="N114" s="21">
        <f t="shared" si="7"/>
        <v>730.50549999999998</v>
      </c>
      <c r="O114" s="11">
        <f t="shared" si="8"/>
        <v>8.1849355742296917E-2</v>
      </c>
      <c r="P114" s="11" t="str">
        <f t="shared" si="9"/>
        <v>Profit</v>
      </c>
    </row>
    <row r="115" spans="1:16">
      <c r="A115" t="s">
        <v>246</v>
      </c>
      <c r="B115" s="6">
        <v>45843</v>
      </c>
      <c r="C115" t="s">
        <v>24</v>
      </c>
      <c r="D115" t="s">
        <v>20</v>
      </c>
      <c r="E115" t="s">
        <v>21</v>
      </c>
      <c r="F115" t="s">
        <v>15</v>
      </c>
      <c r="G115">
        <v>229</v>
      </c>
      <c r="H115" s="21">
        <v>41</v>
      </c>
      <c r="I115" s="21">
        <v>544.49450000000002</v>
      </c>
      <c r="J115" t="s">
        <v>16</v>
      </c>
      <c r="K115" s="21">
        <f>_xlfn.XLOOKUP(F115,Crop_Cost_Data!$A$1:$A$7,Crop_Cost_Data!$B$1:$B$7,"Unkown",0)</f>
        <v>20</v>
      </c>
      <c r="L115" s="21">
        <f t="shared" si="5"/>
        <v>9389</v>
      </c>
      <c r="M115" s="21">
        <f t="shared" si="6"/>
        <v>4580</v>
      </c>
      <c r="N115" s="21">
        <f t="shared" si="7"/>
        <v>4264.5055000000002</v>
      </c>
      <c r="O115" s="11">
        <f t="shared" si="8"/>
        <v>0.4542023112152519</v>
      </c>
      <c r="P115" s="11" t="str">
        <f t="shared" si="9"/>
        <v>Profit</v>
      </c>
    </row>
    <row r="116" spans="1:16">
      <c r="A116" t="s">
        <v>248</v>
      </c>
      <c r="B116" s="6">
        <v>45792</v>
      </c>
      <c r="C116" t="s">
        <v>24</v>
      </c>
      <c r="D116" t="s">
        <v>74</v>
      </c>
      <c r="E116" t="s">
        <v>21</v>
      </c>
      <c r="F116" t="s">
        <v>15</v>
      </c>
      <c r="G116">
        <v>115</v>
      </c>
      <c r="H116" s="21">
        <v>54</v>
      </c>
      <c r="I116" s="21">
        <v>839</v>
      </c>
      <c r="J116" t="s">
        <v>16</v>
      </c>
      <c r="K116" s="21">
        <f>_xlfn.XLOOKUP(F116,Crop_Cost_Data!$A$1:$A$7,Crop_Cost_Data!$B$1:$B$7,"Unkown",0)</f>
        <v>20</v>
      </c>
      <c r="L116" s="21">
        <f t="shared" si="5"/>
        <v>6210</v>
      </c>
      <c r="M116" s="21">
        <f t="shared" si="6"/>
        <v>2300</v>
      </c>
      <c r="N116" s="21">
        <f t="shared" si="7"/>
        <v>3071</v>
      </c>
      <c r="O116" s="11">
        <f t="shared" si="8"/>
        <v>0.49452495974235106</v>
      </c>
      <c r="P116" s="11" t="str">
        <f t="shared" si="9"/>
        <v>Profit</v>
      </c>
    </row>
    <row r="117" spans="1:16">
      <c r="A117" t="s">
        <v>250</v>
      </c>
      <c r="B117" s="6">
        <v>45903</v>
      </c>
      <c r="C117" t="s">
        <v>12</v>
      </c>
      <c r="D117" t="s">
        <v>89</v>
      </c>
      <c r="E117" t="s">
        <v>14</v>
      </c>
      <c r="F117" t="s">
        <v>53</v>
      </c>
      <c r="G117">
        <v>1776</v>
      </c>
      <c r="H117" s="21">
        <v>24</v>
      </c>
      <c r="I117" s="21">
        <v>544.49450000000002</v>
      </c>
      <c r="J117" t="s">
        <v>35</v>
      </c>
      <c r="K117" s="21">
        <f>_xlfn.XLOOKUP(F117,Crop_Cost_Data!$A$1:$A$7,Crop_Cost_Data!$B$1:$B$7,"Unkown",0)</f>
        <v>19</v>
      </c>
      <c r="L117" s="21">
        <f t="shared" si="5"/>
        <v>42624</v>
      </c>
      <c r="M117" s="21">
        <f t="shared" si="6"/>
        <v>33744</v>
      </c>
      <c r="N117" s="21">
        <f t="shared" si="7"/>
        <v>8335.5054999999993</v>
      </c>
      <c r="O117" s="11">
        <f t="shared" si="8"/>
        <v>0.19555896912537535</v>
      </c>
      <c r="P117" s="11" t="str">
        <f t="shared" si="9"/>
        <v>Profit</v>
      </c>
    </row>
    <row r="118" spans="1:16">
      <c r="A118" t="s">
        <v>252</v>
      </c>
      <c r="B118" s="6">
        <v>45739</v>
      </c>
      <c r="C118" t="s">
        <v>12</v>
      </c>
      <c r="D118" t="s">
        <v>25</v>
      </c>
      <c r="E118" t="s">
        <v>21</v>
      </c>
      <c r="F118" t="s">
        <v>30</v>
      </c>
      <c r="G118">
        <v>835</v>
      </c>
      <c r="H118" s="21">
        <v>45</v>
      </c>
      <c r="I118" s="21">
        <v>544.49450000000002</v>
      </c>
      <c r="J118" t="s">
        <v>16</v>
      </c>
      <c r="K118" s="21">
        <f>_xlfn.XLOOKUP(F118,Crop_Cost_Data!$A$1:$A$7,Crop_Cost_Data!$B$1:$B$7,"Unkown",0)</f>
        <v>22</v>
      </c>
      <c r="L118" s="21">
        <f t="shared" si="5"/>
        <v>37575</v>
      </c>
      <c r="M118" s="21">
        <f t="shared" si="6"/>
        <v>18370</v>
      </c>
      <c r="N118" s="21">
        <f t="shared" si="7"/>
        <v>18660.505499999999</v>
      </c>
      <c r="O118" s="11">
        <f t="shared" si="8"/>
        <v>0.49662023952095807</v>
      </c>
      <c r="P118" s="11" t="str">
        <f t="shared" si="9"/>
        <v>Profit</v>
      </c>
    </row>
    <row r="119" spans="1:16">
      <c r="A119" t="s">
        <v>254</v>
      </c>
      <c r="B119" s="6">
        <v>45731</v>
      </c>
      <c r="C119" t="s">
        <v>12</v>
      </c>
      <c r="D119" t="s">
        <v>89</v>
      </c>
      <c r="E119" t="s">
        <v>14</v>
      </c>
      <c r="F119" t="s">
        <v>26</v>
      </c>
      <c r="G119">
        <v>685</v>
      </c>
      <c r="H119" s="21">
        <v>21</v>
      </c>
      <c r="I119" s="21">
        <v>544.49450000000002</v>
      </c>
      <c r="J119" t="s">
        <v>16</v>
      </c>
      <c r="K119" s="21">
        <f>_xlfn.XLOOKUP(F119,Crop_Cost_Data!$A$1:$A$7,Crop_Cost_Data!$B$1:$B$7,"Unkown",0)</f>
        <v>18</v>
      </c>
      <c r="L119" s="21">
        <f t="shared" si="5"/>
        <v>14385</v>
      </c>
      <c r="M119" s="21">
        <f t="shared" si="6"/>
        <v>12330</v>
      </c>
      <c r="N119" s="21">
        <f t="shared" si="7"/>
        <v>1510.5055</v>
      </c>
      <c r="O119" s="11">
        <f t="shared" si="8"/>
        <v>0.10500559610705595</v>
      </c>
      <c r="P119" s="11" t="str">
        <f t="shared" si="9"/>
        <v>Profit</v>
      </c>
    </row>
    <row r="120" spans="1:16">
      <c r="A120" t="s">
        <v>256</v>
      </c>
      <c r="B120" s="6">
        <v>45734</v>
      </c>
      <c r="C120" t="s">
        <v>12</v>
      </c>
      <c r="D120" t="s">
        <v>74</v>
      </c>
      <c r="E120" t="s">
        <v>21</v>
      </c>
      <c r="F120" t="s">
        <v>15</v>
      </c>
      <c r="G120">
        <v>147</v>
      </c>
      <c r="H120" s="21">
        <v>19</v>
      </c>
      <c r="I120" s="21">
        <v>432</v>
      </c>
      <c r="J120" t="s">
        <v>35</v>
      </c>
      <c r="K120" s="21">
        <f>_xlfn.XLOOKUP(F120,Crop_Cost_Data!$A$1:$A$7,Crop_Cost_Data!$B$1:$B$7,"Unkown",0)</f>
        <v>20</v>
      </c>
      <c r="L120" s="21">
        <f t="shared" si="5"/>
        <v>2793</v>
      </c>
      <c r="M120" s="21">
        <f t="shared" si="6"/>
        <v>2940</v>
      </c>
      <c r="N120" s="21">
        <f t="shared" si="7"/>
        <v>-579</v>
      </c>
      <c r="O120" s="11">
        <f t="shared" si="8"/>
        <v>-0.20730397422126745</v>
      </c>
      <c r="P120" s="11" t="str">
        <f t="shared" si="9"/>
        <v>Loss</v>
      </c>
    </row>
    <row r="121" spans="1:16">
      <c r="A121" t="s">
        <v>257</v>
      </c>
      <c r="B121" s="6">
        <v>45840</v>
      </c>
      <c r="C121" t="s">
        <v>45</v>
      </c>
      <c r="D121" t="s">
        <v>64</v>
      </c>
      <c r="E121" t="s">
        <v>21</v>
      </c>
      <c r="F121" t="s">
        <v>30</v>
      </c>
      <c r="G121">
        <v>521</v>
      </c>
      <c r="H121" s="21">
        <v>50</v>
      </c>
      <c r="I121" s="21">
        <v>544.49450000000002</v>
      </c>
      <c r="J121" t="s">
        <v>16</v>
      </c>
      <c r="K121" s="21">
        <f>_xlfn.XLOOKUP(F121,Crop_Cost_Data!$A$1:$A$7,Crop_Cost_Data!$B$1:$B$7,"Unkown",0)</f>
        <v>22</v>
      </c>
      <c r="L121" s="21">
        <f t="shared" si="5"/>
        <v>26050</v>
      </c>
      <c r="M121" s="21">
        <f t="shared" si="6"/>
        <v>11462</v>
      </c>
      <c r="N121" s="21">
        <f t="shared" si="7"/>
        <v>14043.505499999999</v>
      </c>
      <c r="O121" s="11">
        <f t="shared" si="8"/>
        <v>0.53909809980806145</v>
      </c>
      <c r="P121" s="11" t="str">
        <f t="shared" si="9"/>
        <v>Profit</v>
      </c>
    </row>
    <row r="122" spans="1:16">
      <c r="A122" t="s">
        <v>259</v>
      </c>
      <c r="B122" s="6">
        <v>45873</v>
      </c>
      <c r="C122" t="s">
        <v>33</v>
      </c>
      <c r="D122" t="s">
        <v>89</v>
      </c>
      <c r="E122" t="s">
        <v>14</v>
      </c>
      <c r="F122" t="s">
        <v>15</v>
      </c>
      <c r="G122">
        <v>1899</v>
      </c>
      <c r="H122" s="21">
        <v>53</v>
      </c>
      <c r="I122" s="21">
        <v>544.49450000000002</v>
      </c>
      <c r="J122" t="s">
        <v>16</v>
      </c>
      <c r="K122" s="21">
        <f>_xlfn.XLOOKUP(F122,Crop_Cost_Data!$A$1:$A$7,Crop_Cost_Data!$B$1:$B$7,"Unkown",0)</f>
        <v>20</v>
      </c>
      <c r="L122" s="21">
        <f t="shared" si="5"/>
        <v>100647</v>
      </c>
      <c r="M122" s="21">
        <f t="shared" si="6"/>
        <v>37980</v>
      </c>
      <c r="N122" s="21">
        <f t="shared" si="7"/>
        <v>62122.505499999999</v>
      </c>
      <c r="O122" s="11">
        <f t="shared" si="8"/>
        <v>0.61723156676304314</v>
      </c>
      <c r="P122" s="11" t="str">
        <f t="shared" si="9"/>
        <v>Profit</v>
      </c>
    </row>
    <row r="123" spans="1:16">
      <c r="A123" t="s">
        <v>261</v>
      </c>
      <c r="B123" s="6">
        <v>45775</v>
      </c>
      <c r="C123" t="s">
        <v>33</v>
      </c>
      <c r="D123" t="s">
        <v>74</v>
      </c>
      <c r="E123" t="s">
        <v>21</v>
      </c>
      <c r="F123" t="s">
        <v>61</v>
      </c>
      <c r="G123">
        <v>782</v>
      </c>
      <c r="H123" s="21">
        <v>72</v>
      </c>
      <c r="I123" s="21">
        <v>544.49450000000002</v>
      </c>
      <c r="J123" t="s">
        <v>16</v>
      </c>
      <c r="K123" s="21">
        <f>_xlfn.XLOOKUP(F123,Crop_Cost_Data!$A$1:$A$7,Crop_Cost_Data!$B$1:$B$7,"Unkown",0)</f>
        <v>35</v>
      </c>
      <c r="L123" s="21">
        <f t="shared" si="5"/>
        <v>56304</v>
      </c>
      <c r="M123" s="21">
        <f t="shared" si="6"/>
        <v>27370</v>
      </c>
      <c r="N123" s="21">
        <f t="shared" si="7"/>
        <v>28389.505499999999</v>
      </c>
      <c r="O123" s="11">
        <f t="shared" si="8"/>
        <v>0.50421827046035805</v>
      </c>
      <c r="P123" s="11" t="str">
        <f t="shared" si="9"/>
        <v>Profit</v>
      </c>
    </row>
    <row r="124" spans="1:16">
      <c r="A124" t="s">
        <v>263</v>
      </c>
      <c r="B124" s="6">
        <v>45746</v>
      </c>
      <c r="C124" t="s">
        <v>12</v>
      </c>
      <c r="D124" t="s">
        <v>89</v>
      </c>
      <c r="E124" t="s">
        <v>14</v>
      </c>
      <c r="F124" t="s">
        <v>53</v>
      </c>
      <c r="G124">
        <v>1112</v>
      </c>
      <c r="H124" s="21">
        <v>32</v>
      </c>
      <c r="I124" s="21">
        <v>544.49450000000002</v>
      </c>
      <c r="J124" t="s">
        <v>35</v>
      </c>
      <c r="K124" s="21">
        <f>_xlfn.XLOOKUP(F124,Crop_Cost_Data!$A$1:$A$7,Crop_Cost_Data!$B$1:$B$7,"Unkown",0)</f>
        <v>19</v>
      </c>
      <c r="L124" s="21">
        <f t="shared" si="5"/>
        <v>35584</v>
      </c>
      <c r="M124" s="21">
        <f t="shared" si="6"/>
        <v>21128</v>
      </c>
      <c r="N124" s="21">
        <f t="shared" si="7"/>
        <v>13911.505499999999</v>
      </c>
      <c r="O124" s="11">
        <f t="shared" si="8"/>
        <v>0.39094833352068342</v>
      </c>
      <c r="P124" s="11" t="str">
        <f t="shared" si="9"/>
        <v>Profit</v>
      </c>
    </row>
    <row r="125" spans="1:16">
      <c r="A125" t="s">
        <v>264</v>
      </c>
      <c r="B125" s="6">
        <v>45756</v>
      </c>
      <c r="C125" t="s">
        <v>33</v>
      </c>
      <c r="D125" t="s">
        <v>46</v>
      </c>
      <c r="E125" t="s">
        <v>14</v>
      </c>
      <c r="F125" t="s">
        <v>26</v>
      </c>
      <c r="G125">
        <v>209</v>
      </c>
      <c r="H125" s="21">
        <v>35</v>
      </c>
      <c r="I125" s="21">
        <v>544.49450000000002</v>
      </c>
      <c r="J125" t="s">
        <v>35</v>
      </c>
      <c r="K125" s="21">
        <f>_xlfn.XLOOKUP(F125,Crop_Cost_Data!$A$1:$A$7,Crop_Cost_Data!$B$1:$B$7,"Unkown",0)</f>
        <v>18</v>
      </c>
      <c r="L125" s="21">
        <f t="shared" si="5"/>
        <v>7315</v>
      </c>
      <c r="M125" s="21">
        <f t="shared" si="6"/>
        <v>3762</v>
      </c>
      <c r="N125" s="21">
        <f t="shared" si="7"/>
        <v>3008.5055000000002</v>
      </c>
      <c r="O125" s="11">
        <f t="shared" si="8"/>
        <v>0.41127894736842108</v>
      </c>
      <c r="P125" s="11" t="str">
        <f t="shared" si="9"/>
        <v>Profit</v>
      </c>
    </row>
    <row r="126" spans="1:16">
      <c r="A126" t="s">
        <v>266</v>
      </c>
      <c r="B126" s="6">
        <v>45663</v>
      </c>
      <c r="C126" t="s">
        <v>19</v>
      </c>
      <c r="D126" t="s">
        <v>46</v>
      </c>
      <c r="E126" t="s">
        <v>14</v>
      </c>
      <c r="F126" t="s">
        <v>61</v>
      </c>
      <c r="G126">
        <v>381</v>
      </c>
      <c r="H126" s="21">
        <v>90</v>
      </c>
      <c r="I126" s="21">
        <v>544.49450000000002</v>
      </c>
      <c r="J126" t="s">
        <v>16</v>
      </c>
      <c r="K126" s="21">
        <f>_xlfn.XLOOKUP(F126,Crop_Cost_Data!$A$1:$A$7,Crop_Cost_Data!$B$1:$B$7,"Unkown",0)</f>
        <v>35</v>
      </c>
      <c r="L126" s="21">
        <f t="shared" si="5"/>
        <v>34290</v>
      </c>
      <c r="M126" s="21">
        <f t="shared" si="6"/>
        <v>13335</v>
      </c>
      <c r="N126" s="21">
        <f t="shared" si="7"/>
        <v>20410.505499999999</v>
      </c>
      <c r="O126" s="11">
        <f t="shared" si="8"/>
        <v>0.59523200641586471</v>
      </c>
      <c r="P126" s="11" t="str">
        <f t="shared" si="9"/>
        <v>Profit</v>
      </c>
    </row>
    <row r="127" spans="1:16">
      <c r="A127" t="s">
        <v>268</v>
      </c>
      <c r="B127" s="6">
        <v>45716</v>
      </c>
      <c r="C127" t="s">
        <v>45</v>
      </c>
      <c r="D127" t="s">
        <v>74</v>
      </c>
      <c r="E127" t="s">
        <v>21</v>
      </c>
      <c r="F127" t="s">
        <v>61</v>
      </c>
      <c r="G127">
        <v>460</v>
      </c>
      <c r="H127" s="21">
        <v>117</v>
      </c>
      <c r="I127" s="21">
        <v>544.49450000000002</v>
      </c>
      <c r="J127" t="s">
        <v>35</v>
      </c>
      <c r="K127" s="21">
        <f>_xlfn.XLOOKUP(F127,Crop_Cost_Data!$A$1:$A$7,Crop_Cost_Data!$B$1:$B$7,"Unkown",0)</f>
        <v>35</v>
      </c>
      <c r="L127" s="21">
        <f t="shared" si="5"/>
        <v>53820</v>
      </c>
      <c r="M127" s="21">
        <f t="shared" si="6"/>
        <v>16100</v>
      </c>
      <c r="N127" s="21">
        <f t="shared" si="7"/>
        <v>37175.505499999999</v>
      </c>
      <c r="O127" s="11">
        <f t="shared" si="8"/>
        <v>0.69073774619100703</v>
      </c>
      <c r="P127" s="11" t="str">
        <f t="shared" si="9"/>
        <v>Profit</v>
      </c>
    </row>
    <row r="128" spans="1:16">
      <c r="A128" t="s">
        <v>270</v>
      </c>
      <c r="B128" s="6">
        <v>45668</v>
      </c>
      <c r="C128" t="s">
        <v>19</v>
      </c>
      <c r="D128" t="s">
        <v>89</v>
      </c>
      <c r="E128" t="s">
        <v>14</v>
      </c>
      <c r="F128" t="s">
        <v>15</v>
      </c>
      <c r="G128">
        <v>1402</v>
      </c>
      <c r="H128" s="21">
        <v>34</v>
      </c>
      <c r="I128" s="21">
        <v>544.49450000000002</v>
      </c>
      <c r="J128" t="s">
        <v>16</v>
      </c>
      <c r="K128" s="21">
        <f>_xlfn.XLOOKUP(F128,Crop_Cost_Data!$A$1:$A$7,Crop_Cost_Data!$B$1:$B$7,"Unkown",0)</f>
        <v>20</v>
      </c>
      <c r="L128" s="21">
        <f t="shared" si="5"/>
        <v>47668</v>
      </c>
      <c r="M128" s="21">
        <f t="shared" si="6"/>
        <v>28040</v>
      </c>
      <c r="N128" s="21">
        <f t="shared" si="7"/>
        <v>19083.505499999999</v>
      </c>
      <c r="O128" s="11">
        <f t="shared" si="8"/>
        <v>0.40034206385835358</v>
      </c>
      <c r="P128" s="11" t="str">
        <f t="shared" si="9"/>
        <v>Profit</v>
      </c>
    </row>
    <row r="129" spans="1:16">
      <c r="A129" t="s">
        <v>272</v>
      </c>
      <c r="B129" s="6">
        <v>45741</v>
      </c>
      <c r="C129" t="s">
        <v>12</v>
      </c>
      <c r="D129" t="s">
        <v>89</v>
      </c>
      <c r="E129" t="s">
        <v>14</v>
      </c>
      <c r="F129" t="s">
        <v>61</v>
      </c>
      <c r="G129">
        <v>859</v>
      </c>
      <c r="H129" s="21">
        <v>89</v>
      </c>
      <c r="I129" s="21">
        <v>544.49450000000002</v>
      </c>
      <c r="J129" t="s">
        <v>35</v>
      </c>
      <c r="K129" s="21">
        <f>_xlfn.XLOOKUP(F129,Crop_Cost_Data!$A$1:$A$7,Crop_Cost_Data!$B$1:$B$7,"Unkown",0)</f>
        <v>35</v>
      </c>
      <c r="L129" s="21">
        <f t="shared" si="5"/>
        <v>76451</v>
      </c>
      <c r="M129" s="21">
        <f t="shared" si="6"/>
        <v>30065</v>
      </c>
      <c r="N129" s="21">
        <f t="shared" si="7"/>
        <v>45841.505499999999</v>
      </c>
      <c r="O129" s="11">
        <f t="shared" si="8"/>
        <v>0.59961943597860068</v>
      </c>
      <c r="P129" s="11" t="str">
        <f t="shared" si="9"/>
        <v>Profit</v>
      </c>
    </row>
    <row r="130" spans="1:16">
      <c r="A130" t="s">
        <v>273</v>
      </c>
      <c r="B130" s="6">
        <v>45752</v>
      </c>
      <c r="C130" t="s">
        <v>24</v>
      </c>
      <c r="D130" t="s">
        <v>89</v>
      </c>
      <c r="E130" t="s">
        <v>14</v>
      </c>
      <c r="F130" t="s">
        <v>61</v>
      </c>
      <c r="G130">
        <v>1193</v>
      </c>
      <c r="H130" s="21">
        <v>74</v>
      </c>
      <c r="I130" s="21">
        <v>579</v>
      </c>
      <c r="J130" t="s">
        <v>16</v>
      </c>
      <c r="K130" s="21">
        <f>_xlfn.XLOOKUP(F130,Crop_Cost_Data!$A$1:$A$7,Crop_Cost_Data!$B$1:$B$7,"Unkown",0)</f>
        <v>35</v>
      </c>
      <c r="L130" s="21">
        <f t="shared" si="5"/>
        <v>88282</v>
      </c>
      <c r="M130" s="21">
        <f t="shared" si="6"/>
        <v>41755</v>
      </c>
      <c r="N130" s="21">
        <f t="shared" si="7"/>
        <v>45948</v>
      </c>
      <c r="O130" s="11">
        <f t="shared" si="8"/>
        <v>0.52046849867470157</v>
      </c>
      <c r="P130" s="11" t="str">
        <f t="shared" si="9"/>
        <v>Profit</v>
      </c>
    </row>
    <row r="131" spans="1:16">
      <c r="A131" t="s">
        <v>275</v>
      </c>
      <c r="B131" s="6">
        <v>45681</v>
      </c>
      <c r="C131" t="s">
        <v>19</v>
      </c>
      <c r="D131" t="s">
        <v>20</v>
      </c>
      <c r="E131" t="s">
        <v>21</v>
      </c>
      <c r="F131" t="s">
        <v>69</v>
      </c>
      <c r="G131">
        <v>114</v>
      </c>
      <c r="H131" s="21">
        <v>95</v>
      </c>
      <c r="I131" s="21">
        <v>544.49450000000002</v>
      </c>
      <c r="J131" t="s">
        <v>35</v>
      </c>
      <c r="K131" s="21">
        <f>_xlfn.XLOOKUP(F131,Crop_Cost_Data!$A$1:$A$7,Crop_Cost_Data!$B$1:$B$7,"Unkown",0)</f>
        <v>55</v>
      </c>
      <c r="L131" s="21">
        <f t="shared" ref="L131:L194" si="10">G131*H131</f>
        <v>10830</v>
      </c>
      <c r="M131" s="21">
        <f t="shared" ref="M131:M194" si="11">G131*K131</f>
        <v>6270</v>
      </c>
      <c r="N131" s="21">
        <f t="shared" ref="N131:N194" si="12">L131-M131-I131</f>
        <v>4015.5055000000002</v>
      </c>
      <c r="O131" s="11">
        <f t="shared" ref="O131:O194" si="13">(N131/L131)</f>
        <v>0.37077613111726687</v>
      </c>
      <c r="P131" s="11" t="str">
        <f t="shared" ref="P131:P194" si="14">IF(O131&gt;0,"Profit","Loss")</f>
        <v>Profit</v>
      </c>
    </row>
    <row r="132" spans="1:16">
      <c r="A132" t="s">
        <v>276</v>
      </c>
      <c r="B132" s="6">
        <v>45807</v>
      </c>
      <c r="C132" t="s">
        <v>24</v>
      </c>
      <c r="D132" t="s">
        <v>64</v>
      </c>
      <c r="E132" t="s">
        <v>21</v>
      </c>
      <c r="F132" t="s">
        <v>61</v>
      </c>
      <c r="G132">
        <v>480</v>
      </c>
      <c r="H132" s="21">
        <v>108</v>
      </c>
      <c r="I132" s="21">
        <v>544.49450000000002</v>
      </c>
      <c r="J132" t="s">
        <v>35</v>
      </c>
      <c r="K132" s="21">
        <f>_xlfn.XLOOKUP(F132,Crop_Cost_Data!$A$1:$A$7,Crop_Cost_Data!$B$1:$B$7,"Unkown",0)</f>
        <v>35</v>
      </c>
      <c r="L132" s="21">
        <f t="shared" si="10"/>
        <v>51840</v>
      </c>
      <c r="M132" s="21">
        <f t="shared" si="11"/>
        <v>16800</v>
      </c>
      <c r="N132" s="21">
        <f t="shared" si="12"/>
        <v>34495.505499999999</v>
      </c>
      <c r="O132" s="11">
        <f t="shared" si="13"/>
        <v>0.6654225597993827</v>
      </c>
      <c r="P132" s="11" t="str">
        <f t="shared" si="14"/>
        <v>Profit</v>
      </c>
    </row>
    <row r="133" spans="1:16">
      <c r="A133" t="s">
        <v>278</v>
      </c>
      <c r="B133" s="6">
        <v>45714</v>
      </c>
      <c r="C133" t="s">
        <v>45</v>
      </c>
      <c r="D133" t="s">
        <v>89</v>
      </c>
      <c r="E133" t="s">
        <v>14</v>
      </c>
      <c r="F133" t="s">
        <v>69</v>
      </c>
      <c r="G133">
        <v>1801</v>
      </c>
      <c r="H133" s="21">
        <v>68</v>
      </c>
      <c r="I133" s="21">
        <v>544.49450000000002</v>
      </c>
      <c r="J133" t="s">
        <v>35</v>
      </c>
      <c r="K133" s="21">
        <f>_xlfn.XLOOKUP(F133,Crop_Cost_Data!$A$1:$A$7,Crop_Cost_Data!$B$1:$B$7,"Unkown",0)</f>
        <v>55</v>
      </c>
      <c r="L133" s="21">
        <f t="shared" si="10"/>
        <v>122468</v>
      </c>
      <c r="M133" s="21">
        <f t="shared" si="11"/>
        <v>99055</v>
      </c>
      <c r="N133" s="21">
        <f t="shared" si="12"/>
        <v>22868.505499999999</v>
      </c>
      <c r="O133" s="11">
        <f t="shared" si="13"/>
        <v>0.18673045611914948</v>
      </c>
      <c r="P133" s="11" t="str">
        <f t="shared" si="14"/>
        <v>Profit</v>
      </c>
    </row>
    <row r="134" spans="1:16">
      <c r="A134" t="s">
        <v>280</v>
      </c>
      <c r="B134" s="6">
        <v>45992</v>
      </c>
      <c r="C134" t="s">
        <v>19</v>
      </c>
      <c r="D134" t="s">
        <v>89</v>
      </c>
      <c r="E134" t="s">
        <v>14</v>
      </c>
      <c r="F134" t="s">
        <v>15</v>
      </c>
      <c r="G134">
        <v>1123</v>
      </c>
      <c r="H134" s="21">
        <v>14</v>
      </c>
      <c r="I134" s="21">
        <v>218</v>
      </c>
      <c r="J134" t="s">
        <v>16</v>
      </c>
      <c r="K134" s="21">
        <f>_xlfn.XLOOKUP(F134,Crop_Cost_Data!$A$1:$A$7,Crop_Cost_Data!$B$1:$B$7,"Unkown",0)</f>
        <v>20</v>
      </c>
      <c r="L134" s="21">
        <f t="shared" si="10"/>
        <v>15722</v>
      </c>
      <c r="M134" s="21">
        <f t="shared" si="11"/>
        <v>22460</v>
      </c>
      <c r="N134" s="21">
        <f t="shared" si="12"/>
        <v>-6956</v>
      </c>
      <c r="O134" s="11">
        <f t="shared" si="13"/>
        <v>-0.44243734893779418</v>
      </c>
      <c r="P134" s="11" t="str">
        <f t="shared" si="14"/>
        <v>Loss</v>
      </c>
    </row>
    <row r="135" spans="1:16">
      <c r="A135" t="s">
        <v>281</v>
      </c>
      <c r="B135" s="6">
        <v>45752</v>
      </c>
      <c r="C135" t="s">
        <v>33</v>
      </c>
      <c r="D135" t="s">
        <v>20</v>
      </c>
      <c r="E135" t="s">
        <v>21</v>
      </c>
      <c r="F135" t="s">
        <v>53</v>
      </c>
      <c r="G135">
        <v>529</v>
      </c>
      <c r="H135" s="21">
        <v>39</v>
      </c>
      <c r="I135" s="21">
        <v>544.49450000000002</v>
      </c>
      <c r="J135" t="s">
        <v>16</v>
      </c>
      <c r="K135" s="21">
        <f>_xlfn.XLOOKUP(F135,Crop_Cost_Data!$A$1:$A$7,Crop_Cost_Data!$B$1:$B$7,"Unkown",0)</f>
        <v>19</v>
      </c>
      <c r="L135" s="21">
        <f t="shared" si="10"/>
        <v>20631</v>
      </c>
      <c r="M135" s="21">
        <f t="shared" si="11"/>
        <v>10051</v>
      </c>
      <c r="N135" s="21">
        <f t="shared" si="12"/>
        <v>10035.505499999999</v>
      </c>
      <c r="O135" s="11">
        <f t="shared" si="13"/>
        <v>0.48642845717609418</v>
      </c>
      <c r="P135" s="11" t="str">
        <f t="shared" si="14"/>
        <v>Profit</v>
      </c>
    </row>
    <row r="136" spans="1:16">
      <c r="A136" t="s">
        <v>283</v>
      </c>
      <c r="B136" s="6">
        <v>45783</v>
      </c>
      <c r="C136" t="s">
        <v>24</v>
      </c>
      <c r="D136" t="s">
        <v>20</v>
      </c>
      <c r="E136" t="s">
        <v>21</v>
      </c>
      <c r="F136" t="s">
        <v>15</v>
      </c>
      <c r="G136">
        <v>517</v>
      </c>
      <c r="H136" s="21">
        <v>59</v>
      </c>
      <c r="I136" s="21">
        <v>386</v>
      </c>
      <c r="J136" t="s">
        <v>35</v>
      </c>
      <c r="K136" s="21">
        <f>_xlfn.XLOOKUP(F136,Crop_Cost_Data!$A$1:$A$7,Crop_Cost_Data!$B$1:$B$7,"Unkown",0)</f>
        <v>20</v>
      </c>
      <c r="L136" s="21">
        <f t="shared" si="10"/>
        <v>30503</v>
      </c>
      <c r="M136" s="21">
        <f t="shared" si="11"/>
        <v>10340</v>
      </c>
      <c r="N136" s="21">
        <f t="shared" si="12"/>
        <v>19777</v>
      </c>
      <c r="O136" s="11">
        <f t="shared" si="13"/>
        <v>0.64836245615185395</v>
      </c>
      <c r="P136" s="11" t="str">
        <f t="shared" si="14"/>
        <v>Profit</v>
      </c>
    </row>
    <row r="137" spans="1:16">
      <c r="A137" t="s">
        <v>284</v>
      </c>
      <c r="B137" s="6">
        <v>45771</v>
      </c>
      <c r="C137" t="s">
        <v>33</v>
      </c>
      <c r="D137" t="s">
        <v>40</v>
      </c>
      <c r="E137" t="s">
        <v>14</v>
      </c>
      <c r="F137" t="s">
        <v>53</v>
      </c>
      <c r="G137">
        <v>471</v>
      </c>
      <c r="H137" s="21">
        <v>29</v>
      </c>
      <c r="I137" s="21">
        <v>544.49450000000002</v>
      </c>
      <c r="J137" t="s">
        <v>35</v>
      </c>
      <c r="K137" s="21">
        <f>_xlfn.XLOOKUP(F137,Crop_Cost_Data!$A$1:$A$7,Crop_Cost_Data!$B$1:$B$7,"Unkown",0)</f>
        <v>19</v>
      </c>
      <c r="L137" s="21">
        <f t="shared" si="10"/>
        <v>13659</v>
      </c>
      <c r="M137" s="21">
        <f t="shared" si="11"/>
        <v>8949</v>
      </c>
      <c r="N137" s="21">
        <f t="shared" si="12"/>
        <v>4165.5055000000002</v>
      </c>
      <c r="O137" s="11">
        <f t="shared" si="13"/>
        <v>0.30496416282304711</v>
      </c>
      <c r="P137" s="11" t="str">
        <f t="shared" si="14"/>
        <v>Profit</v>
      </c>
    </row>
    <row r="138" spans="1:16">
      <c r="A138" t="s">
        <v>286</v>
      </c>
      <c r="B138" s="6">
        <v>45994</v>
      </c>
      <c r="C138" t="s">
        <v>12</v>
      </c>
      <c r="D138" t="s">
        <v>89</v>
      </c>
      <c r="E138" t="s">
        <v>14</v>
      </c>
      <c r="F138" t="s">
        <v>30</v>
      </c>
      <c r="G138">
        <v>750</v>
      </c>
      <c r="H138" s="21">
        <v>25</v>
      </c>
      <c r="I138" s="21">
        <v>544.49450000000002</v>
      </c>
      <c r="J138" t="s">
        <v>16</v>
      </c>
      <c r="K138" s="21">
        <f>_xlfn.XLOOKUP(F138,Crop_Cost_Data!$A$1:$A$7,Crop_Cost_Data!$B$1:$B$7,"Unkown",0)</f>
        <v>22</v>
      </c>
      <c r="L138" s="21">
        <f t="shared" si="10"/>
        <v>18750</v>
      </c>
      <c r="M138" s="21">
        <f t="shared" si="11"/>
        <v>16500</v>
      </c>
      <c r="N138" s="21">
        <f t="shared" si="12"/>
        <v>1705.5055</v>
      </c>
      <c r="O138" s="11">
        <f t="shared" si="13"/>
        <v>9.0960293333333331E-2</v>
      </c>
      <c r="P138" s="11" t="str">
        <f t="shared" si="14"/>
        <v>Profit</v>
      </c>
    </row>
    <row r="139" spans="1:16">
      <c r="A139" t="s">
        <v>288</v>
      </c>
      <c r="B139" s="6">
        <v>45750</v>
      </c>
      <c r="C139" t="s">
        <v>12</v>
      </c>
      <c r="D139" t="s">
        <v>89</v>
      </c>
      <c r="E139" t="s">
        <v>14</v>
      </c>
      <c r="F139" t="s">
        <v>69</v>
      </c>
      <c r="G139">
        <v>1656</v>
      </c>
      <c r="H139" s="21">
        <v>74</v>
      </c>
      <c r="I139" s="21">
        <v>544.49450000000002</v>
      </c>
      <c r="J139" t="s">
        <v>16</v>
      </c>
      <c r="K139" s="21">
        <f>_xlfn.XLOOKUP(F139,Crop_Cost_Data!$A$1:$A$7,Crop_Cost_Data!$B$1:$B$7,"Unkown",0)</f>
        <v>55</v>
      </c>
      <c r="L139" s="21">
        <f t="shared" si="10"/>
        <v>122544</v>
      </c>
      <c r="M139" s="21">
        <f t="shared" si="11"/>
        <v>91080</v>
      </c>
      <c r="N139" s="21">
        <f t="shared" si="12"/>
        <v>30919.505499999999</v>
      </c>
      <c r="O139" s="11">
        <f t="shared" si="13"/>
        <v>0.25231349964094529</v>
      </c>
      <c r="P139" s="11" t="str">
        <f t="shared" si="14"/>
        <v>Profit</v>
      </c>
    </row>
    <row r="140" spans="1:16">
      <c r="A140" t="s">
        <v>290</v>
      </c>
      <c r="B140" s="6">
        <v>45840</v>
      </c>
      <c r="C140" t="s">
        <v>45</v>
      </c>
      <c r="D140" t="s">
        <v>40</v>
      </c>
      <c r="E140" t="s">
        <v>14</v>
      </c>
      <c r="F140" t="s">
        <v>69</v>
      </c>
      <c r="G140">
        <v>102</v>
      </c>
      <c r="H140" s="21">
        <v>108</v>
      </c>
      <c r="I140" s="21">
        <v>383</v>
      </c>
      <c r="J140" t="s">
        <v>35</v>
      </c>
      <c r="K140" s="21">
        <f>_xlfn.XLOOKUP(F140,Crop_Cost_Data!$A$1:$A$7,Crop_Cost_Data!$B$1:$B$7,"Unkown",0)</f>
        <v>55</v>
      </c>
      <c r="L140" s="21">
        <f t="shared" si="10"/>
        <v>11016</v>
      </c>
      <c r="M140" s="21">
        <f t="shared" si="11"/>
        <v>5610</v>
      </c>
      <c r="N140" s="21">
        <f t="shared" si="12"/>
        <v>5023</v>
      </c>
      <c r="O140" s="11">
        <f t="shared" si="13"/>
        <v>0.45597312999273781</v>
      </c>
      <c r="P140" s="11" t="str">
        <f t="shared" si="14"/>
        <v>Profit</v>
      </c>
    </row>
    <row r="141" spans="1:16">
      <c r="A141" t="s">
        <v>291</v>
      </c>
      <c r="B141" s="6">
        <v>45664</v>
      </c>
      <c r="C141" t="s">
        <v>19</v>
      </c>
      <c r="D141" t="s">
        <v>89</v>
      </c>
      <c r="E141" t="s">
        <v>14</v>
      </c>
      <c r="F141" t="s">
        <v>15</v>
      </c>
      <c r="G141">
        <v>530</v>
      </c>
      <c r="H141" s="21">
        <v>21</v>
      </c>
      <c r="I141" s="21">
        <v>908</v>
      </c>
      <c r="J141" t="s">
        <v>35</v>
      </c>
      <c r="K141" s="21">
        <f>_xlfn.XLOOKUP(F141,Crop_Cost_Data!$A$1:$A$7,Crop_Cost_Data!$B$1:$B$7,"Unkown",0)</f>
        <v>20</v>
      </c>
      <c r="L141" s="21">
        <f t="shared" si="10"/>
        <v>11130</v>
      </c>
      <c r="M141" s="21">
        <f t="shared" si="11"/>
        <v>10600</v>
      </c>
      <c r="N141" s="21">
        <f t="shared" si="12"/>
        <v>-378</v>
      </c>
      <c r="O141" s="11">
        <f t="shared" si="13"/>
        <v>-3.3962264150943396E-2</v>
      </c>
      <c r="P141" s="11" t="str">
        <f t="shared" si="14"/>
        <v>Loss</v>
      </c>
    </row>
    <row r="142" spans="1:16">
      <c r="A142" t="s">
        <v>293</v>
      </c>
      <c r="B142" s="6">
        <v>45903</v>
      </c>
      <c r="C142" t="s">
        <v>12</v>
      </c>
      <c r="D142" t="s">
        <v>89</v>
      </c>
      <c r="E142" t="s">
        <v>14</v>
      </c>
      <c r="F142" t="s">
        <v>15</v>
      </c>
      <c r="G142">
        <v>759</v>
      </c>
      <c r="H142" s="21">
        <v>13</v>
      </c>
      <c r="I142" s="21">
        <v>544.49450000000002</v>
      </c>
      <c r="J142" t="s">
        <v>16</v>
      </c>
      <c r="K142" s="21">
        <f>_xlfn.XLOOKUP(F142,Crop_Cost_Data!$A$1:$A$7,Crop_Cost_Data!$B$1:$B$7,"Unkown",0)</f>
        <v>20</v>
      </c>
      <c r="L142" s="21">
        <f t="shared" si="10"/>
        <v>9867</v>
      </c>
      <c r="M142" s="21">
        <f t="shared" si="11"/>
        <v>15180</v>
      </c>
      <c r="N142" s="21">
        <f t="shared" si="12"/>
        <v>-5857.4944999999998</v>
      </c>
      <c r="O142" s="11">
        <f t="shared" si="13"/>
        <v>-0.59364492753623188</v>
      </c>
      <c r="P142" s="11" t="str">
        <f t="shared" si="14"/>
        <v>Loss</v>
      </c>
    </row>
    <row r="143" spans="1:16">
      <c r="A143" t="s">
        <v>294</v>
      </c>
      <c r="B143" s="6">
        <v>45750</v>
      </c>
      <c r="C143" t="s">
        <v>33</v>
      </c>
      <c r="D143" t="s">
        <v>74</v>
      </c>
      <c r="E143" t="s">
        <v>21</v>
      </c>
      <c r="F143" t="s">
        <v>53</v>
      </c>
      <c r="G143">
        <v>707</v>
      </c>
      <c r="H143" s="21">
        <v>38</v>
      </c>
      <c r="I143" s="21">
        <v>544.49450000000002</v>
      </c>
      <c r="J143" t="s">
        <v>16</v>
      </c>
      <c r="K143" s="21">
        <f>_xlfn.XLOOKUP(F143,Crop_Cost_Data!$A$1:$A$7,Crop_Cost_Data!$B$1:$B$7,"Unkown",0)</f>
        <v>19</v>
      </c>
      <c r="L143" s="21">
        <f t="shared" si="10"/>
        <v>26866</v>
      </c>
      <c r="M143" s="21">
        <f t="shared" si="11"/>
        <v>13433</v>
      </c>
      <c r="N143" s="21">
        <f t="shared" si="12"/>
        <v>12888.505499999999</v>
      </c>
      <c r="O143" s="11">
        <f t="shared" si="13"/>
        <v>0.47973295243058139</v>
      </c>
      <c r="P143" s="11" t="str">
        <f t="shared" si="14"/>
        <v>Profit</v>
      </c>
    </row>
    <row r="144" spans="1:16">
      <c r="A144" t="s">
        <v>296</v>
      </c>
      <c r="B144" s="6">
        <v>45775</v>
      </c>
      <c r="C144" t="s">
        <v>33</v>
      </c>
      <c r="D144" t="s">
        <v>89</v>
      </c>
      <c r="E144" t="s">
        <v>14</v>
      </c>
      <c r="F144" t="s">
        <v>61</v>
      </c>
      <c r="G144">
        <v>624</v>
      </c>
      <c r="H144" s="21">
        <v>37</v>
      </c>
      <c r="I144" s="21">
        <v>544.49450000000002</v>
      </c>
      <c r="J144" t="s">
        <v>16</v>
      </c>
      <c r="K144" s="21">
        <f>_xlfn.XLOOKUP(F144,Crop_Cost_Data!$A$1:$A$7,Crop_Cost_Data!$B$1:$B$7,"Unkown",0)</f>
        <v>35</v>
      </c>
      <c r="L144" s="21">
        <f t="shared" si="10"/>
        <v>23088</v>
      </c>
      <c r="M144" s="21">
        <f t="shared" si="11"/>
        <v>21840</v>
      </c>
      <c r="N144" s="21">
        <f t="shared" si="12"/>
        <v>703.50549999999998</v>
      </c>
      <c r="O144" s="11">
        <f t="shared" si="13"/>
        <v>3.047061243936244E-2</v>
      </c>
      <c r="P144" s="11" t="str">
        <f t="shared" si="14"/>
        <v>Profit</v>
      </c>
    </row>
    <row r="145" spans="1:16">
      <c r="A145" t="s">
        <v>297</v>
      </c>
      <c r="B145" s="6">
        <v>45676</v>
      </c>
      <c r="C145" t="s">
        <v>19</v>
      </c>
      <c r="D145" t="s">
        <v>74</v>
      </c>
      <c r="E145" t="s">
        <v>21</v>
      </c>
      <c r="F145" t="s">
        <v>53</v>
      </c>
      <c r="G145">
        <v>429</v>
      </c>
      <c r="H145" s="21">
        <v>24</v>
      </c>
      <c r="I145" s="21">
        <v>722</v>
      </c>
      <c r="J145" t="s">
        <v>16</v>
      </c>
      <c r="K145" s="21">
        <f>_xlfn.XLOOKUP(F145,Crop_Cost_Data!$A$1:$A$7,Crop_Cost_Data!$B$1:$B$7,"Unkown",0)</f>
        <v>19</v>
      </c>
      <c r="L145" s="21">
        <f t="shared" si="10"/>
        <v>10296</v>
      </c>
      <c r="M145" s="21">
        <f t="shared" si="11"/>
        <v>8151</v>
      </c>
      <c r="N145" s="21">
        <f t="shared" si="12"/>
        <v>1423</v>
      </c>
      <c r="O145" s="11">
        <f t="shared" si="13"/>
        <v>0.13820901320901322</v>
      </c>
      <c r="P145" s="11" t="str">
        <f t="shared" si="14"/>
        <v>Profit</v>
      </c>
    </row>
    <row r="146" spans="1:16">
      <c r="A146" t="s">
        <v>298</v>
      </c>
      <c r="B146" s="6">
        <v>45755</v>
      </c>
      <c r="C146" t="s">
        <v>33</v>
      </c>
      <c r="D146" t="s">
        <v>46</v>
      </c>
      <c r="E146" t="s">
        <v>14</v>
      </c>
      <c r="F146" t="s">
        <v>69</v>
      </c>
      <c r="G146">
        <v>643</v>
      </c>
      <c r="H146" s="21">
        <v>108</v>
      </c>
      <c r="I146" s="21">
        <v>544.49450000000002</v>
      </c>
      <c r="J146" t="s">
        <v>35</v>
      </c>
      <c r="K146" s="21">
        <f>_xlfn.XLOOKUP(F146,Crop_Cost_Data!$A$1:$A$7,Crop_Cost_Data!$B$1:$B$7,"Unkown",0)</f>
        <v>55</v>
      </c>
      <c r="L146" s="21">
        <f t="shared" si="10"/>
        <v>69444</v>
      </c>
      <c r="M146" s="21">
        <f t="shared" si="11"/>
        <v>35365</v>
      </c>
      <c r="N146" s="21">
        <f t="shared" si="12"/>
        <v>33534.505499999999</v>
      </c>
      <c r="O146" s="11">
        <f t="shared" si="13"/>
        <v>0.48289996975980648</v>
      </c>
      <c r="P146" s="11" t="str">
        <f t="shared" si="14"/>
        <v>Profit</v>
      </c>
    </row>
    <row r="147" spans="1:16">
      <c r="A147" t="s">
        <v>300</v>
      </c>
      <c r="B147" s="6">
        <v>45799</v>
      </c>
      <c r="C147" t="s">
        <v>24</v>
      </c>
      <c r="D147" t="s">
        <v>89</v>
      </c>
      <c r="E147" t="s">
        <v>14</v>
      </c>
      <c r="F147" t="s">
        <v>15</v>
      </c>
      <c r="G147">
        <v>940</v>
      </c>
      <c r="H147" s="21">
        <v>57</v>
      </c>
      <c r="I147" s="21">
        <v>562</v>
      </c>
      <c r="J147" t="s">
        <v>35</v>
      </c>
      <c r="K147" s="21">
        <f>_xlfn.XLOOKUP(F147,Crop_Cost_Data!$A$1:$A$7,Crop_Cost_Data!$B$1:$B$7,"Unkown",0)</f>
        <v>20</v>
      </c>
      <c r="L147" s="21">
        <f t="shared" si="10"/>
        <v>53580</v>
      </c>
      <c r="M147" s="21">
        <f t="shared" si="11"/>
        <v>18800</v>
      </c>
      <c r="N147" s="21">
        <f t="shared" si="12"/>
        <v>34218</v>
      </c>
      <c r="O147" s="11">
        <f t="shared" si="13"/>
        <v>0.63863381858902579</v>
      </c>
      <c r="P147" s="11" t="str">
        <f t="shared" si="14"/>
        <v>Profit</v>
      </c>
    </row>
    <row r="148" spans="1:16">
      <c r="A148" t="s">
        <v>301</v>
      </c>
      <c r="B148" s="6">
        <v>45764</v>
      </c>
      <c r="C148" t="s">
        <v>33</v>
      </c>
      <c r="D148" t="s">
        <v>74</v>
      </c>
      <c r="E148" t="s">
        <v>21</v>
      </c>
      <c r="F148" t="s">
        <v>30</v>
      </c>
      <c r="G148">
        <v>420</v>
      </c>
      <c r="H148" s="21">
        <v>28</v>
      </c>
      <c r="I148" s="21">
        <v>544.49450000000002</v>
      </c>
      <c r="J148" t="s">
        <v>35</v>
      </c>
      <c r="K148" s="21">
        <f>_xlfn.XLOOKUP(F148,Crop_Cost_Data!$A$1:$A$7,Crop_Cost_Data!$B$1:$B$7,"Unkown",0)</f>
        <v>22</v>
      </c>
      <c r="L148" s="21">
        <f t="shared" si="10"/>
        <v>11760</v>
      </c>
      <c r="M148" s="21">
        <f t="shared" si="11"/>
        <v>9240</v>
      </c>
      <c r="N148" s="21">
        <f t="shared" si="12"/>
        <v>1975.5055</v>
      </c>
      <c r="O148" s="11">
        <f t="shared" si="13"/>
        <v>0.16798516156462584</v>
      </c>
      <c r="P148" s="11" t="str">
        <f t="shared" si="14"/>
        <v>Profit</v>
      </c>
    </row>
    <row r="149" spans="1:16">
      <c r="A149" t="s">
        <v>303</v>
      </c>
      <c r="B149" s="6">
        <v>45693</v>
      </c>
      <c r="C149" t="s">
        <v>24</v>
      </c>
      <c r="D149" t="s">
        <v>64</v>
      </c>
      <c r="E149" t="s">
        <v>21</v>
      </c>
      <c r="F149" t="s">
        <v>15</v>
      </c>
      <c r="G149">
        <v>187</v>
      </c>
      <c r="H149" s="21">
        <v>53</v>
      </c>
      <c r="I149" s="21">
        <v>544.49450000000002</v>
      </c>
      <c r="J149" t="s">
        <v>35</v>
      </c>
      <c r="K149" s="21">
        <f>_xlfn.XLOOKUP(F149,Crop_Cost_Data!$A$1:$A$7,Crop_Cost_Data!$B$1:$B$7,"Unkown",0)</f>
        <v>20</v>
      </c>
      <c r="L149" s="21">
        <f t="shared" si="10"/>
        <v>9911</v>
      </c>
      <c r="M149" s="21">
        <f t="shared" si="11"/>
        <v>3740</v>
      </c>
      <c r="N149" s="21">
        <f t="shared" si="12"/>
        <v>5626.5055000000002</v>
      </c>
      <c r="O149" s="11">
        <f t="shared" si="13"/>
        <v>0.56770310765815757</v>
      </c>
      <c r="P149" s="11" t="str">
        <f t="shared" si="14"/>
        <v>Profit</v>
      </c>
    </row>
    <row r="150" spans="1:16">
      <c r="A150" t="s">
        <v>305</v>
      </c>
      <c r="B150" s="6">
        <v>45808</v>
      </c>
      <c r="C150" t="s">
        <v>24</v>
      </c>
      <c r="D150" t="s">
        <v>89</v>
      </c>
      <c r="E150" t="s">
        <v>14</v>
      </c>
      <c r="F150" t="s">
        <v>15</v>
      </c>
      <c r="G150">
        <v>1650</v>
      </c>
      <c r="H150" s="21">
        <v>52</v>
      </c>
      <c r="I150" s="21">
        <v>786</v>
      </c>
      <c r="J150" t="s">
        <v>35</v>
      </c>
      <c r="K150" s="21">
        <f>_xlfn.XLOOKUP(F150,Crop_Cost_Data!$A$1:$A$7,Crop_Cost_Data!$B$1:$B$7,"Unkown",0)</f>
        <v>20</v>
      </c>
      <c r="L150" s="21">
        <f t="shared" si="10"/>
        <v>85800</v>
      </c>
      <c r="M150" s="21">
        <f t="shared" si="11"/>
        <v>33000</v>
      </c>
      <c r="N150" s="21">
        <f t="shared" si="12"/>
        <v>52014</v>
      </c>
      <c r="O150" s="11">
        <f t="shared" si="13"/>
        <v>0.60622377622377621</v>
      </c>
      <c r="P150" s="11" t="str">
        <f t="shared" si="14"/>
        <v>Profit</v>
      </c>
    </row>
    <row r="151" spans="1:16">
      <c r="A151" t="s">
        <v>307</v>
      </c>
      <c r="B151" s="6">
        <v>45731</v>
      </c>
      <c r="C151" t="s">
        <v>12</v>
      </c>
      <c r="D151" t="s">
        <v>20</v>
      </c>
      <c r="E151" t="s">
        <v>21</v>
      </c>
      <c r="F151" t="s">
        <v>15</v>
      </c>
      <c r="G151">
        <v>419</v>
      </c>
      <c r="H151" s="21">
        <v>56</v>
      </c>
      <c r="I151" s="21">
        <v>460</v>
      </c>
      <c r="J151" t="s">
        <v>16</v>
      </c>
      <c r="K151" s="21">
        <f>_xlfn.XLOOKUP(F151,Crop_Cost_Data!$A$1:$A$7,Crop_Cost_Data!$B$1:$B$7,"Unkown",0)</f>
        <v>20</v>
      </c>
      <c r="L151" s="21">
        <f t="shared" si="10"/>
        <v>23464</v>
      </c>
      <c r="M151" s="21">
        <f t="shared" si="11"/>
        <v>8380</v>
      </c>
      <c r="N151" s="21">
        <f t="shared" si="12"/>
        <v>14624</v>
      </c>
      <c r="O151" s="11">
        <f t="shared" si="13"/>
        <v>0.62325264234572109</v>
      </c>
      <c r="P151" s="11" t="str">
        <f t="shared" si="14"/>
        <v>Profit</v>
      </c>
    </row>
    <row r="152" spans="1:16">
      <c r="A152" t="s">
        <v>308</v>
      </c>
      <c r="B152" s="6">
        <v>45715</v>
      </c>
      <c r="C152" t="s">
        <v>45</v>
      </c>
      <c r="D152" t="s">
        <v>89</v>
      </c>
      <c r="E152" t="s">
        <v>14</v>
      </c>
      <c r="F152" t="s">
        <v>53</v>
      </c>
      <c r="G152">
        <v>1217</v>
      </c>
      <c r="H152" s="21">
        <v>18</v>
      </c>
      <c r="I152" s="21">
        <v>476</v>
      </c>
      <c r="J152" t="s">
        <v>16</v>
      </c>
      <c r="K152" s="21">
        <f>_xlfn.XLOOKUP(F152,Crop_Cost_Data!$A$1:$A$7,Crop_Cost_Data!$B$1:$B$7,"Unkown",0)</f>
        <v>19</v>
      </c>
      <c r="L152" s="21">
        <f t="shared" si="10"/>
        <v>21906</v>
      </c>
      <c r="M152" s="21">
        <f t="shared" si="11"/>
        <v>23123</v>
      </c>
      <c r="N152" s="21">
        <f t="shared" si="12"/>
        <v>-1693</v>
      </c>
      <c r="O152" s="11">
        <f t="shared" si="13"/>
        <v>-7.7284762165616722E-2</v>
      </c>
      <c r="P152" s="11" t="str">
        <f t="shared" si="14"/>
        <v>Loss</v>
      </c>
    </row>
    <row r="153" spans="1:16">
      <c r="A153" t="s">
        <v>310</v>
      </c>
      <c r="B153" s="6">
        <v>45933</v>
      </c>
      <c r="C153" t="s">
        <v>12</v>
      </c>
      <c r="D153" t="s">
        <v>20</v>
      </c>
      <c r="E153" t="s">
        <v>21</v>
      </c>
      <c r="F153" t="s">
        <v>15</v>
      </c>
      <c r="G153">
        <v>284</v>
      </c>
      <c r="H153" s="21">
        <v>19</v>
      </c>
      <c r="I153" s="21">
        <v>544.49450000000002</v>
      </c>
      <c r="J153" t="s">
        <v>35</v>
      </c>
      <c r="K153" s="21">
        <f>_xlfn.XLOOKUP(F153,Crop_Cost_Data!$A$1:$A$7,Crop_Cost_Data!$B$1:$B$7,"Unkown",0)</f>
        <v>20</v>
      </c>
      <c r="L153" s="21">
        <f t="shared" si="10"/>
        <v>5396</v>
      </c>
      <c r="M153" s="21">
        <f t="shared" si="11"/>
        <v>5680</v>
      </c>
      <c r="N153" s="21">
        <f t="shared" si="12"/>
        <v>-828.49450000000002</v>
      </c>
      <c r="O153" s="11">
        <f t="shared" si="13"/>
        <v>-0.15353863973313567</v>
      </c>
      <c r="P153" s="11" t="str">
        <f t="shared" si="14"/>
        <v>Loss</v>
      </c>
    </row>
    <row r="154" spans="1:16">
      <c r="A154" t="s">
        <v>312</v>
      </c>
      <c r="B154" s="6">
        <v>45704</v>
      </c>
      <c r="C154" t="s">
        <v>45</v>
      </c>
      <c r="D154" t="s">
        <v>64</v>
      </c>
      <c r="E154" t="s">
        <v>21</v>
      </c>
      <c r="F154" t="s">
        <v>15</v>
      </c>
      <c r="G154">
        <v>773</v>
      </c>
      <c r="H154" s="21">
        <v>46</v>
      </c>
      <c r="I154" s="21">
        <v>510</v>
      </c>
      <c r="J154" t="s">
        <v>16</v>
      </c>
      <c r="K154" s="21">
        <f>_xlfn.XLOOKUP(F154,Crop_Cost_Data!$A$1:$A$7,Crop_Cost_Data!$B$1:$B$7,"Unkown",0)</f>
        <v>20</v>
      </c>
      <c r="L154" s="21">
        <f t="shared" si="10"/>
        <v>35558</v>
      </c>
      <c r="M154" s="21">
        <f t="shared" si="11"/>
        <v>15460</v>
      </c>
      <c r="N154" s="21">
        <f t="shared" si="12"/>
        <v>19588</v>
      </c>
      <c r="O154" s="11">
        <f t="shared" si="13"/>
        <v>0.55087462736936832</v>
      </c>
      <c r="P154" s="11" t="str">
        <f t="shared" si="14"/>
        <v>Profit</v>
      </c>
    </row>
    <row r="155" spans="1:16">
      <c r="A155" t="s">
        <v>314</v>
      </c>
      <c r="B155" s="6">
        <v>45842</v>
      </c>
      <c r="C155" t="s">
        <v>33</v>
      </c>
      <c r="D155" t="s">
        <v>89</v>
      </c>
      <c r="E155" t="s">
        <v>14</v>
      </c>
      <c r="F155" t="s">
        <v>26</v>
      </c>
      <c r="G155">
        <v>1429</v>
      </c>
      <c r="H155" s="21">
        <v>28</v>
      </c>
      <c r="I155" s="21">
        <v>544.49450000000002</v>
      </c>
      <c r="J155" t="s">
        <v>35</v>
      </c>
      <c r="K155" s="21">
        <f>_xlfn.XLOOKUP(F155,Crop_Cost_Data!$A$1:$A$7,Crop_Cost_Data!$B$1:$B$7,"Unkown",0)</f>
        <v>18</v>
      </c>
      <c r="L155" s="21">
        <f t="shared" si="10"/>
        <v>40012</v>
      </c>
      <c r="M155" s="21">
        <f t="shared" si="11"/>
        <v>25722</v>
      </c>
      <c r="N155" s="21">
        <f t="shared" si="12"/>
        <v>13745.505499999999</v>
      </c>
      <c r="O155" s="11">
        <f t="shared" si="13"/>
        <v>0.34353457712686192</v>
      </c>
      <c r="P155" s="11" t="str">
        <f t="shared" si="14"/>
        <v>Profit</v>
      </c>
    </row>
    <row r="156" spans="1:16">
      <c r="A156" t="s">
        <v>316</v>
      </c>
      <c r="B156" s="6">
        <v>45902</v>
      </c>
      <c r="C156" t="s">
        <v>45</v>
      </c>
      <c r="D156" t="s">
        <v>89</v>
      </c>
      <c r="E156" t="s">
        <v>14</v>
      </c>
      <c r="F156" t="s">
        <v>15</v>
      </c>
      <c r="G156">
        <v>1765</v>
      </c>
      <c r="H156" s="21">
        <v>25</v>
      </c>
      <c r="I156" s="21">
        <v>790</v>
      </c>
      <c r="J156" t="s">
        <v>35</v>
      </c>
      <c r="K156" s="21">
        <f>_xlfn.XLOOKUP(F156,Crop_Cost_Data!$A$1:$A$7,Crop_Cost_Data!$B$1:$B$7,"Unkown",0)</f>
        <v>20</v>
      </c>
      <c r="L156" s="21">
        <f t="shared" si="10"/>
        <v>44125</v>
      </c>
      <c r="M156" s="21">
        <f t="shared" si="11"/>
        <v>35300</v>
      </c>
      <c r="N156" s="21">
        <f t="shared" si="12"/>
        <v>8035</v>
      </c>
      <c r="O156" s="11">
        <f t="shared" si="13"/>
        <v>0.18209631728045325</v>
      </c>
      <c r="P156" s="11" t="str">
        <f t="shared" si="14"/>
        <v>Profit</v>
      </c>
    </row>
    <row r="157" spans="1:16">
      <c r="A157" t="s">
        <v>318</v>
      </c>
      <c r="B157" s="6">
        <v>45771</v>
      </c>
      <c r="C157" t="s">
        <v>33</v>
      </c>
      <c r="D157" t="s">
        <v>20</v>
      </c>
      <c r="E157" t="s">
        <v>21</v>
      </c>
      <c r="F157" t="s">
        <v>53</v>
      </c>
      <c r="G157">
        <v>379</v>
      </c>
      <c r="H157" s="21">
        <v>35</v>
      </c>
      <c r="I157" s="21">
        <v>544.49450000000002</v>
      </c>
      <c r="J157" t="s">
        <v>35</v>
      </c>
      <c r="K157" s="21">
        <f>_xlfn.XLOOKUP(F157,Crop_Cost_Data!$A$1:$A$7,Crop_Cost_Data!$B$1:$B$7,"Unkown",0)</f>
        <v>19</v>
      </c>
      <c r="L157" s="21">
        <f t="shared" si="10"/>
        <v>13265</v>
      </c>
      <c r="M157" s="21">
        <f t="shared" si="11"/>
        <v>7201</v>
      </c>
      <c r="N157" s="21">
        <f t="shared" si="12"/>
        <v>5519.5055000000002</v>
      </c>
      <c r="O157" s="11">
        <f t="shared" si="13"/>
        <v>0.41609540143234075</v>
      </c>
      <c r="P157" s="11" t="str">
        <f t="shared" si="14"/>
        <v>Profit</v>
      </c>
    </row>
    <row r="158" spans="1:16">
      <c r="A158" t="s">
        <v>320</v>
      </c>
      <c r="B158" s="6">
        <v>45730</v>
      </c>
      <c r="C158" t="s">
        <v>12</v>
      </c>
      <c r="D158" t="s">
        <v>20</v>
      </c>
      <c r="E158" t="s">
        <v>21</v>
      </c>
      <c r="F158" t="s">
        <v>15</v>
      </c>
      <c r="G158">
        <v>598</v>
      </c>
      <c r="H158" s="21">
        <v>55</v>
      </c>
      <c r="I158" s="21">
        <v>544.49450000000002</v>
      </c>
      <c r="J158" t="s">
        <v>16</v>
      </c>
      <c r="K158" s="21">
        <f>_xlfn.XLOOKUP(F158,Crop_Cost_Data!$A$1:$A$7,Crop_Cost_Data!$B$1:$B$7,"Unkown",0)</f>
        <v>20</v>
      </c>
      <c r="L158" s="21">
        <f t="shared" si="10"/>
        <v>32890</v>
      </c>
      <c r="M158" s="21">
        <f t="shared" si="11"/>
        <v>11960</v>
      </c>
      <c r="N158" s="21">
        <f t="shared" si="12"/>
        <v>20385.505499999999</v>
      </c>
      <c r="O158" s="11">
        <f t="shared" si="13"/>
        <v>0.61980861964122835</v>
      </c>
      <c r="P158" s="11" t="str">
        <f t="shared" si="14"/>
        <v>Profit</v>
      </c>
    </row>
    <row r="159" spans="1:16">
      <c r="A159" t="s">
        <v>322</v>
      </c>
      <c r="B159" s="6">
        <v>45672</v>
      </c>
      <c r="C159" t="s">
        <v>19</v>
      </c>
      <c r="D159" t="s">
        <v>40</v>
      </c>
      <c r="E159" t="s">
        <v>14</v>
      </c>
      <c r="F159" t="s">
        <v>30</v>
      </c>
      <c r="G159">
        <v>309</v>
      </c>
      <c r="H159" s="21">
        <v>25</v>
      </c>
      <c r="I159" s="21">
        <v>408</v>
      </c>
      <c r="J159" t="s">
        <v>35</v>
      </c>
      <c r="K159" s="21">
        <f>_xlfn.XLOOKUP(F159,Crop_Cost_Data!$A$1:$A$7,Crop_Cost_Data!$B$1:$B$7,"Unkown",0)</f>
        <v>22</v>
      </c>
      <c r="L159" s="21">
        <f t="shared" si="10"/>
        <v>7725</v>
      </c>
      <c r="M159" s="21">
        <f t="shared" si="11"/>
        <v>6798</v>
      </c>
      <c r="N159" s="21">
        <f t="shared" si="12"/>
        <v>519</v>
      </c>
      <c r="O159" s="11">
        <f t="shared" si="13"/>
        <v>6.718446601941748E-2</v>
      </c>
      <c r="P159" s="11" t="str">
        <f t="shared" si="14"/>
        <v>Profit</v>
      </c>
    </row>
    <row r="160" spans="1:16">
      <c r="A160" t="s">
        <v>324</v>
      </c>
      <c r="B160" s="6">
        <v>45688</v>
      </c>
      <c r="C160" t="s">
        <v>19</v>
      </c>
      <c r="D160" t="s">
        <v>46</v>
      </c>
      <c r="E160" t="s">
        <v>14</v>
      </c>
      <c r="F160" t="s">
        <v>69</v>
      </c>
      <c r="G160">
        <v>609</v>
      </c>
      <c r="H160" s="21">
        <v>70</v>
      </c>
      <c r="I160" s="21">
        <v>544.49450000000002</v>
      </c>
      <c r="J160" t="s">
        <v>16</v>
      </c>
      <c r="K160" s="21">
        <f>_xlfn.XLOOKUP(F160,Crop_Cost_Data!$A$1:$A$7,Crop_Cost_Data!$B$1:$B$7,"Unkown",0)</f>
        <v>55</v>
      </c>
      <c r="L160" s="21">
        <f t="shared" si="10"/>
        <v>42630</v>
      </c>
      <c r="M160" s="21">
        <f t="shared" si="11"/>
        <v>33495</v>
      </c>
      <c r="N160" s="21">
        <f t="shared" si="12"/>
        <v>8590.5054999999993</v>
      </c>
      <c r="O160" s="11">
        <f t="shared" si="13"/>
        <v>0.2015131480178278</v>
      </c>
      <c r="P160" s="11" t="str">
        <f t="shared" si="14"/>
        <v>Profit</v>
      </c>
    </row>
    <row r="161" spans="1:16">
      <c r="A161" t="s">
        <v>326</v>
      </c>
      <c r="B161" s="6">
        <v>45905</v>
      </c>
      <c r="C161" t="s">
        <v>24</v>
      </c>
      <c r="D161" t="s">
        <v>20</v>
      </c>
      <c r="E161" t="s">
        <v>21</v>
      </c>
      <c r="F161" t="s">
        <v>26</v>
      </c>
      <c r="G161">
        <v>173</v>
      </c>
      <c r="H161" s="21">
        <v>31</v>
      </c>
      <c r="I161" s="21">
        <v>544.49450000000002</v>
      </c>
      <c r="J161" t="s">
        <v>35</v>
      </c>
      <c r="K161" s="21">
        <f>_xlfn.XLOOKUP(F161,Crop_Cost_Data!$A$1:$A$7,Crop_Cost_Data!$B$1:$B$7,"Unkown",0)</f>
        <v>18</v>
      </c>
      <c r="L161" s="21">
        <f t="shared" si="10"/>
        <v>5363</v>
      </c>
      <c r="M161" s="21">
        <f t="shared" si="11"/>
        <v>3114</v>
      </c>
      <c r="N161" s="21">
        <f t="shared" si="12"/>
        <v>1704.5055</v>
      </c>
      <c r="O161" s="11">
        <f t="shared" si="13"/>
        <v>0.31782686928957671</v>
      </c>
      <c r="P161" s="11" t="str">
        <f t="shared" si="14"/>
        <v>Profit</v>
      </c>
    </row>
    <row r="162" spans="1:16">
      <c r="A162" t="s">
        <v>328</v>
      </c>
      <c r="B162" s="6">
        <v>45677</v>
      </c>
      <c r="C162" t="s">
        <v>19</v>
      </c>
      <c r="D162" t="s">
        <v>89</v>
      </c>
      <c r="E162" t="s">
        <v>14</v>
      </c>
      <c r="F162" t="s">
        <v>53</v>
      </c>
      <c r="G162">
        <v>1679</v>
      </c>
      <c r="H162" s="21">
        <v>26</v>
      </c>
      <c r="I162" s="21">
        <v>544.49450000000002</v>
      </c>
      <c r="J162" t="s">
        <v>35</v>
      </c>
      <c r="K162" s="21">
        <f>_xlfn.XLOOKUP(F162,Crop_Cost_Data!$A$1:$A$7,Crop_Cost_Data!$B$1:$B$7,"Unkown",0)</f>
        <v>19</v>
      </c>
      <c r="L162" s="21">
        <f t="shared" si="10"/>
        <v>43654</v>
      </c>
      <c r="M162" s="21">
        <f t="shared" si="11"/>
        <v>31901</v>
      </c>
      <c r="N162" s="21">
        <f t="shared" si="12"/>
        <v>11208.505499999999</v>
      </c>
      <c r="O162" s="11">
        <f t="shared" si="13"/>
        <v>0.25675781142621523</v>
      </c>
      <c r="P162" s="11" t="str">
        <f t="shared" si="14"/>
        <v>Profit</v>
      </c>
    </row>
    <row r="163" spans="1:16">
      <c r="A163" t="s">
        <v>330</v>
      </c>
      <c r="B163" s="6">
        <v>45761</v>
      </c>
      <c r="C163" t="s">
        <v>33</v>
      </c>
      <c r="D163" t="s">
        <v>46</v>
      </c>
      <c r="E163" t="s">
        <v>14</v>
      </c>
      <c r="F163" t="s">
        <v>15</v>
      </c>
      <c r="G163">
        <v>432</v>
      </c>
      <c r="H163" s="21">
        <v>19</v>
      </c>
      <c r="I163" s="21">
        <v>544.49450000000002</v>
      </c>
      <c r="J163" t="s">
        <v>35</v>
      </c>
      <c r="K163" s="21">
        <f>_xlfn.XLOOKUP(F163,Crop_Cost_Data!$A$1:$A$7,Crop_Cost_Data!$B$1:$B$7,"Unkown",0)</f>
        <v>20</v>
      </c>
      <c r="L163" s="21">
        <f t="shared" si="10"/>
        <v>8208</v>
      </c>
      <c r="M163" s="21">
        <f t="shared" si="11"/>
        <v>8640</v>
      </c>
      <c r="N163" s="21">
        <f t="shared" si="12"/>
        <v>-976.49450000000002</v>
      </c>
      <c r="O163" s="11">
        <f t="shared" si="13"/>
        <v>-0.11896862816764132</v>
      </c>
      <c r="P163" s="11" t="str">
        <f t="shared" si="14"/>
        <v>Loss</v>
      </c>
    </row>
    <row r="164" spans="1:16">
      <c r="A164" t="s">
        <v>332</v>
      </c>
      <c r="B164" s="6">
        <v>45685</v>
      </c>
      <c r="C164" t="s">
        <v>19</v>
      </c>
      <c r="D164" t="s">
        <v>89</v>
      </c>
      <c r="E164" t="s">
        <v>14</v>
      </c>
      <c r="F164" t="s">
        <v>30</v>
      </c>
      <c r="G164">
        <v>1392</v>
      </c>
      <c r="H164" s="21">
        <v>25</v>
      </c>
      <c r="I164" s="21">
        <v>544.49450000000002</v>
      </c>
      <c r="J164" t="s">
        <v>35</v>
      </c>
      <c r="K164" s="21">
        <f>_xlfn.XLOOKUP(F164,Crop_Cost_Data!$A$1:$A$7,Crop_Cost_Data!$B$1:$B$7,"Unkown",0)</f>
        <v>22</v>
      </c>
      <c r="L164" s="21">
        <f t="shared" si="10"/>
        <v>34800</v>
      </c>
      <c r="M164" s="21">
        <f t="shared" si="11"/>
        <v>30624</v>
      </c>
      <c r="N164" s="21">
        <f t="shared" si="12"/>
        <v>3631.5055000000002</v>
      </c>
      <c r="O164" s="11">
        <f t="shared" si="13"/>
        <v>0.10435360632183908</v>
      </c>
      <c r="P164" s="11" t="str">
        <f t="shared" si="14"/>
        <v>Profit</v>
      </c>
    </row>
    <row r="165" spans="1:16">
      <c r="A165" t="s">
        <v>334</v>
      </c>
      <c r="B165" s="6">
        <v>45714</v>
      </c>
      <c r="C165" t="s">
        <v>45</v>
      </c>
      <c r="D165" t="s">
        <v>46</v>
      </c>
      <c r="E165" t="s">
        <v>14</v>
      </c>
      <c r="F165" t="s">
        <v>69</v>
      </c>
      <c r="G165">
        <v>897</v>
      </c>
      <c r="H165" s="21">
        <v>91</v>
      </c>
      <c r="I165" s="21">
        <v>272</v>
      </c>
      <c r="J165" t="s">
        <v>16</v>
      </c>
      <c r="K165" s="21">
        <f>_xlfn.XLOOKUP(F165,Crop_Cost_Data!$A$1:$A$7,Crop_Cost_Data!$B$1:$B$7,"Unkown",0)</f>
        <v>55</v>
      </c>
      <c r="L165" s="21">
        <f t="shared" si="10"/>
        <v>81627</v>
      </c>
      <c r="M165" s="21">
        <f t="shared" si="11"/>
        <v>49335</v>
      </c>
      <c r="N165" s="21">
        <f t="shared" si="12"/>
        <v>32020</v>
      </c>
      <c r="O165" s="11">
        <f t="shared" si="13"/>
        <v>0.39227216484741567</v>
      </c>
      <c r="P165" s="11" t="str">
        <f t="shared" si="14"/>
        <v>Profit</v>
      </c>
    </row>
    <row r="166" spans="1:16">
      <c r="A166" t="s">
        <v>335</v>
      </c>
      <c r="B166" s="6">
        <v>45747</v>
      </c>
      <c r="C166" t="s">
        <v>12</v>
      </c>
      <c r="D166" t="s">
        <v>25</v>
      </c>
      <c r="E166" t="s">
        <v>21</v>
      </c>
      <c r="F166" t="s">
        <v>26</v>
      </c>
      <c r="G166">
        <v>844</v>
      </c>
      <c r="H166" s="21">
        <v>31</v>
      </c>
      <c r="I166" s="21">
        <v>544.49450000000002</v>
      </c>
      <c r="J166" t="s">
        <v>16</v>
      </c>
      <c r="K166" s="21">
        <f>_xlfn.XLOOKUP(F166,Crop_Cost_Data!$A$1:$A$7,Crop_Cost_Data!$B$1:$B$7,"Unkown",0)</f>
        <v>18</v>
      </c>
      <c r="L166" s="21">
        <f t="shared" si="10"/>
        <v>26164</v>
      </c>
      <c r="M166" s="21">
        <f t="shared" si="11"/>
        <v>15192</v>
      </c>
      <c r="N166" s="21">
        <f t="shared" si="12"/>
        <v>10427.505499999999</v>
      </c>
      <c r="O166" s="11">
        <f t="shared" si="13"/>
        <v>0.39854401085460939</v>
      </c>
      <c r="P166" s="11" t="str">
        <f t="shared" si="14"/>
        <v>Profit</v>
      </c>
    </row>
    <row r="167" spans="1:16">
      <c r="A167" t="s">
        <v>337</v>
      </c>
      <c r="B167" s="6">
        <v>45841</v>
      </c>
      <c r="C167" t="s">
        <v>12</v>
      </c>
      <c r="D167" t="s">
        <v>89</v>
      </c>
      <c r="E167" t="s">
        <v>14</v>
      </c>
      <c r="F167" t="s">
        <v>15</v>
      </c>
      <c r="G167">
        <v>855</v>
      </c>
      <c r="H167" s="21">
        <v>23</v>
      </c>
      <c r="I167" s="21">
        <v>544.49450000000002</v>
      </c>
      <c r="J167" t="s">
        <v>16</v>
      </c>
      <c r="K167" s="21">
        <f>_xlfn.XLOOKUP(F167,Crop_Cost_Data!$A$1:$A$7,Crop_Cost_Data!$B$1:$B$7,"Unkown",0)</f>
        <v>20</v>
      </c>
      <c r="L167" s="21">
        <f t="shared" si="10"/>
        <v>19665</v>
      </c>
      <c r="M167" s="21">
        <f t="shared" si="11"/>
        <v>17100</v>
      </c>
      <c r="N167" s="21">
        <f t="shared" si="12"/>
        <v>2020.5055</v>
      </c>
      <c r="O167" s="11">
        <f t="shared" si="13"/>
        <v>0.10274627510806</v>
      </c>
      <c r="P167" s="11" t="str">
        <f t="shared" si="14"/>
        <v>Profit</v>
      </c>
    </row>
    <row r="168" spans="1:16">
      <c r="A168" t="s">
        <v>339</v>
      </c>
      <c r="B168" s="6">
        <v>45802</v>
      </c>
      <c r="C168" t="s">
        <v>24</v>
      </c>
      <c r="D168" t="s">
        <v>74</v>
      </c>
      <c r="E168" t="s">
        <v>21</v>
      </c>
      <c r="F168" t="s">
        <v>53</v>
      </c>
      <c r="G168">
        <v>559</v>
      </c>
      <c r="H168" s="21">
        <v>40</v>
      </c>
      <c r="I168" s="21">
        <v>544.49450000000002</v>
      </c>
      <c r="J168" t="s">
        <v>35</v>
      </c>
      <c r="K168" s="21">
        <f>_xlfn.XLOOKUP(F168,Crop_Cost_Data!$A$1:$A$7,Crop_Cost_Data!$B$1:$B$7,"Unkown",0)</f>
        <v>19</v>
      </c>
      <c r="L168" s="21">
        <f t="shared" si="10"/>
        <v>22360</v>
      </c>
      <c r="M168" s="21">
        <f t="shared" si="11"/>
        <v>10621</v>
      </c>
      <c r="N168" s="21">
        <f t="shared" si="12"/>
        <v>11194.505499999999</v>
      </c>
      <c r="O168" s="11">
        <f t="shared" si="13"/>
        <v>0.50064872540250449</v>
      </c>
      <c r="P168" s="11" t="str">
        <f t="shared" si="14"/>
        <v>Profit</v>
      </c>
    </row>
    <row r="169" spans="1:16">
      <c r="A169" t="s">
        <v>341</v>
      </c>
      <c r="B169" s="6">
        <v>45770</v>
      </c>
      <c r="C169" t="s">
        <v>33</v>
      </c>
      <c r="D169" t="s">
        <v>64</v>
      </c>
      <c r="E169" t="s">
        <v>21</v>
      </c>
      <c r="F169" t="s">
        <v>15</v>
      </c>
      <c r="G169">
        <v>552</v>
      </c>
      <c r="H169" s="21">
        <v>39</v>
      </c>
      <c r="I169" s="21">
        <v>544.49450000000002</v>
      </c>
      <c r="J169" t="s">
        <v>16</v>
      </c>
      <c r="K169" s="21">
        <f>_xlfn.XLOOKUP(F169,Crop_Cost_Data!$A$1:$A$7,Crop_Cost_Data!$B$1:$B$7,"Unkown",0)</f>
        <v>20</v>
      </c>
      <c r="L169" s="21">
        <f t="shared" si="10"/>
        <v>21528</v>
      </c>
      <c r="M169" s="21">
        <f t="shared" si="11"/>
        <v>11040</v>
      </c>
      <c r="N169" s="21">
        <f t="shared" si="12"/>
        <v>9943.5054999999993</v>
      </c>
      <c r="O169" s="11">
        <f t="shared" si="13"/>
        <v>0.46188710052025267</v>
      </c>
      <c r="P169" s="11" t="str">
        <f t="shared" si="14"/>
        <v>Profit</v>
      </c>
    </row>
    <row r="170" spans="1:16">
      <c r="A170" t="s">
        <v>343</v>
      </c>
      <c r="B170" s="6">
        <v>45737</v>
      </c>
      <c r="C170" t="s">
        <v>12</v>
      </c>
      <c r="D170" t="s">
        <v>64</v>
      </c>
      <c r="E170" t="s">
        <v>21</v>
      </c>
      <c r="F170" t="s">
        <v>15</v>
      </c>
      <c r="G170">
        <v>138</v>
      </c>
      <c r="H170" s="21">
        <v>64</v>
      </c>
      <c r="I170" s="21">
        <v>544.49450000000002</v>
      </c>
      <c r="J170" t="s">
        <v>16</v>
      </c>
      <c r="K170" s="21">
        <f>_xlfn.XLOOKUP(F170,Crop_Cost_Data!$A$1:$A$7,Crop_Cost_Data!$B$1:$B$7,"Unkown",0)</f>
        <v>20</v>
      </c>
      <c r="L170" s="21">
        <f t="shared" si="10"/>
        <v>8832</v>
      </c>
      <c r="M170" s="21">
        <f t="shared" si="11"/>
        <v>2760</v>
      </c>
      <c r="N170" s="21">
        <f t="shared" si="12"/>
        <v>5527.5055000000002</v>
      </c>
      <c r="O170" s="11">
        <f t="shared" si="13"/>
        <v>0.62584980751811592</v>
      </c>
      <c r="P170" s="11" t="str">
        <f t="shared" si="14"/>
        <v>Profit</v>
      </c>
    </row>
    <row r="171" spans="1:16">
      <c r="A171" t="s">
        <v>345</v>
      </c>
      <c r="B171" s="6">
        <v>45776</v>
      </c>
      <c r="C171" t="s">
        <v>33</v>
      </c>
      <c r="D171" t="s">
        <v>89</v>
      </c>
      <c r="E171" t="s">
        <v>14</v>
      </c>
      <c r="F171" t="s">
        <v>30</v>
      </c>
      <c r="G171">
        <v>1635</v>
      </c>
      <c r="H171" s="21">
        <v>35</v>
      </c>
      <c r="I171" s="21">
        <v>544.49450000000002</v>
      </c>
      <c r="J171" t="s">
        <v>16</v>
      </c>
      <c r="K171" s="21">
        <f>_xlfn.XLOOKUP(F171,Crop_Cost_Data!$A$1:$A$7,Crop_Cost_Data!$B$1:$B$7,"Unkown",0)</f>
        <v>22</v>
      </c>
      <c r="L171" s="21">
        <f t="shared" si="10"/>
        <v>57225</v>
      </c>
      <c r="M171" s="21">
        <f t="shared" si="11"/>
        <v>35970</v>
      </c>
      <c r="N171" s="21">
        <f t="shared" si="12"/>
        <v>20710.505499999999</v>
      </c>
      <c r="O171" s="11">
        <f t="shared" si="13"/>
        <v>0.36191359545653123</v>
      </c>
      <c r="P171" s="11" t="str">
        <f t="shared" si="14"/>
        <v>Profit</v>
      </c>
    </row>
    <row r="172" spans="1:16">
      <c r="A172" t="s">
        <v>347</v>
      </c>
      <c r="B172" s="6">
        <v>45786</v>
      </c>
      <c r="C172" t="s">
        <v>24</v>
      </c>
      <c r="D172" t="s">
        <v>64</v>
      </c>
      <c r="E172" t="s">
        <v>21</v>
      </c>
      <c r="F172" t="s">
        <v>53</v>
      </c>
      <c r="G172">
        <v>561</v>
      </c>
      <c r="H172" s="21">
        <v>36</v>
      </c>
      <c r="I172" s="21">
        <v>544.49450000000002</v>
      </c>
      <c r="J172" t="s">
        <v>16</v>
      </c>
      <c r="K172" s="21">
        <f>_xlfn.XLOOKUP(F172,Crop_Cost_Data!$A$1:$A$7,Crop_Cost_Data!$B$1:$B$7,"Unkown",0)</f>
        <v>19</v>
      </c>
      <c r="L172" s="21">
        <f t="shared" si="10"/>
        <v>20196</v>
      </c>
      <c r="M172" s="21">
        <f t="shared" si="11"/>
        <v>10659</v>
      </c>
      <c r="N172" s="21">
        <f t="shared" si="12"/>
        <v>8992.5054999999993</v>
      </c>
      <c r="O172" s="11">
        <f t="shared" si="13"/>
        <v>0.44526171023965139</v>
      </c>
      <c r="P172" s="11" t="str">
        <f t="shared" si="14"/>
        <v>Profit</v>
      </c>
    </row>
    <row r="173" spans="1:16">
      <c r="A173" t="s">
        <v>349</v>
      </c>
      <c r="B173" s="6">
        <v>45668</v>
      </c>
      <c r="C173" t="s">
        <v>19</v>
      </c>
      <c r="D173" t="s">
        <v>25</v>
      </c>
      <c r="E173" t="s">
        <v>21</v>
      </c>
      <c r="F173" t="s">
        <v>15</v>
      </c>
      <c r="G173">
        <v>824</v>
      </c>
      <c r="H173" s="21">
        <v>33</v>
      </c>
      <c r="I173" s="21">
        <v>544.49450000000002</v>
      </c>
      <c r="J173" t="s">
        <v>16</v>
      </c>
      <c r="K173" s="21">
        <f>_xlfn.XLOOKUP(F173,Crop_Cost_Data!$A$1:$A$7,Crop_Cost_Data!$B$1:$B$7,"Unkown",0)</f>
        <v>20</v>
      </c>
      <c r="L173" s="21">
        <f t="shared" si="10"/>
        <v>27192</v>
      </c>
      <c r="M173" s="21">
        <f t="shared" si="11"/>
        <v>16480</v>
      </c>
      <c r="N173" s="21">
        <f t="shared" si="12"/>
        <v>10167.505499999999</v>
      </c>
      <c r="O173" s="11">
        <f t="shared" si="13"/>
        <v>0.37391532436010588</v>
      </c>
      <c r="P173" s="11" t="str">
        <f t="shared" si="14"/>
        <v>Profit</v>
      </c>
    </row>
    <row r="174" spans="1:16">
      <c r="A174" t="s">
        <v>350</v>
      </c>
      <c r="B174" s="6">
        <v>45730</v>
      </c>
      <c r="C174" t="s">
        <v>12</v>
      </c>
      <c r="D174" t="s">
        <v>64</v>
      </c>
      <c r="E174" t="s">
        <v>21</v>
      </c>
      <c r="F174" t="s">
        <v>69</v>
      </c>
      <c r="G174">
        <v>893</v>
      </c>
      <c r="H174" s="21">
        <v>110</v>
      </c>
      <c r="I174" s="21">
        <v>544.49450000000002</v>
      </c>
      <c r="J174" t="s">
        <v>16</v>
      </c>
      <c r="K174" s="21">
        <f>_xlfn.XLOOKUP(F174,Crop_Cost_Data!$A$1:$A$7,Crop_Cost_Data!$B$1:$B$7,"Unkown",0)</f>
        <v>55</v>
      </c>
      <c r="L174" s="21">
        <f t="shared" si="10"/>
        <v>98230</v>
      </c>
      <c r="M174" s="21">
        <f t="shared" si="11"/>
        <v>49115</v>
      </c>
      <c r="N174" s="21">
        <f t="shared" si="12"/>
        <v>48570.505499999999</v>
      </c>
      <c r="O174" s="11">
        <f t="shared" si="13"/>
        <v>0.49445694288913772</v>
      </c>
      <c r="P174" s="11" t="str">
        <f t="shared" si="14"/>
        <v>Profit</v>
      </c>
    </row>
    <row r="175" spans="1:16">
      <c r="A175" t="s">
        <v>352</v>
      </c>
      <c r="B175" s="6">
        <v>45742</v>
      </c>
      <c r="C175" t="s">
        <v>12</v>
      </c>
      <c r="D175" t="s">
        <v>64</v>
      </c>
      <c r="E175" t="s">
        <v>21</v>
      </c>
      <c r="F175" t="s">
        <v>15</v>
      </c>
      <c r="G175">
        <v>794</v>
      </c>
      <c r="H175" s="21">
        <v>42</v>
      </c>
      <c r="I175" s="21">
        <v>544.49450000000002</v>
      </c>
      <c r="J175" t="s">
        <v>16</v>
      </c>
      <c r="K175" s="21">
        <f>_xlfn.XLOOKUP(F175,Crop_Cost_Data!$A$1:$A$7,Crop_Cost_Data!$B$1:$B$7,"Unkown",0)</f>
        <v>20</v>
      </c>
      <c r="L175" s="21">
        <f t="shared" si="10"/>
        <v>33348</v>
      </c>
      <c r="M175" s="21">
        <f t="shared" si="11"/>
        <v>15880</v>
      </c>
      <c r="N175" s="21">
        <f t="shared" si="12"/>
        <v>16923.505499999999</v>
      </c>
      <c r="O175" s="11">
        <f t="shared" si="13"/>
        <v>0.50748187297589054</v>
      </c>
      <c r="P175" s="11" t="str">
        <f t="shared" si="14"/>
        <v>Profit</v>
      </c>
    </row>
    <row r="176" spans="1:16">
      <c r="A176" t="s">
        <v>353</v>
      </c>
      <c r="B176" s="6">
        <v>45807</v>
      </c>
      <c r="C176" t="s">
        <v>24</v>
      </c>
      <c r="D176" t="s">
        <v>64</v>
      </c>
      <c r="E176" t="s">
        <v>21</v>
      </c>
      <c r="F176" t="s">
        <v>15</v>
      </c>
      <c r="G176">
        <v>458</v>
      </c>
      <c r="H176" s="21">
        <v>73</v>
      </c>
      <c r="I176" s="21">
        <v>544.49450000000002</v>
      </c>
      <c r="J176" t="s">
        <v>35</v>
      </c>
      <c r="K176" s="21">
        <f>_xlfn.XLOOKUP(F176,Crop_Cost_Data!$A$1:$A$7,Crop_Cost_Data!$B$1:$B$7,"Unkown",0)</f>
        <v>20</v>
      </c>
      <c r="L176" s="21">
        <f t="shared" si="10"/>
        <v>33434</v>
      </c>
      <c r="M176" s="21">
        <f t="shared" si="11"/>
        <v>9160</v>
      </c>
      <c r="N176" s="21">
        <f t="shared" si="12"/>
        <v>23729.505499999999</v>
      </c>
      <c r="O176" s="11">
        <f t="shared" si="13"/>
        <v>0.70974174493031039</v>
      </c>
      <c r="P176" s="11" t="str">
        <f t="shared" si="14"/>
        <v>Profit</v>
      </c>
    </row>
    <row r="177" spans="1:16">
      <c r="A177" t="s">
        <v>355</v>
      </c>
      <c r="B177" s="6">
        <v>45737</v>
      </c>
      <c r="C177" t="s">
        <v>12</v>
      </c>
      <c r="D177" t="s">
        <v>89</v>
      </c>
      <c r="E177" t="s">
        <v>14</v>
      </c>
      <c r="F177" t="s">
        <v>15</v>
      </c>
      <c r="G177">
        <v>1271</v>
      </c>
      <c r="H177" s="21">
        <v>45</v>
      </c>
      <c r="I177" s="21">
        <v>544.49450000000002</v>
      </c>
      <c r="J177" t="s">
        <v>16</v>
      </c>
      <c r="K177" s="21">
        <f>_xlfn.XLOOKUP(F177,Crop_Cost_Data!$A$1:$A$7,Crop_Cost_Data!$B$1:$B$7,"Unkown",0)</f>
        <v>20</v>
      </c>
      <c r="L177" s="21">
        <f t="shared" si="10"/>
        <v>57195</v>
      </c>
      <c r="M177" s="21">
        <f t="shared" si="11"/>
        <v>25420</v>
      </c>
      <c r="N177" s="21">
        <f t="shared" si="12"/>
        <v>31230.505499999999</v>
      </c>
      <c r="O177" s="11">
        <f t="shared" si="13"/>
        <v>0.54603558877524261</v>
      </c>
      <c r="P177" s="11" t="str">
        <f t="shared" si="14"/>
        <v>Profit</v>
      </c>
    </row>
    <row r="178" spans="1:16">
      <c r="A178" t="s">
        <v>356</v>
      </c>
      <c r="B178" s="6">
        <v>45778</v>
      </c>
      <c r="C178" t="s">
        <v>19</v>
      </c>
      <c r="D178" t="s">
        <v>20</v>
      </c>
      <c r="E178" t="s">
        <v>21</v>
      </c>
      <c r="F178" t="s">
        <v>69</v>
      </c>
      <c r="G178">
        <v>416</v>
      </c>
      <c r="H178" s="21">
        <v>93</v>
      </c>
      <c r="I178" s="21">
        <v>284</v>
      </c>
      <c r="J178" t="s">
        <v>35</v>
      </c>
      <c r="K178" s="21">
        <f>_xlfn.XLOOKUP(F178,Crop_Cost_Data!$A$1:$A$7,Crop_Cost_Data!$B$1:$B$7,"Unkown",0)</f>
        <v>55</v>
      </c>
      <c r="L178" s="21">
        <f t="shared" si="10"/>
        <v>38688</v>
      </c>
      <c r="M178" s="21">
        <f t="shared" si="11"/>
        <v>22880</v>
      </c>
      <c r="N178" s="21">
        <f t="shared" si="12"/>
        <v>15524</v>
      </c>
      <c r="O178" s="11">
        <f t="shared" si="13"/>
        <v>0.40126137303556658</v>
      </c>
      <c r="P178" s="11" t="str">
        <f t="shared" si="14"/>
        <v>Profit</v>
      </c>
    </row>
    <row r="179" spans="1:16">
      <c r="A179" t="s">
        <v>358</v>
      </c>
      <c r="B179" s="6">
        <v>45693</v>
      </c>
      <c r="C179" t="s">
        <v>45</v>
      </c>
      <c r="D179" t="s">
        <v>40</v>
      </c>
      <c r="E179" t="s">
        <v>14</v>
      </c>
      <c r="F179" t="s">
        <v>26</v>
      </c>
      <c r="G179">
        <v>179</v>
      </c>
      <c r="H179" s="21">
        <v>24</v>
      </c>
      <c r="I179" s="21">
        <v>402</v>
      </c>
      <c r="J179" t="s">
        <v>16</v>
      </c>
      <c r="K179" s="21">
        <f>_xlfn.XLOOKUP(F179,Crop_Cost_Data!$A$1:$A$7,Crop_Cost_Data!$B$1:$B$7,"Unkown",0)</f>
        <v>18</v>
      </c>
      <c r="L179" s="21">
        <f t="shared" si="10"/>
        <v>4296</v>
      </c>
      <c r="M179" s="21">
        <f t="shared" si="11"/>
        <v>3222</v>
      </c>
      <c r="N179" s="21">
        <f t="shared" si="12"/>
        <v>672</v>
      </c>
      <c r="O179" s="11">
        <f t="shared" si="13"/>
        <v>0.15642458100558659</v>
      </c>
      <c r="P179" s="11" t="str">
        <f t="shared" si="14"/>
        <v>Profit</v>
      </c>
    </row>
    <row r="180" spans="1:16">
      <c r="A180" t="s">
        <v>360</v>
      </c>
      <c r="B180" s="6">
        <v>45754</v>
      </c>
      <c r="C180" t="s">
        <v>33</v>
      </c>
      <c r="D180" t="s">
        <v>64</v>
      </c>
      <c r="E180" t="s">
        <v>21</v>
      </c>
      <c r="F180" t="s">
        <v>15</v>
      </c>
      <c r="G180">
        <v>285</v>
      </c>
      <c r="H180" s="21">
        <v>39</v>
      </c>
      <c r="I180" s="21">
        <v>544.49450000000002</v>
      </c>
      <c r="J180" t="s">
        <v>16</v>
      </c>
      <c r="K180" s="21">
        <f>_xlfn.XLOOKUP(F180,Crop_Cost_Data!$A$1:$A$7,Crop_Cost_Data!$B$1:$B$7,"Unkown",0)</f>
        <v>20</v>
      </c>
      <c r="L180" s="21">
        <f t="shared" si="10"/>
        <v>11115</v>
      </c>
      <c r="M180" s="21">
        <f t="shared" si="11"/>
        <v>5700</v>
      </c>
      <c r="N180" s="21">
        <f t="shared" si="12"/>
        <v>4870.5055000000002</v>
      </c>
      <c r="O180" s="11">
        <f t="shared" si="13"/>
        <v>0.43819212775528565</v>
      </c>
      <c r="P180" s="11" t="str">
        <f t="shared" si="14"/>
        <v>Profit</v>
      </c>
    </row>
    <row r="181" spans="1:16">
      <c r="A181" t="s">
        <v>361</v>
      </c>
      <c r="B181" s="6">
        <v>45763</v>
      </c>
      <c r="C181" t="s">
        <v>33</v>
      </c>
      <c r="D181" t="s">
        <v>74</v>
      </c>
      <c r="E181" t="s">
        <v>21</v>
      </c>
      <c r="F181" t="s">
        <v>15</v>
      </c>
      <c r="G181">
        <v>792</v>
      </c>
      <c r="H181" s="21">
        <v>41</v>
      </c>
      <c r="I181" s="21">
        <v>836</v>
      </c>
      <c r="J181" t="s">
        <v>35</v>
      </c>
      <c r="K181" s="21">
        <f>_xlfn.XLOOKUP(F181,Crop_Cost_Data!$A$1:$A$7,Crop_Cost_Data!$B$1:$B$7,"Unkown",0)</f>
        <v>20</v>
      </c>
      <c r="L181" s="21">
        <f t="shared" si="10"/>
        <v>32472</v>
      </c>
      <c r="M181" s="21">
        <f t="shared" si="11"/>
        <v>15840</v>
      </c>
      <c r="N181" s="21">
        <f t="shared" si="12"/>
        <v>15796</v>
      </c>
      <c r="O181" s="11">
        <f t="shared" si="13"/>
        <v>0.48644986449864497</v>
      </c>
      <c r="P181" s="11" t="str">
        <f t="shared" si="14"/>
        <v>Profit</v>
      </c>
    </row>
    <row r="182" spans="1:16">
      <c r="A182" t="s">
        <v>363</v>
      </c>
      <c r="B182" s="6">
        <v>45794</v>
      </c>
      <c r="C182" t="s">
        <v>24</v>
      </c>
      <c r="D182" t="s">
        <v>74</v>
      </c>
      <c r="E182" t="s">
        <v>21</v>
      </c>
      <c r="F182" t="s">
        <v>26</v>
      </c>
      <c r="G182">
        <v>416</v>
      </c>
      <c r="H182" s="21">
        <v>27</v>
      </c>
      <c r="I182" s="21">
        <v>544.49450000000002</v>
      </c>
      <c r="J182" t="s">
        <v>35</v>
      </c>
      <c r="K182" s="21">
        <f>_xlfn.XLOOKUP(F182,Crop_Cost_Data!$A$1:$A$7,Crop_Cost_Data!$B$1:$B$7,"Unkown",0)</f>
        <v>18</v>
      </c>
      <c r="L182" s="21">
        <f t="shared" si="10"/>
        <v>11232</v>
      </c>
      <c r="M182" s="21">
        <f t="shared" si="11"/>
        <v>7488</v>
      </c>
      <c r="N182" s="21">
        <f t="shared" si="12"/>
        <v>3199.5055000000002</v>
      </c>
      <c r="O182" s="11">
        <f t="shared" si="13"/>
        <v>0.28485625890313393</v>
      </c>
      <c r="P182" s="11" t="str">
        <f t="shared" si="14"/>
        <v>Profit</v>
      </c>
    </row>
    <row r="183" spans="1:16">
      <c r="A183" t="s">
        <v>365</v>
      </c>
      <c r="B183" s="6">
        <v>45730</v>
      </c>
      <c r="C183" t="s">
        <v>12</v>
      </c>
      <c r="D183" t="s">
        <v>74</v>
      </c>
      <c r="E183" t="s">
        <v>21</v>
      </c>
      <c r="F183" t="s">
        <v>53</v>
      </c>
      <c r="G183">
        <v>614</v>
      </c>
      <c r="H183" s="21">
        <v>34</v>
      </c>
      <c r="I183" s="21">
        <v>544.49450000000002</v>
      </c>
      <c r="J183" t="s">
        <v>16</v>
      </c>
      <c r="K183" s="21">
        <f>_xlfn.XLOOKUP(F183,Crop_Cost_Data!$A$1:$A$7,Crop_Cost_Data!$B$1:$B$7,"Unkown",0)</f>
        <v>19</v>
      </c>
      <c r="L183" s="21">
        <f t="shared" si="10"/>
        <v>20876</v>
      </c>
      <c r="M183" s="21">
        <f t="shared" si="11"/>
        <v>11666</v>
      </c>
      <c r="N183" s="21">
        <f t="shared" si="12"/>
        <v>8665.5054999999993</v>
      </c>
      <c r="O183" s="11">
        <f t="shared" si="13"/>
        <v>0.41509415117838661</v>
      </c>
      <c r="P183" s="11" t="str">
        <f t="shared" si="14"/>
        <v>Profit</v>
      </c>
    </row>
    <row r="184" spans="1:16">
      <c r="A184" t="s">
        <v>367</v>
      </c>
      <c r="B184" s="6">
        <v>45671</v>
      </c>
      <c r="C184" t="s">
        <v>19</v>
      </c>
      <c r="D184" t="s">
        <v>89</v>
      </c>
      <c r="E184" t="s">
        <v>14</v>
      </c>
      <c r="F184" t="s">
        <v>61</v>
      </c>
      <c r="G184">
        <v>1260</v>
      </c>
      <c r="H184" s="21">
        <v>94</v>
      </c>
      <c r="I184" s="21">
        <v>544.49450000000002</v>
      </c>
      <c r="J184" t="s">
        <v>16</v>
      </c>
      <c r="K184" s="21">
        <f>_xlfn.XLOOKUP(F184,Crop_Cost_Data!$A$1:$A$7,Crop_Cost_Data!$B$1:$B$7,"Unkown",0)</f>
        <v>35</v>
      </c>
      <c r="L184" s="21">
        <f t="shared" si="10"/>
        <v>118440</v>
      </c>
      <c r="M184" s="21">
        <f t="shared" si="11"/>
        <v>44100</v>
      </c>
      <c r="N184" s="21">
        <f t="shared" si="12"/>
        <v>73795.505499999999</v>
      </c>
      <c r="O184" s="11">
        <f t="shared" si="13"/>
        <v>0.62306235646740971</v>
      </c>
      <c r="P184" s="11" t="str">
        <f t="shared" si="14"/>
        <v>Profit</v>
      </c>
    </row>
    <row r="185" spans="1:16">
      <c r="A185" t="s">
        <v>368</v>
      </c>
      <c r="B185" s="6">
        <v>45963</v>
      </c>
      <c r="C185" t="s">
        <v>45</v>
      </c>
      <c r="D185" t="s">
        <v>46</v>
      </c>
      <c r="E185" t="s">
        <v>14</v>
      </c>
      <c r="F185" t="s">
        <v>15</v>
      </c>
      <c r="G185">
        <v>560</v>
      </c>
      <c r="H185" s="21">
        <v>35</v>
      </c>
      <c r="I185" s="21">
        <v>625</v>
      </c>
      <c r="J185" t="s">
        <v>16</v>
      </c>
      <c r="K185" s="21">
        <f>_xlfn.XLOOKUP(F185,Crop_Cost_Data!$A$1:$A$7,Crop_Cost_Data!$B$1:$B$7,"Unkown",0)</f>
        <v>20</v>
      </c>
      <c r="L185" s="21">
        <f t="shared" si="10"/>
        <v>19600</v>
      </c>
      <c r="M185" s="21">
        <f t="shared" si="11"/>
        <v>11200</v>
      </c>
      <c r="N185" s="21">
        <f t="shared" si="12"/>
        <v>7775</v>
      </c>
      <c r="O185" s="11">
        <f t="shared" si="13"/>
        <v>0.39668367346938777</v>
      </c>
      <c r="P185" s="11" t="str">
        <f t="shared" si="14"/>
        <v>Profit</v>
      </c>
    </row>
    <row r="186" spans="1:16">
      <c r="A186" t="s">
        <v>369</v>
      </c>
      <c r="B186" s="6">
        <v>45747</v>
      </c>
      <c r="C186" t="s">
        <v>12</v>
      </c>
      <c r="D186" t="s">
        <v>40</v>
      </c>
      <c r="E186" t="s">
        <v>14</v>
      </c>
      <c r="F186" t="s">
        <v>53</v>
      </c>
      <c r="G186">
        <v>524</v>
      </c>
      <c r="H186" s="21">
        <v>22</v>
      </c>
      <c r="I186" s="21">
        <v>544.49450000000002</v>
      </c>
      <c r="J186" t="s">
        <v>35</v>
      </c>
      <c r="K186" s="21">
        <f>_xlfn.XLOOKUP(F186,Crop_Cost_Data!$A$1:$A$7,Crop_Cost_Data!$B$1:$B$7,"Unkown",0)</f>
        <v>19</v>
      </c>
      <c r="L186" s="21">
        <f t="shared" si="10"/>
        <v>11528</v>
      </c>
      <c r="M186" s="21">
        <f t="shared" si="11"/>
        <v>9956</v>
      </c>
      <c r="N186" s="21">
        <f t="shared" si="12"/>
        <v>1027.5055</v>
      </c>
      <c r="O186" s="11">
        <f t="shared" si="13"/>
        <v>8.9131289035392081E-2</v>
      </c>
      <c r="P186" s="11" t="str">
        <f t="shared" si="14"/>
        <v>Profit</v>
      </c>
    </row>
    <row r="187" spans="1:16">
      <c r="A187" t="s">
        <v>371</v>
      </c>
      <c r="B187" s="6">
        <v>45678</v>
      </c>
      <c r="C187" t="s">
        <v>19</v>
      </c>
      <c r="D187" t="s">
        <v>40</v>
      </c>
      <c r="E187" t="s">
        <v>14</v>
      </c>
      <c r="F187" t="s">
        <v>30</v>
      </c>
      <c r="G187">
        <v>329</v>
      </c>
      <c r="H187" s="21">
        <v>36</v>
      </c>
      <c r="I187" s="21">
        <v>544.49450000000002</v>
      </c>
      <c r="J187" t="s">
        <v>35</v>
      </c>
      <c r="K187" s="21">
        <f>_xlfn.XLOOKUP(F187,Crop_Cost_Data!$A$1:$A$7,Crop_Cost_Data!$B$1:$B$7,"Unkown",0)</f>
        <v>22</v>
      </c>
      <c r="L187" s="21">
        <f t="shared" si="10"/>
        <v>11844</v>
      </c>
      <c r="M187" s="21">
        <f t="shared" si="11"/>
        <v>7238</v>
      </c>
      <c r="N187" s="21">
        <f t="shared" si="12"/>
        <v>4061.5055000000002</v>
      </c>
      <c r="O187" s="11">
        <f t="shared" si="13"/>
        <v>0.34291670888213444</v>
      </c>
      <c r="P187" s="11" t="str">
        <f t="shared" si="14"/>
        <v>Profit</v>
      </c>
    </row>
    <row r="188" spans="1:16">
      <c r="A188" t="s">
        <v>373</v>
      </c>
      <c r="B188" s="6">
        <v>45667</v>
      </c>
      <c r="C188" t="s">
        <v>19</v>
      </c>
      <c r="D188" t="s">
        <v>89</v>
      </c>
      <c r="E188" t="s">
        <v>14</v>
      </c>
      <c r="F188" t="s">
        <v>15</v>
      </c>
      <c r="G188">
        <v>1467</v>
      </c>
      <c r="H188" s="21">
        <v>28</v>
      </c>
      <c r="I188" s="21">
        <v>951</v>
      </c>
      <c r="J188" t="s">
        <v>35</v>
      </c>
      <c r="K188" s="21">
        <f>_xlfn.XLOOKUP(F188,Crop_Cost_Data!$A$1:$A$7,Crop_Cost_Data!$B$1:$B$7,"Unkown",0)</f>
        <v>20</v>
      </c>
      <c r="L188" s="21">
        <f t="shared" si="10"/>
        <v>41076</v>
      </c>
      <c r="M188" s="21">
        <f t="shared" si="11"/>
        <v>29340</v>
      </c>
      <c r="N188" s="21">
        <f t="shared" si="12"/>
        <v>10785</v>
      </c>
      <c r="O188" s="11">
        <f t="shared" si="13"/>
        <v>0.26256208004674264</v>
      </c>
      <c r="P188" s="11" t="str">
        <f t="shared" si="14"/>
        <v>Profit</v>
      </c>
    </row>
    <row r="189" spans="1:16">
      <c r="A189" t="s">
        <v>375</v>
      </c>
      <c r="B189" s="6">
        <v>45678</v>
      </c>
      <c r="C189" t="s">
        <v>19</v>
      </c>
      <c r="D189" t="s">
        <v>74</v>
      </c>
      <c r="E189" t="s">
        <v>21</v>
      </c>
      <c r="F189" t="s">
        <v>15</v>
      </c>
      <c r="G189">
        <v>362</v>
      </c>
      <c r="H189" s="21">
        <v>19</v>
      </c>
      <c r="I189" s="21">
        <v>320</v>
      </c>
      <c r="J189" t="s">
        <v>35</v>
      </c>
      <c r="K189" s="21">
        <f>_xlfn.XLOOKUP(F189,Crop_Cost_Data!$A$1:$A$7,Crop_Cost_Data!$B$1:$B$7,"Unkown",0)</f>
        <v>20</v>
      </c>
      <c r="L189" s="21">
        <f t="shared" si="10"/>
        <v>6878</v>
      </c>
      <c r="M189" s="21">
        <f t="shared" si="11"/>
        <v>7240</v>
      </c>
      <c r="N189" s="21">
        <f t="shared" si="12"/>
        <v>-682</v>
      </c>
      <c r="O189" s="11">
        <f t="shared" si="13"/>
        <v>-9.9156731608025586E-2</v>
      </c>
      <c r="P189" s="11" t="str">
        <f t="shared" si="14"/>
        <v>Loss</v>
      </c>
    </row>
    <row r="190" spans="1:16">
      <c r="A190" t="s">
        <v>377</v>
      </c>
      <c r="B190" s="6">
        <v>45718</v>
      </c>
      <c r="C190" t="s">
        <v>12</v>
      </c>
      <c r="D190" t="s">
        <v>89</v>
      </c>
      <c r="E190" t="s">
        <v>14</v>
      </c>
      <c r="F190" t="s">
        <v>61</v>
      </c>
      <c r="G190">
        <v>749</v>
      </c>
      <c r="H190" s="21">
        <v>75</v>
      </c>
      <c r="I190" s="21">
        <v>544.49450000000002</v>
      </c>
      <c r="J190" t="s">
        <v>35</v>
      </c>
      <c r="K190" s="21">
        <f>_xlfn.XLOOKUP(F190,Crop_Cost_Data!$A$1:$A$7,Crop_Cost_Data!$B$1:$B$7,"Unkown",0)</f>
        <v>35</v>
      </c>
      <c r="L190" s="21">
        <f t="shared" si="10"/>
        <v>56175</v>
      </c>
      <c r="M190" s="21">
        <f t="shared" si="11"/>
        <v>26215</v>
      </c>
      <c r="N190" s="21">
        <f t="shared" si="12"/>
        <v>29415.505499999999</v>
      </c>
      <c r="O190" s="11">
        <f t="shared" si="13"/>
        <v>0.52364050734312417</v>
      </c>
      <c r="P190" s="11" t="str">
        <f t="shared" si="14"/>
        <v>Profit</v>
      </c>
    </row>
    <row r="191" spans="1:16">
      <c r="A191" t="s">
        <v>379</v>
      </c>
      <c r="B191" s="6">
        <v>45785</v>
      </c>
      <c r="C191" t="s">
        <v>24</v>
      </c>
      <c r="D191" t="s">
        <v>89</v>
      </c>
      <c r="E191" t="s">
        <v>14</v>
      </c>
      <c r="F191" t="s">
        <v>15</v>
      </c>
      <c r="G191">
        <v>1597</v>
      </c>
      <c r="H191" s="21">
        <v>56</v>
      </c>
      <c r="I191" s="21">
        <v>544.49450000000002</v>
      </c>
      <c r="J191" t="s">
        <v>16</v>
      </c>
      <c r="K191" s="21">
        <f>_xlfn.XLOOKUP(F191,Crop_Cost_Data!$A$1:$A$7,Crop_Cost_Data!$B$1:$B$7,"Unkown",0)</f>
        <v>20</v>
      </c>
      <c r="L191" s="21">
        <f t="shared" si="10"/>
        <v>89432</v>
      </c>
      <c r="M191" s="21">
        <f t="shared" si="11"/>
        <v>31940</v>
      </c>
      <c r="N191" s="21">
        <f t="shared" si="12"/>
        <v>56947.505499999999</v>
      </c>
      <c r="O191" s="11">
        <f t="shared" si="13"/>
        <v>0.63676877963145184</v>
      </c>
      <c r="P191" s="11" t="str">
        <f t="shared" si="14"/>
        <v>Profit</v>
      </c>
    </row>
    <row r="192" spans="1:16">
      <c r="A192" t="s">
        <v>381</v>
      </c>
      <c r="B192" s="6">
        <v>45767</v>
      </c>
      <c r="C192" t="s">
        <v>33</v>
      </c>
      <c r="D192" t="s">
        <v>89</v>
      </c>
      <c r="E192" t="s">
        <v>14</v>
      </c>
      <c r="F192" t="s">
        <v>61</v>
      </c>
      <c r="G192">
        <v>1759</v>
      </c>
      <c r="H192" s="21">
        <v>35</v>
      </c>
      <c r="I192" s="21">
        <v>544.49450000000002</v>
      </c>
      <c r="J192" t="s">
        <v>16</v>
      </c>
      <c r="K192" s="21">
        <f>_xlfn.XLOOKUP(F192,Crop_Cost_Data!$A$1:$A$7,Crop_Cost_Data!$B$1:$B$7,"Unkown",0)</f>
        <v>35</v>
      </c>
      <c r="L192" s="21">
        <f t="shared" si="10"/>
        <v>61565</v>
      </c>
      <c r="M192" s="21">
        <f t="shared" si="11"/>
        <v>61565</v>
      </c>
      <c r="N192" s="21">
        <f t="shared" si="12"/>
        <v>-544.49450000000002</v>
      </c>
      <c r="O192" s="11">
        <f t="shared" si="13"/>
        <v>-8.8442215544546413E-3</v>
      </c>
      <c r="P192" s="11" t="str">
        <f t="shared" si="14"/>
        <v>Loss</v>
      </c>
    </row>
    <row r="193" spans="1:16">
      <c r="A193" t="s">
        <v>383</v>
      </c>
      <c r="B193" s="6">
        <v>45675</v>
      </c>
      <c r="C193" t="s">
        <v>19</v>
      </c>
      <c r="D193" t="s">
        <v>89</v>
      </c>
      <c r="E193" t="s">
        <v>14</v>
      </c>
      <c r="F193" t="s">
        <v>69</v>
      </c>
      <c r="G193">
        <v>1614</v>
      </c>
      <c r="H193" s="21">
        <v>96</v>
      </c>
      <c r="I193" s="21">
        <v>544.49450000000002</v>
      </c>
      <c r="J193" t="s">
        <v>16</v>
      </c>
      <c r="K193" s="21">
        <f>_xlfn.XLOOKUP(F193,Crop_Cost_Data!$A$1:$A$7,Crop_Cost_Data!$B$1:$B$7,"Unkown",0)</f>
        <v>55</v>
      </c>
      <c r="L193" s="21">
        <f t="shared" si="10"/>
        <v>154944</v>
      </c>
      <c r="M193" s="21">
        <f t="shared" si="11"/>
        <v>88770</v>
      </c>
      <c r="N193" s="21">
        <f t="shared" si="12"/>
        <v>65629.505499999999</v>
      </c>
      <c r="O193" s="11">
        <f t="shared" si="13"/>
        <v>0.42356919596757536</v>
      </c>
      <c r="P193" s="11" t="str">
        <f t="shared" si="14"/>
        <v>Profit</v>
      </c>
    </row>
    <row r="194" spans="1:16">
      <c r="A194" t="s">
        <v>384</v>
      </c>
      <c r="B194" s="6">
        <v>45992</v>
      </c>
      <c r="C194" t="s">
        <v>19</v>
      </c>
      <c r="D194" t="s">
        <v>20</v>
      </c>
      <c r="E194" t="s">
        <v>21</v>
      </c>
      <c r="F194" t="s">
        <v>53</v>
      </c>
      <c r="G194">
        <v>482</v>
      </c>
      <c r="H194" s="21">
        <v>34</v>
      </c>
      <c r="I194" s="21">
        <v>544.49450000000002</v>
      </c>
      <c r="J194" t="s">
        <v>35</v>
      </c>
      <c r="K194" s="21">
        <f>_xlfn.XLOOKUP(F194,Crop_Cost_Data!$A$1:$A$7,Crop_Cost_Data!$B$1:$B$7,"Unkown",0)</f>
        <v>19</v>
      </c>
      <c r="L194" s="21">
        <f t="shared" si="10"/>
        <v>16388</v>
      </c>
      <c r="M194" s="21">
        <f t="shared" si="11"/>
        <v>9158</v>
      </c>
      <c r="N194" s="21">
        <f t="shared" si="12"/>
        <v>6685.5055000000002</v>
      </c>
      <c r="O194" s="11">
        <f t="shared" si="13"/>
        <v>0.40795127532340736</v>
      </c>
      <c r="P194" s="11" t="str">
        <f t="shared" si="14"/>
        <v>Profit</v>
      </c>
    </row>
    <row r="195" spans="1:16">
      <c r="A195" t="s">
        <v>385</v>
      </c>
      <c r="B195" s="6">
        <v>45719</v>
      </c>
      <c r="C195" t="s">
        <v>12</v>
      </c>
      <c r="D195" t="s">
        <v>89</v>
      </c>
      <c r="E195" t="s">
        <v>14</v>
      </c>
      <c r="F195" t="s">
        <v>69</v>
      </c>
      <c r="G195">
        <v>712</v>
      </c>
      <c r="H195" s="21">
        <v>103</v>
      </c>
      <c r="I195" s="21">
        <v>544.49450000000002</v>
      </c>
      <c r="J195" t="s">
        <v>16</v>
      </c>
      <c r="K195" s="21">
        <f>_xlfn.XLOOKUP(F195,Crop_Cost_Data!$A$1:$A$7,Crop_Cost_Data!$B$1:$B$7,"Unkown",0)</f>
        <v>55</v>
      </c>
      <c r="L195" s="21">
        <f t="shared" ref="L195:L258" si="15">G195*H195</f>
        <v>73336</v>
      </c>
      <c r="M195" s="21">
        <f t="shared" ref="M195:M258" si="16">G195*K195</f>
        <v>39160</v>
      </c>
      <c r="N195" s="21">
        <f t="shared" ref="N195:N258" si="17">L195-M195-I195</f>
        <v>33631.505499999999</v>
      </c>
      <c r="O195" s="11">
        <f t="shared" ref="O195:O258" si="18">(N195/L195)</f>
        <v>0.45859476246318315</v>
      </c>
      <c r="P195" s="11" t="str">
        <f t="shared" ref="P195:P258" si="19">IF(O195&gt;0,"Profit","Loss")</f>
        <v>Profit</v>
      </c>
    </row>
    <row r="196" spans="1:16">
      <c r="A196" t="s">
        <v>387</v>
      </c>
      <c r="B196" s="6">
        <v>45702</v>
      </c>
      <c r="C196" t="s">
        <v>45</v>
      </c>
      <c r="D196" t="s">
        <v>64</v>
      </c>
      <c r="E196" t="s">
        <v>21</v>
      </c>
      <c r="F196" t="s">
        <v>69</v>
      </c>
      <c r="G196">
        <v>746</v>
      </c>
      <c r="H196" s="21">
        <v>116</v>
      </c>
      <c r="I196" s="21">
        <v>286</v>
      </c>
      <c r="J196" t="s">
        <v>35</v>
      </c>
      <c r="K196" s="21">
        <f>_xlfn.XLOOKUP(F196,Crop_Cost_Data!$A$1:$A$7,Crop_Cost_Data!$B$1:$B$7,"Unkown",0)</f>
        <v>55</v>
      </c>
      <c r="L196" s="21">
        <f t="shared" si="15"/>
        <v>86536</v>
      </c>
      <c r="M196" s="21">
        <f t="shared" si="16"/>
        <v>41030</v>
      </c>
      <c r="N196" s="21">
        <f t="shared" si="17"/>
        <v>45220</v>
      </c>
      <c r="O196" s="11">
        <f t="shared" si="18"/>
        <v>0.52255708606822593</v>
      </c>
      <c r="P196" s="11" t="str">
        <f t="shared" si="19"/>
        <v>Profit</v>
      </c>
    </row>
    <row r="197" spans="1:16">
      <c r="A197" t="s">
        <v>389</v>
      </c>
      <c r="B197" s="6">
        <v>45709</v>
      </c>
      <c r="C197" t="s">
        <v>45</v>
      </c>
      <c r="D197" t="s">
        <v>89</v>
      </c>
      <c r="E197" t="s">
        <v>14</v>
      </c>
      <c r="F197" t="s">
        <v>61</v>
      </c>
      <c r="G197">
        <v>908</v>
      </c>
      <c r="H197" s="21">
        <v>42</v>
      </c>
      <c r="I197" s="21">
        <v>544.49450000000002</v>
      </c>
      <c r="J197" t="s">
        <v>35</v>
      </c>
      <c r="K197" s="21">
        <f>_xlfn.XLOOKUP(F197,Crop_Cost_Data!$A$1:$A$7,Crop_Cost_Data!$B$1:$B$7,"Unkown",0)</f>
        <v>35</v>
      </c>
      <c r="L197" s="21">
        <f t="shared" si="15"/>
        <v>38136</v>
      </c>
      <c r="M197" s="21">
        <f t="shared" si="16"/>
        <v>31780</v>
      </c>
      <c r="N197" s="21">
        <f t="shared" si="17"/>
        <v>5811.5055000000002</v>
      </c>
      <c r="O197" s="11">
        <f t="shared" si="18"/>
        <v>0.15238896318439271</v>
      </c>
      <c r="P197" s="11" t="str">
        <f t="shared" si="19"/>
        <v>Profit</v>
      </c>
    </row>
    <row r="198" spans="1:16">
      <c r="A198" t="s">
        <v>391</v>
      </c>
      <c r="B198" s="6">
        <v>45811</v>
      </c>
      <c r="C198" t="s">
        <v>12</v>
      </c>
      <c r="D198" t="s">
        <v>25</v>
      </c>
      <c r="E198" t="s">
        <v>21</v>
      </c>
      <c r="F198" t="s">
        <v>53</v>
      </c>
      <c r="G198">
        <v>871</v>
      </c>
      <c r="H198" s="21">
        <v>23</v>
      </c>
      <c r="I198" s="21">
        <v>762</v>
      </c>
      <c r="J198" t="s">
        <v>35</v>
      </c>
      <c r="K198" s="21">
        <f>_xlfn.XLOOKUP(F198,Crop_Cost_Data!$A$1:$A$7,Crop_Cost_Data!$B$1:$B$7,"Unkown",0)</f>
        <v>19</v>
      </c>
      <c r="L198" s="21">
        <f t="shared" si="15"/>
        <v>20033</v>
      </c>
      <c r="M198" s="21">
        <f t="shared" si="16"/>
        <v>16549</v>
      </c>
      <c r="N198" s="21">
        <f t="shared" si="17"/>
        <v>2722</v>
      </c>
      <c r="O198" s="11">
        <f t="shared" si="18"/>
        <v>0.1358758049218789</v>
      </c>
      <c r="P198" s="11" t="str">
        <f t="shared" si="19"/>
        <v>Profit</v>
      </c>
    </row>
    <row r="199" spans="1:16">
      <c r="A199" t="s">
        <v>393</v>
      </c>
      <c r="B199" s="6">
        <v>45964</v>
      </c>
      <c r="C199" t="s">
        <v>12</v>
      </c>
      <c r="D199" t="s">
        <v>89</v>
      </c>
      <c r="E199" t="s">
        <v>14</v>
      </c>
      <c r="F199" t="s">
        <v>69</v>
      </c>
      <c r="G199">
        <v>1253</v>
      </c>
      <c r="H199" s="21">
        <v>71</v>
      </c>
      <c r="I199" s="21">
        <v>544.49450000000002</v>
      </c>
      <c r="J199" t="s">
        <v>35</v>
      </c>
      <c r="K199" s="21">
        <f>_xlfn.XLOOKUP(F199,Crop_Cost_Data!$A$1:$A$7,Crop_Cost_Data!$B$1:$B$7,"Unkown",0)</f>
        <v>55</v>
      </c>
      <c r="L199" s="21">
        <f t="shared" si="15"/>
        <v>88963</v>
      </c>
      <c r="M199" s="21">
        <f t="shared" si="16"/>
        <v>68915</v>
      </c>
      <c r="N199" s="21">
        <f t="shared" si="17"/>
        <v>19503.505499999999</v>
      </c>
      <c r="O199" s="11">
        <f t="shared" si="18"/>
        <v>0.21923165248474083</v>
      </c>
      <c r="P199" s="11" t="str">
        <f t="shared" si="19"/>
        <v>Profit</v>
      </c>
    </row>
    <row r="200" spans="1:16">
      <c r="A200" t="s">
        <v>394</v>
      </c>
      <c r="B200" s="6">
        <v>45874</v>
      </c>
      <c r="C200" t="s">
        <v>24</v>
      </c>
      <c r="D200" t="s">
        <v>64</v>
      </c>
      <c r="E200" t="s">
        <v>21</v>
      </c>
      <c r="F200" t="s">
        <v>15</v>
      </c>
      <c r="G200">
        <v>476</v>
      </c>
      <c r="H200" s="21">
        <v>79</v>
      </c>
      <c r="I200" s="21">
        <v>544.49450000000002</v>
      </c>
      <c r="J200" t="s">
        <v>16</v>
      </c>
      <c r="K200" s="21">
        <f>_xlfn.XLOOKUP(F200,Crop_Cost_Data!$A$1:$A$7,Crop_Cost_Data!$B$1:$B$7,"Unkown",0)</f>
        <v>20</v>
      </c>
      <c r="L200" s="21">
        <f t="shared" si="15"/>
        <v>37604</v>
      </c>
      <c r="M200" s="21">
        <f t="shared" si="16"/>
        <v>9520</v>
      </c>
      <c r="N200" s="21">
        <f t="shared" si="17"/>
        <v>27539.505499999999</v>
      </c>
      <c r="O200" s="11">
        <f t="shared" si="18"/>
        <v>0.73235574672907133</v>
      </c>
      <c r="P200" s="11" t="str">
        <f t="shared" si="19"/>
        <v>Profit</v>
      </c>
    </row>
    <row r="201" spans="1:16">
      <c r="A201" t="s">
        <v>396</v>
      </c>
      <c r="B201" s="6">
        <v>45768</v>
      </c>
      <c r="C201" t="s">
        <v>33</v>
      </c>
      <c r="D201" t="s">
        <v>20</v>
      </c>
      <c r="E201" t="s">
        <v>21</v>
      </c>
      <c r="F201" t="s">
        <v>15</v>
      </c>
      <c r="G201">
        <v>284</v>
      </c>
      <c r="H201" s="21">
        <v>56</v>
      </c>
      <c r="I201" s="21">
        <v>544.49450000000002</v>
      </c>
      <c r="J201" t="s">
        <v>16</v>
      </c>
      <c r="K201" s="21">
        <f>_xlfn.XLOOKUP(F201,Crop_Cost_Data!$A$1:$A$7,Crop_Cost_Data!$B$1:$B$7,"Unkown",0)</f>
        <v>20</v>
      </c>
      <c r="L201" s="21">
        <f t="shared" si="15"/>
        <v>15904</v>
      </c>
      <c r="M201" s="21">
        <f t="shared" si="16"/>
        <v>5680</v>
      </c>
      <c r="N201" s="21">
        <f t="shared" si="17"/>
        <v>9679.5054999999993</v>
      </c>
      <c r="O201" s="11">
        <f t="shared" si="18"/>
        <v>0.60862081866197182</v>
      </c>
      <c r="P201" s="11" t="str">
        <f t="shared" si="19"/>
        <v>Profit</v>
      </c>
    </row>
    <row r="202" spans="1:16">
      <c r="A202" t="s">
        <v>398</v>
      </c>
      <c r="B202" s="6">
        <v>45733</v>
      </c>
      <c r="C202" t="s">
        <v>12</v>
      </c>
      <c r="D202" t="s">
        <v>89</v>
      </c>
      <c r="E202" t="s">
        <v>14</v>
      </c>
      <c r="F202" t="s">
        <v>69</v>
      </c>
      <c r="G202">
        <v>1413</v>
      </c>
      <c r="H202" s="21">
        <v>82</v>
      </c>
      <c r="I202" s="21">
        <v>544.49450000000002</v>
      </c>
      <c r="J202" t="s">
        <v>35</v>
      </c>
      <c r="K202" s="21">
        <f>_xlfn.XLOOKUP(F202,Crop_Cost_Data!$A$1:$A$7,Crop_Cost_Data!$B$1:$B$7,"Unkown",0)</f>
        <v>55</v>
      </c>
      <c r="L202" s="21">
        <f t="shared" si="15"/>
        <v>115866</v>
      </c>
      <c r="M202" s="21">
        <f t="shared" si="16"/>
        <v>77715</v>
      </c>
      <c r="N202" s="21">
        <f t="shared" si="17"/>
        <v>37606.505499999999</v>
      </c>
      <c r="O202" s="11">
        <f t="shared" si="18"/>
        <v>0.32456894602385511</v>
      </c>
      <c r="P202" s="11" t="str">
        <f t="shared" si="19"/>
        <v>Profit</v>
      </c>
    </row>
    <row r="203" spans="1:16">
      <c r="A203" t="s">
        <v>400</v>
      </c>
      <c r="B203" s="6">
        <v>45962</v>
      </c>
      <c r="C203" t="s">
        <v>19</v>
      </c>
      <c r="D203" t="s">
        <v>64</v>
      </c>
      <c r="E203" t="s">
        <v>21</v>
      </c>
      <c r="F203" t="s">
        <v>53</v>
      </c>
      <c r="G203">
        <v>545</v>
      </c>
      <c r="H203" s="21">
        <v>52</v>
      </c>
      <c r="I203" s="21">
        <v>544.49450000000002</v>
      </c>
      <c r="J203" t="s">
        <v>16</v>
      </c>
      <c r="K203" s="21">
        <f>_xlfn.XLOOKUP(F203,Crop_Cost_Data!$A$1:$A$7,Crop_Cost_Data!$B$1:$B$7,"Unkown",0)</f>
        <v>19</v>
      </c>
      <c r="L203" s="21">
        <f t="shared" si="15"/>
        <v>28340</v>
      </c>
      <c r="M203" s="21">
        <f t="shared" si="16"/>
        <v>10355</v>
      </c>
      <c r="N203" s="21">
        <f t="shared" si="17"/>
        <v>17440.505499999999</v>
      </c>
      <c r="O203" s="11">
        <f t="shared" si="18"/>
        <v>0.61540245236414959</v>
      </c>
      <c r="P203" s="11" t="str">
        <f t="shared" si="19"/>
        <v>Profit</v>
      </c>
    </row>
    <row r="204" spans="1:16">
      <c r="A204" t="s">
        <v>402</v>
      </c>
      <c r="B204" s="6">
        <v>45789</v>
      </c>
      <c r="C204" t="s">
        <v>24</v>
      </c>
      <c r="D204" t="s">
        <v>20</v>
      </c>
      <c r="E204" t="s">
        <v>21</v>
      </c>
      <c r="F204" t="s">
        <v>69</v>
      </c>
      <c r="G204">
        <v>131</v>
      </c>
      <c r="H204" s="21">
        <v>80</v>
      </c>
      <c r="I204" s="21">
        <v>544.49450000000002</v>
      </c>
      <c r="J204" t="s">
        <v>35</v>
      </c>
      <c r="K204" s="21">
        <f>_xlfn.XLOOKUP(F204,Crop_Cost_Data!$A$1:$A$7,Crop_Cost_Data!$B$1:$B$7,"Unkown",0)</f>
        <v>55</v>
      </c>
      <c r="L204" s="21">
        <f t="shared" si="15"/>
        <v>10480</v>
      </c>
      <c r="M204" s="21">
        <f t="shared" si="16"/>
        <v>7205</v>
      </c>
      <c r="N204" s="21">
        <f t="shared" si="17"/>
        <v>2730.5055000000002</v>
      </c>
      <c r="O204" s="11">
        <f t="shared" si="18"/>
        <v>0.26054441793893129</v>
      </c>
      <c r="P204" s="11" t="str">
        <f t="shared" si="19"/>
        <v>Profit</v>
      </c>
    </row>
    <row r="205" spans="1:16">
      <c r="A205" t="s">
        <v>404</v>
      </c>
      <c r="B205" s="6">
        <v>45675</v>
      </c>
      <c r="C205" t="s">
        <v>19</v>
      </c>
      <c r="D205" t="s">
        <v>89</v>
      </c>
      <c r="E205" t="s">
        <v>14</v>
      </c>
      <c r="F205" t="s">
        <v>15</v>
      </c>
      <c r="G205">
        <v>1821</v>
      </c>
      <c r="H205" s="21">
        <v>28</v>
      </c>
      <c r="I205" s="21">
        <v>544.49450000000002</v>
      </c>
      <c r="J205" t="s">
        <v>16</v>
      </c>
      <c r="K205" s="21">
        <f>_xlfn.XLOOKUP(F205,Crop_Cost_Data!$A$1:$A$7,Crop_Cost_Data!$B$1:$B$7,"Unkown",0)</f>
        <v>20</v>
      </c>
      <c r="L205" s="21">
        <f t="shared" si="15"/>
        <v>50988</v>
      </c>
      <c r="M205" s="21">
        <f t="shared" si="16"/>
        <v>36420</v>
      </c>
      <c r="N205" s="21">
        <f t="shared" si="17"/>
        <v>14023.505499999999</v>
      </c>
      <c r="O205" s="11">
        <f t="shared" si="18"/>
        <v>0.27503541029261785</v>
      </c>
      <c r="P205" s="11" t="str">
        <f t="shared" si="19"/>
        <v>Profit</v>
      </c>
    </row>
    <row r="206" spans="1:16">
      <c r="A206" t="s">
        <v>405</v>
      </c>
      <c r="B206" s="6">
        <v>45752</v>
      </c>
      <c r="C206" t="s">
        <v>33</v>
      </c>
      <c r="D206" t="s">
        <v>89</v>
      </c>
      <c r="E206" t="s">
        <v>14</v>
      </c>
      <c r="F206" t="s">
        <v>53</v>
      </c>
      <c r="G206">
        <v>1409</v>
      </c>
      <c r="H206" s="21">
        <v>30</v>
      </c>
      <c r="I206" s="21">
        <v>687</v>
      </c>
      <c r="J206" t="s">
        <v>35</v>
      </c>
      <c r="K206" s="21">
        <f>_xlfn.XLOOKUP(F206,Crop_Cost_Data!$A$1:$A$7,Crop_Cost_Data!$B$1:$B$7,"Unkown",0)</f>
        <v>19</v>
      </c>
      <c r="L206" s="21">
        <f t="shared" si="15"/>
        <v>42270</v>
      </c>
      <c r="M206" s="21">
        <f t="shared" si="16"/>
        <v>26771</v>
      </c>
      <c r="N206" s="21">
        <f t="shared" si="17"/>
        <v>14812</v>
      </c>
      <c r="O206" s="11">
        <f t="shared" si="18"/>
        <v>0.35041400520463684</v>
      </c>
      <c r="P206" s="11" t="str">
        <f t="shared" si="19"/>
        <v>Profit</v>
      </c>
    </row>
    <row r="207" spans="1:16">
      <c r="A207" t="s">
        <v>406</v>
      </c>
      <c r="B207" s="6">
        <v>45729</v>
      </c>
      <c r="C207" t="s">
        <v>12</v>
      </c>
      <c r="D207" t="s">
        <v>20</v>
      </c>
      <c r="E207" t="s">
        <v>21</v>
      </c>
      <c r="F207" t="s">
        <v>69</v>
      </c>
      <c r="G207">
        <v>216</v>
      </c>
      <c r="H207" s="21">
        <v>85</v>
      </c>
      <c r="I207" s="21">
        <v>544.49450000000002</v>
      </c>
      <c r="J207" t="s">
        <v>35</v>
      </c>
      <c r="K207" s="21">
        <f>_xlfn.XLOOKUP(F207,Crop_Cost_Data!$A$1:$A$7,Crop_Cost_Data!$B$1:$B$7,"Unkown",0)</f>
        <v>55</v>
      </c>
      <c r="L207" s="21">
        <f t="shared" si="15"/>
        <v>18360</v>
      </c>
      <c r="M207" s="21">
        <f t="shared" si="16"/>
        <v>11880</v>
      </c>
      <c r="N207" s="21">
        <f t="shared" si="17"/>
        <v>5935.5055000000002</v>
      </c>
      <c r="O207" s="11">
        <f t="shared" si="18"/>
        <v>0.32328461328976038</v>
      </c>
      <c r="P207" s="11" t="str">
        <f t="shared" si="19"/>
        <v>Profit</v>
      </c>
    </row>
    <row r="208" spans="1:16">
      <c r="A208" t="s">
        <v>407</v>
      </c>
      <c r="B208" s="6">
        <v>45801</v>
      </c>
      <c r="C208" t="s">
        <v>24</v>
      </c>
      <c r="D208" t="s">
        <v>25</v>
      </c>
      <c r="E208" t="s">
        <v>21</v>
      </c>
      <c r="F208" t="s">
        <v>30</v>
      </c>
      <c r="G208">
        <v>368</v>
      </c>
      <c r="H208" s="21">
        <v>28</v>
      </c>
      <c r="I208" s="21">
        <v>544.49450000000002</v>
      </c>
      <c r="J208" t="s">
        <v>35</v>
      </c>
      <c r="K208" s="21">
        <f>_xlfn.XLOOKUP(F208,Crop_Cost_Data!$A$1:$A$7,Crop_Cost_Data!$B$1:$B$7,"Unkown",0)</f>
        <v>22</v>
      </c>
      <c r="L208" s="21">
        <f t="shared" si="15"/>
        <v>10304</v>
      </c>
      <c r="M208" s="21">
        <f t="shared" si="16"/>
        <v>8096</v>
      </c>
      <c r="N208" s="21">
        <f t="shared" si="17"/>
        <v>1663.5055</v>
      </c>
      <c r="O208" s="11">
        <f t="shared" si="18"/>
        <v>0.16144269215838508</v>
      </c>
      <c r="P208" s="11" t="str">
        <f t="shared" si="19"/>
        <v>Profit</v>
      </c>
    </row>
    <row r="209" spans="1:16">
      <c r="A209" t="s">
        <v>409</v>
      </c>
      <c r="B209" s="6">
        <v>45813</v>
      </c>
      <c r="C209" t="s">
        <v>24</v>
      </c>
      <c r="D209" t="s">
        <v>40</v>
      </c>
      <c r="E209" t="s">
        <v>14</v>
      </c>
      <c r="F209" t="s">
        <v>61</v>
      </c>
      <c r="G209">
        <v>225</v>
      </c>
      <c r="H209" s="21">
        <v>65</v>
      </c>
      <c r="I209" s="21">
        <v>238</v>
      </c>
      <c r="J209" t="s">
        <v>16</v>
      </c>
      <c r="K209" s="21">
        <f>_xlfn.XLOOKUP(F209,Crop_Cost_Data!$A$1:$A$7,Crop_Cost_Data!$B$1:$B$7,"Unkown",0)</f>
        <v>35</v>
      </c>
      <c r="L209" s="21">
        <f t="shared" si="15"/>
        <v>14625</v>
      </c>
      <c r="M209" s="21">
        <f t="shared" si="16"/>
        <v>7875</v>
      </c>
      <c r="N209" s="21">
        <f t="shared" si="17"/>
        <v>6512</v>
      </c>
      <c r="O209" s="11">
        <f t="shared" si="18"/>
        <v>0.44526495726495724</v>
      </c>
      <c r="P209" s="11" t="str">
        <f t="shared" si="19"/>
        <v>Profit</v>
      </c>
    </row>
    <row r="210" spans="1:16">
      <c r="A210" t="s">
        <v>411</v>
      </c>
      <c r="B210" s="6">
        <v>45739</v>
      </c>
      <c r="C210" t="s">
        <v>12</v>
      </c>
      <c r="D210" t="s">
        <v>74</v>
      </c>
      <c r="E210" t="s">
        <v>21</v>
      </c>
      <c r="F210" t="s">
        <v>15</v>
      </c>
      <c r="G210">
        <v>455</v>
      </c>
      <c r="H210" s="21">
        <v>60</v>
      </c>
      <c r="I210" s="21">
        <v>826</v>
      </c>
      <c r="J210" t="s">
        <v>35</v>
      </c>
      <c r="K210" s="21">
        <f>_xlfn.XLOOKUP(F210,Crop_Cost_Data!$A$1:$A$7,Crop_Cost_Data!$B$1:$B$7,"Unkown",0)</f>
        <v>20</v>
      </c>
      <c r="L210" s="21">
        <f t="shared" si="15"/>
        <v>27300</v>
      </c>
      <c r="M210" s="21">
        <f t="shared" si="16"/>
        <v>9100</v>
      </c>
      <c r="N210" s="21">
        <f t="shared" si="17"/>
        <v>17374</v>
      </c>
      <c r="O210" s="11">
        <f t="shared" si="18"/>
        <v>0.63641025641025639</v>
      </c>
      <c r="P210" s="11" t="str">
        <f t="shared" si="19"/>
        <v>Profit</v>
      </c>
    </row>
    <row r="211" spans="1:16">
      <c r="A211" t="s">
        <v>412</v>
      </c>
      <c r="B211" s="6">
        <v>45702</v>
      </c>
      <c r="C211" t="s">
        <v>45</v>
      </c>
      <c r="D211" t="s">
        <v>46</v>
      </c>
      <c r="E211" t="s">
        <v>14</v>
      </c>
      <c r="F211" t="s">
        <v>15</v>
      </c>
      <c r="G211">
        <v>620</v>
      </c>
      <c r="H211" s="21">
        <v>41</v>
      </c>
      <c r="I211" s="21">
        <v>329</v>
      </c>
      <c r="J211" t="s">
        <v>16</v>
      </c>
      <c r="K211" s="21">
        <f>_xlfn.XLOOKUP(F211,Crop_Cost_Data!$A$1:$A$7,Crop_Cost_Data!$B$1:$B$7,"Unkown",0)</f>
        <v>20</v>
      </c>
      <c r="L211" s="21">
        <f t="shared" si="15"/>
        <v>25420</v>
      </c>
      <c r="M211" s="21">
        <f t="shared" si="16"/>
        <v>12400</v>
      </c>
      <c r="N211" s="21">
        <f t="shared" si="17"/>
        <v>12691</v>
      </c>
      <c r="O211" s="11">
        <f t="shared" si="18"/>
        <v>0.49925255704169946</v>
      </c>
      <c r="P211" s="11" t="str">
        <f t="shared" si="19"/>
        <v>Profit</v>
      </c>
    </row>
    <row r="212" spans="1:16">
      <c r="A212" t="s">
        <v>413</v>
      </c>
      <c r="B212" s="6">
        <v>45839</v>
      </c>
      <c r="C212" t="s">
        <v>19</v>
      </c>
      <c r="D212" t="s">
        <v>40</v>
      </c>
      <c r="E212" t="s">
        <v>14</v>
      </c>
      <c r="F212" t="s">
        <v>53</v>
      </c>
      <c r="G212">
        <v>667</v>
      </c>
      <c r="H212" s="21">
        <v>33</v>
      </c>
      <c r="I212" s="21">
        <v>544.49450000000002</v>
      </c>
      <c r="J212" t="s">
        <v>16</v>
      </c>
      <c r="K212" s="21">
        <f>_xlfn.XLOOKUP(F212,Crop_Cost_Data!$A$1:$A$7,Crop_Cost_Data!$B$1:$B$7,"Unkown",0)</f>
        <v>19</v>
      </c>
      <c r="L212" s="21">
        <f t="shared" si="15"/>
        <v>22011</v>
      </c>
      <c r="M212" s="21">
        <f t="shared" si="16"/>
        <v>12673</v>
      </c>
      <c r="N212" s="21">
        <f t="shared" si="17"/>
        <v>8793.5054999999993</v>
      </c>
      <c r="O212" s="11">
        <f t="shared" si="18"/>
        <v>0.39950504293307887</v>
      </c>
      <c r="P212" s="11" t="str">
        <f t="shared" si="19"/>
        <v>Profit</v>
      </c>
    </row>
    <row r="213" spans="1:16">
      <c r="A213" t="s">
        <v>415</v>
      </c>
      <c r="B213" s="6">
        <v>45737</v>
      </c>
      <c r="C213" t="s">
        <v>12</v>
      </c>
      <c r="D213" t="s">
        <v>89</v>
      </c>
      <c r="E213" t="s">
        <v>14</v>
      </c>
      <c r="F213" t="s">
        <v>15</v>
      </c>
      <c r="G213">
        <v>1968</v>
      </c>
      <c r="H213" s="21">
        <v>35</v>
      </c>
      <c r="I213" s="21">
        <v>544.49450000000002</v>
      </c>
      <c r="J213" t="s">
        <v>35</v>
      </c>
      <c r="K213" s="21">
        <f>_xlfn.XLOOKUP(F213,Crop_Cost_Data!$A$1:$A$7,Crop_Cost_Data!$B$1:$B$7,"Unkown",0)</f>
        <v>20</v>
      </c>
      <c r="L213" s="21">
        <f t="shared" si="15"/>
        <v>68880</v>
      </c>
      <c r="M213" s="21">
        <f t="shared" si="16"/>
        <v>39360</v>
      </c>
      <c r="N213" s="21">
        <f t="shared" si="17"/>
        <v>28975.505499999999</v>
      </c>
      <c r="O213" s="11">
        <f t="shared" si="18"/>
        <v>0.42066645615563297</v>
      </c>
      <c r="P213" s="11" t="str">
        <f t="shared" si="19"/>
        <v>Profit</v>
      </c>
    </row>
    <row r="214" spans="1:16">
      <c r="A214" t="s">
        <v>416</v>
      </c>
      <c r="B214" s="6">
        <v>45739</v>
      </c>
      <c r="C214" t="s">
        <v>12</v>
      </c>
      <c r="D214" t="s">
        <v>89</v>
      </c>
      <c r="E214" t="s">
        <v>14</v>
      </c>
      <c r="F214" t="s">
        <v>15</v>
      </c>
      <c r="G214">
        <v>651</v>
      </c>
      <c r="H214" s="21">
        <v>53</v>
      </c>
      <c r="I214" s="21">
        <v>544.49450000000002</v>
      </c>
      <c r="J214" t="s">
        <v>35</v>
      </c>
      <c r="K214" s="21">
        <f>_xlfn.XLOOKUP(F214,Crop_Cost_Data!$A$1:$A$7,Crop_Cost_Data!$B$1:$B$7,"Unkown",0)</f>
        <v>20</v>
      </c>
      <c r="L214" s="21">
        <f t="shared" si="15"/>
        <v>34503</v>
      </c>
      <c r="M214" s="21">
        <f t="shared" si="16"/>
        <v>13020</v>
      </c>
      <c r="N214" s="21">
        <f t="shared" si="17"/>
        <v>20938.505499999999</v>
      </c>
      <c r="O214" s="11">
        <f t="shared" si="18"/>
        <v>0.60686043242616583</v>
      </c>
      <c r="P214" s="11" t="str">
        <f t="shared" si="19"/>
        <v>Profit</v>
      </c>
    </row>
    <row r="215" spans="1:16">
      <c r="A215" t="s">
        <v>417</v>
      </c>
      <c r="B215" s="6">
        <v>45691</v>
      </c>
      <c r="C215" t="s">
        <v>45</v>
      </c>
      <c r="D215" t="s">
        <v>89</v>
      </c>
      <c r="E215" t="s">
        <v>14</v>
      </c>
      <c r="F215" t="s">
        <v>15</v>
      </c>
      <c r="G215">
        <v>1529</v>
      </c>
      <c r="H215" s="21">
        <v>42</v>
      </c>
      <c r="I215" s="21">
        <v>951</v>
      </c>
      <c r="J215" t="s">
        <v>16</v>
      </c>
      <c r="K215" s="21">
        <f>_xlfn.XLOOKUP(F215,Crop_Cost_Data!$A$1:$A$7,Crop_Cost_Data!$B$1:$B$7,"Unkown",0)</f>
        <v>20</v>
      </c>
      <c r="L215" s="21">
        <f t="shared" si="15"/>
        <v>64218</v>
      </c>
      <c r="M215" s="21">
        <f t="shared" si="16"/>
        <v>30580</v>
      </c>
      <c r="N215" s="21">
        <f t="shared" si="17"/>
        <v>32687</v>
      </c>
      <c r="O215" s="11">
        <f t="shared" si="18"/>
        <v>0.50900059173440471</v>
      </c>
      <c r="P215" s="11" t="str">
        <f t="shared" si="19"/>
        <v>Profit</v>
      </c>
    </row>
    <row r="216" spans="1:16">
      <c r="A216" t="s">
        <v>419</v>
      </c>
      <c r="B216" s="6">
        <v>45699</v>
      </c>
      <c r="C216" t="s">
        <v>45</v>
      </c>
      <c r="D216" t="s">
        <v>46</v>
      </c>
      <c r="E216" t="s">
        <v>14</v>
      </c>
      <c r="F216" t="s">
        <v>15</v>
      </c>
      <c r="G216">
        <v>826</v>
      </c>
      <c r="H216" s="21">
        <v>38</v>
      </c>
      <c r="I216" s="21">
        <v>544.49450000000002</v>
      </c>
      <c r="J216" t="s">
        <v>35</v>
      </c>
      <c r="K216" s="21">
        <f>_xlfn.XLOOKUP(F216,Crop_Cost_Data!$A$1:$A$7,Crop_Cost_Data!$B$1:$B$7,"Unkown",0)</f>
        <v>20</v>
      </c>
      <c r="L216" s="21">
        <f t="shared" si="15"/>
        <v>31388</v>
      </c>
      <c r="M216" s="21">
        <f t="shared" si="16"/>
        <v>16520</v>
      </c>
      <c r="N216" s="21">
        <f t="shared" si="17"/>
        <v>14323.505499999999</v>
      </c>
      <c r="O216" s="11">
        <f t="shared" si="18"/>
        <v>0.45633699184401683</v>
      </c>
      <c r="P216" s="11" t="str">
        <f t="shared" si="19"/>
        <v>Profit</v>
      </c>
    </row>
    <row r="217" spans="1:16">
      <c r="A217" t="s">
        <v>421</v>
      </c>
      <c r="B217" s="6">
        <v>45708</v>
      </c>
      <c r="C217" t="s">
        <v>45</v>
      </c>
      <c r="D217" t="s">
        <v>89</v>
      </c>
      <c r="E217" t="s">
        <v>14</v>
      </c>
      <c r="F217" t="s">
        <v>61</v>
      </c>
      <c r="G217">
        <v>1062</v>
      </c>
      <c r="H217" s="21">
        <v>106</v>
      </c>
      <c r="I217" s="21">
        <v>544.49450000000002</v>
      </c>
      <c r="J217" t="s">
        <v>16</v>
      </c>
      <c r="K217" s="21">
        <f>_xlfn.XLOOKUP(F217,Crop_Cost_Data!$A$1:$A$7,Crop_Cost_Data!$B$1:$B$7,"Unkown",0)</f>
        <v>35</v>
      </c>
      <c r="L217" s="21">
        <f t="shared" si="15"/>
        <v>112572</v>
      </c>
      <c r="M217" s="21">
        <f t="shared" si="16"/>
        <v>37170</v>
      </c>
      <c r="N217" s="21">
        <f t="shared" si="17"/>
        <v>74857.505499999999</v>
      </c>
      <c r="O217" s="11">
        <f t="shared" si="18"/>
        <v>0.6649744652311409</v>
      </c>
      <c r="P217" s="11" t="str">
        <f t="shared" si="19"/>
        <v>Profit</v>
      </c>
    </row>
    <row r="218" spans="1:16">
      <c r="A218" t="s">
        <v>423</v>
      </c>
      <c r="B218" s="6">
        <v>45806</v>
      </c>
      <c r="C218" t="s">
        <v>24</v>
      </c>
      <c r="D218" t="s">
        <v>25</v>
      </c>
      <c r="E218" t="s">
        <v>21</v>
      </c>
      <c r="F218" t="s">
        <v>15</v>
      </c>
      <c r="G218">
        <v>275</v>
      </c>
      <c r="H218" s="21">
        <v>44</v>
      </c>
      <c r="I218" s="21">
        <v>544.49450000000002</v>
      </c>
      <c r="J218" t="s">
        <v>35</v>
      </c>
      <c r="K218" s="21">
        <f>_xlfn.XLOOKUP(F218,Crop_Cost_Data!$A$1:$A$7,Crop_Cost_Data!$B$1:$B$7,"Unkown",0)</f>
        <v>20</v>
      </c>
      <c r="L218" s="21">
        <f t="shared" si="15"/>
        <v>12100</v>
      </c>
      <c r="M218" s="21">
        <f t="shared" si="16"/>
        <v>5500</v>
      </c>
      <c r="N218" s="21">
        <f t="shared" si="17"/>
        <v>6055.5055000000002</v>
      </c>
      <c r="O218" s="11">
        <f t="shared" si="18"/>
        <v>0.50045499999999998</v>
      </c>
      <c r="P218" s="11" t="str">
        <f t="shared" si="19"/>
        <v>Profit</v>
      </c>
    </row>
    <row r="219" spans="1:16">
      <c r="A219" t="s">
        <v>424</v>
      </c>
      <c r="B219" s="6">
        <v>45678</v>
      </c>
      <c r="C219" t="s">
        <v>19</v>
      </c>
      <c r="D219" t="s">
        <v>89</v>
      </c>
      <c r="E219" t="s">
        <v>14</v>
      </c>
      <c r="F219" t="s">
        <v>15</v>
      </c>
      <c r="G219">
        <v>1813</v>
      </c>
      <c r="H219" s="21">
        <v>13</v>
      </c>
      <c r="I219" s="21">
        <v>544.49450000000002</v>
      </c>
      <c r="J219" t="s">
        <v>35</v>
      </c>
      <c r="K219" s="21">
        <f>_xlfn.XLOOKUP(F219,Crop_Cost_Data!$A$1:$A$7,Crop_Cost_Data!$B$1:$B$7,"Unkown",0)</f>
        <v>20</v>
      </c>
      <c r="L219" s="21">
        <f t="shared" si="15"/>
        <v>23569</v>
      </c>
      <c r="M219" s="21">
        <f t="shared" si="16"/>
        <v>36260</v>
      </c>
      <c r="N219" s="21">
        <f t="shared" si="17"/>
        <v>-13235.494500000001</v>
      </c>
      <c r="O219" s="11">
        <f t="shared" si="18"/>
        <v>-0.56156368534939971</v>
      </c>
      <c r="P219" s="11" t="str">
        <f t="shared" si="19"/>
        <v>Loss</v>
      </c>
    </row>
    <row r="220" spans="1:16">
      <c r="A220" t="s">
        <v>425</v>
      </c>
      <c r="B220" s="6">
        <v>45797</v>
      </c>
      <c r="C220" t="s">
        <v>24</v>
      </c>
      <c r="D220" t="s">
        <v>89</v>
      </c>
      <c r="E220" t="s">
        <v>14</v>
      </c>
      <c r="F220" t="s">
        <v>53</v>
      </c>
      <c r="G220">
        <v>1814</v>
      </c>
      <c r="H220" s="21">
        <v>26</v>
      </c>
      <c r="I220" s="21">
        <v>594</v>
      </c>
      <c r="J220" t="s">
        <v>35</v>
      </c>
      <c r="K220" s="21">
        <f>_xlfn.XLOOKUP(F220,Crop_Cost_Data!$A$1:$A$7,Crop_Cost_Data!$B$1:$B$7,"Unkown",0)</f>
        <v>19</v>
      </c>
      <c r="L220" s="21">
        <f t="shared" si="15"/>
        <v>47164</v>
      </c>
      <c r="M220" s="21">
        <f t="shared" si="16"/>
        <v>34466</v>
      </c>
      <c r="N220" s="21">
        <f t="shared" si="17"/>
        <v>12104</v>
      </c>
      <c r="O220" s="11">
        <f t="shared" si="18"/>
        <v>0.25663641760664913</v>
      </c>
      <c r="P220" s="11" t="str">
        <f t="shared" si="19"/>
        <v>Profit</v>
      </c>
    </row>
    <row r="221" spans="1:16">
      <c r="A221" t="s">
        <v>427</v>
      </c>
      <c r="B221" s="6">
        <v>45676</v>
      </c>
      <c r="C221" t="s">
        <v>19</v>
      </c>
      <c r="D221" t="s">
        <v>46</v>
      </c>
      <c r="E221" t="s">
        <v>14</v>
      </c>
      <c r="F221" t="s">
        <v>53</v>
      </c>
      <c r="G221">
        <v>261</v>
      </c>
      <c r="H221" s="21">
        <v>23</v>
      </c>
      <c r="I221" s="21">
        <v>544.49450000000002</v>
      </c>
      <c r="J221" t="s">
        <v>35</v>
      </c>
      <c r="K221" s="21">
        <f>_xlfn.XLOOKUP(F221,Crop_Cost_Data!$A$1:$A$7,Crop_Cost_Data!$B$1:$B$7,"Unkown",0)</f>
        <v>19</v>
      </c>
      <c r="L221" s="21">
        <f t="shared" si="15"/>
        <v>6003</v>
      </c>
      <c r="M221" s="21">
        <f t="shared" si="16"/>
        <v>4959</v>
      </c>
      <c r="N221" s="21">
        <f t="shared" si="17"/>
        <v>499.50549999999998</v>
      </c>
      <c r="O221" s="11">
        <f t="shared" si="18"/>
        <v>8.3209312010661327E-2</v>
      </c>
      <c r="P221" s="11" t="str">
        <f t="shared" si="19"/>
        <v>Profit</v>
      </c>
    </row>
    <row r="222" spans="1:16">
      <c r="A222" t="s">
        <v>429</v>
      </c>
      <c r="B222" s="6">
        <v>45810</v>
      </c>
      <c r="C222" t="s">
        <v>45</v>
      </c>
      <c r="D222" t="s">
        <v>40</v>
      </c>
      <c r="E222" t="s">
        <v>14</v>
      </c>
      <c r="F222" t="s">
        <v>69</v>
      </c>
      <c r="G222">
        <v>835</v>
      </c>
      <c r="H222" s="21">
        <v>90</v>
      </c>
      <c r="I222" s="21">
        <v>544.49450000000002</v>
      </c>
      <c r="J222" t="s">
        <v>35</v>
      </c>
      <c r="K222" s="21">
        <f>_xlfn.XLOOKUP(F222,Crop_Cost_Data!$A$1:$A$7,Crop_Cost_Data!$B$1:$B$7,"Unkown",0)</f>
        <v>55</v>
      </c>
      <c r="L222" s="21">
        <f t="shared" si="15"/>
        <v>75150</v>
      </c>
      <c r="M222" s="21">
        <f t="shared" si="16"/>
        <v>45925</v>
      </c>
      <c r="N222" s="21">
        <f t="shared" si="17"/>
        <v>28680.505499999999</v>
      </c>
      <c r="O222" s="11">
        <f t="shared" si="18"/>
        <v>0.38164345309381237</v>
      </c>
      <c r="P222" s="11" t="str">
        <f t="shared" si="19"/>
        <v>Profit</v>
      </c>
    </row>
    <row r="223" spans="1:16">
      <c r="A223" t="s">
        <v>431</v>
      </c>
      <c r="B223" s="6">
        <v>45996</v>
      </c>
      <c r="C223" t="s">
        <v>24</v>
      </c>
      <c r="D223" t="s">
        <v>89</v>
      </c>
      <c r="E223" t="s">
        <v>14</v>
      </c>
      <c r="F223" t="s">
        <v>69</v>
      </c>
      <c r="G223">
        <v>717</v>
      </c>
      <c r="H223" s="21">
        <v>100</v>
      </c>
      <c r="I223" s="21">
        <v>544.49450000000002</v>
      </c>
      <c r="J223" t="s">
        <v>35</v>
      </c>
      <c r="K223" s="21">
        <f>_xlfn.XLOOKUP(F223,Crop_Cost_Data!$A$1:$A$7,Crop_Cost_Data!$B$1:$B$7,"Unkown",0)</f>
        <v>55</v>
      </c>
      <c r="L223" s="21">
        <f t="shared" si="15"/>
        <v>71700</v>
      </c>
      <c r="M223" s="21">
        <f t="shared" si="16"/>
        <v>39435</v>
      </c>
      <c r="N223" s="21">
        <f t="shared" si="17"/>
        <v>31720.505499999999</v>
      </c>
      <c r="O223" s="11">
        <f t="shared" si="18"/>
        <v>0.44240593444909343</v>
      </c>
      <c r="P223" s="11" t="str">
        <f t="shared" si="19"/>
        <v>Profit</v>
      </c>
    </row>
    <row r="224" spans="1:16">
      <c r="A224" t="s">
        <v>433</v>
      </c>
      <c r="B224" s="6">
        <v>45694</v>
      </c>
      <c r="C224" t="s">
        <v>45</v>
      </c>
      <c r="D224" t="s">
        <v>74</v>
      </c>
      <c r="E224" t="s">
        <v>21</v>
      </c>
      <c r="F224" t="s">
        <v>26</v>
      </c>
      <c r="G224">
        <v>151</v>
      </c>
      <c r="H224" s="21">
        <v>23</v>
      </c>
      <c r="I224" s="21">
        <v>544.49450000000002</v>
      </c>
      <c r="J224" t="s">
        <v>35</v>
      </c>
      <c r="K224" s="21">
        <f>_xlfn.XLOOKUP(F224,Crop_Cost_Data!$A$1:$A$7,Crop_Cost_Data!$B$1:$B$7,"Unkown",0)</f>
        <v>18</v>
      </c>
      <c r="L224" s="21">
        <f t="shared" si="15"/>
        <v>3473</v>
      </c>
      <c r="M224" s="21">
        <f t="shared" si="16"/>
        <v>2718</v>
      </c>
      <c r="N224" s="21">
        <f t="shared" si="17"/>
        <v>210.50549999999998</v>
      </c>
      <c r="O224" s="11">
        <f t="shared" si="18"/>
        <v>6.0612006910452057E-2</v>
      </c>
      <c r="P224" s="11" t="str">
        <f t="shared" si="19"/>
        <v>Profit</v>
      </c>
    </row>
    <row r="225" spans="1:16">
      <c r="A225" t="s">
        <v>434</v>
      </c>
      <c r="B225" s="6">
        <v>45741</v>
      </c>
      <c r="C225" t="s">
        <v>12</v>
      </c>
      <c r="D225" t="s">
        <v>40</v>
      </c>
      <c r="E225" t="s">
        <v>14</v>
      </c>
      <c r="F225" t="s">
        <v>15</v>
      </c>
      <c r="G225">
        <v>838</v>
      </c>
      <c r="H225" s="21">
        <v>54</v>
      </c>
      <c r="I225" s="21">
        <v>420</v>
      </c>
      <c r="J225" t="s">
        <v>35</v>
      </c>
      <c r="K225" s="21">
        <f>_xlfn.XLOOKUP(F225,Crop_Cost_Data!$A$1:$A$7,Crop_Cost_Data!$B$1:$B$7,"Unkown",0)</f>
        <v>20</v>
      </c>
      <c r="L225" s="21">
        <f t="shared" si="15"/>
        <v>45252</v>
      </c>
      <c r="M225" s="21">
        <f t="shared" si="16"/>
        <v>16760</v>
      </c>
      <c r="N225" s="21">
        <f t="shared" si="17"/>
        <v>28072</v>
      </c>
      <c r="O225" s="11">
        <f t="shared" si="18"/>
        <v>0.62034827189958452</v>
      </c>
      <c r="P225" s="11" t="str">
        <f t="shared" si="19"/>
        <v>Profit</v>
      </c>
    </row>
    <row r="226" spans="1:16">
      <c r="A226" t="s">
        <v>436</v>
      </c>
      <c r="B226" s="6">
        <v>45874</v>
      </c>
      <c r="C226" t="s">
        <v>24</v>
      </c>
      <c r="D226" t="s">
        <v>25</v>
      </c>
      <c r="E226" t="s">
        <v>21</v>
      </c>
      <c r="F226" t="s">
        <v>53</v>
      </c>
      <c r="G226">
        <v>609</v>
      </c>
      <c r="H226" s="21">
        <v>31</v>
      </c>
      <c r="I226" s="21">
        <v>123</v>
      </c>
      <c r="J226" t="s">
        <v>35</v>
      </c>
      <c r="K226" s="21">
        <f>_xlfn.XLOOKUP(F226,Crop_Cost_Data!$A$1:$A$7,Crop_Cost_Data!$B$1:$B$7,"Unkown",0)</f>
        <v>19</v>
      </c>
      <c r="L226" s="21">
        <f t="shared" si="15"/>
        <v>18879</v>
      </c>
      <c r="M226" s="21">
        <f t="shared" si="16"/>
        <v>11571</v>
      </c>
      <c r="N226" s="21">
        <f t="shared" si="17"/>
        <v>7185</v>
      </c>
      <c r="O226" s="11">
        <f t="shared" si="18"/>
        <v>0.38058159860162083</v>
      </c>
      <c r="P226" s="11" t="str">
        <f t="shared" si="19"/>
        <v>Profit</v>
      </c>
    </row>
    <row r="227" spans="1:16">
      <c r="A227" t="s">
        <v>437</v>
      </c>
      <c r="B227" s="6">
        <v>45807</v>
      </c>
      <c r="C227" t="s">
        <v>24</v>
      </c>
      <c r="D227" t="s">
        <v>40</v>
      </c>
      <c r="E227" t="s">
        <v>14</v>
      </c>
      <c r="F227" t="s">
        <v>26</v>
      </c>
      <c r="G227">
        <v>149</v>
      </c>
      <c r="H227" s="21">
        <v>31</v>
      </c>
      <c r="I227" s="21">
        <v>544.49450000000002</v>
      </c>
      <c r="J227" t="s">
        <v>35</v>
      </c>
      <c r="K227" s="21">
        <f>_xlfn.XLOOKUP(F227,Crop_Cost_Data!$A$1:$A$7,Crop_Cost_Data!$B$1:$B$7,"Unkown",0)</f>
        <v>18</v>
      </c>
      <c r="L227" s="21">
        <f t="shared" si="15"/>
        <v>4619</v>
      </c>
      <c r="M227" s="21">
        <f t="shared" si="16"/>
        <v>2682</v>
      </c>
      <c r="N227" s="21">
        <f t="shared" si="17"/>
        <v>1392.5055</v>
      </c>
      <c r="O227" s="11">
        <f t="shared" si="18"/>
        <v>0.30147337085949338</v>
      </c>
      <c r="P227" s="11" t="str">
        <f t="shared" si="19"/>
        <v>Profit</v>
      </c>
    </row>
    <row r="228" spans="1:16">
      <c r="A228" t="s">
        <v>439</v>
      </c>
      <c r="B228" s="6">
        <v>45685</v>
      </c>
      <c r="C228" t="s">
        <v>19</v>
      </c>
      <c r="D228" t="s">
        <v>46</v>
      </c>
      <c r="E228" t="s">
        <v>14</v>
      </c>
      <c r="F228" t="s">
        <v>15</v>
      </c>
      <c r="G228">
        <v>237</v>
      </c>
      <c r="H228" s="21">
        <v>45</v>
      </c>
      <c r="I228" s="21">
        <v>544.49450000000002</v>
      </c>
      <c r="J228" t="s">
        <v>35</v>
      </c>
      <c r="K228" s="21">
        <f>_xlfn.XLOOKUP(F228,Crop_Cost_Data!$A$1:$A$7,Crop_Cost_Data!$B$1:$B$7,"Unkown",0)</f>
        <v>20</v>
      </c>
      <c r="L228" s="21">
        <f t="shared" si="15"/>
        <v>10665</v>
      </c>
      <c r="M228" s="21">
        <f t="shared" si="16"/>
        <v>4740</v>
      </c>
      <c r="N228" s="21">
        <f t="shared" si="17"/>
        <v>5380.5055000000002</v>
      </c>
      <c r="O228" s="11">
        <f t="shared" si="18"/>
        <v>0.50450121894045952</v>
      </c>
      <c r="P228" s="11" t="str">
        <f t="shared" si="19"/>
        <v>Profit</v>
      </c>
    </row>
    <row r="229" spans="1:16">
      <c r="A229" t="s">
        <v>440</v>
      </c>
      <c r="B229" s="6">
        <v>45760</v>
      </c>
      <c r="C229" t="s">
        <v>33</v>
      </c>
      <c r="D229" t="s">
        <v>64</v>
      </c>
      <c r="E229" t="s">
        <v>21</v>
      </c>
      <c r="F229" t="s">
        <v>15</v>
      </c>
      <c r="G229">
        <v>675</v>
      </c>
      <c r="H229" s="21">
        <v>40</v>
      </c>
      <c r="I229" s="21">
        <v>544.49450000000002</v>
      </c>
      <c r="J229" t="s">
        <v>35</v>
      </c>
      <c r="K229" s="21">
        <f>_xlfn.XLOOKUP(F229,Crop_Cost_Data!$A$1:$A$7,Crop_Cost_Data!$B$1:$B$7,"Unkown",0)</f>
        <v>20</v>
      </c>
      <c r="L229" s="21">
        <f t="shared" si="15"/>
        <v>27000</v>
      </c>
      <c r="M229" s="21">
        <f t="shared" si="16"/>
        <v>13500</v>
      </c>
      <c r="N229" s="21">
        <f t="shared" si="17"/>
        <v>12955.505499999999</v>
      </c>
      <c r="O229" s="11">
        <f t="shared" si="18"/>
        <v>0.47983353703703702</v>
      </c>
      <c r="P229" s="11" t="str">
        <f t="shared" si="19"/>
        <v>Profit</v>
      </c>
    </row>
    <row r="230" spans="1:16">
      <c r="A230" t="s">
        <v>442</v>
      </c>
      <c r="B230" s="6">
        <v>45787</v>
      </c>
      <c r="C230" t="s">
        <v>24</v>
      </c>
      <c r="D230" t="s">
        <v>89</v>
      </c>
      <c r="E230" t="s">
        <v>14</v>
      </c>
      <c r="F230" t="s">
        <v>30</v>
      </c>
      <c r="G230">
        <v>1626</v>
      </c>
      <c r="H230" s="21">
        <v>34</v>
      </c>
      <c r="I230" s="21">
        <v>544.49450000000002</v>
      </c>
      <c r="J230" t="s">
        <v>16</v>
      </c>
      <c r="K230" s="21">
        <f>_xlfn.XLOOKUP(F230,Crop_Cost_Data!$A$1:$A$7,Crop_Cost_Data!$B$1:$B$7,"Unkown",0)</f>
        <v>22</v>
      </c>
      <c r="L230" s="21">
        <f t="shared" si="15"/>
        <v>55284</v>
      </c>
      <c r="M230" s="21">
        <f t="shared" si="16"/>
        <v>35772</v>
      </c>
      <c r="N230" s="21">
        <f t="shared" si="17"/>
        <v>18967.505499999999</v>
      </c>
      <c r="O230" s="11">
        <f t="shared" si="18"/>
        <v>0.34309213334780403</v>
      </c>
      <c r="P230" s="11" t="str">
        <f t="shared" si="19"/>
        <v>Profit</v>
      </c>
    </row>
    <row r="231" spans="1:16">
      <c r="A231" t="s">
        <v>443</v>
      </c>
      <c r="B231" s="6">
        <v>45965</v>
      </c>
      <c r="C231" t="s">
        <v>33</v>
      </c>
      <c r="D231" t="s">
        <v>89</v>
      </c>
      <c r="E231" t="s">
        <v>14</v>
      </c>
      <c r="F231" t="s">
        <v>15</v>
      </c>
      <c r="G231">
        <v>1194</v>
      </c>
      <c r="H231" s="21">
        <v>34</v>
      </c>
      <c r="I231" s="21">
        <v>474</v>
      </c>
      <c r="J231" t="s">
        <v>35</v>
      </c>
      <c r="K231" s="21">
        <f>_xlfn.XLOOKUP(F231,Crop_Cost_Data!$A$1:$A$7,Crop_Cost_Data!$B$1:$B$7,"Unkown",0)</f>
        <v>20</v>
      </c>
      <c r="L231" s="21">
        <f t="shared" si="15"/>
        <v>40596</v>
      </c>
      <c r="M231" s="21">
        <f t="shared" si="16"/>
        <v>23880</v>
      </c>
      <c r="N231" s="21">
        <f t="shared" si="17"/>
        <v>16242</v>
      </c>
      <c r="O231" s="11">
        <f t="shared" si="18"/>
        <v>0.40008867868755543</v>
      </c>
      <c r="P231" s="11" t="str">
        <f t="shared" si="19"/>
        <v>Profit</v>
      </c>
    </row>
    <row r="232" spans="1:16">
      <c r="A232" t="s">
        <v>445</v>
      </c>
      <c r="B232" s="6">
        <v>45992</v>
      </c>
      <c r="C232" t="s">
        <v>19</v>
      </c>
      <c r="D232" t="s">
        <v>25</v>
      </c>
      <c r="E232" t="s">
        <v>21</v>
      </c>
      <c r="F232" t="s">
        <v>15</v>
      </c>
      <c r="G232">
        <v>240</v>
      </c>
      <c r="H232" s="21">
        <v>20</v>
      </c>
      <c r="I232" s="21">
        <v>544.49450000000002</v>
      </c>
      <c r="J232" t="s">
        <v>35</v>
      </c>
      <c r="K232" s="21">
        <f>_xlfn.XLOOKUP(F232,Crop_Cost_Data!$A$1:$A$7,Crop_Cost_Data!$B$1:$B$7,"Unkown",0)</f>
        <v>20</v>
      </c>
      <c r="L232" s="21">
        <f t="shared" si="15"/>
        <v>4800</v>
      </c>
      <c r="M232" s="21">
        <f t="shared" si="16"/>
        <v>4800</v>
      </c>
      <c r="N232" s="21">
        <f t="shared" si="17"/>
        <v>-544.49450000000002</v>
      </c>
      <c r="O232" s="11">
        <f t="shared" si="18"/>
        <v>-0.11343635416666667</v>
      </c>
      <c r="P232" s="11" t="str">
        <f t="shared" si="19"/>
        <v>Loss</v>
      </c>
    </row>
    <row r="233" spans="1:16">
      <c r="A233" t="s">
        <v>447</v>
      </c>
      <c r="B233" s="6">
        <v>45741</v>
      </c>
      <c r="C233" t="s">
        <v>12</v>
      </c>
      <c r="D233" t="s">
        <v>89</v>
      </c>
      <c r="E233" t="s">
        <v>14</v>
      </c>
      <c r="F233" t="s">
        <v>15</v>
      </c>
      <c r="G233">
        <v>1152</v>
      </c>
      <c r="H233" s="21">
        <v>53</v>
      </c>
      <c r="I233" s="21">
        <v>544.49450000000002</v>
      </c>
      <c r="J233" t="s">
        <v>35</v>
      </c>
      <c r="K233" s="21">
        <f>_xlfn.XLOOKUP(F233,Crop_Cost_Data!$A$1:$A$7,Crop_Cost_Data!$B$1:$B$7,"Unkown",0)</f>
        <v>20</v>
      </c>
      <c r="L233" s="21">
        <f t="shared" si="15"/>
        <v>61056</v>
      </c>
      <c r="M233" s="21">
        <f t="shared" si="16"/>
        <v>23040</v>
      </c>
      <c r="N233" s="21">
        <f t="shared" si="17"/>
        <v>37471.505499999999</v>
      </c>
      <c r="O233" s="11">
        <f t="shared" si="18"/>
        <v>0.61372355706236892</v>
      </c>
      <c r="P233" s="11" t="str">
        <f t="shared" si="19"/>
        <v>Profit</v>
      </c>
    </row>
    <row r="234" spans="1:16">
      <c r="A234" t="s">
        <v>449</v>
      </c>
      <c r="B234" s="6">
        <v>45802</v>
      </c>
      <c r="C234" t="s">
        <v>24</v>
      </c>
      <c r="D234" t="s">
        <v>64</v>
      </c>
      <c r="E234" t="s">
        <v>21</v>
      </c>
      <c r="F234" t="s">
        <v>53</v>
      </c>
      <c r="G234">
        <v>117</v>
      </c>
      <c r="H234" s="21">
        <v>48</v>
      </c>
      <c r="I234" s="21">
        <v>544.49450000000002</v>
      </c>
      <c r="J234" t="s">
        <v>16</v>
      </c>
      <c r="K234" s="21">
        <f>_xlfn.XLOOKUP(F234,Crop_Cost_Data!$A$1:$A$7,Crop_Cost_Data!$B$1:$B$7,"Unkown",0)</f>
        <v>19</v>
      </c>
      <c r="L234" s="21">
        <f t="shared" si="15"/>
        <v>5616</v>
      </c>
      <c r="M234" s="21">
        <f t="shared" si="16"/>
        <v>2223</v>
      </c>
      <c r="N234" s="21">
        <f t="shared" si="17"/>
        <v>2848.5055000000002</v>
      </c>
      <c r="O234" s="11">
        <f t="shared" si="18"/>
        <v>0.50721251780626786</v>
      </c>
      <c r="P234" s="11" t="str">
        <f t="shared" si="19"/>
        <v>Profit</v>
      </c>
    </row>
    <row r="235" spans="1:16">
      <c r="A235" t="s">
        <v>450</v>
      </c>
      <c r="B235" s="6">
        <v>45664</v>
      </c>
      <c r="C235" t="s">
        <v>19</v>
      </c>
      <c r="D235" t="s">
        <v>20</v>
      </c>
      <c r="E235" t="s">
        <v>21</v>
      </c>
      <c r="F235" t="s">
        <v>61</v>
      </c>
      <c r="G235">
        <v>585</v>
      </c>
      <c r="H235" s="21">
        <v>116</v>
      </c>
      <c r="I235" s="21">
        <v>544.49450000000002</v>
      </c>
      <c r="J235" t="s">
        <v>16</v>
      </c>
      <c r="K235" s="21">
        <f>_xlfn.XLOOKUP(F235,Crop_Cost_Data!$A$1:$A$7,Crop_Cost_Data!$B$1:$B$7,"Unkown",0)</f>
        <v>35</v>
      </c>
      <c r="L235" s="21">
        <f t="shared" si="15"/>
        <v>67860</v>
      </c>
      <c r="M235" s="21">
        <f t="shared" si="16"/>
        <v>20475</v>
      </c>
      <c r="N235" s="21">
        <f t="shared" si="17"/>
        <v>46840.505499999999</v>
      </c>
      <c r="O235" s="11">
        <f t="shared" si="18"/>
        <v>0.69025207043913939</v>
      </c>
      <c r="P235" s="11" t="str">
        <f t="shared" si="19"/>
        <v>Profit</v>
      </c>
    </row>
    <row r="236" spans="1:16">
      <c r="A236" t="s">
        <v>451</v>
      </c>
      <c r="B236" s="6">
        <v>45701</v>
      </c>
      <c r="C236" t="s">
        <v>45</v>
      </c>
      <c r="D236" t="s">
        <v>89</v>
      </c>
      <c r="E236" t="s">
        <v>14</v>
      </c>
      <c r="F236" t="s">
        <v>53</v>
      </c>
      <c r="G236">
        <v>1788</v>
      </c>
      <c r="H236" s="21">
        <v>30</v>
      </c>
      <c r="I236" s="21">
        <v>544.49450000000002</v>
      </c>
      <c r="J236" t="s">
        <v>16</v>
      </c>
      <c r="K236" s="21">
        <f>_xlfn.XLOOKUP(F236,Crop_Cost_Data!$A$1:$A$7,Crop_Cost_Data!$B$1:$B$7,"Unkown",0)</f>
        <v>19</v>
      </c>
      <c r="L236" s="21">
        <f t="shared" si="15"/>
        <v>53640</v>
      </c>
      <c r="M236" s="21">
        <f t="shared" si="16"/>
        <v>33972</v>
      </c>
      <c r="N236" s="21">
        <f t="shared" si="17"/>
        <v>19123.505499999999</v>
      </c>
      <c r="O236" s="11">
        <f t="shared" si="18"/>
        <v>0.35651576249067857</v>
      </c>
      <c r="P236" s="11" t="str">
        <f t="shared" si="19"/>
        <v>Profit</v>
      </c>
    </row>
    <row r="237" spans="1:16">
      <c r="A237" t="s">
        <v>453</v>
      </c>
      <c r="B237" s="6">
        <v>45706</v>
      </c>
      <c r="C237" t="s">
        <v>45</v>
      </c>
      <c r="D237" t="s">
        <v>89</v>
      </c>
      <c r="E237" t="s">
        <v>14</v>
      </c>
      <c r="F237" t="s">
        <v>15</v>
      </c>
      <c r="G237">
        <v>1403</v>
      </c>
      <c r="H237" s="21">
        <v>14</v>
      </c>
      <c r="I237" s="21">
        <v>528</v>
      </c>
      <c r="J237" t="s">
        <v>16</v>
      </c>
      <c r="K237" s="21">
        <f>_xlfn.XLOOKUP(F237,Crop_Cost_Data!$A$1:$A$7,Crop_Cost_Data!$B$1:$B$7,"Unkown",0)</f>
        <v>20</v>
      </c>
      <c r="L237" s="21">
        <f t="shared" si="15"/>
        <v>19642</v>
      </c>
      <c r="M237" s="21">
        <f t="shared" si="16"/>
        <v>28060</v>
      </c>
      <c r="N237" s="21">
        <f t="shared" si="17"/>
        <v>-8946</v>
      </c>
      <c r="O237" s="11">
        <f t="shared" si="18"/>
        <v>-0.45545260156806844</v>
      </c>
      <c r="P237" s="11" t="str">
        <f t="shared" si="19"/>
        <v>Loss</v>
      </c>
    </row>
    <row r="238" spans="1:16">
      <c r="A238" t="s">
        <v>455</v>
      </c>
      <c r="B238" s="6">
        <v>45673</v>
      </c>
      <c r="C238" t="s">
        <v>19</v>
      </c>
      <c r="D238" t="s">
        <v>20</v>
      </c>
      <c r="E238" t="s">
        <v>21</v>
      </c>
      <c r="F238" t="s">
        <v>53</v>
      </c>
      <c r="G238">
        <v>631</v>
      </c>
      <c r="H238" s="21">
        <v>26</v>
      </c>
      <c r="I238" s="21">
        <v>544.49450000000002</v>
      </c>
      <c r="J238" t="s">
        <v>35</v>
      </c>
      <c r="K238" s="21">
        <f>_xlfn.XLOOKUP(F238,Crop_Cost_Data!$A$1:$A$7,Crop_Cost_Data!$B$1:$B$7,"Unkown",0)</f>
        <v>19</v>
      </c>
      <c r="L238" s="21">
        <f t="shared" si="15"/>
        <v>16406</v>
      </c>
      <c r="M238" s="21">
        <f t="shared" si="16"/>
        <v>11989</v>
      </c>
      <c r="N238" s="21">
        <f t="shared" si="17"/>
        <v>3872.5055000000002</v>
      </c>
      <c r="O238" s="11">
        <f t="shared" si="18"/>
        <v>0.23604202730708279</v>
      </c>
      <c r="P238" s="11" t="str">
        <f t="shared" si="19"/>
        <v>Profit</v>
      </c>
    </row>
    <row r="239" spans="1:16">
      <c r="A239" t="s">
        <v>457</v>
      </c>
      <c r="B239" s="6">
        <v>45738</v>
      </c>
      <c r="C239" t="s">
        <v>12</v>
      </c>
      <c r="D239" t="s">
        <v>25</v>
      </c>
      <c r="E239" t="s">
        <v>21</v>
      </c>
      <c r="F239" t="s">
        <v>30</v>
      </c>
      <c r="G239">
        <v>570</v>
      </c>
      <c r="H239" s="21">
        <v>30</v>
      </c>
      <c r="I239" s="21">
        <v>544.49450000000002</v>
      </c>
      <c r="J239" t="s">
        <v>35</v>
      </c>
      <c r="K239" s="21">
        <f>_xlfn.XLOOKUP(F239,Crop_Cost_Data!$A$1:$A$7,Crop_Cost_Data!$B$1:$B$7,"Unkown",0)</f>
        <v>22</v>
      </c>
      <c r="L239" s="21">
        <f t="shared" si="15"/>
        <v>17100</v>
      </c>
      <c r="M239" s="21">
        <f t="shared" si="16"/>
        <v>12540</v>
      </c>
      <c r="N239" s="21">
        <f t="shared" si="17"/>
        <v>4015.5055000000002</v>
      </c>
      <c r="O239" s="11">
        <f t="shared" si="18"/>
        <v>0.23482488304093568</v>
      </c>
      <c r="P239" s="11" t="str">
        <f t="shared" si="19"/>
        <v>Profit</v>
      </c>
    </row>
    <row r="240" spans="1:16">
      <c r="A240" t="s">
        <v>458</v>
      </c>
      <c r="B240" s="6">
        <v>45707</v>
      </c>
      <c r="C240" t="s">
        <v>45</v>
      </c>
      <c r="D240" t="s">
        <v>46</v>
      </c>
      <c r="E240" t="s">
        <v>14</v>
      </c>
      <c r="F240" t="s">
        <v>53</v>
      </c>
      <c r="G240">
        <v>385</v>
      </c>
      <c r="H240" s="21">
        <v>29</v>
      </c>
      <c r="I240" s="21">
        <v>544.49450000000002</v>
      </c>
      <c r="J240" t="s">
        <v>35</v>
      </c>
      <c r="K240" s="21">
        <f>_xlfn.XLOOKUP(F240,Crop_Cost_Data!$A$1:$A$7,Crop_Cost_Data!$B$1:$B$7,"Unkown",0)</f>
        <v>19</v>
      </c>
      <c r="L240" s="21">
        <f t="shared" si="15"/>
        <v>11165</v>
      </c>
      <c r="M240" s="21">
        <f t="shared" si="16"/>
        <v>7315</v>
      </c>
      <c r="N240" s="21">
        <f t="shared" si="17"/>
        <v>3305.5055000000002</v>
      </c>
      <c r="O240" s="11">
        <f t="shared" si="18"/>
        <v>0.29605960591133007</v>
      </c>
      <c r="P240" s="11" t="str">
        <f t="shared" si="19"/>
        <v>Profit</v>
      </c>
    </row>
    <row r="241" spans="1:16">
      <c r="A241" t="s">
        <v>460</v>
      </c>
      <c r="B241" s="6">
        <v>45783</v>
      </c>
      <c r="C241" t="s">
        <v>24</v>
      </c>
      <c r="D241" t="s">
        <v>46</v>
      </c>
      <c r="E241" t="s">
        <v>14</v>
      </c>
      <c r="F241" t="s">
        <v>26</v>
      </c>
      <c r="G241">
        <v>591</v>
      </c>
      <c r="H241" s="21">
        <v>30</v>
      </c>
      <c r="I241" s="21">
        <v>544.49450000000002</v>
      </c>
      <c r="J241" t="s">
        <v>35</v>
      </c>
      <c r="K241" s="21">
        <f>_xlfn.XLOOKUP(F241,Crop_Cost_Data!$A$1:$A$7,Crop_Cost_Data!$B$1:$B$7,"Unkown",0)</f>
        <v>18</v>
      </c>
      <c r="L241" s="21">
        <f t="shared" si="15"/>
        <v>17730</v>
      </c>
      <c r="M241" s="21">
        <f t="shared" si="16"/>
        <v>10638</v>
      </c>
      <c r="N241" s="21">
        <f t="shared" si="17"/>
        <v>6547.5055000000002</v>
      </c>
      <c r="O241" s="11">
        <f t="shared" si="18"/>
        <v>0.36928965031020872</v>
      </c>
      <c r="P241" s="11" t="str">
        <f t="shared" si="19"/>
        <v>Profit</v>
      </c>
    </row>
    <row r="242" spans="1:16">
      <c r="A242" t="s">
        <v>461</v>
      </c>
      <c r="B242" s="6">
        <v>45804</v>
      </c>
      <c r="C242" t="s">
        <v>24</v>
      </c>
      <c r="D242" t="s">
        <v>46</v>
      </c>
      <c r="E242" t="s">
        <v>14</v>
      </c>
      <c r="F242" t="s">
        <v>15</v>
      </c>
      <c r="G242">
        <v>656</v>
      </c>
      <c r="H242" s="21">
        <v>61</v>
      </c>
      <c r="I242" s="21">
        <v>544.49450000000002</v>
      </c>
      <c r="J242" t="s">
        <v>16</v>
      </c>
      <c r="K242" s="21">
        <f>_xlfn.XLOOKUP(F242,Crop_Cost_Data!$A$1:$A$7,Crop_Cost_Data!$B$1:$B$7,"Unkown",0)</f>
        <v>20</v>
      </c>
      <c r="L242" s="21">
        <f t="shared" si="15"/>
        <v>40016</v>
      </c>
      <c r="M242" s="21">
        <f t="shared" si="16"/>
        <v>13120</v>
      </c>
      <c r="N242" s="21">
        <f t="shared" si="17"/>
        <v>26351.505499999999</v>
      </c>
      <c r="O242" s="11">
        <f t="shared" si="18"/>
        <v>0.65852422780887643</v>
      </c>
      <c r="P242" s="11" t="str">
        <f t="shared" si="19"/>
        <v>Profit</v>
      </c>
    </row>
    <row r="243" spans="1:16">
      <c r="A243" t="s">
        <v>462</v>
      </c>
      <c r="B243" s="6">
        <v>45731</v>
      </c>
      <c r="C243" t="s">
        <v>12</v>
      </c>
      <c r="D243" t="s">
        <v>46</v>
      </c>
      <c r="E243" t="s">
        <v>14</v>
      </c>
      <c r="F243" t="s">
        <v>15</v>
      </c>
      <c r="G243">
        <v>454</v>
      </c>
      <c r="H243" s="21">
        <v>23</v>
      </c>
      <c r="I243" s="21">
        <v>544.49450000000002</v>
      </c>
      <c r="J243" t="s">
        <v>35</v>
      </c>
      <c r="K243" s="21">
        <f>_xlfn.XLOOKUP(F243,Crop_Cost_Data!$A$1:$A$7,Crop_Cost_Data!$B$1:$B$7,"Unkown",0)</f>
        <v>20</v>
      </c>
      <c r="L243" s="21">
        <f t="shared" si="15"/>
        <v>10442</v>
      </c>
      <c r="M243" s="21">
        <f t="shared" si="16"/>
        <v>9080</v>
      </c>
      <c r="N243" s="21">
        <f t="shared" si="17"/>
        <v>817.50549999999998</v>
      </c>
      <c r="O243" s="11">
        <f t="shared" si="18"/>
        <v>7.8290126412564637E-2</v>
      </c>
      <c r="P243" s="11" t="str">
        <f t="shared" si="19"/>
        <v>Profit</v>
      </c>
    </row>
    <row r="244" spans="1:16">
      <c r="A244" t="s">
        <v>464</v>
      </c>
      <c r="B244" s="6">
        <v>45795</v>
      </c>
      <c r="C244" t="s">
        <v>24</v>
      </c>
      <c r="D244" t="s">
        <v>40</v>
      </c>
      <c r="E244" t="s">
        <v>14</v>
      </c>
      <c r="F244" t="s">
        <v>26</v>
      </c>
      <c r="G244">
        <v>675</v>
      </c>
      <c r="H244" s="21">
        <v>28</v>
      </c>
      <c r="I244" s="21">
        <v>544.49450000000002</v>
      </c>
      <c r="J244" t="s">
        <v>16</v>
      </c>
      <c r="K244" s="21">
        <f>_xlfn.XLOOKUP(F244,Crop_Cost_Data!$A$1:$A$7,Crop_Cost_Data!$B$1:$B$7,"Unkown",0)</f>
        <v>18</v>
      </c>
      <c r="L244" s="21">
        <f t="shared" si="15"/>
        <v>18900</v>
      </c>
      <c r="M244" s="21">
        <f t="shared" si="16"/>
        <v>12150</v>
      </c>
      <c r="N244" s="21">
        <f t="shared" si="17"/>
        <v>6205.5055000000002</v>
      </c>
      <c r="O244" s="11">
        <f t="shared" si="18"/>
        <v>0.32833362433862434</v>
      </c>
      <c r="P244" s="11" t="str">
        <f t="shared" si="19"/>
        <v>Profit</v>
      </c>
    </row>
    <row r="245" spans="1:16">
      <c r="A245" t="s">
        <v>466</v>
      </c>
      <c r="B245" s="6">
        <v>45670</v>
      </c>
      <c r="C245" t="s">
        <v>19</v>
      </c>
      <c r="D245" t="s">
        <v>40</v>
      </c>
      <c r="E245" t="s">
        <v>14</v>
      </c>
      <c r="F245" t="s">
        <v>26</v>
      </c>
      <c r="G245">
        <v>753</v>
      </c>
      <c r="H245" s="21">
        <v>27</v>
      </c>
      <c r="I245" s="21">
        <v>338</v>
      </c>
      <c r="J245" t="s">
        <v>35</v>
      </c>
      <c r="K245" s="21">
        <f>_xlfn.XLOOKUP(F245,Crop_Cost_Data!$A$1:$A$7,Crop_Cost_Data!$B$1:$B$7,"Unkown",0)</f>
        <v>18</v>
      </c>
      <c r="L245" s="21">
        <f t="shared" si="15"/>
        <v>20331</v>
      </c>
      <c r="M245" s="21">
        <f t="shared" si="16"/>
        <v>13554</v>
      </c>
      <c r="N245" s="21">
        <f t="shared" si="17"/>
        <v>6439</v>
      </c>
      <c r="O245" s="11">
        <f t="shared" si="18"/>
        <v>0.31670847474300329</v>
      </c>
      <c r="P245" s="11" t="str">
        <f t="shared" si="19"/>
        <v>Profit</v>
      </c>
    </row>
    <row r="246" spans="1:16">
      <c r="A246" t="s">
        <v>467</v>
      </c>
      <c r="B246" s="6">
        <v>45683</v>
      </c>
      <c r="C246" t="s">
        <v>19</v>
      </c>
      <c r="D246" t="s">
        <v>64</v>
      </c>
      <c r="E246" t="s">
        <v>21</v>
      </c>
      <c r="F246" t="s">
        <v>53</v>
      </c>
      <c r="G246">
        <v>663</v>
      </c>
      <c r="H246" s="21">
        <v>36</v>
      </c>
      <c r="I246" s="21">
        <v>544.49450000000002</v>
      </c>
      <c r="J246" t="s">
        <v>35</v>
      </c>
      <c r="K246" s="21">
        <f>_xlfn.XLOOKUP(F246,Crop_Cost_Data!$A$1:$A$7,Crop_Cost_Data!$B$1:$B$7,"Unkown",0)</f>
        <v>19</v>
      </c>
      <c r="L246" s="21">
        <f t="shared" si="15"/>
        <v>23868</v>
      </c>
      <c r="M246" s="21">
        <f t="shared" si="16"/>
        <v>12597</v>
      </c>
      <c r="N246" s="21">
        <f t="shared" si="17"/>
        <v>10726.505499999999</v>
      </c>
      <c r="O246" s="11">
        <f t="shared" si="18"/>
        <v>0.44940948131389302</v>
      </c>
      <c r="P246" s="11" t="str">
        <f t="shared" si="19"/>
        <v>Profit</v>
      </c>
    </row>
    <row r="247" spans="1:16">
      <c r="A247" t="s">
        <v>469</v>
      </c>
      <c r="B247" s="6">
        <v>45731</v>
      </c>
      <c r="C247" t="s">
        <v>12</v>
      </c>
      <c r="D247" t="s">
        <v>74</v>
      </c>
      <c r="E247" t="s">
        <v>21</v>
      </c>
      <c r="F247" t="s">
        <v>26</v>
      </c>
      <c r="G247">
        <v>392</v>
      </c>
      <c r="H247" s="21">
        <v>30</v>
      </c>
      <c r="I247" s="21">
        <v>761</v>
      </c>
      <c r="J247" t="s">
        <v>16</v>
      </c>
      <c r="K247" s="21">
        <f>_xlfn.XLOOKUP(F247,Crop_Cost_Data!$A$1:$A$7,Crop_Cost_Data!$B$1:$B$7,"Unkown",0)</f>
        <v>18</v>
      </c>
      <c r="L247" s="21">
        <f t="shared" si="15"/>
        <v>11760</v>
      </c>
      <c r="M247" s="21">
        <f t="shared" si="16"/>
        <v>7056</v>
      </c>
      <c r="N247" s="21">
        <f t="shared" si="17"/>
        <v>3943</v>
      </c>
      <c r="O247" s="11">
        <f t="shared" si="18"/>
        <v>0.33528911564625852</v>
      </c>
      <c r="P247" s="11" t="str">
        <f t="shared" si="19"/>
        <v>Profit</v>
      </c>
    </row>
    <row r="248" spans="1:16">
      <c r="A248" t="s">
        <v>470</v>
      </c>
      <c r="B248" s="6">
        <v>45702</v>
      </c>
      <c r="C248" t="s">
        <v>45</v>
      </c>
      <c r="D248" t="s">
        <v>25</v>
      </c>
      <c r="E248" t="s">
        <v>21</v>
      </c>
      <c r="F248" t="s">
        <v>15</v>
      </c>
      <c r="G248">
        <v>280</v>
      </c>
      <c r="H248" s="21">
        <v>44</v>
      </c>
      <c r="I248" s="21">
        <v>544.49450000000002</v>
      </c>
      <c r="J248" t="s">
        <v>16</v>
      </c>
      <c r="K248" s="21">
        <f>_xlfn.XLOOKUP(F248,Crop_Cost_Data!$A$1:$A$7,Crop_Cost_Data!$B$1:$B$7,"Unkown",0)</f>
        <v>20</v>
      </c>
      <c r="L248" s="21">
        <f t="shared" si="15"/>
        <v>12320</v>
      </c>
      <c r="M248" s="21">
        <f t="shared" si="16"/>
        <v>5600</v>
      </c>
      <c r="N248" s="21">
        <f t="shared" si="17"/>
        <v>6175.5055000000002</v>
      </c>
      <c r="O248" s="11">
        <f t="shared" si="18"/>
        <v>0.50125856331168828</v>
      </c>
      <c r="P248" s="11" t="str">
        <f t="shared" si="19"/>
        <v>Profit</v>
      </c>
    </row>
    <row r="249" spans="1:16">
      <c r="A249" t="s">
        <v>471</v>
      </c>
      <c r="B249" s="6">
        <v>45717</v>
      </c>
      <c r="C249" t="s">
        <v>19</v>
      </c>
      <c r="D249" t="s">
        <v>46</v>
      </c>
      <c r="E249" t="s">
        <v>14</v>
      </c>
      <c r="F249" t="s">
        <v>15</v>
      </c>
      <c r="G249">
        <v>681</v>
      </c>
      <c r="H249" s="21">
        <v>37</v>
      </c>
      <c r="I249" s="21">
        <v>717</v>
      </c>
      <c r="J249" t="s">
        <v>35</v>
      </c>
      <c r="K249" s="21">
        <f>_xlfn.XLOOKUP(F249,Crop_Cost_Data!$A$1:$A$7,Crop_Cost_Data!$B$1:$B$7,"Unkown",0)</f>
        <v>20</v>
      </c>
      <c r="L249" s="21">
        <f t="shared" si="15"/>
        <v>25197</v>
      </c>
      <c r="M249" s="21">
        <f t="shared" si="16"/>
        <v>13620</v>
      </c>
      <c r="N249" s="21">
        <f t="shared" si="17"/>
        <v>10860</v>
      </c>
      <c r="O249" s="11">
        <f t="shared" si="18"/>
        <v>0.43100369091558521</v>
      </c>
      <c r="P249" s="11" t="str">
        <f t="shared" si="19"/>
        <v>Profit</v>
      </c>
    </row>
    <row r="250" spans="1:16">
      <c r="A250" t="s">
        <v>473</v>
      </c>
      <c r="B250" s="6">
        <v>45749</v>
      </c>
      <c r="C250" t="s">
        <v>45</v>
      </c>
      <c r="D250" t="s">
        <v>74</v>
      </c>
      <c r="E250" t="s">
        <v>21</v>
      </c>
      <c r="F250" t="s">
        <v>53</v>
      </c>
      <c r="G250">
        <v>579</v>
      </c>
      <c r="H250" s="21">
        <v>38</v>
      </c>
      <c r="I250" s="21">
        <v>379</v>
      </c>
      <c r="J250" t="s">
        <v>35</v>
      </c>
      <c r="K250" s="21">
        <f>_xlfn.XLOOKUP(F250,Crop_Cost_Data!$A$1:$A$7,Crop_Cost_Data!$B$1:$B$7,"Unkown",0)</f>
        <v>19</v>
      </c>
      <c r="L250" s="21">
        <f t="shared" si="15"/>
        <v>22002</v>
      </c>
      <c r="M250" s="21">
        <f t="shared" si="16"/>
        <v>11001</v>
      </c>
      <c r="N250" s="21">
        <f t="shared" si="17"/>
        <v>10622</v>
      </c>
      <c r="O250" s="11">
        <f t="shared" si="18"/>
        <v>0.48277429324606852</v>
      </c>
      <c r="P250" s="11" t="str">
        <f t="shared" si="19"/>
        <v>Profit</v>
      </c>
    </row>
    <row r="251" spans="1:16">
      <c r="A251" t="s">
        <v>475</v>
      </c>
      <c r="B251" s="6">
        <v>45723</v>
      </c>
      <c r="C251" t="s">
        <v>12</v>
      </c>
      <c r="D251" t="s">
        <v>89</v>
      </c>
      <c r="E251" t="s">
        <v>14</v>
      </c>
      <c r="F251" t="s">
        <v>53</v>
      </c>
      <c r="G251">
        <v>528</v>
      </c>
      <c r="H251" s="21">
        <v>19</v>
      </c>
      <c r="I251" s="21">
        <v>544.49450000000002</v>
      </c>
      <c r="J251" t="s">
        <v>16</v>
      </c>
      <c r="K251" s="21">
        <f>_xlfn.XLOOKUP(F251,Crop_Cost_Data!$A$1:$A$7,Crop_Cost_Data!$B$1:$B$7,"Unkown",0)</f>
        <v>19</v>
      </c>
      <c r="L251" s="21">
        <f t="shared" si="15"/>
        <v>10032</v>
      </c>
      <c r="M251" s="21">
        <f t="shared" si="16"/>
        <v>10032</v>
      </c>
      <c r="N251" s="21">
        <f t="shared" si="17"/>
        <v>-544.49450000000002</v>
      </c>
      <c r="O251" s="11">
        <f t="shared" si="18"/>
        <v>-5.4275767543859647E-2</v>
      </c>
      <c r="P251" s="11" t="str">
        <f t="shared" si="19"/>
        <v>Loss</v>
      </c>
    </row>
    <row r="252" spans="1:16">
      <c r="A252" t="s">
        <v>476</v>
      </c>
      <c r="B252" s="6">
        <v>45767</v>
      </c>
      <c r="C252" t="s">
        <v>33</v>
      </c>
      <c r="D252" t="s">
        <v>89</v>
      </c>
      <c r="E252" t="s">
        <v>14</v>
      </c>
      <c r="F252" t="s">
        <v>30</v>
      </c>
      <c r="G252">
        <v>1171</v>
      </c>
      <c r="H252" s="21">
        <v>38</v>
      </c>
      <c r="I252" s="21">
        <v>544.49450000000002</v>
      </c>
      <c r="J252" t="s">
        <v>16</v>
      </c>
      <c r="K252" s="21">
        <f>_xlfn.XLOOKUP(F252,Crop_Cost_Data!$A$1:$A$7,Crop_Cost_Data!$B$1:$B$7,"Unkown",0)</f>
        <v>22</v>
      </c>
      <c r="L252" s="21">
        <f t="shared" si="15"/>
        <v>44498</v>
      </c>
      <c r="M252" s="21">
        <f t="shared" si="16"/>
        <v>25762</v>
      </c>
      <c r="N252" s="21">
        <f t="shared" si="17"/>
        <v>18191.505499999999</v>
      </c>
      <c r="O252" s="11">
        <f t="shared" si="18"/>
        <v>0.40881625016854689</v>
      </c>
      <c r="P252" s="11" t="str">
        <f t="shared" si="19"/>
        <v>Profit</v>
      </c>
    </row>
    <row r="253" spans="1:16">
      <c r="A253" t="s">
        <v>478</v>
      </c>
      <c r="B253" s="6">
        <v>45740</v>
      </c>
      <c r="C253" t="s">
        <v>12</v>
      </c>
      <c r="D253" t="s">
        <v>89</v>
      </c>
      <c r="E253" t="s">
        <v>14</v>
      </c>
      <c r="F253" t="s">
        <v>53</v>
      </c>
      <c r="G253">
        <v>513</v>
      </c>
      <c r="H253" s="21">
        <v>24</v>
      </c>
      <c r="I253" s="21">
        <v>492</v>
      </c>
      <c r="J253" t="s">
        <v>35</v>
      </c>
      <c r="K253" s="21">
        <f>_xlfn.XLOOKUP(F253,Crop_Cost_Data!$A$1:$A$7,Crop_Cost_Data!$B$1:$B$7,"Unkown",0)</f>
        <v>19</v>
      </c>
      <c r="L253" s="21">
        <f t="shared" si="15"/>
        <v>12312</v>
      </c>
      <c r="M253" s="21">
        <f t="shared" si="16"/>
        <v>9747</v>
      </c>
      <c r="N253" s="21">
        <f t="shared" si="17"/>
        <v>2073</v>
      </c>
      <c r="O253" s="11">
        <f t="shared" si="18"/>
        <v>0.16837231968810917</v>
      </c>
      <c r="P253" s="11" t="str">
        <f t="shared" si="19"/>
        <v>Profit</v>
      </c>
    </row>
    <row r="254" spans="1:16">
      <c r="A254" t="s">
        <v>480</v>
      </c>
      <c r="B254" s="6">
        <v>45807</v>
      </c>
      <c r="C254" t="s">
        <v>24</v>
      </c>
      <c r="D254" t="s">
        <v>64</v>
      </c>
      <c r="E254" t="s">
        <v>21</v>
      </c>
      <c r="F254" t="s">
        <v>61</v>
      </c>
      <c r="G254">
        <v>367</v>
      </c>
      <c r="H254" s="21">
        <v>123</v>
      </c>
      <c r="I254" s="21">
        <v>544.49450000000002</v>
      </c>
      <c r="J254" t="s">
        <v>16</v>
      </c>
      <c r="K254" s="21">
        <f>_xlfn.XLOOKUP(F254,Crop_Cost_Data!$A$1:$A$7,Crop_Cost_Data!$B$1:$B$7,"Unkown",0)</f>
        <v>35</v>
      </c>
      <c r="L254" s="21">
        <f t="shared" si="15"/>
        <v>45141</v>
      </c>
      <c r="M254" s="21">
        <f t="shared" si="16"/>
        <v>12845</v>
      </c>
      <c r="N254" s="21">
        <f t="shared" si="17"/>
        <v>31751.505499999999</v>
      </c>
      <c r="O254" s="11">
        <f t="shared" si="18"/>
        <v>0.70338507122128435</v>
      </c>
      <c r="P254" s="11" t="str">
        <f t="shared" si="19"/>
        <v>Profit</v>
      </c>
    </row>
    <row r="255" spans="1:16">
      <c r="A255" t="s">
        <v>481</v>
      </c>
      <c r="B255" s="6">
        <v>45777</v>
      </c>
      <c r="C255" t="s">
        <v>33</v>
      </c>
      <c r="D255" t="s">
        <v>89</v>
      </c>
      <c r="E255" t="s">
        <v>14</v>
      </c>
      <c r="F255" t="s">
        <v>15</v>
      </c>
      <c r="G255">
        <v>827</v>
      </c>
      <c r="H255" s="21">
        <v>31</v>
      </c>
      <c r="I255" s="21">
        <v>544.49450000000002</v>
      </c>
      <c r="J255" t="s">
        <v>35</v>
      </c>
      <c r="K255" s="21">
        <f>_xlfn.XLOOKUP(F255,Crop_Cost_Data!$A$1:$A$7,Crop_Cost_Data!$B$1:$B$7,"Unkown",0)</f>
        <v>20</v>
      </c>
      <c r="L255" s="21">
        <f t="shared" si="15"/>
        <v>25637</v>
      </c>
      <c r="M255" s="21">
        <f t="shared" si="16"/>
        <v>16540</v>
      </c>
      <c r="N255" s="21">
        <f t="shared" si="17"/>
        <v>8552.5054999999993</v>
      </c>
      <c r="O255" s="11">
        <f t="shared" si="18"/>
        <v>0.33360008971408506</v>
      </c>
      <c r="P255" s="11" t="str">
        <f t="shared" si="19"/>
        <v>Profit</v>
      </c>
    </row>
    <row r="256" spans="1:16">
      <c r="A256" t="s">
        <v>483</v>
      </c>
      <c r="B256" s="6">
        <v>45781</v>
      </c>
      <c r="C256" t="s">
        <v>33</v>
      </c>
      <c r="D256" t="s">
        <v>89</v>
      </c>
      <c r="E256" t="s">
        <v>14</v>
      </c>
      <c r="F256" t="s">
        <v>61</v>
      </c>
      <c r="G256">
        <v>952</v>
      </c>
      <c r="H256" s="21">
        <v>114</v>
      </c>
      <c r="I256" s="21">
        <v>544.49450000000002</v>
      </c>
      <c r="J256" t="s">
        <v>35</v>
      </c>
      <c r="K256" s="21">
        <f>_xlfn.XLOOKUP(F256,Crop_Cost_Data!$A$1:$A$7,Crop_Cost_Data!$B$1:$B$7,"Unkown",0)</f>
        <v>35</v>
      </c>
      <c r="L256" s="21">
        <f t="shared" si="15"/>
        <v>108528</v>
      </c>
      <c r="M256" s="21">
        <f t="shared" si="16"/>
        <v>33320</v>
      </c>
      <c r="N256" s="21">
        <f t="shared" si="17"/>
        <v>74663.505499999999</v>
      </c>
      <c r="O256" s="11">
        <f t="shared" si="18"/>
        <v>0.68796536838419575</v>
      </c>
      <c r="P256" s="11" t="str">
        <f t="shared" si="19"/>
        <v>Profit</v>
      </c>
    </row>
    <row r="257" spans="1:16">
      <c r="A257" t="s">
        <v>485</v>
      </c>
      <c r="B257" s="6">
        <v>45798</v>
      </c>
      <c r="C257" t="s">
        <v>24</v>
      </c>
      <c r="D257" t="s">
        <v>64</v>
      </c>
      <c r="E257" t="s">
        <v>21</v>
      </c>
      <c r="F257" t="s">
        <v>30</v>
      </c>
      <c r="G257">
        <v>780</v>
      </c>
      <c r="H257" s="21">
        <v>58</v>
      </c>
      <c r="I257" s="21">
        <v>945</v>
      </c>
      <c r="J257" t="s">
        <v>16</v>
      </c>
      <c r="K257" s="21">
        <f>_xlfn.XLOOKUP(F257,Crop_Cost_Data!$A$1:$A$7,Crop_Cost_Data!$B$1:$B$7,"Unkown",0)</f>
        <v>22</v>
      </c>
      <c r="L257" s="21">
        <f t="shared" si="15"/>
        <v>45240</v>
      </c>
      <c r="M257" s="21">
        <f t="shared" si="16"/>
        <v>17160</v>
      </c>
      <c r="N257" s="21">
        <f t="shared" si="17"/>
        <v>27135</v>
      </c>
      <c r="O257" s="11">
        <f t="shared" si="18"/>
        <v>0.5998010610079576</v>
      </c>
      <c r="P257" s="11" t="str">
        <f t="shared" si="19"/>
        <v>Profit</v>
      </c>
    </row>
    <row r="258" spans="1:16">
      <c r="A258" t="s">
        <v>487</v>
      </c>
      <c r="B258" s="6">
        <v>45793</v>
      </c>
      <c r="C258" t="s">
        <v>24</v>
      </c>
      <c r="D258" t="s">
        <v>25</v>
      </c>
      <c r="E258" t="s">
        <v>21</v>
      </c>
      <c r="F258" t="s">
        <v>53</v>
      </c>
      <c r="G258">
        <v>179</v>
      </c>
      <c r="H258" s="21">
        <v>33</v>
      </c>
      <c r="I258" s="21">
        <v>677</v>
      </c>
      <c r="J258" t="s">
        <v>16</v>
      </c>
      <c r="K258" s="21">
        <f>_xlfn.XLOOKUP(F258,Crop_Cost_Data!$A$1:$A$7,Crop_Cost_Data!$B$1:$B$7,"Unkown",0)</f>
        <v>19</v>
      </c>
      <c r="L258" s="21">
        <f t="shared" si="15"/>
        <v>5907</v>
      </c>
      <c r="M258" s="21">
        <f t="shared" si="16"/>
        <v>3401</v>
      </c>
      <c r="N258" s="21">
        <f t="shared" si="17"/>
        <v>1829</v>
      </c>
      <c r="O258" s="11">
        <f t="shared" si="18"/>
        <v>0.3096326392415778</v>
      </c>
      <c r="P258" s="11" t="str">
        <f t="shared" si="19"/>
        <v>Profit</v>
      </c>
    </row>
    <row r="259" spans="1:16">
      <c r="A259" t="s">
        <v>489</v>
      </c>
      <c r="B259" s="6">
        <v>45700</v>
      </c>
      <c r="C259" t="s">
        <v>45</v>
      </c>
      <c r="D259" t="s">
        <v>25</v>
      </c>
      <c r="E259" t="s">
        <v>21</v>
      </c>
      <c r="F259" t="s">
        <v>15</v>
      </c>
      <c r="G259">
        <v>632</v>
      </c>
      <c r="H259" s="21">
        <v>38</v>
      </c>
      <c r="I259" s="21">
        <v>552</v>
      </c>
      <c r="J259" t="s">
        <v>16</v>
      </c>
      <c r="K259" s="21">
        <f>_xlfn.XLOOKUP(F259,Crop_Cost_Data!$A$1:$A$7,Crop_Cost_Data!$B$1:$B$7,"Unkown",0)</f>
        <v>20</v>
      </c>
      <c r="L259" s="21">
        <f t="shared" ref="L259:L301" si="20">G259*H259</f>
        <v>24016</v>
      </c>
      <c r="M259" s="21">
        <f t="shared" ref="M259:M302" si="21">G259*K259</f>
        <v>12640</v>
      </c>
      <c r="N259" s="21">
        <f t="shared" ref="N259:N302" si="22">L259-M259-I259</f>
        <v>10824</v>
      </c>
      <c r="O259" s="11">
        <f t="shared" ref="O259:O301" si="23">(N259/L259)</f>
        <v>0.45069953364423715</v>
      </c>
      <c r="P259" s="11" t="str">
        <f t="shared" ref="P259:P301" si="24">IF(O259&gt;0,"Profit","Loss")</f>
        <v>Profit</v>
      </c>
    </row>
    <row r="260" spans="1:16">
      <c r="A260" t="s">
        <v>491</v>
      </c>
      <c r="B260" s="6">
        <v>45788</v>
      </c>
      <c r="C260" t="s">
        <v>24</v>
      </c>
      <c r="D260" t="s">
        <v>74</v>
      </c>
      <c r="E260" t="s">
        <v>21</v>
      </c>
      <c r="F260" t="s">
        <v>15</v>
      </c>
      <c r="G260">
        <v>156</v>
      </c>
      <c r="H260" s="21">
        <v>54</v>
      </c>
      <c r="I260" s="21">
        <v>564</v>
      </c>
      <c r="J260" t="s">
        <v>35</v>
      </c>
      <c r="K260" s="21">
        <f>_xlfn.XLOOKUP(F260,Crop_Cost_Data!$A$1:$A$7,Crop_Cost_Data!$B$1:$B$7,"Unkown",0)</f>
        <v>20</v>
      </c>
      <c r="L260" s="21">
        <f t="shared" si="20"/>
        <v>8424</v>
      </c>
      <c r="M260" s="21">
        <f t="shared" si="21"/>
        <v>3120</v>
      </c>
      <c r="N260" s="21">
        <f t="shared" si="22"/>
        <v>4740</v>
      </c>
      <c r="O260" s="11">
        <f t="shared" si="23"/>
        <v>0.56267806267806264</v>
      </c>
      <c r="P260" s="11" t="str">
        <f t="shared" si="24"/>
        <v>Profit</v>
      </c>
    </row>
    <row r="261" spans="1:16">
      <c r="A261" t="s">
        <v>493</v>
      </c>
      <c r="B261" s="6">
        <v>45801</v>
      </c>
      <c r="C261" t="s">
        <v>24</v>
      </c>
      <c r="D261" t="s">
        <v>74</v>
      </c>
      <c r="E261" t="s">
        <v>21</v>
      </c>
      <c r="F261" t="s">
        <v>15</v>
      </c>
      <c r="G261">
        <v>788</v>
      </c>
      <c r="H261" s="21">
        <v>54</v>
      </c>
      <c r="I261" s="21">
        <v>544.49450000000002</v>
      </c>
      <c r="J261" t="s">
        <v>16</v>
      </c>
      <c r="K261" s="21">
        <f>_xlfn.XLOOKUP(F261,Crop_Cost_Data!$A$1:$A$7,Crop_Cost_Data!$B$1:$B$7,"Unkown",0)</f>
        <v>20</v>
      </c>
      <c r="L261" s="21">
        <f t="shared" si="20"/>
        <v>42552</v>
      </c>
      <c r="M261" s="21">
        <f t="shared" si="21"/>
        <v>15760</v>
      </c>
      <c r="N261" s="21">
        <f t="shared" si="22"/>
        <v>26247.505499999999</v>
      </c>
      <c r="O261" s="11">
        <f t="shared" si="23"/>
        <v>0.61683365059221662</v>
      </c>
      <c r="P261" s="11" t="str">
        <f t="shared" si="24"/>
        <v>Profit</v>
      </c>
    </row>
    <row r="262" spans="1:16">
      <c r="A262" t="s">
        <v>494</v>
      </c>
      <c r="B262" s="6">
        <v>45658</v>
      </c>
      <c r="C262" t="s">
        <v>19</v>
      </c>
      <c r="D262" t="s">
        <v>20</v>
      </c>
      <c r="E262" t="s">
        <v>21</v>
      </c>
      <c r="F262" t="s">
        <v>61</v>
      </c>
      <c r="G262">
        <v>692</v>
      </c>
      <c r="H262" s="21">
        <v>67</v>
      </c>
      <c r="I262" s="21">
        <v>174</v>
      </c>
      <c r="J262" t="s">
        <v>35</v>
      </c>
      <c r="K262" s="21">
        <f>_xlfn.XLOOKUP(F262,Crop_Cost_Data!$A$1:$A$7,Crop_Cost_Data!$B$1:$B$7,"Unkown",0)</f>
        <v>35</v>
      </c>
      <c r="L262" s="21">
        <f t="shared" si="20"/>
        <v>46364</v>
      </c>
      <c r="M262" s="21">
        <f t="shared" si="21"/>
        <v>24220</v>
      </c>
      <c r="N262" s="21">
        <f t="shared" si="22"/>
        <v>21970</v>
      </c>
      <c r="O262" s="11">
        <f t="shared" si="23"/>
        <v>0.47385902855663875</v>
      </c>
      <c r="P262" s="11" t="str">
        <f t="shared" si="24"/>
        <v>Profit</v>
      </c>
    </row>
    <row r="263" spans="1:16">
      <c r="A263" t="s">
        <v>496</v>
      </c>
      <c r="B263" s="6">
        <v>45675</v>
      </c>
      <c r="C263" t="s">
        <v>19</v>
      </c>
      <c r="D263" t="s">
        <v>89</v>
      </c>
      <c r="E263" t="s">
        <v>14</v>
      </c>
      <c r="F263" t="s">
        <v>15</v>
      </c>
      <c r="G263">
        <v>564</v>
      </c>
      <c r="H263" s="21">
        <v>43</v>
      </c>
      <c r="I263" s="21">
        <v>518</v>
      </c>
      <c r="J263" t="s">
        <v>35</v>
      </c>
      <c r="K263" s="21">
        <f>_xlfn.XLOOKUP(F263,Crop_Cost_Data!$A$1:$A$7,Crop_Cost_Data!$B$1:$B$7,"Unkown",0)</f>
        <v>20</v>
      </c>
      <c r="L263" s="21">
        <f t="shared" si="20"/>
        <v>24252</v>
      </c>
      <c r="M263" s="21">
        <f t="shared" si="21"/>
        <v>11280</v>
      </c>
      <c r="N263" s="21">
        <f t="shared" si="22"/>
        <v>12454</v>
      </c>
      <c r="O263" s="11">
        <f t="shared" si="23"/>
        <v>0.51352465776018474</v>
      </c>
      <c r="P263" s="11" t="str">
        <f t="shared" si="24"/>
        <v>Profit</v>
      </c>
    </row>
    <row r="264" spans="1:16">
      <c r="A264" t="s">
        <v>498</v>
      </c>
      <c r="B264" s="6">
        <v>45772</v>
      </c>
      <c r="C264" t="s">
        <v>33</v>
      </c>
      <c r="D264" t="s">
        <v>64</v>
      </c>
      <c r="E264" t="s">
        <v>21</v>
      </c>
      <c r="F264" t="s">
        <v>30</v>
      </c>
      <c r="G264">
        <v>182</v>
      </c>
      <c r="H264" s="21">
        <v>53</v>
      </c>
      <c r="I264" s="21">
        <v>544.49450000000002</v>
      </c>
      <c r="J264" t="s">
        <v>16</v>
      </c>
      <c r="K264" s="21">
        <f>_xlfn.XLOOKUP(F264,Crop_Cost_Data!$A$1:$A$7,Crop_Cost_Data!$B$1:$B$7,"Unkown",0)</f>
        <v>22</v>
      </c>
      <c r="L264" s="21">
        <f t="shared" si="20"/>
        <v>9646</v>
      </c>
      <c r="M264" s="21">
        <f t="shared" si="21"/>
        <v>4004</v>
      </c>
      <c r="N264" s="21">
        <f t="shared" si="22"/>
        <v>5097.5055000000002</v>
      </c>
      <c r="O264" s="11">
        <f t="shared" si="23"/>
        <v>0.52845796184947136</v>
      </c>
      <c r="P264" s="11" t="str">
        <f t="shared" si="24"/>
        <v>Profit</v>
      </c>
    </row>
    <row r="265" spans="1:16">
      <c r="A265" t="s">
        <v>500</v>
      </c>
      <c r="B265" s="6">
        <v>45703</v>
      </c>
      <c r="C265" t="s">
        <v>45</v>
      </c>
      <c r="D265" t="s">
        <v>64</v>
      </c>
      <c r="E265" t="s">
        <v>21</v>
      </c>
      <c r="F265" t="s">
        <v>15</v>
      </c>
      <c r="G265">
        <v>641</v>
      </c>
      <c r="H265" s="21">
        <v>68</v>
      </c>
      <c r="I265" s="21">
        <v>544.49450000000002</v>
      </c>
      <c r="J265" t="s">
        <v>16</v>
      </c>
      <c r="K265" s="21">
        <f>_xlfn.XLOOKUP(F265,Crop_Cost_Data!$A$1:$A$7,Crop_Cost_Data!$B$1:$B$7,"Unkown",0)</f>
        <v>20</v>
      </c>
      <c r="L265" s="21">
        <f t="shared" si="20"/>
        <v>43588</v>
      </c>
      <c r="M265" s="21">
        <f t="shared" si="21"/>
        <v>12820</v>
      </c>
      <c r="N265" s="21">
        <f t="shared" si="22"/>
        <v>30223.505499999999</v>
      </c>
      <c r="O265" s="11">
        <f t="shared" si="23"/>
        <v>0.69339050885564835</v>
      </c>
      <c r="P265" s="11" t="str">
        <f t="shared" si="24"/>
        <v>Profit</v>
      </c>
    </row>
    <row r="266" spans="1:16">
      <c r="A266" t="s">
        <v>501</v>
      </c>
      <c r="B266" s="6">
        <v>45776</v>
      </c>
      <c r="C266" t="s">
        <v>33</v>
      </c>
      <c r="D266" t="s">
        <v>89</v>
      </c>
      <c r="E266" t="s">
        <v>14</v>
      </c>
      <c r="F266" t="s">
        <v>61</v>
      </c>
      <c r="G266">
        <v>1368</v>
      </c>
      <c r="H266" s="21">
        <v>102</v>
      </c>
      <c r="I266" s="21">
        <v>488</v>
      </c>
      <c r="J266" t="s">
        <v>35</v>
      </c>
      <c r="K266" s="21">
        <f>_xlfn.XLOOKUP(F266,Crop_Cost_Data!$A$1:$A$7,Crop_Cost_Data!$B$1:$B$7,"Unkown",0)</f>
        <v>35</v>
      </c>
      <c r="L266" s="21">
        <f t="shared" si="20"/>
        <v>139536</v>
      </c>
      <c r="M266" s="21">
        <f t="shared" si="21"/>
        <v>47880</v>
      </c>
      <c r="N266" s="21">
        <f t="shared" si="22"/>
        <v>91168</v>
      </c>
      <c r="O266" s="11">
        <f t="shared" si="23"/>
        <v>0.65336543974314876</v>
      </c>
      <c r="P266" s="11" t="str">
        <f t="shared" si="24"/>
        <v>Profit</v>
      </c>
    </row>
    <row r="267" spans="1:16">
      <c r="A267" t="s">
        <v>503</v>
      </c>
      <c r="B267" s="6">
        <v>45994</v>
      </c>
      <c r="C267" t="s">
        <v>12</v>
      </c>
      <c r="D267" t="s">
        <v>64</v>
      </c>
      <c r="E267" t="s">
        <v>21</v>
      </c>
      <c r="F267" t="s">
        <v>15</v>
      </c>
      <c r="G267">
        <v>132</v>
      </c>
      <c r="H267" s="21">
        <v>41</v>
      </c>
      <c r="I267" s="21">
        <v>544.49450000000002</v>
      </c>
      <c r="J267" t="s">
        <v>16</v>
      </c>
      <c r="K267" s="21">
        <f>_xlfn.XLOOKUP(F267,Crop_Cost_Data!$A$1:$A$7,Crop_Cost_Data!$B$1:$B$7,"Unkown",0)</f>
        <v>20</v>
      </c>
      <c r="L267" s="21">
        <f t="shared" si="20"/>
        <v>5412</v>
      </c>
      <c r="M267" s="21">
        <f t="shared" si="21"/>
        <v>2640</v>
      </c>
      <c r="N267" s="21">
        <f t="shared" si="22"/>
        <v>2227.5055000000002</v>
      </c>
      <c r="O267" s="11">
        <f t="shared" si="23"/>
        <v>0.4115863821138212</v>
      </c>
      <c r="P267" s="11" t="str">
        <f t="shared" si="24"/>
        <v>Profit</v>
      </c>
    </row>
    <row r="268" spans="1:16">
      <c r="A268" t="s">
        <v>505</v>
      </c>
      <c r="B268" s="6">
        <v>45675</v>
      </c>
      <c r="C268" t="s">
        <v>19</v>
      </c>
      <c r="D268" t="s">
        <v>40</v>
      </c>
      <c r="E268" t="s">
        <v>14</v>
      </c>
      <c r="F268" t="s">
        <v>26</v>
      </c>
      <c r="G268">
        <v>708</v>
      </c>
      <c r="H268" s="21">
        <v>23</v>
      </c>
      <c r="I268" s="21">
        <v>544.49450000000002</v>
      </c>
      <c r="J268" t="s">
        <v>16</v>
      </c>
      <c r="K268" s="21">
        <f>_xlfn.XLOOKUP(F268,Crop_Cost_Data!$A$1:$A$7,Crop_Cost_Data!$B$1:$B$7,"Unkown",0)</f>
        <v>18</v>
      </c>
      <c r="L268" s="21">
        <f t="shared" si="20"/>
        <v>16284</v>
      </c>
      <c r="M268" s="21">
        <f t="shared" si="21"/>
        <v>12744</v>
      </c>
      <c r="N268" s="21">
        <f t="shared" si="22"/>
        <v>2995.5055000000002</v>
      </c>
      <c r="O268" s="11">
        <f t="shared" si="23"/>
        <v>0.18395391181527881</v>
      </c>
      <c r="P268" s="11" t="str">
        <f t="shared" si="24"/>
        <v>Profit</v>
      </c>
    </row>
    <row r="269" spans="1:16">
      <c r="A269" t="s">
        <v>506</v>
      </c>
      <c r="B269" s="6">
        <v>45760</v>
      </c>
      <c r="C269" t="s">
        <v>33</v>
      </c>
      <c r="D269" t="s">
        <v>40</v>
      </c>
      <c r="E269" t="s">
        <v>14</v>
      </c>
      <c r="F269" t="s">
        <v>15</v>
      </c>
      <c r="G269">
        <v>339</v>
      </c>
      <c r="H269" s="21">
        <v>46</v>
      </c>
      <c r="I269" s="21">
        <v>652</v>
      </c>
      <c r="J269" t="s">
        <v>16</v>
      </c>
      <c r="K269" s="21">
        <f>_xlfn.XLOOKUP(F269,Crop_Cost_Data!$A$1:$A$7,Crop_Cost_Data!$B$1:$B$7,"Unkown",0)</f>
        <v>20</v>
      </c>
      <c r="L269" s="21">
        <f t="shared" si="20"/>
        <v>15594</v>
      </c>
      <c r="M269" s="21">
        <f t="shared" si="21"/>
        <v>6780</v>
      </c>
      <c r="N269" s="21">
        <f t="shared" si="22"/>
        <v>8162</v>
      </c>
      <c r="O269" s="11">
        <f t="shared" si="23"/>
        <v>0.52340643837373346</v>
      </c>
      <c r="P269" s="11" t="str">
        <f t="shared" si="24"/>
        <v>Profit</v>
      </c>
    </row>
    <row r="270" spans="1:16">
      <c r="A270" t="s">
        <v>507</v>
      </c>
      <c r="B270" s="6">
        <v>45717</v>
      </c>
      <c r="C270" t="s">
        <v>12</v>
      </c>
      <c r="D270" t="s">
        <v>25</v>
      </c>
      <c r="E270" t="s">
        <v>21</v>
      </c>
      <c r="F270" t="s">
        <v>61</v>
      </c>
      <c r="G270">
        <v>426</v>
      </c>
      <c r="H270" s="21">
        <v>113</v>
      </c>
      <c r="I270" s="21">
        <v>544.49450000000002</v>
      </c>
      <c r="J270" t="s">
        <v>35</v>
      </c>
      <c r="K270" s="21">
        <f>_xlfn.XLOOKUP(F270,Crop_Cost_Data!$A$1:$A$7,Crop_Cost_Data!$B$1:$B$7,"Unkown",0)</f>
        <v>35</v>
      </c>
      <c r="L270" s="21">
        <f t="shared" si="20"/>
        <v>48138</v>
      </c>
      <c r="M270" s="21">
        <f t="shared" si="21"/>
        <v>14910</v>
      </c>
      <c r="N270" s="21">
        <f t="shared" si="22"/>
        <v>32683.505499999999</v>
      </c>
      <c r="O270" s="11">
        <f t="shared" si="23"/>
        <v>0.67895437076737708</v>
      </c>
      <c r="P270" s="11" t="str">
        <f t="shared" si="24"/>
        <v>Profit</v>
      </c>
    </row>
    <row r="271" spans="1:16">
      <c r="A271" t="s">
        <v>509</v>
      </c>
      <c r="B271" s="6">
        <v>45810</v>
      </c>
      <c r="C271" t="s">
        <v>45</v>
      </c>
      <c r="D271" t="s">
        <v>40</v>
      </c>
      <c r="E271" t="s">
        <v>14</v>
      </c>
      <c r="F271" t="s">
        <v>61</v>
      </c>
      <c r="G271">
        <v>326</v>
      </c>
      <c r="H271" s="21">
        <v>106</v>
      </c>
      <c r="I271" s="21">
        <v>544.49450000000002</v>
      </c>
      <c r="J271" t="s">
        <v>16</v>
      </c>
      <c r="K271" s="21">
        <f>_xlfn.XLOOKUP(F271,Crop_Cost_Data!$A$1:$A$7,Crop_Cost_Data!$B$1:$B$7,"Unkown",0)</f>
        <v>35</v>
      </c>
      <c r="L271" s="21">
        <f t="shared" si="20"/>
        <v>34556</v>
      </c>
      <c r="M271" s="21">
        <f t="shared" si="21"/>
        <v>11410</v>
      </c>
      <c r="N271" s="21">
        <f t="shared" si="22"/>
        <v>22601.505499999999</v>
      </c>
      <c r="O271" s="11">
        <f t="shared" si="23"/>
        <v>0.65405444785276068</v>
      </c>
      <c r="P271" s="11" t="str">
        <f t="shared" si="24"/>
        <v>Profit</v>
      </c>
    </row>
    <row r="272" spans="1:16">
      <c r="A272" t="s">
        <v>510</v>
      </c>
      <c r="B272" s="6">
        <v>45767</v>
      </c>
      <c r="C272" t="s">
        <v>33</v>
      </c>
      <c r="D272" t="s">
        <v>25</v>
      </c>
      <c r="E272" t="s">
        <v>21</v>
      </c>
      <c r="F272" t="s">
        <v>15</v>
      </c>
      <c r="G272">
        <v>607</v>
      </c>
      <c r="H272" s="21">
        <v>53</v>
      </c>
      <c r="I272" s="21">
        <v>544.49450000000002</v>
      </c>
      <c r="J272" t="s">
        <v>35</v>
      </c>
      <c r="K272" s="21">
        <f>_xlfn.XLOOKUP(F272,Crop_Cost_Data!$A$1:$A$7,Crop_Cost_Data!$B$1:$B$7,"Unkown",0)</f>
        <v>20</v>
      </c>
      <c r="L272" s="21">
        <f t="shared" si="20"/>
        <v>32171</v>
      </c>
      <c r="M272" s="21">
        <f t="shared" si="21"/>
        <v>12140</v>
      </c>
      <c r="N272" s="21">
        <f t="shared" si="22"/>
        <v>19486.505499999999</v>
      </c>
      <c r="O272" s="11">
        <f t="shared" si="23"/>
        <v>0.60571649933169625</v>
      </c>
      <c r="P272" s="11" t="str">
        <f t="shared" si="24"/>
        <v>Profit</v>
      </c>
    </row>
    <row r="273" spans="1:16">
      <c r="A273" t="s">
        <v>512</v>
      </c>
      <c r="B273" s="6">
        <v>45764</v>
      </c>
      <c r="C273" t="s">
        <v>33</v>
      </c>
      <c r="D273" t="s">
        <v>25</v>
      </c>
      <c r="E273" t="s">
        <v>21</v>
      </c>
      <c r="F273" t="s">
        <v>69</v>
      </c>
      <c r="G273">
        <v>252</v>
      </c>
      <c r="H273" s="21">
        <v>96</v>
      </c>
      <c r="I273" s="21">
        <v>544.49450000000002</v>
      </c>
      <c r="J273" t="s">
        <v>35</v>
      </c>
      <c r="K273" s="21">
        <f>_xlfn.XLOOKUP(F273,Crop_Cost_Data!$A$1:$A$7,Crop_Cost_Data!$B$1:$B$7,"Unkown",0)</f>
        <v>55</v>
      </c>
      <c r="L273" s="21">
        <f t="shared" si="20"/>
        <v>24192</v>
      </c>
      <c r="M273" s="21">
        <f t="shared" si="21"/>
        <v>13860</v>
      </c>
      <c r="N273" s="21">
        <f t="shared" si="22"/>
        <v>9787.5054999999993</v>
      </c>
      <c r="O273" s="11">
        <f t="shared" si="23"/>
        <v>0.40457612020502642</v>
      </c>
      <c r="P273" s="11" t="str">
        <f t="shared" si="24"/>
        <v>Profit</v>
      </c>
    </row>
    <row r="274" spans="1:16">
      <c r="A274" t="s">
        <v>514</v>
      </c>
      <c r="B274" s="6">
        <v>45734</v>
      </c>
      <c r="C274" t="s">
        <v>12</v>
      </c>
      <c r="D274" t="s">
        <v>40</v>
      </c>
      <c r="E274" t="s">
        <v>14</v>
      </c>
      <c r="F274" t="s">
        <v>26</v>
      </c>
      <c r="G274">
        <v>574</v>
      </c>
      <c r="H274" s="21">
        <v>24</v>
      </c>
      <c r="I274" s="21">
        <v>544.49450000000002</v>
      </c>
      <c r="J274" t="s">
        <v>35</v>
      </c>
      <c r="K274" s="21">
        <f>_xlfn.XLOOKUP(F274,Crop_Cost_Data!$A$1:$A$7,Crop_Cost_Data!$B$1:$B$7,"Unkown",0)</f>
        <v>18</v>
      </c>
      <c r="L274" s="21">
        <f t="shared" si="20"/>
        <v>13776</v>
      </c>
      <c r="M274" s="21">
        <f t="shared" si="21"/>
        <v>10332</v>
      </c>
      <c r="N274" s="21">
        <f t="shared" si="22"/>
        <v>2899.5055000000002</v>
      </c>
      <c r="O274" s="11">
        <f t="shared" si="23"/>
        <v>0.21047513792102207</v>
      </c>
      <c r="P274" s="11" t="str">
        <f t="shared" si="24"/>
        <v>Profit</v>
      </c>
    </row>
    <row r="275" spans="1:16">
      <c r="A275" t="s">
        <v>515</v>
      </c>
      <c r="B275" s="6">
        <v>45757</v>
      </c>
      <c r="C275" t="s">
        <v>33</v>
      </c>
      <c r="D275" t="s">
        <v>25</v>
      </c>
      <c r="E275" t="s">
        <v>21</v>
      </c>
      <c r="F275" t="s">
        <v>15</v>
      </c>
      <c r="G275">
        <v>361</v>
      </c>
      <c r="H275" s="21">
        <v>33</v>
      </c>
      <c r="I275" s="21">
        <v>544.49450000000002</v>
      </c>
      <c r="J275" t="s">
        <v>16</v>
      </c>
      <c r="K275" s="21">
        <f>_xlfn.XLOOKUP(F275,Crop_Cost_Data!$A$1:$A$7,Crop_Cost_Data!$B$1:$B$7,"Unkown",0)</f>
        <v>20</v>
      </c>
      <c r="L275" s="21">
        <f t="shared" si="20"/>
        <v>11913</v>
      </c>
      <c r="M275" s="21">
        <f t="shared" si="21"/>
        <v>7220</v>
      </c>
      <c r="N275" s="21">
        <f t="shared" si="22"/>
        <v>4148.5055000000002</v>
      </c>
      <c r="O275" s="11">
        <f t="shared" si="23"/>
        <v>0.34823348442877533</v>
      </c>
      <c r="P275" s="11" t="str">
        <f t="shared" si="24"/>
        <v>Profit</v>
      </c>
    </row>
    <row r="276" spans="1:16">
      <c r="A276" t="s">
        <v>517</v>
      </c>
      <c r="B276" s="6">
        <v>45681</v>
      </c>
      <c r="C276" t="s">
        <v>19</v>
      </c>
      <c r="D276" t="s">
        <v>74</v>
      </c>
      <c r="E276" t="s">
        <v>21</v>
      </c>
      <c r="F276" t="s">
        <v>69</v>
      </c>
      <c r="G276">
        <v>841</v>
      </c>
      <c r="H276" s="21">
        <v>104</v>
      </c>
      <c r="I276" s="21">
        <v>949</v>
      </c>
      <c r="J276" t="s">
        <v>35</v>
      </c>
      <c r="K276" s="21">
        <f>_xlfn.XLOOKUP(F276,Crop_Cost_Data!$A$1:$A$7,Crop_Cost_Data!$B$1:$B$7,"Unkown",0)</f>
        <v>55</v>
      </c>
      <c r="L276" s="21">
        <f t="shared" si="20"/>
        <v>87464</v>
      </c>
      <c r="M276" s="21">
        <f t="shared" si="21"/>
        <v>46255</v>
      </c>
      <c r="N276" s="21">
        <f t="shared" si="22"/>
        <v>40260</v>
      </c>
      <c r="O276" s="11">
        <f t="shared" si="23"/>
        <v>0.46030366779474985</v>
      </c>
      <c r="P276" s="11" t="str">
        <f t="shared" si="24"/>
        <v>Profit</v>
      </c>
    </row>
    <row r="277" spans="1:16">
      <c r="A277" t="s">
        <v>518</v>
      </c>
      <c r="B277" s="6">
        <v>45676</v>
      </c>
      <c r="C277" t="s">
        <v>19</v>
      </c>
      <c r="D277" t="s">
        <v>20</v>
      </c>
      <c r="E277" t="s">
        <v>21</v>
      </c>
      <c r="F277" t="s">
        <v>15</v>
      </c>
      <c r="G277">
        <v>879</v>
      </c>
      <c r="H277" s="21">
        <v>30</v>
      </c>
      <c r="I277" s="21">
        <v>544.49450000000002</v>
      </c>
      <c r="J277" t="s">
        <v>16</v>
      </c>
      <c r="K277" s="21">
        <f>_xlfn.XLOOKUP(F277,Crop_Cost_Data!$A$1:$A$7,Crop_Cost_Data!$B$1:$B$7,"Unkown",0)</f>
        <v>20</v>
      </c>
      <c r="L277" s="21">
        <f t="shared" si="20"/>
        <v>26370</v>
      </c>
      <c r="M277" s="21">
        <f t="shared" si="21"/>
        <v>17580</v>
      </c>
      <c r="N277" s="21">
        <f t="shared" si="22"/>
        <v>8245.5054999999993</v>
      </c>
      <c r="O277" s="11">
        <f t="shared" si="23"/>
        <v>0.31268507773985588</v>
      </c>
      <c r="P277" s="11" t="str">
        <f t="shared" si="24"/>
        <v>Profit</v>
      </c>
    </row>
    <row r="278" spans="1:16">
      <c r="A278" t="s">
        <v>520</v>
      </c>
      <c r="B278" s="6">
        <v>45743</v>
      </c>
      <c r="C278" t="s">
        <v>12</v>
      </c>
      <c r="D278" t="s">
        <v>74</v>
      </c>
      <c r="E278" t="s">
        <v>21</v>
      </c>
      <c r="F278" t="s">
        <v>26</v>
      </c>
      <c r="G278">
        <v>115</v>
      </c>
      <c r="H278" s="21">
        <v>29</v>
      </c>
      <c r="I278" s="21">
        <v>316</v>
      </c>
      <c r="J278" t="s">
        <v>16</v>
      </c>
      <c r="K278" s="21">
        <f>_xlfn.XLOOKUP(F278,Crop_Cost_Data!$A$1:$A$7,Crop_Cost_Data!$B$1:$B$7,"Unkown",0)</f>
        <v>18</v>
      </c>
      <c r="L278" s="21">
        <f t="shared" si="20"/>
        <v>3335</v>
      </c>
      <c r="M278" s="21">
        <f t="shared" si="21"/>
        <v>2070</v>
      </c>
      <c r="N278" s="21">
        <f t="shared" si="22"/>
        <v>949</v>
      </c>
      <c r="O278" s="11">
        <f t="shared" si="23"/>
        <v>0.28455772113943029</v>
      </c>
      <c r="P278" s="11" t="str">
        <f t="shared" si="24"/>
        <v>Profit</v>
      </c>
    </row>
    <row r="279" spans="1:16">
      <c r="A279" t="s">
        <v>522</v>
      </c>
      <c r="B279" s="6">
        <v>45710</v>
      </c>
      <c r="C279" t="s">
        <v>45</v>
      </c>
      <c r="D279" t="s">
        <v>74</v>
      </c>
      <c r="E279" t="s">
        <v>21</v>
      </c>
      <c r="F279" t="s">
        <v>26</v>
      </c>
      <c r="G279">
        <v>345</v>
      </c>
      <c r="H279" s="21">
        <v>32</v>
      </c>
      <c r="I279" s="21">
        <v>544.49450000000002</v>
      </c>
      <c r="J279" t="s">
        <v>35</v>
      </c>
      <c r="K279" s="21">
        <f>_xlfn.XLOOKUP(F279,Crop_Cost_Data!$A$1:$A$7,Crop_Cost_Data!$B$1:$B$7,"Unkown",0)</f>
        <v>18</v>
      </c>
      <c r="L279" s="21">
        <f t="shared" si="20"/>
        <v>11040</v>
      </c>
      <c r="M279" s="21">
        <f t="shared" si="21"/>
        <v>6210</v>
      </c>
      <c r="N279" s="21">
        <f t="shared" si="22"/>
        <v>4285.5055000000002</v>
      </c>
      <c r="O279" s="11">
        <f t="shared" si="23"/>
        <v>0.38817984601449279</v>
      </c>
      <c r="P279" s="11" t="str">
        <f t="shared" si="24"/>
        <v>Profit</v>
      </c>
    </row>
    <row r="280" spans="1:16">
      <c r="A280" t="s">
        <v>524</v>
      </c>
      <c r="B280" s="6">
        <v>45736</v>
      </c>
      <c r="C280" t="s">
        <v>12</v>
      </c>
      <c r="D280" t="s">
        <v>74</v>
      </c>
      <c r="E280" t="s">
        <v>21</v>
      </c>
      <c r="F280" t="s">
        <v>69</v>
      </c>
      <c r="G280">
        <v>468</v>
      </c>
      <c r="H280" s="21">
        <v>86</v>
      </c>
      <c r="I280" s="21">
        <v>544.49450000000002</v>
      </c>
      <c r="J280" t="s">
        <v>16</v>
      </c>
      <c r="K280" s="21">
        <f>_xlfn.XLOOKUP(F280,Crop_Cost_Data!$A$1:$A$7,Crop_Cost_Data!$B$1:$B$7,"Unkown",0)</f>
        <v>55</v>
      </c>
      <c r="L280" s="21">
        <f t="shared" si="20"/>
        <v>40248</v>
      </c>
      <c r="M280" s="21">
        <f t="shared" si="21"/>
        <v>25740</v>
      </c>
      <c r="N280" s="21">
        <f t="shared" si="22"/>
        <v>13963.505499999999</v>
      </c>
      <c r="O280" s="11">
        <f t="shared" si="23"/>
        <v>0.34693663039157224</v>
      </c>
      <c r="P280" s="11" t="str">
        <f t="shared" si="24"/>
        <v>Profit</v>
      </c>
    </row>
    <row r="281" spans="1:16">
      <c r="A281" t="s">
        <v>526</v>
      </c>
      <c r="B281" s="6">
        <v>45710</v>
      </c>
      <c r="C281" t="s">
        <v>45</v>
      </c>
      <c r="D281" t="s">
        <v>74</v>
      </c>
      <c r="E281" t="s">
        <v>21</v>
      </c>
      <c r="F281" t="s">
        <v>69</v>
      </c>
      <c r="G281">
        <v>420</v>
      </c>
      <c r="H281" s="21">
        <v>93</v>
      </c>
      <c r="I281" s="21">
        <v>523</v>
      </c>
      <c r="J281" t="s">
        <v>16</v>
      </c>
      <c r="K281" s="21">
        <f>_xlfn.XLOOKUP(F281,Crop_Cost_Data!$A$1:$A$7,Crop_Cost_Data!$B$1:$B$7,"Unkown",0)</f>
        <v>55</v>
      </c>
      <c r="L281" s="21">
        <f t="shared" si="20"/>
        <v>39060</v>
      </c>
      <c r="M281" s="21">
        <f t="shared" si="21"/>
        <v>23100</v>
      </c>
      <c r="N281" s="21">
        <f t="shared" si="22"/>
        <v>15437</v>
      </c>
      <c r="O281" s="11">
        <f t="shared" si="23"/>
        <v>0.39521249359959038</v>
      </c>
      <c r="P281" s="11" t="str">
        <f t="shared" si="24"/>
        <v>Profit</v>
      </c>
    </row>
    <row r="282" spans="1:16">
      <c r="A282" t="s">
        <v>528</v>
      </c>
      <c r="B282" s="6">
        <v>45872</v>
      </c>
      <c r="C282" t="s">
        <v>12</v>
      </c>
      <c r="D282" t="s">
        <v>89</v>
      </c>
      <c r="E282" t="s">
        <v>14</v>
      </c>
      <c r="F282" t="s">
        <v>15</v>
      </c>
      <c r="G282">
        <v>1696</v>
      </c>
      <c r="H282" s="21">
        <v>46</v>
      </c>
      <c r="I282" s="21">
        <v>544.49450000000002</v>
      </c>
      <c r="J282" t="s">
        <v>16</v>
      </c>
      <c r="K282" s="21">
        <f>_xlfn.XLOOKUP(F282,Crop_Cost_Data!$A$1:$A$7,Crop_Cost_Data!$B$1:$B$7,"Unkown",0)</f>
        <v>20</v>
      </c>
      <c r="L282" s="21">
        <f t="shared" si="20"/>
        <v>78016</v>
      </c>
      <c r="M282" s="21">
        <f t="shared" si="21"/>
        <v>33920</v>
      </c>
      <c r="N282" s="21">
        <f t="shared" si="22"/>
        <v>43551.505499999999</v>
      </c>
      <c r="O282" s="11">
        <f t="shared" si="23"/>
        <v>0.558238124230927</v>
      </c>
      <c r="P282" s="11" t="str">
        <f t="shared" si="24"/>
        <v>Profit</v>
      </c>
    </row>
    <row r="283" spans="1:16">
      <c r="A283" t="s">
        <v>530</v>
      </c>
      <c r="B283" s="6">
        <v>45716</v>
      </c>
      <c r="C283" t="s">
        <v>45</v>
      </c>
      <c r="D283" t="s">
        <v>40</v>
      </c>
      <c r="E283" t="s">
        <v>14</v>
      </c>
      <c r="F283" t="s">
        <v>69</v>
      </c>
      <c r="G283">
        <v>683</v>
      </c>
      <c r="H283" s="21">
        <v>94</v>
      </c>
      <c r="I283" s="21">
        <v>953</v>
      </c>
      <c r="J283" t="s">
        <v>35</v>
      </c>
      <c r="K283" s="21">
        <f>_xlfn.XLOOKUP(F283,Crop_Cost_Data!$A$1:$A$7,Crop_Cost_Data!$B$1:$B$7,"Unkown",0)</f>
        <v>55</v>
      </c>
      <c r="L283" s="21">
        <f t="shared" si="20"/>
        <v>64202</v>
      </c>
      <c r="M283" s="21">
        <f t="shared" si="21"/>
        <v>37565</v>
      </c>
      <c r="N283" s="21">
        <f t="shared" si="22"/>
        <v>25684</v>
      </c>
      <c r="O283" s="11">
        <f t="shared" si="23"/>
        <v>0.40004984268402854</v>
      </c>
      <c r="P283" s="11" t="str">
        <f t="shared" si="24"/>
        <v>Profit</v>
      </c>
    </row>
    <row r="284" spans="1:16">
      <c r="A284" t="s">
        <v>532</v>
      </c>
      <c r="B284" s="6">
        <v>45813</v>
      </c>
      <c r="C284" t="s">
        <v>24</v>
      </c>
      <c r="D284" t="s">
        <v>46</v>
      </c>
      <c r="E284" t="s">
        <v>14</v>
      </c>
      <c r="F284" t="s">
        <v>53</v>
      </c>
      <c r="G284">
        <v>272</v>
      </c>
      <c r="H284" s="21">
        <v>36</v>
      </c>
      <c r="I284" s="21">
        <v>544.49450000000002</v>
      </c>
      <c r="J284" t="s">
        <v>16</v>
      </c>
      <c r="K284" s="21">
        <f>_xlfn.XLOOKUP(F284,Crop_Cost_Data!$A$1:$A$7,Crop_Cost_Data!$B$1:$B$7,"Unkown",0)</f>
        <v>19</v>
      </c>
      <c r="L284" s="21">
        <f t="shared" si="20"/>
        <v>9792</v>
      </c>
      <c r="M284" s="21">
        <f t="shared" si="21"/>
        <v>5168</v>
      </c>
      <c r="N284" s="21">
        <f t="shared" si="22"/>
        <v>4079.5055000000002</v>
      </c>
      <c r="O284" s="11">
        <f t="shared" si="23"/>
        <v>0.41661616625816994</v>
      </c>
      <c r="P284" s="11" t="str">
        <f t="shared" si="24"/>
        <v>Profit</v>
      </c>
    </row>
    <row r="285" spans="1:16">
      <c r="A285" t="s">
        <v>534</v>
      </c>
      <c r="B285" s="6">
        <v>45705</v>
      </c>
      <c r="C285" t="s">
        <v>45</v>
      </c>
      <c r="D285" t="s">
        <v>25</v>
      </c>
      <c r="E285" t="s">
        <v>21</v>
      </c>
      <c r="F285" t="s">
        <v>53</v>
      </c>
      <c r="G285">
        <v>757</v>
      </c>
      <c r="H285" s="21">
        <v>39</v>
      </c>
      <c r="I285" s="21">
        <v>544.49450000000002</v>
      </c>
      <c r="J285" t="s">
        <v>16</v>
      </c>
      <c r="K285" s="21">
        <f>_xlfn.XLOOKUP(F285,Crop_Cost_Data!$A$1:$A$7,Crop_Cost_Data!$B$1:$B$7,"Unkown",0)</f>
        <v>19</v>
      </c>
      <c r="L285" s="21">
        <f t="shared" si="20"/>
        <v>29523</v>
      </c>
      <c r="M285" s="21">
        <f t="shared" si="21"/>
        <v>14383</v>
      </c>
      <c r="N285" s="21">
        <f t="shared" si="22"/>
        <v>14595.505499999999</v>
      </c>
      <c r="O285" s="11">
        <f t="shared" si="23"/>
        <v>0.49437745147850826</v>
      </c>
      <c r="P285" s="11" t="str">
        <f t="shared" si="24"/>
        <v>Profit</v>
      </c>
    </row>
    <row r="286" spans="1:16">
      <c r="A286" t="s">
        <v>535</v>
      </c>
      <c r="B286" s="6">
        <v>45763</v>
      </c>
      <c r="C286" t="s">
        <v>33</v>
      </c>
      <c r="D286" t="s">
        <v>89</v>
      </c>
      <c r="E286" t="s">
        <v>14</v>
      </c>
      <c r="F286" t="s">
        <v>15</v>
      </c>
      <c r="G286">
        <v>1791</v>
      </c>
      <c r="H286" s="21">
        <v>22</v>
      </c>
      <c r="I286" s="21">
        <v>544.49450000000002</v>
      </c>
      <c r="J286" t="s">
        <v>16</v>
      </c>
      <c r="K286" s="21">
        <f>_xlfn.XLOOKUP(F286,Crop_Cost_Data!$A$1:$A$7,Crop_Cost_Data!$B$1:$B$7,"Unkown",0)</f>
        <v>20</v>
      </c>
      <c r="L286" s="21">
        <f t="shared" si="20"/>
        <v>39402</v>
      </c>
      <c r="M286" s="21">
        <f t="shared" si="21"/>
        <v>35820</v>
      </c>
      <c r="N286" s="21">
        <f t="shared" si="22"/>
        <v>3037.5055000000002</v>
      </c>
      <c r="O286" s="11">
        <f t="shared" si="23"/>
        <v>7.709013501852699E-2</v>
      </c>
      <c r="P286" s="11" t="str">
        <f t="shared" si="24"/>
        <v>Profit</v>
      </c>
    </row>
    <row r="287" spans="1:16">
      <c r="A287" t="s">
        <v>536</v>
      </c>
      <c r="B287" s="6">
        <v>45753</v>
      </c>
      <c r="C287" t="s">
        <v>33</v>
      </c>
      <c r="D287" t="s">
        <v>40</v>
      </c>
      <c r="E287" t="s">
        <v>14</v>
      </c>
      <c r="F287" t="s">
        <v>53</v>
      </c>
      <c r="G287">
        <v>732</v>
      </c>
      <c r="H287" s="21">
        <v>23</v>
      </c>
      <c r="I287" s="21">
        <v>544.49450000000002</v>
      </c>
      <c r="J287" t="s">
        <v>35</v>
      </c>
      <c r="K287" s="21">
        <f>_xlfn.XLOOKUP(F287,Crop_Cost_Data!$A$1:$A$7,Crop_Cost_Data!$B$1:$B$7,"Unkown",0)</f>
        <v>19</v>
      </c>
      <c r="L287" s="21">
        <f t="shared" si="20"/>
        <v>16836</v>
      </c>
      <c r="M287" s="21">
        <f t="shared" si="21"/>
        <v>13908</v>
      </c>
      <c r="N287" s="21">
        <f t="shared" si="22"/>
        <v>2383.5055000000002</v>
      </c>
      <c r="O287" s="11">
        <f t="shared" si="23"/>
        <v>0.14157195889760038</v>
      </c>
      <c r="P287" s="11" t="str">
        <f t="shared" si="24"/>
        <v>Profit</v>
      </c>
    </row>
    <row r="288" spans="1:16">
      <c r="A288" t="s">
        <v>538</v>
      </c>
      <c r="B288" s="6">
        <v>45689</v>
      </c>
      <c r="C288" t="s">
        <v>19</v>
      </c>
      <c r="D288" t="s">
        <v>74</v>
      </c>
      <c r="E288" t="s">
        <v>21</v>
      </c>
      <c r="F288" t="s">
        <v>15</v>
      </c>
      <c r="G288">
        <v>664</v>
      </c>
      <c r="H288" s="21">
        <v>52</v>
      </c>
      <c r="I288" s="21">
        <v>521</v>
      </c>
      <c r="J288" t="s">
        <v>35</v>
      </c>
      <c r="K288" s="21">
        <f>_xlfn.XLOOKUP(F288,Crop_Cost_Data!$A$1:$A$7,Crop_Cost_Data!$B$1:$B$7,"Unkown",0)</f>
        <v>20</v>
      </c>
      <c r="L288" s="21">
        <f t="shared" si="20"/>
        <v>34528</v>
      </c>
      <c r="M288" s="21">
        <f t="shared" si="21"/>
        <v>13280</v>
      </c>
      <c r="N288" s="21">
        <f t="shared" si="22"/>
        <v>20727</v>
      </c>
      <c r="O288" s="11">
        <f t="shared" si="23"/>
        <v>0.60029541241890638</v>
      </c>
      <c r="P288" s="11" t="str">
        <f t="shared" si="24"/>
        <v>Profit</v>
      </c>
    </row>
    <row r="289" spans="1:16">
      <c r="A289" t="s">
        <v>540</v>
      </c>
      <c r="B289" s="6">
        <v>45778</v>
      </c>
      <c r="C289" t="s">
        <v>19</v>
      </c>
      <c r="D289" t="s">
        <v>25</v>
      </c>
      <c r="E289" t="s">
        <v>21</v>
      </c>
      <c r="F289" t="s">
        <v>61</v>
      </c>
      <c r="G289">
        <v>814</v>
      </c>
      <c r="H289" s="21">
        <v>104</v>
      </c>
      <c r="I289" s="21">
        <v>544.49450000000002</v>
      </c>
      <c r="J289" t="s">
        <v>16</v>
      </c>
      <c r="K289" s="21">
        <f>_xlfn.XLOOKUP(F289,Crop_Cost_Data!$A$1:$A$7,Crop_Cost_Data!$B$1:$B$7,"Unkown",0)</f>
        <v>35</v>
      </c>
      <c r="L289" s="21">
        <f t="shared" si="20"/>
        <v>84656</v>
      </c>
      <c r="M289" s="21">
        <f t="shared" si="21"/>
        <v>28490</v>
      </c>
      <c r="N289" s="21">
        <f t="shared" si="22"/>
        <v>55621.505499999999</v>
      </c>
      <c r="O289" s="11">
        <f t="shared" si="23"/>
        <v>0.65702969074844075</v>
      </c>
      <c r="P289" s="11" t="str">
        <f t="shared" si="24"/>
        <v>Profit</v>
      </c>
    </row>
    <row r="290" spans="1:16">
      <c r="A290" t="s">
        <v>542</v>
      </c>
      <c r="B290" s="6">
        <v>45719</v>
      </c>
      <c r="C290" t="s">
        <v>12</v>
      </c>
      <c r="D290" t="s">
        <v>89</v>
      </c>
      <c r="E290" t="s">
        <v>14</v>
      </c>
      <c r="F290" t="s">
        <v>15</v>
      </c>
      <c r="G290">
        <v>1769</v>
      </c>
      <c r="H290" s="21">
        <v>23</v>
      </c>
      <c r="I290" s="21">
        <v>544.49450000000002</v>
      </c>
      <c r="J290" t="s">
        <v>35</v>
      </c>
      <c r="K290" s="21">
        <f>_xlfn.XLOOKUP(F290,Crop_Cost_Data!$A$1:$A$7,Crop_Cost_Data!$B$1:$B$7,"Unkown",0)</f>
        <v>20</v>
      </c>
      <c r="L290" s="21">
        <f t="shared" si="20"/>
        <v>40687</v>
      </c>
      <c r="M290" s="21">
        <f t="shared" si="21"/>
        <v>35380</v>
      </c>
      <c r="N290" s="21">
        <f t="shared" si="22"/>
        <v>4762.5055000000002</v>
      </c>
      <c r="O290" s="11">
        <f t="shared" si="23"/>
        <v>0.11705226485118098</v>
      </c>
      <c r="P290" s="11" t="str">
        <f t="shared" si="24"/>
        <v>Profit</v>
      </c>
    </row>
    <row r="291" spans="1:16">
      <c r="A291" t="s">
        <v>543</v>
      </c>
      <c r="B291" s="6">
        <v>45761</v>
      </c>
      <c r="C291" t="s">
        <v>33</v>
      </c>
      <c r="D291" t="s">
        <v>89</v>
      </c>
      <c r="E291" t="s">
        <v>14</v>
      </c>
      <c r="F291" t="s">
        <v>69</v>
      </c>
      <c r="G291">
        <v>1657</v>
      </c>
      <c r="H291" s="21">
        <v>95</v>
      </c>
      <c r="I291" s="21">
        <v>813</v>
      </c>
      <c r="J291" t="s">
        <v>16</v>
      </c>
      <c r="K291" s="21">
        <f>_xlfn.XLOOKUP(F291,Crop_Cost_Data!$A$1:$A$7,Crop_Cost_Data!$B$1:$B$7,"Unkown",0)</f>
        <v>55</v>
      </c>
      <c r="L291" s="21">
        <f t="shared" si="20"/>
        <v>157415</v>
      </c>
      <c r="M291" s="21">
        <f t="shared" si="21"/>
        <v>91135</v>
      </c>
      <c r="N291" s="21">
        <f t="shared" si="22"/>
        <v>65467</v>
      </c>
      <c r="O291" s="11">
        <f t="shared" si="23"/>
        <v>0.41588793952291714</v>
      </c>
      <c r="P291" s="11" t="str">
        <f t="shared" si="24"/>
        <v>Profit</v>
      </c>
    </row>
    <row r="292" spans="1:16">
      <c r="A292" t="s">
        <v>544</v>
      </c>
      <c r="B292" s="6">
        <v>45761</v>
      </c>
      <c r="C292" t="s">
        <v>33</v>
      </c>
      <c r="D292" t="s">
        <v>89</v>
      </c>
      <c r="E292" t="s">
        <v>14</v>
      </c>
      <c r="F292" t="s">
        <v>15</v>
      </c>
      <c r="G292">
        <v>1272</v>
      </c>
      <c r="H292" s="21">
        <v>35</v>
      </c>
      <c r="I292" s="21">
        <v>587</v>
      </c>
      <c r="J292" t="s">
        <v>16</v>
      </c>
      <c r="K292" s="21">
        <f>_xlfn.XLOOKUP(F292,Crop_Cost_Data!$A$1:$A$7,Crop_Cost_Data!$B$1:$B$7,"Unkown",0)</f>
        <v>20</v>
      </c>
      <c r="L292" s="21">
        <f t="shared" si="20"/>
        <v>44520</v>
      </c>
      <c r="M292" s="21">
        <f t="shared" si="21"/>
        <v>25440</v>
      </c>
      <c r="N292" s="21">
        <f t="shared" si="22"/>
        <v>18493</v>
      </c>
      <c r="O292" s="11">
        <f t="shared" si="23"/>
        <v>0.41538634321653189</v>
      </c>
      <c r="P292" s="11" t="str">
        <f t="shared" si="24"/>
        <v>Profit</v>
      </c>
    </row>
    <row r="293" spans="1:16">
      <c r="A293" t="s">
        <v>546</v>
      </c>
      <c r="B293" s="6">
        <v>45785</v>
      </c>
      <c r="C293" t="s">
        <v>24</v>
      </c>
      <c r="D293" t="s">
        <v>89</v>
      </c>
      <c r="E293" t="s">
        <v>14</v>
      </c>
      <c r="F293" t="s">
        <v>15</v>
      </c>
      <c r="G293">
        <v>1820</v>
      </c>
      <c r="H293" s="21">
        <v>48</v>
      </c>
      <c r="I293" s="21">
        <v>679</v>
      </c>
      <c r="J293" t="s">
        <v>16</v>
      </c>
      <c r="K293" s="21">
        <f>_xlfn.XLOOKUP(F293,Crop_Cost_Data!$A$1:$A$7,Crop_Cost_Data!$B$1:$B$7,"Unkown",0)</f>
        <v>20</v>
      </c>
      <c r="L293" s="21">
        <f t="shared" si="20"/>
        <v>87360</v>
      </c>
      <c r="M293" s="21">
        <f t="shared" si="21"/>
        <v>36400</v>
      </c>
      <c r="N293" s="21">
        <f t="shared" si="22"/>
        <v>50281</v>
      </c>
      <c r="O293" s="11">
        <f t="shared" si="23"/>
        <v>0.57556089743589745</v>
      </c>
      <c r="P293" s="11" t="str">
        <f t="shared" si="24"/>
        <v>Profit</v>
      </c>
    </row>
    <row r="294" spans="1:16">
      <c r="A294" t="s">
        <v>547</v>
      </c>
      <c r="B294" s="6">
        <v>45803</v>
      </c>
      <c r="C294" t="s">
        <v>24</v>
      </c>
      <c r="D294" t="s">
        <v>40</v>
      </c>
      <c r="E294" t="s">
        <v>14</v>
      </c>
      <c r="F294" t="s">
        <v>26</v>
      </c>
      <c r="G294">
        <v>377</v>
      </c>
      <c r="H294" s="21">
        <v>35</v>
      </c>
      <c r="I294" s="21">
        <v>147</v>
      </c>
      <c r="J294" t="s">
        <v>35</v>
      </c>
      <c r="K294" s="21">
        <f>_xlfn.XLOOKUP(F294,Crop_Cost_Data!$A$1:$A$7,Crop_Cost_Data!$B$1:$B$7,"Unkown",0)</f>
        <v>18</v>
      </c>
      <c r="L294" s="21">
        <f t="shared" si="20"/>
        <v>13195</v>
      </c>
      <c r="M294" s="21">
        <f t="shared" si="21"/>
        <v>6786</v>
      </c>
      <c r="N294" s="21">
        <f t="shared" si="22"/>
        <v>6262</v>
      </c>
      <c r="O294" s="11">
        <f t="shared" si="23"/>
        <v>0.47457370215990907</v>
      </c>
      <c r="P294" s="11" t="str">
        <f t="shared" si="24"/>
        <v>Profit</v>
      </c>
    </row>
    <row r="295" spans="1:16">
      <c r="A295" t="s">
        <v>549</v>
      </c>
      <c r="B295" s="6">
        <v>45703</v>
      </c>
      <c r="C295" t="s">
        <v>45</v>
      </c>
      <c r="D295" t="s">
        <v>25</v>
      </c>
      <c r="E295" t="s">
        <v>21</v>
      </c>
      <c r="F295" t="s">
        <v>15</v>
      </c>
      <c r="G295">
        <v>116</v>
      </c>
      <c r="H295" s="21">
        <v>38</v>
      </c>
      <c r="I295" s="21">
        <v>544.49450000000002</v>
      </c>
      <c r="J295" t="s">
        <v>35</v>
      </c>
      <c r="K295" s="21">
        <f>_xlfn.XLOOKUP(F295,Crop_Cost_Data!$A$1:$A$7,Crop_Cost_Data!$B$1:$B$7,"Unkown",0)</f>
        <v>20</v>
      </c>
      <c r="L295" s="21">
        <f t="shared" si="20"/>
        <v>4408</v>
      </c>
      <c r="M295" s="21">
        <f t="shared" si="21"/>
        <v>2320</v>
      </c>
      <c r="N295" s="21">
        <f t="shared" si="22"/>
        <v>1543.5055</v>
      </c>
      <c r="O295" s="11">
        <f t="shared" si="23"/>
        <v>0.35016004990925592</v>
      </c>
      <c r="P295" s="11" t="str">
        <f t="shared" si="24"/>
        <v>Profit</v>
      </c>
    </row>
    <row r="296" spans="1:16">
      <c r="A296" t="s">
        <v>550</v>
      </c>
      <c r="B296" s="6">
        <v>45699</v>
      </c>
      <c r="C296" t="s">
        <v>45</v>
      </c>
      <c r="D296" t="s">
        <v>89</v>
      </c>
      <c r="E296" t="s">
        <v>14</v>
      </c>
      <c r="F296" t="s">
        <v>61</v>
      </c>
      <c r="G296">
        <v>992</v>
      </c>
      <c r="H296" s="21">
        <v>105</v>
      </c>
      <c r="I296" s="21">
        <v>544.49450000000002</v>
      </c>
      <c r="J296" t="s">
        <v>35</v>
      </c>
      <c r="K296" s="21">
        <f>_xlfn.XLOOKUP(F296,Crop_Cost_Data!$A$1:$A$7,Crop_Cost_Data!$B$1:$B$7,"Unkown",0)</f>
        <v>35</v>
      </c>
      <c r="L296" s="21">
        <f t="shared" si="20"/>
        <v>104160</v>
      </c>
      <c r="M296" s="21">
        <f t="shared" si="21"/>
        <v>34720</v>
      </c>
      <c r="N296" s="21">
        <f t="shared" si="22"/>
        <v>68895.505499999999</v>
      </c>
      <c r="O296" s="11">
        <f t="shared" si="23"/>
        <v>0.66143918490783404</v>
      </c>
      <c r="P296" s="11" t="str">
        <f t="shared" si="24"/>
        <v>Profit</v>
      </c>
    </row>
    <row r="297" spans="1:16">
      <c r="A297" t="s">
        <v>551</v>
      </c>
      <c r="B297" s="6">
        <v>45678</v>
      </c>
      <c r="C297" t="s">
        <v>19</v>
      </c>
      <c r="D297" t="s">
        <v>20</v>
      </c>
      <c r="E297" t="s">
        <v>21</v>
      </c>
      <c r="F297" t="s">
        <v>15</v>
      </c>
      <c r="G297">
        <v>863</v>
      </c>
      <c r="H297" s="21">
        <v>50</v>
      </c>
      <c r="I297" s="21">
        <v>454</v>
      </c>
      <c r="J297" t="s">
        <v>35</v>
      </c>
      <c r="K297" s="21">
        <f>_xlfn.XLOOKUP(F297,Crop_Cost_Data!$A$1:$A$7,Crop_Cost_Data!$B$1:$B$7,"Unkown",0)</f>
        <v>20</v>
      </c>
      <c r="L297" s="21">
        <f t="shared" si="20"/>
        <v>43150</v>
      </c>
      <c r="M297" s="21">
        <f t="shared" si="21"/>
        <v>17260</v>
      </c>
      <c r="N297" s="21">
        <f t="shared" si="22"/>
        <v>25436</v>
      </c>
      <c r="O297" s="11">
        <f t="shared" si="23"/>
        <v>0.58947856315179603</v>
      </c>
      <c r="P297" s="11" t="str">
        <f t="shared" si="24"/>
        <v>Profit</v>
      </c>
    </row>
    <row r="298" spans="1:16">
      <c r="A298" t="s">
        <v>552</v>
      </c>
      <c r="B298" s="6">
        <v>45745</v>
      </c>
      <c r="C298" t="s">
        <v>12</v>
      </c>
      <c r="D298" t="s">
        <v>40</v>
      </c>
      <c r="E298" t="s">
        <v>14</v>
      </c>
      <c r="F298" t="s">
        <v>15</v>
      </c>
      <c r="G298">
        <v>887</v>
      </c>
      <c r="H298" s="21">
        <v>56</v>
      </c>
      <c r="I298" s="21">
        <v>544.49450000000002</v>
      </c>
      <c r="J298" t="s">
        <v>35</v>
      </c>
      <c r="K298" s="21">
        <f>_xlfn.XLOOKUP(F298,Crop_Cost_Data!$A$1:$A$7,Crop_Cost_Data!$B$1:$B$7,"Unkown",0)</f>
        <v>20</v>
      </c>
      <c r="L298" s="21">
        <f t="shared" si="20"/>
        <v>49672</v>
      </c>
      <c r="M298" s="21">
        <f t="shared" si="21"/>
        <v>17740</v>
      </c>
      <c r="N298" s="21">
        <f t="shared" si="22"/>
        <v>31387.505499999999</v>
      </c>
      <c r="O298" s="11">
        <f t="shared" si="23"/>
        <v>0.63189534345305198</v>
      </c>
      <c r="P298" s="11" t="str">
        <f t="shared" si="24"/>
        <v>Profit</v>
      </c>
    </row>
    <row r="299" spans="1:16">
      <c r="A299" t="s">
        <v>554</v>
      </c>
      <c r="B299" s="6">
        <v>45773</v>
      </c>
      <c r="C299" t="s">
        <v>33</v>
      </c>
      <c r="D299" t="s">
        <v>89</v>
      </c>
      <c r="E299" t="s">
        <v>14</v>
      </c>
      <c r="F299" t="s">
        <v>61</v>
      </c>
      <c r="G299">
        <v>967</v>
      </c>
      <c r="H299" s="21">
        <v>97</v>
      </c>
      <c r="I299" s="21">
        <v>544.49450000000002</v>
      </c>
      <c r="J299" t="s">
        <v>16</v>
      </c>
      <c r="K299" s="21">
        <f>_xlfn.XLOOKUP(F299,Crop_Cost_Data!$A$1:$A$7,Crop_Cost_Data!$B$1:$B$7,"Unkown",0)</f>
        <v>35</v>
      </c>
      <c r="L299" s="21">
        <f t="shared" si="20"/>
        <v>93799</v>
      </c>
      <c r="M299" s="21">
        <f t="shared" si="21"/>
        <v>33845</v>
      </c>
      <c r="N299" s="21">
        <f t="shared" si="22"/>
        <v>59409.505499999999</v>
      </c>
      <c r="O299" s="11">
        <f t="shared" si="23"/>
        <v>0.6333703504301752</v>
      </c>
      <c r="P299" s="11" t="str">
        <f t="shared" si="24"/>
        <v>Profit</v>
      </c>
    </row>
    <row r="300" spans="1:16">
      <c r="A300" t="s">
        <v>555</v>
      </c>
      <c r="B300" s="6">
        <v>45733</v>
      </c>
      <c r="C300" t="s">
        <v>12</v>
      </c>
      <c r="D300" t="s">
        <v>20</v>
      </c>
      <c r="E300" t="s">
        <v>21</v>
      </c>
      <c r="F300" t="s">
        <v>15</v>
      </c>
      <c r="G300">
        <v>830</v>
      </c>
      <c r="H300" s="21">
        <v>33</v>
      </c>
      <c r="I300" s="21">
        <v>175</v>
      </c>
      <c r="J300" t="s">
        <v>16</v>
      </c>
      <c r="K300" s="21">
        <f>_xlfn.XLOOKUP(F300,Crop_Cost_Data!$A$1:$A$7,Crop_Cost_Data!$B$1:$B$7,"Unkown",0)</f>
        <v>20</v>
      </c>
      <c r="L300" s="21">
        <f t="shared" si="20"/>
        <v>27390</v>
      </c>
      <c r="M300" s="21">
        <f t="shared" si="21"/>
        <v>16600</v>
      </c>
      <c r="N300" s="21">
        <f t="shared" si="22"/>
        <v>10615</v>
      </c>
      <c r="O300" s="11">
        <f t="shared" si="23"/>
        <v>0.38755020080321284</v>
      </c>
      <c r="P300" s="11" t="str">
        <f t="shared" si="24"/>
        <v>Profit</v>
      </c>
    </row>
    <row r="301" spans="1:16">
      <c r="A301" t="s">
        <v>557</v>
      </c>
      <c r="B301" s="6">
        <v>45934</v>
      </c>
      <c r="C301" t="s">
        <v>33</v>
      </c>
      <c r="D301" t="s">
        <v>20</v>
      </c>
      <c r="E301" t="s">
        <v>21</v>
      </c>
      <c r="F301" t="s">
        <v>15</v>
      </c>
      <c r="G301">
        <v>469</v>
      </c>
      <c r="H301" s="21">
        <v>38</v>
      </c>
      <c r="I301" s="21">
        <v>209</v>
      </c>
      <c r="J301" t="s">
        <v>35</v>
      </c>
      <c r="K301" s="21">
        <f>_xlfn.XLOOKUP(F301,Crop_Cost_Data!$A$1:$A$7,Crop_Cost_Data!$B$1:$B$7,"Unkown",0)</f>
        <v>20</v>
      </c>
      <c r="L301" s="21">
        <f t="shared" si="20"/>
        <v>17822</v>
      </c>
      <c r="M301" s="21">
        <f t="shared" si="21"/>
        <v>9380</v>
      </c>
      <c r="N301" s="21">
        <f t="shared" si="22"/>
        <v>8233</v>
      </c>
      <c r="O301" s="16">
        <f t="shared" si="23"/>
        <v>0.4619571316350578</v>
      </c>
      <c r="P301" s="11" t="str">
        <f t="shared" si="24"/>
        <v>Profit</v>
      </c>
    </row>
    <row r="302" spans="1:16" ht="14.5" customHeight="1">
      <c r="A302" t="s">
        <v>610</v>
      </c>
      <c r="B302" s="6">
        <v>45935</v>
      </c>
      <c r="C302" t="s">
        <v>45</v>
      </c>
      <c r="D302" t="s">
        <v>89</v>
      </c>
      <c r="E302" t="s">
        <v>14</v>
      </c>
      <c r="F302" t="s">
        <v>61</v>
      </c>
      <c r="G302">
        <v>900</v>
      </c>
      <c r="H302" s="21">
        <v>87</v>
      </c>
      <c r="I302" s="21">
        <v>250</v>
      </c>
      <c r="J302" t="s">
        <v>16</v>
      </c>
      <c r="K302" s="21">
        <f>_xlfn.XLOOKUP(F302,Crop_Cost_Data!$A$1:$A$7,Crop_Cost_Data!$B$1:$B$7,"Unkown",0)</f>
        <v>35</v>
      </c>
      <c r="L302" s="21">
        <f>G302*H302</f>
        <v>78300</v>
      </c>
      <c r="M302" s="21">
        <f t="shared" si="21"/>
        <v>31500</v>
      </c>
      <c r="N302" s="21">
        <f t="shared" si="22"/>
        <v>46550</v>
      </c>
      <c r="O302" s="11">
        <f>(N302/L302)</f>
        <v>0.59450830140485311</v>
      </c>
      <c r="P302" s="11" t="str">
        <f>IF(O302&gt;0,"Profit","Loss")</f>
        <v>Profit</v>
      </c>
    </row>
    <row r="303" spans="1:16">
      <c r="A303" t="s">
        <v>611</v>
      </c>
      <c r="B303" s="6">
        <v>45678</v>
      </c>
      <c r="C303" t="s">
        <v>19</v>
      </c>
      <c r="D303" t="s">
        <v>20</v>
      </c>
      <c r="E303" t="s">
        <v>21</v>
      </c>
      <c r="F303" t="s">
        <v>15</v>
      </c>
      <c r="G303">
        <v>863</v>
      </c>
      <c r="H303" s="21">
        <v>50</v>
      </c>
      <c r="I303" s="21">
        <v>454</v>
      </c>
      <c r="J303" t="s">
        <v>35</v>
      </c>
      <c r="K303" s="21">
        <f>_xlfn.XLOOKUP(F303,Crop_Cost_Data!$A$1:$A$7,Crop_Cost_Data!$B$1:$B$7,"Unkown",0)</f>
        <v>20</v>
      </c>
      <c r="L303" s="21">
        <f>G303*H303</f>
        <v>43150</v>
      </c>
      <c r="M303" s="21">
        <f>G303*K303</f>
        <v>17260</v>
      </c>
      <c r="N303" s="21">
        <f>L303-M303-I303</f>
        <v>25436</v>
      </c>
      <c r="O303" s="11">
        <f>(N303/L303)</f>
        <v>0.58947856315179603</v>
      </c>
      <c r="P303" s="11" t="str">
        <f>IF(O303&gt;0,"Profit","Loss")</f>
        <v>Profit</v>
      </c>
    </row>
    <row r="304" spans="1:16">
      <c r="A304" t="s">
        <v>644</v>
      </c>
      <c r="B304" s="6" t="s">
        <v>645</v>
      </c>
      <c r="C304" t="s">
        <v>19</v>
      </c>
      <c r="D304" t="s">
        <v>20</v>
      </c>
      <c r="E304" t="s">
        <v>21</v>
      </c>
      <c r="F304" t="s">
        <v>15</v>
      </c>
      <c r="G304">
        <v>865</v>
      </c>
      <c r="H304" s="31">
        <v>52</v>
      </c>
      <c r="I304" s="31">
        <v>200</v>
      </c>
      <c r="J304" t="s">
        <v>35</v>
      </c>
      <c r="K304" s="21">
        <f>_xlfn.XLOOKUP(F304,Crop_Cost_Data!$A$1:$A$7,Crop_Cost_Data!$B$1:$B$7,"Unkown",0)</f>
        <v>20</v>
      </c>
      <c r="L304" s="21">
        <f>G304*H304</f>
        <v>44980</v>
      </c>
      <c r="M304" s="21">
        <f>G304*K304</f>
        <v>17300</v>
      </c>
      <c r="N304" s="21">
        <f>L304-M304-I304</f>
        <v>27480</v>
      </c>
      <c r="O304" s="11">
        <f>(N304/L304)</f>
        <v>0.61093819475322364</v>
      </c>
      <c r="P304" s="11" t="str">
        <f>IF(O304&gt;0,"Profit","Loss")</f>
        <v>Profit</v>
      </c>
    </row>
    <row r="305" spans="11:16">
      <c r="K305" s="26"/>
      <c r="L305" s="26"/>
      <c r="M305" s="26"/>
      <c r="N305" s="26"/>
      <c r="O305" s="30"/>
      <c r="P305" s="30"/>
    </row>
  </sheetData>
  <mergeCells count="2">
    <mergeCell ref="W1:X1"/>
    <mergeCell ref="V2:AI3"/>
  </mergeCells>
  <conditionalFormatting sqref="P2:P304">
    <cfRule type="containsText" dxfId="18" priority="1" operator="containsText" text="Loss">
      <formula>NOT(ISERROR(SEARCH("Loss",P2)))</formula>
    </cfRule>
    <cfRule type="containsText" dxfId="17" priority="2" operator="containsText" text="Profit">
      <formula>NOT(ISERROR(SEARCH("Profit",P2)))</formula>
    </cfRule>
  </conditionalFormatting>
  <pageMargins left="0.75" right="0.75" top="1" bottom="1" header="0.5" footer="0.5"/>
  <pageSetup paperSize="9" orientation="portrait" r:id="rId1"/>
  <drawing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K316"/>
  <sheetViews>
    <sheetView topLeftCell="J1" workbookViewId="0">
      <selection activeCell="M1" sqref="M1:V1"/>
    </sheetView>
  </sheetViews>
  <sheetFormatPr defaultRowHeight="14.5"/>
  <cols>
    <col min="1" max="1" width="13.54296875" bestFit="1" customWidth="1"/>
    <col min="2" max="2" width="11.36328125" bestFit="1" customWidth="1"/>
    <col min="3" max="3" width="8.26953125" bestFit="1" customWidth="1"/>
    <col min="4" max="4" width="19.54296875" bestFit="1" customWidth="1"/>
    <col min="5" max="5" width="9.7265625" bestFit="1" customWidth="1"/>
    <col min="6" max="6" width="11.26953125" bestFit="1" customWidth="1"/>
    <col min="7" max="7" width="16.1796875" bestFit="1" customWidth="1"/>
    <col min="8" max="8" width="18.54296875" bestFit="1" customWidth="1"/>
    <col min="9" max="9" width="13.90625" bestFit="1" customWidth="1"/>
    <col min="10" max="10" width="12" bestFit="1" customWidth="1"/>
    <col min="11" max="11" width="8" bestFit="1" customWidth="1"/>
  </cols>
  <sheetData>
    <row r="1" spans="1:11">
      <c r="A1" s="1" t="s">
        <v>0</v>
      </c>
      <c r="B1" s="1" t="s">
        <v>1</v>
      </c>
      <c r="C1" s="1" t="s">
        <v>2</v>
      </c>
      <c r="D1" s="1" t="s">
        <v>3</v>
      </c>
      <c r="E1" s="1" t="s">
        <v>4</v>
      </c>
      <c r="F1" s="1" t="s">
        <v>5</v>
      </c>
      <c r="G1" s="1" t="s">
        <v>570</v>
      </c>
      <c r="H1" s="1" t="s">
        <v>6</v>
      </c>
      <c r="I1" s="1" t="s">
        <v>7</v>
      </c>
      <c r="J1" s="1" t="s">
        <v>8</v>
      </c>
      <c r="K1" s="1" t="s">
        <v>9</v>
      </c>
    </row>
    <row r="2" spans="1:11">
      <c r="A2" t="s">
        <v>10</v>
      </c>
      <c r="B2" t="s">
        <v>11</v>
      </c>
      <c r="C2" t="s">
        <v>12</v>
      </c>
      <c r="D2" t="s">
        <v>13</v>
      </c>
      <c r="E2" t="s">
        <v>14</v>
      </c>
      <c r="F2" t="s">
        <v>15</v>
      </c>
      <c r="G2">
        <v>957</v>
      </c>
      <c r="H2">
        <v>29</v>
      </c>
      <c r="I2">
        <v>854</v>
      </c>
      <c r="J2" t="s">
        <v>16</v>
      </c>
      <c r="K2">
        <v>27753</v>
      </c>
    </row>
    <row r="3" spans="1:11">
      <c r="A3" t="s">
        <v>17</v>
      </c>
      <c r="B3" t="s">
        <v>18</v>
      </c>
      <c r="C3" t="s">
        <v>19</v>
      </c>
      <c r="D3" t="s">
        <v>20</v>
      </c>
      <c r="E3" t="s">
        <v>21</v>
      </c>
      <c r="F3" t="s">
        <v>15</v>
      </c>
      <c r="G3">
        <v>323</v>
      </c>
      <c r="H3">
        <v>23</v>
      </c>
      <c r="J3" t="s">
        <v>16</v>
      </c>
      <c r="K3">
        <v>7429</v>
      </c>
    </row>
    <row r="4" spans="1:11">
      <c r="A4" t="s">
        <v>22</v>
      </c>
      <c r="B4" t="s">
        <v>23</v>
      </c>
      <c r="C4" t="s">
        <v>24</v>
      </c>
      <c r="D4" t="s">
        <v>25</v>
      </c>
      <c r="E4" t="s">
        <v>21</v>
      </c>
      <c r="F4" t="s">
        <v>26</v>
      </c>
      <c r="G4">
        <v>325</v>
      </c>
      <c r="H4">
        <v>33</v>
      </c>
      <c r="J4" t="s">
        <v>16</v>
      </c>
      <c r="K4">
        <v>10725</v>
      </c>
    </row>
    <row r="5" spans="1:11">
      <c r="A5" t="s">
        <v>27</v>
      </c>
      <c r="B5" t="s">
        <v>28</v>
      </c>
      <c r="C5" t="s">
        <v>12</v>
      </c>
      <c r="D5" t="s">
        <v>29</v>
      </c>
      <c r="E5" t="s">
        <v>14</v>
      </c>
      <c r="F5" t="s">
        <v>30</v>
      </c>
      <c r="G5">
        <v>818</v>
      </c>
      <c r="H5">
        <v>29</v>
      </c>
      <c r="J5" t="s">
        <v>16</v>
      </c>
      <c r="K5">
        <v>23722</v>
      </c>
    </row>
    <row r="6" spans="1:11">
      <c r="A6" t="s">
        <v>31</v>
      </c>
      <c r="B6" t="s">
        <v>32</v>
      </c>
      <c r="C6" t="s">
        <v>33</v>
      </c>
      <c r="D6" t="s">
        <v>20</v>
      </c>
      <c r="E6" t="s">
        <v>21</v>
      </c>
      <c r="F6" t="s">
        <v>34</v>
      </c>
      <c r="G6">
        <v>718</v>
      </c>
      <c r="H6">
        <v>40</v>
      </c>
      <c r="I6">
        <v>370</v>
      </c>
      <c r="J6" t="s">
        <v>35</v>
      </c>
      <c r="K6">
        <v>28720</v>
      </c>
    </row>
    <row r="7" spans="1:11">
      <c r="A7" t="s">
        <v>36</v>
      </c>
      <c r="B7" t="s">
        <v>37</v>
      </c>
      <c r="C7" t="s">
        <v>33</v>
      </c>
      <c r="D7" t="s">
        <v>25</v>
      </c>
      <c r="E7" t="s">
        <v>21</v>
      </c>
      <c r="F7" t="s">
        <v>34</v>
      </c>
      <c r="G7">
        <v>665</v>
      </c>
      <c r="H7">
        <v>23</v>
      </c>
      <c r="J7" t="s">
        <v>35</v>
      </c>
      <c r="K7">
        <v>15295</v>
      </c>
    </row>
    <row r="8" spans="1:11">
      <c r="A8" t="s">
        <v>38</v>
      </c>
      <c r="B8" t="s">
        <v>39</v>
      </c>
      <c r="C8" t="s">
        <v>19</v>
      </c>
      <c r="D8" t="s">
        <v>40</v>
      </c>
      <c r="E8" t="s">
        <v>14</v>
      </c>
      <c r="F8" t="s">
        <v>34</v>
      </c>
      <c r="G8">
        <v>333</v>
      </c>
      <c r="H8">
        <v>60</v>
      </c>
      <c r="J8" t="s">
        <v>16</v>
      </c>
      <c r="K8">
        <v>19980</v>
      </c>
    </row>
    <row r="9" spans="1:11">
      <c r="A9" t="s">
        <v>41</v>
      </c>
      <c r="B9" t="s">
        <v>42</v>
      </c>
      <c r="C9" t="s">
        <v>12</v>
      </c>
      <c r="D9" t="s">
        <v>13</v>
      </c>
      <c r="E9" t="s">
        <v>14</v>
      </c>
      <c r="F9" t="s">
        <v>30</v>
      </c>
      <c r="G9">
        <v>1801</v>
      </c>
      <c r="H9">
        <v>34</v>
      </c>
      <c r="J9" t="s">
        <v>16</v>
      </c>
      <c r="K9">
        <v>61234</v>
      </c>
    </row>
    <row r="10" spans="1:11">
      <c r="A10" t="s">
        <v>43</v>
      </c>
      <c r="B10" t="s">
        <v>44</v>
      </c>
      <c r="C10" t="s">
        <v>45</v>
      </c>
      <c r="D10" t="s">
        <v>46</v>
      </c>
      <c r="E10" t="s">
        <v>14</v>
      </c>
      <c r="F10" t="s">
        <v>34</v>
      </c>
      <c r="G10">
        <v>846</v>
      </c>
      <c r="H10">
        <v>52</v>
      </c>
      <c r="I10">
        <v>350</v>
      </c>
      <c r="J10" t="s">
        <v>35</v>
      </c>
      <c r="K10">
        <v>43992</v>
      </c>
    </row>
    <row r="11" spans="1:11">
      <c r="A11" t="s">
        <v>47</v>
      </c>
      <c r="B11" t="s">
        <v>48</v>
      </c>
      <c r="C11" t="s">
        <v>12</v>
      </c>
      <c r="D11" t="s">
        <v>46</v>
      </c>
      <c r="E11" t="s">
        <v>14</v>
      </c>
      <c r="F11" t="s">
        <v>26</v>
      </c>
      <c r="G11">
        <v>334</v>
      </c>
      <c r="H11">
        <v>21</v>
      </c>
      <c r="I11">
        <v>941</v>
      </c>
      <c r="J11" t="s">
        <v>35</v>
      </c>
      <c r="K11">
        <v>7014</v>
      </c>
    </row>
    <row r="12" spans="1:11">
      <c r="A12" t="s">
        <v>49</v>
      </c>
      <c r="B12" t="s">
        <v>50</v>
      </c>
      <c r="C12" t="s">
        <v>45</v>
      </c>
      <c r="D12" t="s">
        <v>46</v>
      </c>
      <c r="E12" t="s">
        <v>14</v>
      </c>
      <c r="F12" t="s">
        <v>34</v>
      </c>
      <c r="G12">
        <v>835</v>
      </c>
      <c r="H12">
        <v>54</v>
      </c>
      <c r="I12">
        <v>422</v>
      </c>
      <c r="J12" t="s">
        <v>35</v>
      </c>
      <c r="K12">
        <v>45090</v>
      </c>
    </row>
    <row r="13" spans="1:11">
      <c r="A13" t="s">
        <v>51</v>
      </c>
      <c r="B13" t="s">
        <v>52</v>
      </c>
      <c r="C13" t="s">
        <v>45</v>
      </c>
      <c r="D13" t="s">
        <v>20</v>
      </c>
      <c r="E13" t="s">
        <v>21</v>
      </c>
      <c r="F13" t="s">
        <v>53</v>
      </c>
      <c r="G13">
        <v>242</v>
      </c>
      <c r="H13">
        <v>30</v>
      </c>
      <c r="J13" t="s">
        <v>35</v>
      </c>
      <c r="K13">
        <v>7260</v>
      </c>
    </row>
    <row r="14" spans="1:11">
      <c r="A14" t="s">
        <v>54</v>
      </c>
      <c r="B14" t="s">
        <v>55</v>
      </c>
      <c r="C14" t="s">
        <v>33</v>
      </c>
      <c r="D14" t="s">
        <v>20</v>
      </c>
      <c r="E14" t="s">
        <v>21</v>
      </c>
      <c r="F14" t="s">
        <v>30</v>
      </c>
      <c r="G14">
        <v>241</v>
      </c>
      <c r="H14">
        <v>32</v>
      </c>
      <c r="J14" t="s">
        <v>16</v>
      </c>
      <c r="K14">
        <v>7712</v>
      </c>
    </row>
    <row r="15" spans="1:11">
      <c r="A15" t="s">
        <v>56</v>
      </c>
      <c r="B15" t="s">
        <v>57</v>
      </c>
      <c r="C15" t="s">
        <v>45</v>
      </c>
      <c r="D15" t="s">
        <v>13</v>
      </c>
      <c r="E15" t="s">
        <v>14</v>
      </c>
      <c r="F15" t="s">
        <v>58</v>
      </c>
      <c r="G15">
        <v>1721</v>
      </c>
      <c r="H15">
        <v>42</v>
      </c>
      <c r="J15" t="s">
        <v>35</v>
      </c>
      <c r="K15">
        <v>72282</v>
      </c>
    </row>
    <row r="16" spans="1:11">
      <c r="A16" t="s">
        <v>59</v>
      </c>
      <c r="B16" t="s">
        <v>60</v>
      </c>
      <c r="C16" t="s">
        <v>24</v>
      </c>
      <c r="D16" t="s">
        <v>25</v>
      </c>
      <c r="E16" t="s">
        <v>21</v>
      </c>
      <c r="F16" t="s">
        <v>61</v>
      </c>
      <c r="G16">
        <v>796</v>
      </c>
      <c r="H16">
        <v>41</v>
      </c>
      <c r="I16">
        <v>838</v>
      </c>
      <c r="J16" t="s">
        <v>35</v>
      </c>
      <c r="K16">
        <v>32636</v>
      </c>
    </row>
    <row r="17" spans="1:11">
      <c r="A17" t="s">
        <v>62</v>
      </c>
      <c r="B17" t="s">
        <v>63</v>
      </c>
      <c r="C17" t="s">
        <v>12</v>
      </c>
      <c r="D17" t="s">
        <v>64</v>
      </c>
      <c r="E17" t="s">
        <v>21</v>
      </c>
      <c r="F17" t="s">
        <v>34</v>
      </c>
      <c r="G17">
        <v>564</v>
      </c>
      <c r="H17">
        <v>57</v>
      </c>
      <c r="J17" t="s">
        <v>35</v>
      </c>
      <c r="K17">
        <v>32148</v>
      </c>
    </row>
    <row r="18" spans="1:11">
      <c r="A18" t="s">
        <v>65</v>
      </c>
      <c r="B18" t="s">
        <v>66</v>
      </c>
      <c r="C18" t="s">
        <v>24</v>
      </c>
      <c r="D18" t="s">
        <v>25</v>
      </c>
      <c r="E18" t="s">
        <v>21</v>
      </c>
      <c r="F18" t="s">
        <v>58</v>
      </c>
      <c r="G18">
        <v>740</v>
      </c>
      <c r="H18">
        <v>43</v>
      </c>
      <c r="J18" t="s">
        <v>16</v>
      </c>
      <c r="K18">
        <v>31820</v>
      </c>
    </row>
    <row r="19" spans="1:11">
      <c r="A19" t="s">
        <v>67</v>
      </c>
      <c r="B19" t="s">
        <v>68</v>
      </c>
      <c r="C19" t="s">
        <v>45</v>
      </c>
      <c r="D19" t="s">
        <v>29</v>
      </c>
      <c r="E19" t="s">
        <v>14</v>
      </c>
      <c r="F19" t="s">
        <v>69</v>
      </c>
      <c r="G19">
        <v>1586</v>
      </c>
      <c r="H19">
        <v>101</v>
      </c>
      <c r="J19" t="s">
        <v>16</v>
      </c>
      <c r="K19">
        <v>160186</v>
      </c>
    </row>
    <row r="20" spans="1:11">
      <c r="A20" t="s">
        <v>70</v>
      </c>
      <c r="B20" t="s">
        <v>71</v>
      </c>
      <c r="C20" t="s">
        <v>12</v>
      </c>
      <c r="D20" t="s">
        <v>13</v>
      </c>
      <c r="E20" t="s">
        <v>14</v>
      </c>
      <c r="F20" t="s">
        <v>69</v>
      </c>
      <c r="G20">
        <v>618</v>
      </c>
      <c r="H20">
        <v>81</v>
      </c>
      <c r="J20" t="s">
        <v>16</v>
      </c>
      <c r="K20">
        <v>50058</v>
      </c>
    </row>
    <row r="21" spans="1:11">
      <c r="A21" t="s">
        <v>72</v>
      </c>
      <c r="B21" t="s">
        <v>73</v>
      </c>
      <c r="C21" t="s">
        <v>24</v>
      </c>
      <c r="D21" t="s">
        <v>74</v>
      </c>
      <c r="E21" t="s">
        <v>21</v>
      </c>
      <c r="F21" t="s">
        <v>34</v>
      </c>
      <c r="G21">
        <v>228</v>
      </c>
      <c r="H21">
        <v>64</v>
      </c>
      <c r="J21" t="s">
        <v>16</v>
      </c>
      <c r="K21">
        <v>14592</v>
      </c>
    </row>
    <row r="22" spans="1:11">
      <c r="A22" t="s">
        <v>75</v>
      </c>
      <c r="B22" t="s">
        <v>76</v>
      </c>
      <c r="C22" t="s">
        <v>45</v>
      </c>
      <c r="D22" t="s">
        <v>46</v>
      </c>
      <c r="E22" t="s">
        <v>14</v>
      </c>
      <c r="F22" t="s">
        <v>30</v>
      </c>
      <c r="G22">
        <v>873</v>
      </c>
      <c r="H22">
        <v>42</v>
      </c>
      <c r="J22" t="s">
        <v>35</v>
      </c>
      <c r="K22">
        <v>36666</v>
      </c>
    </row>
    <row r="23" spans="1:11">
      <c r="A23" t="s">
        <v>77</v>
      </c>
      <c r="B23" t="s">
        <v>78</v>
      </c>
      <c r="C23" t="s">
        <v>33</v>
      </c>
      <c r="D23" t="s">
        <v>20</v>
      </c>
      <c r="E23" t="s">
        <v>21</v>
      </c>
      <c r="F23" t="s">
        <v>69</v>
      </c>
      <c r="G23">
        <v>562</v>
      </c>
      <c r="H23">
        <v>103</v>
      </c>
      <c r="I23">
        <v>223</v>
      </c>
      <c r="J23" t="s">
        <v>16</v>
      </c>
      <c r="K23">
        <v>57886</v>
      </c>
    </row>
    <row r="24" spans="1:11">
      <c r="A24" t="s">
        <v>79</v>
      </c>
      <c r="B24" t="s">
        <v>80</v>
      </c>
      <c r="C24" t="s">
        <v>24</v>
      </c>
      <c r="D24" t="s">
        <v>64</v>
      </c>
      <c r="E24" t="s">
        <v>21</v>
      </c>
      <c r="F24" t="s">
        <v>15</v>
      </c>
      <c r="G24">
        <v>702</v>
      </c>
      <c r="H24">
        <v>70</v>
      </c>
      <c r="I24">
        <v>325</v>
      </c>
      <c r="J24" t="s">
        <v>16</v>
      </c>
      <c r="K24">
        <v>49140</v>
      </c>
    </row>
    <row r="25" spans="1:11">
      <c r="A25" t="s">
        <v>81</v>
      </c>
      <c r="B25" t="s">
        <v>82</v>
      </c>
      <c r="C25" t="s">
        <v>19</v>
      </c>
      <c r="D25" t="s">
        <v>40</v>
      </c>
      <c r="E25" t="s">
        <v>14</v>
      </c>
      <c r="F25" t="s">
        <v>34</v>
      </c>
      <c r="G25">
        <v>172</v>
      </c>
      <c r="H25">
        <v>39</v>
      </c>
      <c r="I25">
        <v>626</v>
      </c>
      <c r="J25" t="s">
        <v>35</v>
      </c>
      <c r="K25">
        <v>6708</v>
      </c>
    </row>
    <row r="26" spans="1:11">
      <c r="A26" t="s">
        <v>83</v>
      </c>
      <c r="B26" t="s">
        <v>84</v>
      </c>
      <c r="C26" t="s">
        <v>24</v>
      </c>
      <c r="D26" t="s">
        <v>40</v>
      </c>
      <c r="E26" t="s">
        <v>14</v>
      </c>
      <c r="F26" t="s">
        <v>58</v>
      </c>
      <c r="G26">
        <v>584</v>
      </c>
      <c r="H26">
        <v>58</v>
      </c>
      <c r="J26" t="s">
        <v>16</v>
      </c>
      <c r="K26">
        <v>33872</v>
      </c>
    </row>
    <row r="27" spans="1:11">
      <c r="A27" t="s">
        <v>85</v>
      </c>
      <c r="B27" t="s">
        <v>86</v>
      </c>
      <c r="C27" t="s">
        <v>33</v>
      </c>
      <c r="D27" t="s">
        <v>13</v>
      </c>
      <c r="E27" t="s">
        <v>14</v>
      </c>
      <c r="F27" t="s">
        <v>34</v>
      </c>
      <c r="G27">
        <v>1367</v>
      </c>
      <c r="H27">
        <v>34</v>
      </c>
      <c r="J27" t="s">
        <v>16</v>
      </c>
      <c r="K27">
        <v>46478</v>
      </c>
    </row>
    <row r="28" spans="1:11">
      <c r="A28" t="s">
        <v>87</v>
      </c>
      <c r="B28" t="s">
        <v>88</v>
      </c>
      <c r="C28" t="s">
        <v>12</v>
      </c>
      <c r="D28" t="s">
        <v>89</v>
      </c>
      <c r="E28" t="s">
        <v>14</v>
      </c>
      <c r="F28" t="s">
        <v>30</v>
      </c>
      <c r="G28">
        <v>1009</v>
      </c>
      <c r="H28">
        <v>24</v>
      </c>
      <c r="J28" t="s">
        <v>16</v>
      </c>
      <c r="K28">
        <v>24216</v>
      </c>
    </row>
    <row r="29" spans="1:11">
      <c r="A29" t="s">
        <v>90</v>
      </c>
      <c r="B29" t="s">
        <v>42</v>
      </c>
      <c r="C29" t="s">
        <v>12</v>
      </c>
      <c r="D29" t="s">
        <v>20</v>
      </c>
      <c r="E29" t="s">
        <v>21</v>
      </c>
      <c r="F29" t="s">
        <v>58</v>
      </c>
      <c r="G29">
        <v>355</v>
      </c>
      <c r="H29">
        <v>47</v>
      </c>
      <c r="I29">
        <v>995</v>
      </c>
      <c r="J29" t="s">
        <v>16</v>
      </c>
      <c r="K29">
        <v>16685</v>
      </c>
    </row>
    <row r="30" spans="1:11">
      <c r="A30" t="s">
        <v>91</v>
      </c>
      <c r="B30" t="s">
        <v>92</v>
      </c>
      <c r="C30" t="s">
        <v>19</v>
      </c>
      <c r="D30" t="s">
        <v>89</v>
      </c>
      <c r="E30" t="s">
        <v>14</v>
      </c>
      <c r="F30" t="s">
        <v>15</v>
      </c>
      <c r="G30">
        <v>840</v>
      </c>
      <c r="H30">
        <v>27</v>
      </c>
      <c r="J30" t="s">
        <v>35</v>
      </c>
      <c r="K30">
        <v>22680</v>
      </c>
    </row>
    <row r="31" spans="1:11">
      <c r="A31" t="s">
        <v>93</v>
      </c>
      <c r="B31" t="s">
        <v>94</v>
      </c>
      <c r="C31" t="s">
        <v>33</v>
      </c>
      <c r="D31" t="s">
        <v>89</v>
      </c>
      <c r="E31" t="s">
        <v>14</v>
      </c>
      <c r="F31" t="s">
        <v>58</v>
      </c>
      <c r="G31">
        <v>1299</v>
      </c>
      <c r="H31">
        <v>13</v>
      </c>
      <c r="J31" t="s">
        <v>35</v>
      </c>
      <c r="K31">
        <v>16887</v>
      </c>
    </row>
    <row r="32" spans="1:11">
      <c r="A32" t="s">
        <v>95</v>
      </c>
      <c r="B32" t="s">
        <v>96</v>
      </c>
      <c r="C32" t="s">
        <v>45</v>
      </c>
      <c r="D32" t="s">
        <v>25</v>
      </c>
      <c r="E32" t="s">
        <v>21</v>
      </c>
      <c r="F32" t="s">
        <v>53</v>
      </c>
      <c r="G32">
        <v>403</v>
      </c>
      <c r="H32">
        <v>28</v>
      </c>
      <c r="I32">
        <v>322</v>
      </c>
      <c r="J32" t="s">
        <v>16</v>
      </c>
      <c r="K32">
        <v>11284</v>
      </c>
    </row>
    <row r="33" spans="1:11">
      <c r="A33" t="s">
        <v>97</v>
      </c>
      <c r="B33" t="s">
        <v>98</v>
      </c>
      <c r="C33" t="s">
        <v>19</v>
      </c>
      <c r="D33" t="s">
        <v>64</v>
      </c>
      <c r="E33" t="s">
        <v>21</v>
      </c>
      <c r="F33" t="s">
        <v>15</v>
      </c>
      <c r="G33">
        <v>614</v>
      </c>
      <c r="H33">
        <v>72</v>
      </c>
      <c r="J33" t="s">
        <v>16</v>
      </c>
      <c r="K33">
        <v>44208</v>
      </c>
    </row>
    <row r="34" spans="1:11">
      <c r="A34" t="s">
        <v>99</v>
      </c>
      <c r="B34" t="s">
        <v>100</v>
      </c>
      <c r="C34" t="s">
        <v>45</v>
      </c>
      <c r="D34" t="s">
        <v>25</v>
      </c>
      <c r="E34" t="s">
        <v>21</v>
      </c>
      <c r="F34" t="s">
        <v>34</v>
      </c>
      <c r="G34">
        <v>709</v>
      </c>
      <c r="H34">
        <v>22</v>
      </c>
      <c r="J34" t="s">
        <v>35</v>
      </c>
      <c r="K34">
        <v>15598</v>
      </c>
    </row>
    <row r="35" spans="1:11">
      <c r="A35" t="s">
        <v>101</v>
      </c>
      <c r="B35" t="s">
        <v>102</v>
      </c>
      <c r="C35" t="s">
        <v>24</v>
      </c>
      <c r="D35" t="s">
        <v>13</v>
      </c>
      <c r="E35" t="s">
        <v>14</v>
      </c>
      <c r="F35" t="s">
        <v>26</v>
      </c>
      <c r="G35">
        <v>1768</v>
      </c>
      <c r="H35">
        <v>18</v>
      </c>
      <c r="J35" t="s">
        <v>35</v>
      </c>
      <c r="K35">
        <v>31824</v>
      </c>
    </row>
    <row r="36" spans="1:11">
      <c r="A36" t="s">
        <v>103</v>
      </c>
      <c r="B36" t="s">
        <v>104</v>
      </c>
      <c r="C36" t="s">
        <v>12</v>
      </c>
      <c r="D36" t="s">
        <v>46</v>
      </c>
      <c r="E36" t="s">
        <v>14</v>
      </c>
      <c r="F36" t="s">
        <v>26</v>
      </c>
      <c r="G36">
        <v>371</v>
      </c>
      <c r="H36">
        <v>27</v>
      </c>
      <c r="I36">
        <v>505</v>
      </c>
      <c r="J36" t="s">
        <v>35</v>
      </c>
      <c r="K36">
        <v>10017</v>
      </c>
    </row>
    <row r="37" spans="1:11">
      <c r="A37" t="s">
        <v>105</v>
      </c>
      <c r="B37" t="s">
        <v>106</v>
      </c>
      <c r="C37" t="s">
        <v>19</v>
      </c>
      <c r="D37" t="s">
        <v>74</v>
      </c>
      <c r="E37" t="s">
        <v>21</v>
      </c>
      <c r="F37" t="s">
        <v>69</v>
      </c>
      <c r="G37">
        <v>569</v>
      </c>
      <c r="H37">
        <v>70</v>
      </c>
      <c r="J37" t="s">
        <v>16</v>
      </c>
      <c r="K37">
        <v>39830</v>
      </c>
    </row>
    <row r="38" spans="1:11">
      <c r="A38" t="s">
        <v>107</v>
      </c>
      <c r="B38" t="s">
        <v>108</v>
      </c>
      <c r="C38" t="s">
        <v>24</v>
      </c>
      <c r="D38" t="s">
        <v>25</v>
      </c>
      <c r="E38" t="s">
        <v>21</v>
      </c>
      <c r="F38" t="s">
        <v>26</v>
      </c>
      <c r="G38">
        <v>235</v>
      </c>
      <c r="H38">
        <v>28</v>
      </c>
      <c r="I38">
        <v>457</v>
      </c>
      <c r="J38" t="s">
        <v>35</v>
      </c>
      <c r="K38">
        <v>6580</v>
      </c>
    </row>
    <row r="39" spans="1:11">
      <c r="A39" t="s">
        <v>109</v>
      </c>
      <c r="B39" t="s">
        <v>110</v>
      </c>
      <c r="C39" t="s">
        <v>33</v>
      </c>
      <c r="D39" t="s">
        <v>46</v>
      </c>
      <c r="E39" t="s">
        <v>14</v>
      </c>
      <c r="F39" t="s">
        <v>58</v>
      </c>
      <c r="G39">
        <v>820</v>
      </c>
      <c r="H39">
        <v>52</v>
      </c>
      <c r="J39" t="s">
        <v>16</v>
      </c>
      <c r="K39">
        <v>42640</v>
      </c>
    </row>
    <row r="40" spans="1:11">
      <c r="A40" t="s">
        <v>111</v>
      </c>
      <c r="B40" t="s">
        <v>112</v>
      </c>
      <c r="C40" t="s">
        <v>19</v>
      </c>
      <c r="D40" t="s">
        <v>25</v>
      </c>
      <c r="E40" t="s">
        <v>21</v>
      </c>
      <c r="F40" t="s">
        <v>61</v>
      </c>
      <c r="G40">
        <v>370</v>
      </c>
      <c r="H40">
        <v>57</v>
      </c>
      <c r="I40">
        <v>218</v>
      </c>
      <c r="J40" t="s">
        <v>16</v>
      </c>
      <c r="K40">
        <v>21090</v>
      </c>
    </row>
    <row r="41" spans="1:11">
      <c r="A41" t="s">
        <v>113</v>
      </c>
      <c r="B41" t="s">
        <v>114</v>
      </c>
      <c r="C41" t="s">
        <v>45</v>
      </c>
      <c r="D41" t="s">
        <v>46</v>
      </c>
      <c r="E41" t="s">
        <v>14</v>
      </c>
      <c r="F41" t="s">
        <v>61</v>
      </c>
      <c r="G41">
        <v>308</v>
      </c>
      <c r="H41">
        <v>83</v>
      </c>
      <c r="J41" t="s">
        <v>35</v>
      </c>
      <c r="K41">
        <v>25564</v>
      </c>
    </row>
    <row r="42" spans="1:11">
      <c r="A42" t="s">
        <v>115</v>
      </c>
      <c r="B42" t="s">
        <v>92</v>
      </c>
      <c r="C42" t="s">
        <v>19</v>
      </c>
      <c r="D42" t="s">
        <v>46</v>
      </c>
      <c r="E42" t="s">
        <v>14</v>
      </c>
      <c r="F42" t="s">
        <v>15</v>
      </c>
      <c r="G42">
        <v>533</v>
      </c>
      <c r="H42">
        <v>58</v>
      </c>
      <c r="J42" t="s">
        <v>16</v>
      </c>
      <c r="K42">
        <v>30914</v>
      </c>
    </row>
    <row r="43" spans="1:11">
      <c r="A43" t="s">
        <v>116</v>
      </c>
      <c r="B43" t="s">
        <v>117</v>
      </c>
      <c r="C43" t="s">
        <v>12</v>
      </c>
      <c r="D43" t="s">
        <v>64</v>
      </c>
      <c r="E43" t="s">
        <v>21</v>
      </c>
      <c r="F43" t="s">
        <v>58</v>
      </c>
      <c r="G43">
        <v>664</v>
      </c>
      <c r="H43">
        <v>45</v>
      </c>
      <c r="J43" t="s">
        <v>16</v>
      </c>
      <c r="K43">
        <v>29880</v>
      </c>
    </row>
    <row r="44" spans="1:11">
      <c r="A44" t="s">
        <v>118</v>
      </c>
      <c r="B44" t="s">
        <v>119</v>
      </c>
      <c r="C44" t="s">
        <v>45</v>
      </c>
      <c r="D44" t="s">
        <v>13</v>
      </c>
      <c r="E44" t="s">
        <v>14</v>
      </c>
      <c r="F44" t="s">
        <v>34</v>
      </c>
      <c r="G44">
        <v>573</v>
      </c>
      <c r="H44">
        <v>47</v>
      </c>
      <c r="J44" t="s">
        <v>35</v>
      </c>
      <c r="K44">
        <v>26931</v>
      </c>
    </row>
    <row r="45" spans="1:11">
      <c r="A45" t="s">
        <v>120</v>
      </c>
      <c r="B45" t="s">
        <v>71</v>
      </c>
      <c r="C45" t="s">
        <v>12</v>
      </c>
      <c r="D45" t="s">
        <v>29</v>
      </c>
      <c r="E45" t="s">
        <v>14</v>
      </c>
      <c r="F45" t="s">
        <v>15</v>
      </c>
      <c r="G45">
        <v>581</v>
      </c>
      <c r="H45">
        <v>36</v>
      </c>
      <c r="J45" t="s">
        <v>16</v>
      </c>
      <c r="K45">
        <v>20916</v>
      </c>
    </row>
    <row r="46" spans="1:11">
      <c r="A46" t="s">
        <v>121</v>
      </c>
      <c r="B46" t="s">
        <v>122</v>
      </c>
      <c r="C46" t="s">
        <v>45</v>
      </c>
      <c r="D46" t="s">
        <v>64</v>
      </c>
      <c r="E46" t="s">
        <v>21</v>
      </c>
      <c r="F46" t="s">
        <v>30</v>
      </c>
      <c r="G46">
        <v>281</v>
      </c>
      <c r="H46">
        <v>44</v>
      </c>
      <c r="I46">
        <v>522</v>
      </c>
      <c r="J46" t="s">
        <v>35</v>
      </c>
      <c r="K46">
        <v>12364</v>
      </c>
    </row>
    <row r="47" spans="1:11">
      <c r="A47" t="s">
        <v>123</v>
      </c>
      <c r="B47" t="s">
        <v>124</v>
      </c>
      <c r="C47" t="s">
        <v>12</v>
      </c>
      <c r="D47" t="s">
        <v>20</v>
      </c>
      <c r="E47" t="s">
        <v>21</v>
      </c>
      <c r="F47" t="s">
        <v>26</v>
      </c>
      <c r="G47">
        <v>818</v>
      </c>
      <c r="H47">
        <v>25</v>
      </c>
      <c r="J47" t="s">
        <v>35</v>
      </c>
      <c r="K47">
        <v>20450</v>
      </c>
    </row>
    <row r="48" spans="1:11">
      <c r="A48" t="s">
        <v>125</v>
      </c>
      <c r="B48" t="s">
        <v>126</v>
      </c>
      <c r="C48" t="s">
        <v>33</v>
      </c>
      <c r="D48" t="s">
        <v>40</v>
      </c>
      <c r="E48" t="s">
        <v>14</v>
      </c>
      <c r="F48" t="s">
        <v>26</v>
      </c>
      <c r="G48">
        <v>412</v>
      </c>
      <c r="H48">
        <v>31</v>
      </c>
      <c r="I48">
        <v>940</v>
      </c>
      <c r="J48" t="s">
        <v>16</v>
      </c>
      <c r="K48">
        <v>12772</v>
      </c>
    </row>
    <row r="49" spans="1:11">
      <c r="A49" t="s">
        <v>127</v>
      </c>
      <c r="B49" t="s">
        <v>128</v>
      </c>
      <c r="C49" t="s">
        <v>12</v>
      </c>
      <c r="D49" t="s">
        <v>40</v>
      </c>
      <c r="E49" t="s">
        <v>14</v>
      </c>
      <c r="F49" t="s">
        <v>30</v>
      </c>
      <c r="G49">
        <v>171</v>
      </c>
      <c r="H49">
        <v>33</v>
      </c>
      <c r="J49" t="s">
        <v>35</v>
      </c>
      <c r="K49">
        <v>5643</v>
      </c>
    </row>
    <row r="50" spans="1:11">
      <c r="A50" t="s">
        <v>129</v>
      </c>
      <c r="B50" t="s">
        <v>130</v>
      </c>
      <c r="C50" t="s">
        <v>19</v>
      </c>
      <c r="D50" t="s">
        <v>25</v>
      </c>
      <c r="E50" t="s">
        <v>21</v>
      </c>
      <c r="F50" t="s">
        <v>69</v>
      </c>
      <c r="G50">
        <v>367</v>
      </c>
      <c r="H50">
        <v>77</v>
      </c>
      <c r="J50" t="s">
        <v>16</v>
      </c>
      <c r="K50">
        <v>28259</v>
      </c>
    </row>
    <row r="51" spans="1:11">
      <c r="A51" t="s">
        <v>131</v>
      </c>
      <c r="B51" t="s">
        <v>132</v>
      </c>
      <c r="C51" t="s">
        <v>12</v>
      </c>
      <c r="D51" t="s">
        <v>13</v>
      </c>
      <c r="E51" t="s">
        <v>14</v>
      </c>
      <c r="F51" t="s">
        <v>30</v>
      </c>
      <c r="G51">
        <v>1393</v>
      </c>
      <c r="H51">
        <v>28</v>
      </c>
      <c r="I51">
        <v>623</v>
      </c>
      <c r="J51" t="s">
        <v>16</v>
      </c>
      <c r="K51">
        <v>39004</v>
      </c>
    </row>
    <row r="52" spans="1:11">
      <c r="A52" t="s">
        <v>133</v>
      </c>
      <c r="B52" t="s">
        <v>134</v>
      </c>
      <c r="C52" t="s">
        <v>33</v>
      </c>
      <c r="D52" t="s">
        <v>46</v>
      </c>
      <c r="E52" t="s">
        <v>14</v>
      </c>
      <c r="F52" t="s">
        <v>15</v>
      </c>
      <c r="G52">
        <v>632</v>
      </c>
      <c r="H52">
        <v>18</v>
      </c>
      <c r="J52" t="s">
        <v>16</v>
      </c>
      <c r="K52">
        <v>11376</v>
      </c>
    </row>
    <row r="53" spans="1:11">
      <c r="A53" t="s">
        <v>135</v>
      </c>
      <c r="B53" t="s">
        <v>136</v>
      </c>
      <c r="C53" t="s">
        <v>19</v>
      </c>
      <c r="D53" t="s">
        <v>64</v>
      </c>
      <c r="E53" t="s">
        <v>21</v>
      </c>
      <c r="F53" t="s">
        <v>30</v>
      </c>
      <c r="G53">
        <v>421</v>
      </c>
      <c r="H53">
        <v>54</v>
      </c>
      <c r="I53">
        <v>779</v>
      </c>
      <c r="J53" t="s">
        <v>35</v>
      </c>
      <c r="K53">
        <v>22734</v>
      </c>
    </row>
    <row r="54" spans="1:11">
      <c r="A54" t="s">
        <v>137</v>
      </c>
      <c r="B54" t="s">
        <v>138</v>
      </c>
      <c r="C54" t="s">
        <v>33</v>
      </c>
      <c r="D54" t="s">
        <v>25</v>
      </c>
      <c r="E54" t="s">
        <v>21</v>
      </c>
      <c r="F54" t="s">
        <v>61</v>
      </c>
      <c r="G54">
        <v>512</v>
      </c>
      <c r="H54">
        <v>81</v>
      </c>
      <c r="J54" t="s">
        <v>16</v>
      </c>
      <c r="K54">
        <v>41472</v>
      </c>
    </row>
    <row r="55" spans="1:11">
      <c r="A55" t="s">
        <v>139</v>
      </c>
      <c r="B55" t="s">
        <v>94</v>
      </c>
      <c r="C55" t="s">
        <v>33</v>
      </c>
      <c r="D55" t="s">
        <v>40</v>
      </c>
      <c r="E55" t="s">
        <v>14</v>
      </c>
      <c r="F55" t="s">
        <v>30</v>
      </c>
      <c r="G55">
        <v>730</v>
      </c>
      <c r="H55">
        <v>30</v>
      </c>
      <c r="J55" t="s">
        <v>16</v>
      </c>
      <c r="K55">
        <v>21900</v>
      </c>
    </row>
    <row r="56" spans="1:11">
      <c r="A56" t="s">
        <v>140</v>
      </c>
      <c r="B56" t="s">
        <v>114</v>
      </c>
      <c r="C56" t="s">
        <v>45</v>
      </c>
      <c r="D56" t="s">
        <v>46</v>
      </c>
      <c r="E56" t="s">
        <v>14</v>
      </c>
      <c r="F56" t="s">
        <v>61</v>
      </c>
      <c r="G56">
        <v>693</v>
      </c>
      <c r="H56">
        <v>95</v>
      </c>
      <c r="J56" t="s">
        <v>35</v>
      </c>
      <c r="K56">
        <v>65835</v>
      </c>
    </row>
    <row r="57" spans="1:11">
      <c r="A57" t="s">
        <v>141</v>
      </c>
      <c r="B57" t="s">
        <v>76</v>
      </c>
      <c r="C57" t="s">
        <v>45</v>
      </c>
      <c r="D57" t="s">
        <v>74</v>
      </c>
      <c r="E57" t="s">
        <v>21</v>
      </c>
      <c r="F57" t="s">
        <v>53</v>
      </c>
      <c r="G57">
        <v>584</v>
      </c>
      <c r="H57">
        <v>38</v>
      </c>
      <c r="J57" t="s">
        <v>16</v>
      </c>
      <c r="K57">
        <v>22192</v>
      </c>
    </row>
    <row r="58" spans="1:11">
      <c r="A58" t="s">
        <v>142</v>
      </c>
      <c r="B58" t="s">
        <v>92</v>
      </c>
      <c r="C58" t="s">
        <v>19</v>
      </c>
      <c r="D58" t="s">
        <v>46</v>
      </c>
      <c r="E58" t="s">
        <v>14</v>
      </c>
      <c r="F58" t="s">
        <v>69</v>
      </c>
      <c r="G58">
        <v>788</v>
      </c>
      <c r="H58">
        <v>85</v>
      </c>
      <c r="I58">
        <v>417</v>
      </c>
      <c r="J58" t="s">
        <v>16</v>
      </c>
      <c r="K58">
        <v>66980</v>
      </c>
    </row>
    <row r="59" spans="1:11">
      <c r="A59" t="s">
        <v>143</v>
      </c>
      <c r="B59" t="s">
        <v>144</v>
      </c>
      <c r="C59" t="s">
        <v>12</v>
      </c>
      <c r="D59" t="s">
        <v>89</v>
      </c>
      <c r="E59" t="s">
        <v>14</v>
      </c>
      <c r="F59" t="s">
        <v>15</v>
      </c>
      <c r="G59">
        <v>1751</v>
      </c>
      <c r="H59">
        <v>45</v>
      </c>
      <c r="J59" t="s">
        <v>16</v>
      </c>
      <c r="K59">
        <v>78795</v>
      </c>
    </row>
    <row r="60" spans="1:11">
      <c r="A60" t="s">
        <v>145</v>
      </c>
      <c r="B60" t="s">
        <v>146</v>
      </c>
      <c r="C60" t="s">
        <v>33</v>
      </c>
      <c r="D60" t="s">
        <v>20</v>
      </c>
      <c r="E60" t="s">
        <v>21</v>
      </c>
      <c r="F60" t="s">
        <v>53</v>
      </c>
      <c r="G60">
        <v>251</v>
      </c>
      <c r="H60">
        <v>29</v>
      </c>
      <c r="J60" t="s">
        <v>16</v>
      </c>
      <c r="K60">
        <v>7279</v>
      </c>
    </row>
    <row r="61" spans="1:11">
      <c r="A61" t="s">
        <v>147</v>
      </c>
      <c r="B61" t="s">
        <v>148</v>
      </c>
      <c r="C61" t="s">
        <v>45</v>
      </c>
      <c r="D61" t="s">
        <v>20</v>
      </c>
      <c r="E61" t="s">
        <v>21</v>
      </c>
      <c r="F61" t="s">
        <v>26</v>
      </c>
      <c r="G61">
        <v>151</v>
      </c>
      <c r="H61">
        <v>34</v>
      </c>
      <c r="I61">
        <v>670</v>
      </c>
      <c r="J61" t="s">
        <v>35</v>
      </c>
      <c r="K61">
        <v>5134</v>
      </c>
    </row>
    <row r="62" spans="1:11">
      <c r="A62" t="s">
        <v>149</v>
      </c>
      <c r="B62" t="s">
        <v>150</v>
      </c>
      <c r="C62" t="s">
        <v>24</v>
      </c>
      <c r="D62" t="s">
        <v>29</v>
      </c>
      <c r="E62" t="s">
        <v>14</v>
      </c>
      <c r="F62" t="s">
        <v>53</v>
      </c>
      <c r="G62">
        <v>1719</v>
      </c>
      <c r="H62">
        <v>34</v>
      </c>
      <c r="J62" t="s">
        <v>35</v>
      </c>
      <c r="K62">
        <v>58446</v>
      </c>
    </row>
    <row r="63" spans="1:11">
      <c r="A63" t="s">
        <v>151</v>
      </c>
      <c r="B63" t="s">
        <v>57</v>
      </c>
      <c r="C63" t="s">
        <v>45</v>
      </c>
      <c r="D63" t="s">
        <v>25</v>
      </c>
      <c r="E63" t="s">
        <v>21</v>
      </c>
      <c r="F63" t="s">
        <v>53</v>
      </c>
      <c r="G63">
        <v>560</v>
      </c>
      <c r="H63">
        <v>37</v>
      </c>
      <c r="I63">
        <v>365</v>
      </c>
      <c r="J63" t="s">
        <v>35</v>
      </c>
      <c r="K63">
        <v>20720</v>
      </c>
    </row>
    <row r="64" spans="1:11">
      <c r="A64" t="s">
        <v>152</v>
      </c>
      <c r="B64" t="s">
        <v>153</v>
      </c>
      <c r="C64" t="s">
        <v>12</v>
      </c>
      <c r="D64" t="s">
        <v>25</v>
      </c>
      <c r="E64" t="s">
        <v>21</v>
      </c>
      <c r="F64" t="s">
        <v>53</v>
      </c>
      <c r="G64">
        <v>550</v>
      </c>
      <c r="H64">
        <v>30</v>
      </c>
      <c r="J64" t="s">
        <v>16</v>
      </c>
      <c r="K64">
        <v>16500</v>
      </c>
    </row>
    <row r="65" spans="1:11">
      <c r="A65" t="s">
        <v>154</v>
      </c>
      <c r="B65" t="s">
        <v>155</v>
      </c>
      <c r="C65" t="s">
        <v>12</v>
      </c>
      <c r="D65" t="s">
        <v>46</v>
      </c>
      <c r="E65" t="s">
        <v>14</v>
      </c>
      <c r="F65" t="s">
        <v>69</v>
      </c>
      <c r="G65">
        <v>182</v>
      </c>
      <c r="H65">
        <v>104</v>
      </c>
      <c r="I65">
        <v>241</v>
      </c>
      <c r="J65" t="s">
        <v>35</v>
      </c>
      <c r="K65">
        <v>18928</v>
      </c>
    </row>
    <row r="66" spans="1:11">
      <c r="A66" t="s">
        <v>156</v>
      </c>
      <c r="B66" t="s">
        <v>157</v>
      </c>
      <c r="C66" t="s">
        <v>19</v>
      </c>
      <c r="D66" t="s">
        <v>29</v>
      </c>
      <c r="E66" t="s">
        <v>14</v>
      </c>
      <c r="F66" t="s">
        <v>26</v>
      </c>
      <c r="G66">
        <v>1334</v>
      </c>
      <c r="H66">
        <v>28</v>
      </c>
      <c r="J66" t="s">
        <v>16</v>
      </c>
      <c r="K66">
        <v>37352</v>
      </c>
    </row>
    <row r="67" spans="1:11">
      <c r="A67" t="s">
        <v>158</v>
      </c>
      <c r="B67" t="s">
        <v>159</v>
      </c>
      <c r="C67" t="s">
        <v>33</v>
      </c>
      <c r="D67" t="s">
        <v>40</v>
      </c>
      <c r="E67" t="s">
        <v>14</v>
      </c>
      <c r="F67" t="s">
        <v>30</v>
      </c>
      <c r="G67">
        <v>812</v>
      </c>
      <c r="H67">
        <v>43</v>
      </c>
      <c r="J67" t="s">
        <v>35</v>
      </c>
      <c r="K67">
        <v>34916</v>
      </c>
    </row>
    <row r="68" spans="1:11">
      <c r="A68" t="s">
        <v>160</v>
      </c>
      <c r="B68" t="s">
        <v>161</v>
      </c>
      <c r="C68" t="s">
        <v>12</v>
      </c>
      <c r="D68" t="s">
        <v>89</v>
      </c>
      <c r="E68" t="s">
        <v>14</v>
      </c>
      <c r="F68" t="s">
        <v>69</v>
      </c>
      <c r="G68">
        <v>1358</v>
      </c>
      <c r="H68">
        <v>87</v>
      </c>
      <c r="J68" t="s">
        <v>16</v>
      </c>
      <c r="K68">
        <v>118146</v>
      </c>
    </row>
    <row r="69" spans="1:11">
      <c r="A69" t="s">
        <v>162</v>
      </c>
      <c r="B69" t="s">
        <v>163</v>
      </c>
      <c r="C69" t="s">
        <v>12</v>
      </c>
      <c r="D69" t="s">
        <v>74</v>
      </c>
      <c r="E69" t="s">
        <v>21</v>
      </c>
      <c r="F69" t="s">
        <v>26</v>
      </c>
      <c r="G69">
        <v>597</v>
      </c>
      <c r="H69">
        <v>33</v>
      </c>
      <c r="J69" t="s">
        <v>35</v>
      </c>
      <c r="K69">
        <v>19701</v>
      </c>
    </row>
    <row r="70" spans="1:11">
      <c r="A70" t="s">
        <v>164</v>
      </c>
      <c r="B70" t="s">
        <v>165</v>
      </c>
      <c r="C70" t="s">
        <v>45</v>
      </c>
      <c r="D70" t="s">
        <v>29</v>
      </c>
      <c r="E70" t="s">
        <v>14</v>
      </c>
      <c r="F70" t="s">
        <v>53</v>
      </c>
      <c r="G70">
        <v>555</v>
      </c>
      <c r="H70">
        <v>33</v>
      </c>
      <c r="J70" t="s">
        <v>16</v>
      </c>
      <c r="K70">
        <v>18315</v>
      </c>
    </row>
    <row r="71" spans="1:11">
      <c r="A71" t="s">
        <v>166</v>
      </c>
      <c r="B71" t="s">
        <v>167</v>
      </c>
      <c r="C71" t="s">
        <v>45</v>
      </c>
      <c r="D71" t="s">
        <v>13</v>
      </c>
      <c r="E71" t="s">
        <v>14</v>
      </c>
      <c r="F71" t="s">
        <v>30</v>
      </c>
      <c r="G71">
        <v>872</v>
      </c>
      <c r="H71">
        <v>36</v>
      </c>
      <c r="J71" t="s">
        <v>16</v>
      </c>
      <c r="K71">
        <v>31392</v>
      </c>
    </row>
    <row r="72" spans="1:11">
      <c r="A72" t="s">
        <v>168</v>
      </c>
      <c r="B72" t="s">
        <v>88</v>
      </c>
      <c r="C72" t="s">
        <v>12</v>
      </c>
      <c r="D72" t="s">
        <v>74</v>
      </c>
      <c r="E72" t="s">
        <v>21</v>
      </c>
      <c r="F72" t="s">
        <v>69</v>
      </c>
      <c r="G72">
        <v>384</v>
      </c>
      <c r="H72">
        <v>94</v>
      </c>
      <c r="J72" t="s">
        <v>16</v>
      </c>
      <c r="K72">
        <v>36096</v>
      </c>
    </row>
    <row r="73" spans="1:11">
      <c r="A73" t="s">
        <v>169</v>
      </c>
      <c r="B73" t="s">
        <v>170</v>
      </c>
      <c r="C73" t="s">
        <v>24</v>
      </c>
      <c r="D73" t="s">
        <v>74</v>
      </c>
      <c r="E73" t="s">
        <v>21</v>
      </c>
      <c r="F73" t="s">
        <v>15</v>
      </c>
      <c r="G73">
        <v>458</v>
      </c>
      <c r="H73">
        <v>41</v>
      </c>
      <c r="J73" t="s">
        <v>16</v>
      </c>
      <c r="K73">
        <v>18778</v>
      </c>
    </row>
    <row r="74" spans="1:11">
      <c r="A74" t="s">
        <v>171</v>
      </c>
      <c r="B74" t="s">
        <v>172</v>
      </c>
      <c r="C74" t="s">
        <v>45</v>
      </c>
      <c r="D74" t="s">
        <v>89</v>
      </c>
      <c r="E74" t="s">
        <v>14</v>
      </c>
      <c r="F74" t="s">
        <v>26</v>
      </c>
      <c r="G74">
        <v>1772</v>
      </c>
      <c r="H74">
        <v>16</v>
      </c>
      <c r="I74">
        <v>344</v>
      </c>
      <c r="J74" t="s">
        <v>16</v>
      </c>
      <c r="K74">
        <v>28352</v>
      </c>
    </row>
    <row r="75" spans="1:11">
      <c r="A75" t="s">
        <v>173</v>
      </c>
      <c r="B75" t="s">
        <v>174</v>
      </c>
      <c r="C75" t="s">
        <v>12</v>
      </c>
      <c r="D75" t="s">
        <v>40</v>
      </c>
      <c r="E75" t="s">
        <v>14</v>
      </c>
      <c r="F75" t="s">
        <v>53</v>
      </c>
      <c r="G75">
        <v>271</v>
      </c>
      <c r="H75">
        <v>33</v>
      </c>
      <c r="J75" t="s">
        <v>16</v>
      </c>
      <c r="K75">
        <v>8943</v>
      </c>
    </row>
    <row r="76" spans="1:11">
      <c r="A76" t="s">
        <v>175</v>
      </c>
      <c r="B76" t="s">
        <v>176</v>
      </c>
      <c r="C76" t="s">
        <v>19</v>
      </c>
      <c r="D76" t="s">
        <v>29</v>
      </c>
      <c r="E76" t="s">
        <v>14</v>
      </c>
      <c r="F76" t="s">
        <v>61</v>
      </c>
      <c r="G76">
        <v>552</v>
      </c>
      <c r="H76">
        <v>109</v>
      </c>
      <c r="J76" t="s">
        <v>35</v>
      </c>
      <c r="K76">
        <v>60168</v>
      </c>
    </row>
    <row r="77" spans="1:11">
      <c r="A77" t="s">
        <v>177</v>
      </c>
      <c r="B77" t="s">
        <v>144</v>
      </c>
      <c r="C77" t="s">
        <v>12</v>
      </c>
      <c r="D77" t="s">
        <v>40</v>
      </c>
      <c r="E77" t="s">
        <v>14</v>
      </c>
      <c r="F77" t="s">
        <v>34</v>
      </c>
      <c r="G77">
        <v>813</v>
      </c>
      <c r="H77">
        <v>24</v>
      </c>
      <c r="J77" t="s">
        <v>16</v>
      </c>
      <c r="K77">
        <v>19512</v>
      </c>
    </row>
    <row r="78" spans="1:11">
      <c r="A78" t="s">
        <v>178</v>
      </c>
      <c r="B78" t="s">
        <v>179</v>
      </c>
      <c r="C78" t="s">
        <v>24</v>
      </c>
      <c r="D78" t="s">
        <v>89</v>
      </c>
      <c r="E78" t="s">
        <v>14</v>
      </c>
      <c r="F78" t="s">
        <v>69</v>
      </c>
      <c r="G78">
        <v>1854</v>
      </c>
      <c r="H78">
        <v>92</v>
      </c>
      <c r="J78" t="s">
        <v>35</v>
      </c>
      <c r="K78">
        <v>170568</v>
      </c>
    </row>
    <row r="79" spans="1:11">
      <c r="A79" t="s">
        <v>180</v>
      </c>
      <c r="B79" t="s">
        <v>181</v>
      </c>
      <c r="C79" t="s">
        <v>24</v>
      </c>
      <c r="D79" t="s">
        <v>89</v>
      </c>
      <c r="E79" t="s">
        <v>14</v>
      </c>
      <c r="F79" t="s">
        <v>30</v>
      </c>
      <c r="G79">
        <v>1387</v>
      </c>
      <c r="H79">
        <v>23</v>
      </c>
      <c r="J79" t="s">
        <v>16</v>
      </c>
      <c r="K79">
        <v>31901</v>
      </c>
    </row>
    <row r="80" spans="1:11">
      <c r="A80" t="s">
        <v>182</v>
      </c>
      <c r="B80" t="s">
        <v>183</v>
      </c>
      <c r="C80" t="s">
        <v>24</v>
      </c>
      <c r="D80" t="s">
        <v>20</v>
      </c>
      <c r="E80" t="s">
        <v>21</v>
      </c>
      <c r="F80" t="s">
        <v>58</v>
      </c>
      <c r="G80">
        <v>376</v>
      </c>
      <c r="H80">
        <v>60</v>
      </c>
      <c r="J80" t="s">
        <v>35</v>
      </c>
      <c r="K80">
        <v>22560</v>
      </c>
    </row>
    <row r="81" spans="1:11">
      <c r="A81" t="s">
        <v>184</v>
      </c>
      <c r="B81" t="s">
        <v>185</v>
      </c>
      <c r="C81" t="s">
        <v>12</v>
      </c>
      <c r="D81" t="s">
        <v>20</v>
      </c>
      <c r="E81" t="s">
        <v>21</v>
      </c>
      <c r="F81" t="s">
        <v>61</v>
      </c>
      <c r="G81">
        <v>188</v>
      </c>
      <c r="H81">
        <v>71</v>
      </c>
      <c r="J81" t="s">
        <v>35</v>
      </c>
      <c r="K81">
        <v>13348</v>
      </c>
    </row>
    <row r="82" spans="1:11">
      <c r="A82" t="s">
        <v>186</v>
      </c>
      <c r="B82" t="s">
        <v>187</v>
      </c>
      <c r="C82" t="s">
        <v>19</v>
      </c>
      <c r="D82" t="s">
        <v>20</v>
      </c>
      <c r="E82" t="s">
        <v>21</v>
      </c>
      <c r="F82" t="s">
        <v>69</v>
      </c>
      <c r="G82">
        <v>432</v>
      </c>
      <c r="H82">
        <v>101</v>
      </c>
      <c r="J82" t="s">
        <v>35</v>
      </c>
      <c r="K82">
        <v>43632</v>
      </c>
    </row>
    <row r="83" spans="1:11">
      <c r="A83" t="s">
        <v>188</v>
      </c>
      <c r="B83" t="s">
        <v>189</v>
      </c>
      <c r="C83" t="s">
        <v>12</v>
      </c>
      <c r="D83" t="s">
        <v>46</v>
      </c>
      <c r="E83" t="s">
        <v>14</v>
      </c>
      <c r="F83" t="s">
        <v>69</v>
      </c>
      <c r="G83">
        <v>818</v>
      </c>
      <c r="H83">
        <v>108</v>
      </c>
      <c r="J83" t="s">
        <v>16</v>
      </c>
      <c r="K83">
        <v>88344</v>
      </c>
    </row>
    <row r="84" spans="1:11">
      <c r="A84" t="s">
        <v>190</v>
      </c>
      <c r="B84" t="s">
        <v>138</v>
      </c>
      <c r="C84" t="s">
        <v>33</v>
      </c>
      <c r="D84" t="s">
        <v>13</v>
      </c>
      <c r="E84" t="s">
        <v>14</v>
      </c>
      <c r="F84" t="s">
        <v>26</v>
      </c>
      <c r="G84">
        <v>1637</v>
      </c>
      <c r="H84">
        <v>31</v>
      </c>
      <c r="J84" t="s">
        <v>35</v>
      </c>
      <c r="K84">
        <v>50747</v>
      </c>
    </row>
    <row r="85" spans="1:11">
      <c r="A85" t="s">
        <v>191</v>
      </c>
      <c r="B85" t="s">
        <v>92</v>
      </c>
      <c r="C85" t="s">
        <v>19</v>
      </c>
      <c r="D85" t="s">
        <v>74</v>
      </c>
      <c r="E85" t="s">
        <v>21</v>
      </c>
      <c r="F85" t="s">
        <v>15</v>
      </c>
      <c r="G85">
        <v>326</v>
      </c>
      <c r="H85">
        <v>36</v>
      </c>
      <c r="J85" t="s">
        <v>35</v>
      </c>
      <c r="K85">
        <v>11736</v>
      </c>
    </row>
    <row r="86" spans="1:11">
      <c r="A86" t="s">
        <v>192</v>
      </c>
      <c r="B86" t="s">
        <v>193</v>
      </c>
      <c r="C86" t="s">
        <v>24</v>
      </c>
      <c r="D86" t="s">
        <v>64</v>
      </c>
      <c r="E86" t="s">
        <v>21</v>
      </c>
      <c r="F86" t="s">
        <v>53</v>
      </c>
      <c r="G86">
        <v>535</v>
      </c>
      <c r="H86">
        <v>53</v>
      </c>
      <c r="J86" t="s">
        <v>35</v>
      </c>
      <c r="K86">
        <v>28355</v>
      </c>
    </row>
    <row r="87" spans="1:11">
      <c r="A87" t="s">
        <v>194</v>
      </c>
      <c r="B87" t="s">
        <v>71</v>
      </c>
      <c r="C87" t="s">
        <v>12</v>
      </c>
      <c r="D87" t="s">
        <v>74</v>
      </c>
      <c r="E87" t="s">
        <v>21</v>
      </c>
      <c r="F87" t="s">
        <v>61</v>
      </c>
      <c r="G87">
        <v>336</v>
      </c>
      <c r="H87">
        <v>72</v>
      </c>
      <c r="J87" t="s">
        <v>35</v>
      </c>
      <c r="K87">
        <v>24192</v>
      </c>
    </row>
    <row r="88" spans="1:11">
      <c r="A88" t="s">
        <v>195</v>
      </c>
      <c r="B88" t="s">
        <v>196</v>
      </c>
      <c r="C88" t="s">
        <v>45</v>
      </c>
      <c r="D88" t="s">
        <v>13</v>
      </c>
      <c r="E88" t="s">
        <v>14</v>
      </c>
      <c r="F88" t="s">
        <v>58</v>
      </c>
      <c r="G88">
        <v>1491</v>
      </c>
      <c r="H88">
        <v>26</v>
      </c>
      <c r="J88" t="s">
        <v>35</v>
      </c>
      <c r="K88">
        <v>38766</v>
      </c>
    </row>
    <row r="89" spans="1:11">
      <c r="A89" t="s">
        <v>197</v>
      </c>
      <c r="B89" t="s">
        <v>63</v>
      </c>
      <c r="C89" t="s">
        <v>12</v>
      </c>
      <c r="D89" t="s">
        <v>13</v>
      </c>
      <c r="E89" t="s">
        <v>14</v>
      </c>
      <c r="F89" t="s">
        <v>26</v>
      </c>
      <c r="G89">
        <v>1239</v>
      </c>
      <c r="H89">
        <v>23</v>
      </c>
      <c r="I89">
        <v>409</v>
      </c>
      <c r="J89" t="s">
        <v>16</v>
      </c>
      <c r="K89">
        <v>28497</v>
      </c>
    </row>
    <row r="90" spans="1:11">
      <c r="A90" t="s">
        <v>198</v>
      </c>
      <c r="B90" t="s">
        <v>199</v>
      </c>
      <c r="C90" t="s">
        <v>19</v>
      </c>
      <c r="D90" t="s">
        <v>46</v>
      </c>
      <c r="E90" t="s">
        <v>14</v>
      </c>
      <c r="F90" t="s">
        <v>15</v>
      </c>
      <c r="G90">
        <v>399</v>
      </c>
      <c r="H90">
        <v>53</v>
      </c>
      <c r="I90">
        <v>814</v>
      </c>
      <c r="J90" t="s">
        <v>35</v>
      </c>
      <c r="K90">
        <v>21147</v>
      </c>
    </row>
    <row r="91" spans="1:11">
      <c r="A91" t="s">
        <v>200</v>
      </c>
      <c r="B91" t="s">
        <v>201</v>
      </c>
      <c r="C91" t="s">
        <v>24</v>
      </c>
      <c r="D91" t="s">
        <v>13</v>
      </c>
      <c r="E91" t="s">
        <v>14</v>
      </c>
      <c r="F91" t="s">
        <v>15</v>
      </c>
      <c r="G91">
        <v>1461</v>
      </c>
      <c r="H91">
        <v>43</v>
      </c>
      <c r="J91" t="s">
        <v>16</v>
      </c>
      <c r="K91">
        <v>62823</v>
      </c>
    </row>
    <row r="92" spans="1:11">
      <c r="A92" t="s">
        <v>202</v>
      </c>
      <c r="B92" t="s">
        <v>203</v>
      </c>
      <c r="C92" t="s">
        <v>19</v>
      </c>
      <c r="D92" t="s">
        <v>46</v>
      </c>
      <c r="E92" t="s">
        <v>14</v>
      </c>
      <c r="F92" t="s">
        <v>53</v>
      </c>
      <c r="G92">
        <v>510</v>
      </c>
      <c r="H92">
        <v>24</v>
      </c>
      <c r="I92">
        <v>603</v>
      </c>
      <c r="J92" t="s">
        <v>16</v>
      </c>
      <c r="K92">
        <v>12240</v>
      </c>
    </row>
    <row r="93" spans="1:11">
      <c r="A93" t="s">
        <v>204</v>
      </c>
      <c r="B93" t="s">
        <v>205</v>
      </c>
      <c r="C93" t="s">
        <v>24</v>
      </c>
      <c r="D93" t="s">
        <v>29</v>
      </c>
      <c r="E93" t="s">
        <v>14</v>
      </c>
      <c r="F93" t="s">
        <v>58</v>
      </c>
      <c r="G93">
        <v>674</v>
      </c>
      <c r="H93">
        <v>45</v>
      </c>
      <c r="J93" t="s">
        <v>16</v>
      </c>
      <c r="K93">
        <v>30330</v>
      </c>
    </row>
    <row r="94" spans="1:11">
      <c r="A94" t="s">
        <v>206</v>
      </c>
      <c r="B94" t="s">
        <v>207</v>
      </c>
      <c r="C94" t="s">
        <v>33</v>
      </c>
      <c r="D94" t="s">
        <v>25</v>
      </c>
      <c r="E94" t="s">
        <v>21</v>
      </c>
      <c r="F94" t="s">
        <v>30</v>
      </c>
      <c r="G94">
        <v>404</v>
      </c>
      <c r="H94">
        <v>39</v>
      </c>
      <c r="J94" t="s">
        <v>35</v>
      </c>
      <c r="K94">
        <v>15756</v>
      </c>
    </row>
    <row r="95" spans="1:11">
      <c r="A95" t="s">
        <v>208</v>
      </c>
      <c r="B95" t="s">
        <v>209</v>
      </c>
      <c r="C95" t="s">
        <v>45</v>
      </c>
      <c r="D95" t="s">
        <v>89</v>
      </c>
      <c r="E95" t="s">
        <v>14</v>
      </c>
      <c r="F95" t="s">
        <v>34</v>
      </c>
      <c r="G95">
        <v>932</v>
      </c>
      <c r="H95">
        <v>53</v>
      </c>
      <c r="I95">
        <v>776</v>
      </c>
      <c r="J95" t="s">
        <v>16</v>
      </c>
      <c r="K95">
        <v>49396</v>
      </c>
    </row>
    <row r="96" spans="1:11">
      <c r="A96" t="s">
        <v>210</v>
      </c>
      <c r="B96" t="s">
        <v>211</v>
      </c>
      <c r="C96" t="s">
        <v>45</v>
      </c>
      <c r="D96" t="s">
        <v>29</v>
      </c>
      <c r="E96" t="s">
        <v>14</v>
      </c>
      <c r="F96" t="s">
        <v>34</v>
      </c>
      <c r="G96">
        <v>1336</v>
      </c>
      <c r="H96">
        <v>12</v>
      </c>
      <c r="J96" t="s">
        <v>35</v>
      </c>
      <c r="K96">
        <v>16032</v>
      </c>
    </row>
    <row r="97" spans="1:11">
      <c r="A97" t="s">
        <v>212</v>
      </c>
      <c r="B97" t="s">
        <v>213</v>
      </c>
      <c r="C97" t="s">
        <v>12</v>
      </c>
      <c r="D97" t="s">
        <v>89</v>
      </c>
      <c r="E97" t="s">
        <v>14</v>
      </c>
      <c r="F97" t="s">
        <v>26</v>
      </c>
      <c r="G97">
        <v>1939</v>
      </c>
      <c r="H97">
        <v>23</v>
      </c>
      <c r="J97" t="s">
        <v>35</v>
      </c>
      <c r="K97">
        <v>44597</v>
      </c>
    </row>
    <row r="98" spans="1:11">
      <c r="A98" t="s">
        <v>214</v>
      </c>
      <c r="B98" t="s">
        <v>215</v>
      </c>
      <c r="C98" t="s">
        <v>19</v>
      </c>
      <c r="D98" t="s">
        <v>40</v>
      </c>
      <c r="E98" t="s">
        <v>14</v>
      </c>
      <c r="F98" t="s">
        <v>30</v>
      </c>
      <c r="G98">
        <v>330</v>
      </c>
      <c r="H98">
        <v>42</v>
      </c>
      <c r="I98">
        <v>763</v>
      </c>
      <c r="J98" t="s">
        <v>16</v>
      </c>
      <c r="K98">
        <v>13860</v>
      </c>
    </row>
    <row r="99" spans="1:11">
      <c r="A99" t="s">
        <v>216</v>
      </c>
      <c r="B99" t="s">
        <v>217</v>
      </c>
      <c r="C99" t="s">
        <v>45</v>
      </c>
      <c r="D99" t="s">
        <v>13</v>
      </c>
      <c r="E99" t="s">
        <v>14</v>
      </c>
      <c r="F99" t="s">
        <v>15</v>
      </c>
      <c r="G99">
        <v>1718</v>
      </c>
      <c r="H99">
        <v>29</v>
      </c>
      <c r="J99" t="s">
        <v>35</v>
      </c>
      <c r="K99">
        <v>49822</v>
      </c>
    </row>
    <row r="100" spans="1:11">
      <c r="A100" t="s">
        <v>218</v>
      </c>
      <c r="B100" t="s">
        <v>219</v>
      </c>
      <c r="C100" t="s">
        <v>12</v>
      </c>
      <c r="D100" t="s">
        <v>13</v>
      </c>
      <c r="E100" t="s">
        <v>14</v>
      </c>
      <c r="F100" t="s">
        <v>53</v>
      </c>
      <c r="G100">
        <v>1057</v>
      </c>
      <c r="H100">
        <v>27</v>
      </c>
      <c r="J100" t="s">
        <v>16</v>
      </c>
      <c r="K100">
        <v>28539</v>
      </c>
    </row>
    <row r="101" spans="1:11">
      <c r="A101" t="s">
        <v>220</v>
      </c>
      <c r="B101" t="s">
        <v>221</v>
      </c>
      <c r="C101" t="s">
        <v>12</v>
      </c>
      <c r="D101" t="s">
        <v>89</v>
      </c>
      <c r="E101" t="s">
        <v>14</v>
      </c>
      <c r="F101" t="s">
        <v>30</v>
      </c>
      <c r="G101">
        <v>1012</v>
      </c>
      <c r="H101">
        <v>41</v>
      </c>
      <c r="I101">
        <v>193</v>
      </c>
      <c r="J101" t="s">
        <v>16</v>
      </c>
      <c r="K101">
        <v>41492</v>
      </c>
    </row>
    <row r="102" spans="1:11">
      <c r="A102" t="s">
        <v>222</v>
      </c>
      <c r="B102" t="s">
        <v>223</v>
      </c>
      <c r="C102" t="s">
        <v>45</v>
      </c>
      <c r="D102" t="s">
        <v>46</v>
      </c>
      <c r="E102" t="s">
        <v>14</v>
      </c>
      <c r="F102" t="s">
        <v>15</v>
      </c>
      <c r="G102">
        <v>631</v>
      </c>
      <c r="H102">
        <v>48</v>
      </c>
      <c r="J102" t="s">
        <v>16</v>
      </c>
      <c r="K102">
        <v>30288</v>
      </c>
    </row>
    <row r="103" spans="1:11">
      <c r="A103" t="s">
        <v>224</v>
      </c>
      <c r="B103" t="s">
        <v>225</v>
      </c>
      <c r="C103" t="s">
        <v>19</v>
      </c>
      <c r="D103" t="s">
        <v>20</v>
      </c>
      <c r="E103" t="s">
        <v>21</v>
      </c>
      <c r="F103" t="s">
        <v>53</v>
      </c>
      <c r="G103">
        <v>456</v>
      </c>
      <c r="H103">
        <v>37</v>
      </c>
      <c r="J103" t="s">
        <v>16</v>
      </c>
      <c r="K103">
        <v>16872</v>
      </c>
    </row>
    <row r="104" spans="1:11">
      <c r="A104" t="s">
        <v>226</v>
      </c>
      <c r="B104" t="s">
        <v>227</v>
      </c>
      <c r="C104" t="s">
        <v>33</v>
      </c>
      <c r="D104" t="s">
        <v>29</v>
      </c>
      <c r="E104" t="s">
        <v>14</v>
      </c>
      <c r="F104" t="s">
        <v>69</v>
      </c>
      <c r="G104">
        <v>1090</v>
      </c>
      <c r="H104">
        <v>93</v>
      </c>
      <c r="J104" t="s">
        <v>35</v>
      </c>
      <c r="K104">
        <v>101370</v>
      </c>
    </row>
    <row r="105" spans="1:11">
      <c r="A105" t="s">
        <v>228</v>
      </c>
      <c r="B105" t="s">
        <v>229</v>
      </c>
      <c r="C105" t="s">
        <v>12</v>
      </c>
      <c r="D105" t="s">
        <v>13</v>
      </c>
      <c r="E105" t="s">
        <v>14</v>
      </c>
      <c r="F105" t="s">
        <v>69</v>
      </c>
      <c r="G105">
        <v>737</v>
      </c>
      <c r="H105">
        <v>84</v>
      </c>
      <c r="J105" t="s">
        <v>35</v>
      </c>
      <c r="K105">
        <v>61908</v>
      </c>
    </row>
    <row r="106" spans="1:11">
      <c r="A106" t="s">
        <v>230</v>
      </c>
      <c r="B106" t="s">
        <v>231</v>
      </c>
      <c r="C106" t="s">
        <v>45</v>
      </c>
      <c r="D106" t="s">
        <v>20</v>
      </c>
      <c r="E106" t="s">
        <v>21</v>
      </c>
      <c r="F106" t="s">
        <v>15</v>
      </c>
      <c r="G106">
        <v>470</v>
      </c>
      <c r="H106">
        <v>51</v>
      </c>
      <c r="J106" t="s">
        <v>35</v>
      </c>
      <c r="K106">
        <v>23970</v>
      </c>
    </row>
    <row r="107" spans="1:11">
      <c r="A107" t="s">
        <v>232</v>
      </c>
      <c r="B107" t="s">
        <v>124</v>
      </c>
      <c r="C107" t="s">
        <v>12</v>
      </c>
      <c r="D107" t="s">
        <v>89</v>
      </c>
      <c r="E107" t="s">
        <v>14</v>
      </c>
      <c r="F107" t="s">
        <v>26</v>
      </c>
      <c r="G107">
        <v>1089</v>
      </c>
      <c r="H107">
        <v>18</v>
      </c>
      <c r="J107" t="s">
        <v>16</v>
      </c>
      <c r="K107">
        <v>19602</v>
      </c>
    </row>
    <row r="108" spans="1:11">
      <c r="A108" t="s">
        <v>233</v>
      </c>
      <c r="B108" t="s">
        <v>234</v>
      </c>
      <c r="C108" t="s">
        <v>12</v>
      </c>
      <c r="D108" t="s">
        <v>40</v>
      </c>
      <c r="E108" t="s">
        <v>14</v>
      </c>
      <c r="F108" t="s">
        <v>58</v>
      </c>
      <c r="G108">
        <v>114</v>
      </c>
      <c r="H108">
        <v>53</v>
      </c>
      <c r="J108" t="s">
        <v>16</v>
      </c>
      <c r="K108">
        <v>6042</v>
      </c>
    </row>
    <row r="109" spans="1:11">
      <c r="A109" t="s">
        <v>235</v>
      </c>
      <c r="B109" t="s">
        <v>236</v>
      </c>
      <c r="C109" t="s">
        <v>19</v>
      </c>
      <c r="D109" t="s">
        <v>13</v>
      </c>
      <c r="E109" t="s">
        <v>14</v>
      </c>
      <c r="F109" t="s">
        <v>53</v>
      </c>
      <c r="G109">
        <v>1520</v>
      </c>
      <c r="H109">
        <v>18</v>
      </c>
      <c r="J109" t="s">
        <v>35</v>
      </c>
      <c r="K109">
        <v>27360</v>
      </c>
    </row>
    <row r="110" spans="1:11">
      <c r="A110" t="s">
        <v>237</v>
      </c>
      <c r="B110" t="s">
        <v>238</v>
      </c>
      <c r="C110" t="s">
        <v>24</v>
      </c>
      <c r="D110" t="s">
        <v>20</v>
      </c>
      <c r="E110" t="s">
        <v>21</v>
      </c>
      <c r="F110" t="s">
        <v>53</v>
      </c>
      <c r="G110">
        <v>567</v>
      </c>
      <c r="H110">
        <v>29</v>
      </c>
      <c r="I110">
        <v>664</v>
      </c>
      <c r="J110" t="s">
        <v>16</v>
      </c>
      <c r="K110">
        <v>16443</v>
      </c>
    </row>
    <row r="111" spans="1:11">
      <c r="A111" t="s">
        <v>239</v>
      </c>
      <c r="B111" t="s">
        <v>240</v>
      </c>
      <c r="C111" t="s">
        <v>19</v>
      </c>
      <c r="D111" t="s">
        <v>25</v>
      </c>
      <c r="E111" t="s">
        <v>21</v>
      </c>
      <c r="F111" t="s">
        <v>58</v>
      </c>
      <c r="G111">
        <v>891</v>
      </c>
      <c r="H111">
        <v>35</v>
      </c>
      <c r="J111" t="s">
        <v>35</v>
      </c>
      <c r="K111">
        <v>31185</v>
      </c>
    </row>
    <row r="112" spans="1:11">
      <c r="A112" t="s">
        <v>241</v>
      </c>
      <c r="B112" t="s">
        <v>242</v>
      </c>
      <c r="C112" t="s">
        <v>12</v>
      </c>
      <c r="D112" t="s">
        <v>89</v>
      </c>
      <c r="E112" t="s">
        <v>14</v>
      </c>
      <c r="F112" t="s">
        <v>61</v>
      </c>
      <c r="G112">
        <v>1687</v>
      </c>
      <c r="H112">
        <v>107</v>
      </c>
      <c r="I112">
        <v>601</v>
      </c>
      <c r="J112" t="s">
        <v>35</v>
      </c>
      <c r="K112">
        <v>180509</v>
      </c>
    </row>
    <row r="113" spans="1:11">
      <c r="A113" t="s">
        <v>243</v>
      </c>
      <c r="B113" t="s">
        <v>60</v>
      </c>
      <c r="C113" t="s">
        <v>24</v>
      </c>
      <c r="D113" t="s">
        <v>64</v>
      </c>
      <c r="E113" t="s">
        <v>21</v>
      </c>
      <c r="F113" t="s">
        <v>69</v>
      </c>
      <c r="G113">
        <v>566</v>
      </c>
      <c r="H113">
        <v>120</v>
      </c>
      <c r="I113">
        <v>429</v>
      </c>
      <c r="J113" t="s">
        <v>16</v>
      </c>
      <c r="K113">
        <v>67920</v>
      </c>
    </row>
    <row r="114" spans="1:11">
      <c r="A114" t="s">
        <v>244</v>
      </c>
      <c r="B114" t="s">
        <v>245</v>
      </c>
      <c r="C114" t="s">
        <v>33</v>
      </c>
      <c r="D114" t="s">
        <v>20</v>
      </c>
      <c r="E114" t="s">
        <v>21</v>
      </c>
      <c r="F114" t="s">
        <v>26</v>
      </c>
      <c r="G114">
        <v>425</v>
      </c>
      <c r="H114">
        <v>21</v>
      </c>
      <c r="J114" t="s">
        <v>35</v>
      </c>
      <c r="K114">
        <v>8925</v>
      </c>
    </row>
    <row r="115" spans="1:11">
      <c r="A115" t="s">
        <v>246</v>
      </c>
      <c r="B115" t="s">
        <v>247</v>
      </c>
      <c r="C115" t="s">
        <v>24</v>
      </c>
      <c r="D115" t="s">
        <v>20</v>
      </c>
      <c r="E115" t="s">
        <v>21</v>
      </c>
      <c r="F115" t="s">
        <v>58</v>
      </c>
      <c r="G115">
        <v>229</v>
      </c>
      <c r="H115">
        <v>41</v>
      </c>
      <c r="J115" t="s">
        <v>16</v>
      </c>
      <c r="K115">
        <v>9389</v>
      </c>
    </row>
    <row r="116" spans="1:11">
      <c r="A116" t="s">
        <v>248</v>
      </c>
      <c r="B116" t="s">
        <v>249</v>
      </c>
      <c r="C116" t="s">
        <v>24</v>
      </c>
      <c r="D116" t="s">
        <v>74</v>
      </c>
      <c r="E116" t="s">
        <v>21</v>
      </c>
      <c r="F116" t="s">
        <v>34</v>
      </c>
      <c r="G116">
        <v>115</v>
      </c>
      <c r="H116">
        <v>54</v>
      </c>
      <c r="I116">
        <v>839</v>
      </c>
      <c r="J116" t="s">
        <v>16</v>
      </c>
      <c r="K116">
        <v>6210</v>
      </c>
    </row>
    <row r="117" spans="1:11">
      <c r="A117" t="s">
        <v>250</v>
      </c>
      <c r="B117" t="s">
        <v>251</v>
      </c>
      <c r="C117" t="s">
        <v>12</v>
      </c>
      <c r="D117" t="s">
        <v>13</v>
      </c>
      <c r="E117" t="s">
        <v>14</v>
      </c>
      <c r="F117" t="s">
        <v>53</v>
      </c>
      <c r="G117">
        <v>1776</v>
      </c>
      <c r="H117">
        <v>24</v>
      </c>
      <c r="J117" t="s">
        <v>35</v>
      </c>
      <c r="K117">
        <v>42624</v>
      </c>
    </row>
    <row r="118" spans="1:11">
      <c r="A118" t="s">
        <v>252</v>
      </c>
      <c r="B118" t="s">
        <v>253</v>
      </c>
      <c r="C118" t="s">
        <v>12</v>
      </c>
      <c r="D118" t="s">
        <v>25</v>
      </c>
      <c r="E118" t="s">
        <v>21</v>
      </c>
      <c r="F118" t="s">
        <v>30</v>
      </c>
      <c r="G118">
        <v>835</v>
      </c>
      <c r="H118">
        <v>45</v>
      </c>
      <c r="J118" t="s">
        <v>16</v>
      </c>
      <c r="K118">
        <v>37575</v>
      </c>
    </row>
    <row r="119" spans="1:11">
      <c r="A119" t="s">
        <v>254</v>
      </c>
      <c r="B119" t="s">
        <v>255</v>
      </c>
      <c r="C119" t="s">
        <v>12</v>
      </c>
      <c r="D119" t="s">
        <v>13</v>
      </c>
      <c r="E119" t="s">
        <v>14</v>
      </c>
      <c r="F119" t="s">
        <v>26</v>
      </c>
      <c r="G119">
        <v>685</v>
      </c>
      <c r="H119">
        <v>21</v>
      </c>
      <c r="J119" t="s">
        <v>16</v>
      </c>
      <c r="K119">
        <v>14385</v>
      </c>
    </row>
    <row r="120" spans="1:11">
      <c r="A120" t="s">
        <v>256</v>
      </c>
      <c r="B120" t="s">
        <v>242</v>
      </c>
      <c r="C120" t="s">
        <v>12</v>
      </c>
      <c r="D120" t="s">
        <v>74</v>
      </c>
      <c r="E120" t="s">
        <v>21</v>
      </c>
      <c r="F120" t="s">
        <v>58</v>
      </c>
      <c r="G120">
        <v>147</v>
      </c>
      <c r="H120">
        <v>19</v>
      </c>
      <c r="I120">
        <v>432</v>
      </c>
      <c r="J120" t="s">
        <v>35</v>
      </c>
      <c r="K120">
        <v>2793</v>
      </c>
    </row>
    <row r="121" spans="1:11">
      <c r="A121" t="s">
        <v>257</v>
      </c>
      <c r="B121" t="s">
        <v>258</v>
      </c>
      <c r="C121" t="s">
        <v>45</v>
      </c>
      <c r="D121" t="s">
        <v>64</v>
      </c>
      <c r="E121" t="s">
        <v>21</v>
      </c>
      <c r="F121" t="s">
        <v>30</v>
      </c>
      <c r="G121">
        <v>521</v>
      </c>
      <c r="H121">
        <v>50</v>
      </c>
      <c r="J121" t="s">
        <v>16</v>
      </c>
      <c r="K121">
        <v>26050</v>
      </c>
    </row>
    <row r="122" spans="1:11">
      <c r="A122" t="s">
        <v>259</v>
      </c>
      <c r="B122" t="s">
        <v>260</v>
      </c>
      <c r="C122" t="s">
        <v>33</v>
      </c>
      <c r="D122" t="s">
        <v>29</v>
      </c>
      <c r="E122" t="s">
        <v>14</v>
      </c>
      <c r="F122" t="s">
        <v>34</v>
      </c>
      <c r="G122">
        <v>1899</v>
      </c>
      <c r="H122">
        <v>53</v>
      </c>
      <c r="J122" t="s">
        <v>16</v>
      </c>
      <c r="K122">
        <v>100647</v>
      </c>
    </row>
    <row r="123" spans="1:11">
      <c r="A123" t="s">
        <v>261</v>
      </c>
      <c r="B123" t="s">
        <v>262</v>
      </c>
      <c r="C123" t="s">
        <v>33</v>
      </c>
      <c r="D123" t="s">
        <v>74</v>
      </c>
      <c r="E123" t="s">
        <v>21</v>
      </c>
      <c r="F123" t="s">
        <v>61</v>
      </c>
      <c r="G123">
        <v>782</v>
      </c>
      <c r="H123">
        <v>72</v>
      </c>
      <c r="J123" t="s">
        <v>16</v>
      </c>
      <c r="K123">
        <v>56304</v>
      </c>
    </row>
    <row r="124" spans="1:11">
      <c r="A124" t="s">
        <v>263</v>
      </c>
      <c r="B124" t="s">
        <v>132</v>
      </c>
      <c r="C124" t="s">
        <v>12</v>
      </c>
      <c r="D124" t="s">
        <v>13</v>
      </c>
      <c r="E124" t="s">
        <v>14</v>
      </c>
      <c r="F124" t="s">
        <v>53</v>
      </c>
      <c r="G124">
        <v>1112</v>
      </c>
      <c r="H124">
        <v>32</v>
      </c>
      <c r="J124" t="s">
        <v>35</v>
      </c>
      <c r="K124">
        <v>35584</v>
      </c>
    </row>
    <row r="125" spans="1:11">
      <c r="A125" t="s">
        <v>264</v>
      </c>
      <c r="B125" t="s">
        <v>265</v>
      </c>
      <c r="C125" t="s">
        <v>33</v>
      </c>
      <c r="D125" t="s">
        <v>46</v>
      </c>
      <c r="E125" t="s">
        <v>14</v>
      </c>
      <c r="F125" t="s">
        <v>26</v>
      </c>
      <c r="G125">
        <v>209</v>
      </c>
      <c r="H125">
        <v>35</v>
      </c>
      <c r="J125" t="s">
        <v>35</v>
      </c>
      <c r="K125">
        <v>7315</v>
      </c>
    </row>
    <row r="126" spans="1:11">
      <c r="A126" t="s">
        <v>266</v>
      </c>
      <c r="B126" t="s">
        <v>267</v>
      </c>
      <c r="C126" t="s">
        <v>19</v>
      </c>
      <c r="D126" t="s">
        <v>46</v>
      </c>
      <c r="E126" t="s">
        <v>14</v>
      </c>
      <c r="F126" t="s">
        <v>61</v>
      </c>
      <c r="G126">
        <v>381</v>
      </c>
      <c r="H126">
        <v>90</v>
      </c>
      <c r="J126" t="s">
        <v>16</v>
      </c>
      <c r="K126">
        <v>34290</v>
      </c>
    </row>
    <row r="127" spans="1:11">
      <c r="A127" t="s">
        <v>268</v>
      </c>
      <c r="B127" t="s">
        <v>269</v>
      </c>
      <c r="C127" t="s">
        <v>45</v>
      </c>
      <c r="D127" t="s">
        <v>74</v>
      </c>
      <c r="E127" t="s">
        <v>21</v>
      </c>
      <c r="F127" t="s">
        <v>61</v>
      </c>
      <c r="G127">
        <v>460</v>
      </c>
      <c r="H127">
        <v>117</v>
      </c>
      <c r="J127" t="s">
        <v>35</v>
      </c>
      <c r="K127">
        <v>53820</v>
      </c>
    </row>
    <row r="128" spans="1:11">
      <c r="A128" t="s">
        <v>270</v>
      </c>
      <c r="B128" t="s">
        <v>271</v>
      </c>
      <c r="C128" t="s">
        <v>19</v>
      </c>
      <c r="D128" t="s">
        <v>29</v>
      </c>
      <c r="E128" t="s">
        <v>14</v>
      </c>
      <c r="F128" t="s">
        <v>34</v>
      </c>
      <c r="G128">
        <v>1402</v>
      </c>
      <c r="H128">
        <v>34</v>
      </c>
      <c r="J128" t="s">
        <v>16</v>
      </c>
      <c r="K128">
        <v>47668</v>
      </c>
    </row>
    <row r="129" spans="1:11">
      <c r="A129" t="s">
        <v>272</v>
      </c>
      <c r="B129" t="s">
        <v>48</v>
      </c>
      <c r="C129" t="s">
        <v>12</v>
      </c>
      <c r="D129" t="s">
        <v>13</v>
      </c>
      <c r="E129" t="s">
        <v>14</v>
      </c>
      <c r="F129" t="s">
        <v>61</v>
      </c>
      <c r="G129">
        <v>859</v>
      </c>
      <c r="H129">
        <v>89</v>
      </c>
      <c r="J129" t="s">
        <v>35</v>
      </c>
      <c r="K129">
        <v>76451</v>
      </c>
    </row>
    <row r="130" spans="1:11">
      <c r="A130" t="s">
        <v>273</v>
      </c>
      <c r="B130" t="s">
        <v>274</v>
      </c>
      <c r="C130" t="s">
        <v>24</v>
      </c>
      <c r="D130" t="s">
        <v>29</v>
      </c>
      <c r="E130" t="s">
        <v>14</v>
      </c>
      <c r="F130" t="s">
        <v>61</v>
      </c>
      <c r="G130">
        <v>1193</v>
      </c>
      <c r="H130">
        <v>74</v>
      </c>
      <c r="I130">
        <v>579</v>
      </c>
      <c r="J130" t="s">
        <v>16</v>
      </c>
      <c r="K130">
        <v>88282</v>
      </c>
    </row>
    <row r="131" spans="1:11">
      <c r="A131" t="s">
        <v>275</v>
      </c>
      <c r="B131" t="s">
        <v>92</v>
      </c>
      <c r="C131" t="s">
        <v>19</v>
      </c>
      <c r="D131" t="s">
        <v>20</v>
      </c>
      <c r="E131" t="s">
        <v>21</v>
      </c>
      <c r="F131" t="s">
        <v>69</v>
      </c>
      <c r="G131">
        <v>114</v>
      </c>
      <c r="H131">
        <v>95</v>
      </c>
      <c r="J131" t="s">
        <v>35</v>
      </c>
      <c r="K131">
        <v>10830</v>
      </c>
    </row>
    <row r="132" spans="1:11">
      <c r="A132" t="s">
        <v>276</v>
      </c>
      <c r="B132" t="s">
        <v>277</v>
      </c>
      <c r="C132" t="s">
        <v>24</v>
      </c>
      <c r="D132" t="s">
        <v>64</v>
      </c>
      <c r="E132" t="s">
        <v>21</v>
      </c>
      <c r="F132" t="s">
        <v>61</v>
      </c>
      <c r="G132">
        <v>480</v>
      </c>
      <c r="H132">
        <v>108</v>
      </c>
      <c r="J132" t="s">
        <v>35</v>
      </c>
      <c r="K132">
        <v>51840</v>
      </c>
    </row>
    <row r="133" spans="1:11">
      <c r="A133" t="s">
        <v>278</v>
      </c>
      <c r="B133" t="s">
        <v>279</v>
      </c>
      <c r="C133" t="s">
        <v>45</v>
      </c>
      <c r="D133" t="s">
        <v>89</v>
      </c>
      <c r="E133" t="s">
        <v>14</v>
      </c>
      <c r="F133" t="s">
        <v>69</v>
      </c>
      <c r="G133">
        <v>1801</v>
      </c>
      <c r="H133">
        <v>68</v>
      </c>
      <c r="J133" t="s">
        <v>35</v>
      </c>
      <c r="K133">
        <v>122468</v>
      </c>
    </row>
    <row r="134" spans="1:11">
      <c r="A134" t="s">
        <v>280</v>
      </c>
      <c r="B134" t="s">
        <v>39</v>
      </c>
      <c r="C134" t="s">
        <v>19</v>
      </c>
      <c r="D134" t="s">
        <v>13</v>
      </c>
      <c r="E134" t="s">
        <v>14</v>
      </c>
      <c r="F134" t="s">
        <v>58</v>
      </c>
      <c r="G134">
        <v>1123</v>
      </c>
      <c r="H134">
        <v>14</v>
      </c>
      <c r="I134">
        <v>218</v>
      </c>
      <c r="J134" t="s">
        <v>16</v>
      </c>
      <c r="K134">
        <v>15722</v>
      </c>
    </row>
    <row r="135" spans="1:11">
      <c r="A135" t="s">
        <v>281</v>
      </c>
      <c r="B135" t="s">
        <v>282</v>
      </c>
      <c r="C135" t="s">
        <v>33</v>
      </c>
      <c r="D135" t="s">
        <v>20</v>
      </c>
      <c r="E135" t="s">
        <v>21</v>
      </c>
      <c r="F135" t="s">
        <v>53</v>
      </c>
      <c r="G135">
        <v>529</v>
      </c>
      <c r="H135">
        <v>39</v>
      </c>
      <c r="J135" t="s">
        <v>16</v>
      </c>
      <c r="K135">
        <v>20631</v>
      </c>
    </row>
    <row r="136" spans="1:11">
      <c r="A136" t="s">
        <v>283</v>
      </c>
      <c r="B136" t="s">
        <v>181</v>
      </c>
      <c r="C136" t="s">
        <v>24</v>
      </c>
      <c r="D136" t="s">
        <v>20</v>
      </c>
      <c r="E136" t="s">
        <v>21</v>
      </c>
      <c r="F136" t="s">
        <v>34</v>
      </c>
      <c r="G136">
        <v>517</v>
      </c>
      <c r="H136">
        <v>59</v>
      </c>
      <c r="I136">
        <v>386</v>
      </c>
      <c r="J136" t="s">
        <v>35</v>
      </c>
      <c r="K136">
        <v>30503</v>
      </c>
    </row>
    <row r="137" spans="1:11">
      <c r="A137" t="s">
        <v>284</v>
      </c>
      <c r="B137" t="s">
        <v>285</v>
      </c>
      <c r="C137" t="s">
        <v>33</v>
      </c>
      <c r="D137" t="s">
        <v>40</v>
      </c>
      <c r="E137" t="s">
        <v>14</v>
      </c>
      <c r="F137" t="s">
        <v>53</v>
      </c>
      <c r="G137">
        <v>471</v>
      </c>
      <c r="H137">
        <v>29</v>
      </c>
      <c r="J137" t="s">
        <v>35</v>
      </c>
      <c r="K137">
        <v>13659</v>
      </c>
    </row>
    <row r="138" spans="1:11">
      <c r="A138" t="s">
        <v>286</v>
      </c>
      <c r="B138" t="s">
        <v>287</v>
      </c>
      <c r="C138" t="s">
        <v>12</v>
      </c>
      <c r="D138" t="s">
        <v>89</v>
      </c>
      <c r="E138" t="s">
        <v>14</v>
      </c>
      <c r="F138" t="s">
        <v>30</v>
      </c>
      <c r="G138">
        <v>750</v>
      </c>
      <c r="H138">
        <v>25</v>
      </c>
      <c r="J138" t="s">
        <v>16</v>
      </c>
      <c r="K138">
        <v>18750</v>
      </c>
    </row>
    <row r="139" spans="1:11">
      <c r="A139" t="s">
        <v>288</v>
      </c>
      <c r="B139" t="s">
        <v>289</v>
      </c>
      <c r="C139" t="s">
        <v>12</v>
      </c>
      <c r="D139" t="s">
        <v>89</v>
      </c>
      <c r="E139" t="s">
        <v>14</v>
      </c>
      <c r="F139" t="s">
        <v>69</v>
      </c>
      <c r="G139">
        <v>1656</v>
      </c>
      <c r="H139">
        <v>74</v>
      </c>
      <c r="J139" t="s">
        <v>16</v>
      </c>
      <c r="K139">
        <v>122544</v>
      </c>
    </row>
    <row r="140" spans="1:11">
      <c r="A140" t="s">
        <v>290</v>
      </c>
      <c r="B140" t="s">
        <v>258</v>
      </c>
      <c r="C140" t="s">
        <v>45</v>
      </c>
      <c r="D140" t="s">
        <v>40</v>
      </c>
      <c r="E140" t="s">
        <v>14</v>
      </c>
      <c r="F140" t="s">
        <v>69</v>
      </c>
      <c r="G140">
        <v>102</v>
      </c>
      <c r="H140">
        <v>108</v>
      </c>
      <c r="I140">
        <v>383</v>
      </c>
      <c r="J140" t="s">
        <v>35</v>
      </c>
      <c r="K140">
        <v>11016</v>
      </c>
    </row>
    <row r="141" spans="1:11">
      <c r="A141" t="s">
        <v>291</v>
      </c>
      <c r="B141" t="s">
        <v>292</v>
      </c>
      <c r="C141" t="s">
        <v>19</v>
      </c>
      <c r="D141" t="s">
        <v>29</v>
      </c>
      <c r="E141" t="s">
        <v>14</v>
      </c>
      <c r="F141" t="s">
        <v>34</v>
      </c>
      <c r="G141">
        <v>530</v>
      </c>
      <c r="H141">
        <v>21</v>
      </c>
      <c r="I141">
        <v>908</v>
      </c>
      <c r="J141" t="s">
        <v>35</v>
      </c>
      <c r="K141">
        <v>11130</v>
      </c>
    </row>
    <row r="142" spans="1:11">
      <c r="A142" t="s">
        <v>293</v>
      </c>
      <c r="B142" t="s">
        <v>251</v>
      </c>
      <c r="C142" t="s">
        <v>12</v>
      </c>
      <c r="D142" t="s">
        <v>89</v>
      </c>
      <c r="E142" t="s">
        <v>14</v>
      </c>
      <c r="F142" t="s">
        <v>58</v>
      </c>
      <c r="G142">
        <v>759</v>
      </c>
      <c r="H142">
        <v>13</v>
      </c>
      <c r="J142" t="s">
        <v>16</v>
      </c>
      <c r="K142">
        <v>9867</v>
      </c>
    </row>
    <row r="143" spans="1:11">
      <c r="A143" t="s">
        <v>294</v>
      </c>
      <c r="B143" t="s">
        <v>295</v>
      </c>
      <c r="C143" t="s">
        <v>33</v>
      </c>
      <c r="D143" t="s">
        <v>74</v>
      </c>
      <c r="E143" t="s">
        <v>21</v>
      </c>
      <c r="F143" t="s">
        <v>53</v>
      </c>
      <c r="G143">
        <v>707</v>
      </c>
      <c r="H143">
        <v>38</v>
      </c>
      <c r="J143" t="s">
        <v>16</v>
      </c>
      <c r="K143">
        <v>26866</v>
      </c>
    </row>
    <row r="144" spans="1:11">
      <c r="A144" t="s">
        <v>296</v>
      </c>
      <c r="B144" t="s">
        <v>262</v>
      </c>
      <c r="C144" t="s">
        <v>33</v>
      </c>
      <c r="D144" t="s">
        <v>89</v>
      </c>
      <c r="E144" t="s">
        <v>14</v>
      </c>
      <c r="F144" t="s">
        <v>61</v>
      </c>
      <c r="G144">
        <v>624</v>
      </c>
      <c r="H144">
        <v>37</v>
      </c>
      <c r="J144" t="s">
        <v>16</v>
      </c>
      <c r="K144">
        <v>23088</v>
      </c>
    </row>
    <row r="145" spans="1:11">
      <c r="A145" t="s">
        <v>297</v>
      </c>
      <c r="B145" t="s">
        <v>106</v>
      </c>
      <c r="C145" t="s">
        <v>19</v>
      </c>
      <c r="D145" t="s">
        <v>74</v>
      </c>
      <c r="E145" t="s">
        <v>21</v>
      </c>
      <c r="F145" t="s">
        <v>53</v>
      </c>
      <c r="G145">
        <v>429</v>
      </c>
      <c r="H145">
        <v>24</v>
      </c>
      <c r="I145">
        <v>722</v>
      </c>
      <c r="J145" t="s">
        <v>16</v>
      </c>
      <c r="K145">
        <v>10296</v>
      </c>
    </row>
    <row r="146" spans="1:11">
      <c r="A146" t="s">
        <v>298</v>
      </c>
      <c r="B146" t="s">
        <v>299</v>
      </c>
      <c r="C146" t="s">
        <v>33</v>
      </c>
      <c r="D146" t="s">
        <v>46</v>
      </c>
      <c r="E146" t="s">
        <v>14</v>
      </c>
      <c r="F146" t="s">
        <v>69</v>
      </c>
      <c r="G146">
        <v>643</v>
      </c>
      <c r="H146">
        <v>108</v>
      </c>
      <c r="J146" t="s">
        <v>35</v>
      </c>
      <c r="K146">
        <v>69444</v>
      </c>
    </row>
    <row r="147" spans="1:11">
      <c r="A147" t="s">
        <v>300</v>
      </c>
      <c r="B147" t="s">
        <v>193</v>
      </c>
      <c r="C147" t="s">
        <v>24</v>
      </c>
      <c r="D147" t="s">
        <v>13</v>
      </c>
      <c r="E147" t="s">
        <v>14</v>
      </c>
      <c r="F147" t="s">
        <v>34</v>
      </c>
      <c r="G147">
        <v>940</v>
      </c>
      <c r="H147">
        <v>57</v>
      </c>
      <c r="I147">
        <v>562</v>
      </c>
      <c r="J147" t="s">
        <v>35</v>
      </c>
      <c r="K147">
        <v>53580</v>
      </c>
    </row>
    <row r="148" spans="1:11">
      <c r="A148" t="s">
        <v>301</v>
      </c>
      <c r="B148" t="s">
        <v>302</v>
      </c>
      <c r="C148" t="s">
        <v>33</v>
      </c>
      <c r="D148" t="s">
        <v>74</v>
      </c>
      <c r="E148" t="s">
        <v>21</v>
      </c>
      <c r="F148" t="s">
        <v>30</v>
      </c>
      <c r="G148">
        <v>420</v>
      </c>
      <c r="H148">
        <v>28</v>
      </c>
      <c r="J148" t="s">
        <v>35</v>
      </c>
      <c r="K148">
        <v>11760</v>
      </c>
    </row>
    <row r="149" spans="1:11">
      <c r="A149" t="s">
        <v>303</v>
      </c>
      <c r="B149" t="s">
        <v>304</v>
      </c>
      <c r="C149" t="s">
        <v>24</v>
      </c>
      <c r="D149" t="s">
        <v>64</v>
      </c>
      <c r="E149" t="s">
        <v>21</v>
      </c>
      <c r="F149" t="s">
        <v>58</v>
      </c>
      <c r="G149">
        <v>187</v>
      </c>
      <c r="H149">
        <v>53</v>
      </c>
      <c r="J149" t="s">
        <v>35</v>
      </c>
      <c r="K149">
        <v>9911</v>
      </c>
    </row>
    <row r="150" spans="1:11">
      <c r="A150" t="s">
        <v>305</v>
      </c>
      <c r="B150" t="s">
        <v>306</v>
      </c>
      <c r="C150" t="s">
        <v>24</v>
      </c>
      <c r="D150" t="s">
        <v>29</v>
      </c>
      <c r="E150" t="s">
        <v>14</v>
      </c>
      <c r="F150" t="s">
        <v>15</v>
      </c>
      <c r="G150">
        <v>1650</v>
      </c>
      <c r="H150">
        <v>52</v>
      </c>
      <c r="I150">
        <v>786</v>
      </c>
      <c r="J150" t="s">
        <v>35</v>
      </c>
      <c r="K150">
        <v>85800</v>
      </c>
    </row>
    <row r="151" spans="1:11">
      <c r="A151" t="s">
        <v>307</v>
      </c>
      <c r="B151" t="s">
        <v>255</v>
      </c>
      <c r="C151" t="s">
        <v>12</v>
      </c>
      <c r="D151" t="s">
        <v>20</v>
      </c>
      <c r="E151" t="s">
        <v>21</v>
      </c>
      <c r="F151" t="s">
        <v>15</v>
      </c>
      <c r="G151">
        <v>419</v>
      </c>
      <c r="H151">
        <v>56</v>
      </c>
      <c r="I151">
        <v>460</v>
      </c>
      <c r="J151" t="s">
        <v>16</v>
      </c>
      <c r="K151">
        <v>23464</v>
      </c>
    </row>
    <row r="152" spans="1:11">
      <c r="A152" t="s">
        <v>308</v>
      </c>
      <c r="B152" t="s">
        <v>309</v>
      </c>
      <c r="C152" t="s">
        <v>45</v>
      </c>
      <c r="D152" t="s">
        <v>29</v>
      </c>
      <c r="E152" t="s">
        <v>14</v>
      </c>
      <c r="F152" t="s">
        <v>53</v>
      </c>
      <c r="G152">
        <v>1217</v>
      </c>
      <c r="H152">
        <v>18</v>
      </c>
      <c r="I152">
        <v>476</v>
      </c>
      <c r="J152" t="s">
        <v>16</v>
      </c>
      <c r="K152">
        <v>21906</v>
      </c>
    </row>
    <row r="153" spans="1:11">
      <c r="A153" t="s">
        <v>310</v>
      </c>
      <c r="B153" t="s">
        <v>311</v>
      </c>
      <c r="C153" t="s">
        <v>12</v>
      </c>
      <c r="D153" t="s">
        <v>20</v>
      </c>
      <c r="E153" t="s">
        <v>21</v>
      </c>
      <c r="F153" t="s">
        <v>15</v>
      </c>
      <c r="G153">
        <v>284</v>
      </c>
      <c r="H153">
        <v>19</v>
      </c>
      <c r="J153" t="s">
        <v>35</v>
      </c>
      <c r="K153">
        <v>5396</v>
      </c>
    </row>
    <row r="154" spans="1:11">
      <c r="A154" t="s">
        <v>312</v>
      </c>
      <c r="B154" t="s">
        <v>313</v>
      </c>
      <c r="C154" t="s">
        <v>45</v>
      </c>
      <c r="D154" t="s">
        <v>64</v>
      </c>
      <c r="E154" t="s">
        <v>21</v>
      </c>
      <c r="F154" t="s">
        <v>15</v>
      </c>
      <c r="G154">
        <v>773</v>
      </c>
      <c r="H154">
        <v>46</v>
      </c>
      <c r="I154">
        <v>510</v>
      </c>
      <c r="J154" t="s">
        <v>16</v>
      </c>
      <c r="K154">
        <v>35558</v>
      </c>
    </row>
    <row r="155" spans="1:11">
      <c r="A155" t="s">
        <v>314</v>
      </c>
      <c r="B155" t="s">
        <v>315</v>
      </c>
      <c r="C155" t="s">
        <v>33</v>
      </c>
      <c r="D155" t="s">
        <v>13</v>
      </c>
      <c r="E155" t="s">
        <v>14</v>
      </c>
      <c r="F155" t="s">
        <v>26</v>
      </c>
      <c r="G155">
        <v>1429</v>
      </c>
      <c r="H155">
        <v>28</v>
      </c>
      <c r="J155" t="s">
        <v>35</v>
      </c>
      <c r="K155">
        <v>40012</v>
      </c>
    </row>
    <row r="156" spans="1:11">
      <c r="A156" t="s">
        <v>316</v>
      </c>
      <c r="B156" t="s">
        <v>317</v>
      </c>
      <c r="C156" t="s">
        <v>45</v>
      </c>
      <c r="D156" t="s">
        <v>13</v>
      </c>
      <c r="E156" t="s">
        <v>14</v>
      </c>
      <c r="F156" t="s">
        <v>15</v>
      </c>
      <c r="G156">
        <v>1765</v>
      </c>
      <c r="H156">
        <v>25</v>
      </c>
      <c r="I156">
        <v>790</v>
      </c>
      <c r="J156" t="s">
        <v>35</v>
      </c>
      <c r="K156">
        <v>44125</v>
      </c>
    </row>
    <row r="157" spans="1:11">
      <c r="A157" t="s">
        <v>318</v>
      </c>
      <c r="B157" t="s">
        <v>319</v>
      </c>
      <c r="C157" t="s">
        <v>33</v>
      </c>
      <c r="D157" t="s">
        <v>20</v>
      </c>
      <c r="E157" t="s">
        <v>21</v>
      </c>
      <c r="F157" t="s">
        <v>53</v>
      </c>
      <c r="G157">
        <v>379</v>
      </c>
      <c r="H157">
        <v>35</v>
      </c>
      <c r="J157" t="s">
        <v>35</v>
      </c>
      <c r="K157">
        <v>13265</v>
      </c>
    </row>
    <row r="158" spans="1:11">
      <c r="A158" t="s">
        <v>320</v>
      </c>
      <c r="B158" t="s">
        <v>321</v>
      </c>
      <c r="C158" t="s">
        <v>12</v>
      </c>
      <c r="D158" t="s">
        <v>20</v>
      </c>
      <c r="E158" t="s">
        <v>21</v>
      </c>
      <c r="F158" t="s">
        <v>34</v>
      </c>
      <c r="G158">
        <v>598</v>
      </c>
      <c r="H158">
        <v>55</v>
      </c>
      <c r="J158" t="s">
        <v>16</v>
      </c>
      <c r="K158">
        <v>32890</v>
      </c>
    </row>
    <row r="159" spans="1:11">
      <c r="A159" t="s">
        <v>322</v>
      </c>
      <c r="B159" t="s">
        <v>323</v>
      </c>
      <c r="C159" t="s">
        <v>19</v>
      </c>
      <c r="D159" t="s">
        <v>40</v>
      </c>
      <c r="E159" t="s">
        <v>14</v>
      </c>
      <c r="F159" t="s">
        <v>30</v>
      </c>
      <c r="G159">
        <v>309</v>
      </c>
      <c r="H159">
        <v>25</v>
      </c>
      <c r="I159">
        <v>408</v>
      </c>
      <c r="J159" t="s">
        <v>35</v>
      </c>
      <c r="K159">
        <v>7725</v>
      </c>
    </row>
    <row r="160" spans="1:11">
      <c r="A160" t="s">
        <v>324</v>
      </c>
      <c r="B160" t="s">
        <v>325</v>
      </c>
      <c r="C160" t="s">
        <v>19</v>
      </c>
      <c r="D160" t="s">
        <v>46</v>
      </c>
      <c r="E160" t="s">
        <v>14</v>
      </c>
      <c r="F160" t="s">
        <v>69</v>
      </c>
      <c r="G160">
        <v>609</v>
      </c>
      <c r="H160">
        <v>70</v>
      </c>
      <c r="J160" t="s">
        <v>16</v>
      </c>
      <c r="K160">
        <v>42630</v>
      </c>
    </row>
    <row r="161" spans="1:11">
      <c r="A161" t="s">
        <v>326</v>
      </c>
      <c r="B161" t="s">
        <v>327</v>
      </c>
      <c r="C161" t="s">
        <v>24</v>
      </c>
      <c r="D161" t="s">
        <v>20</v>
      </c>
      <c r="E161" t="s">
        <v>21</v>
      </c>
      <c r="F161" t="s">
        <v>26</v>
      </c>
      <c r="G161">
        <v>173</v>
      </c>
      <c r="H161">
        <v>31</v>
      </c>
      <c r="J161" t="s">
        <v>35</v>
      </c>
      <c r="K161">
        <v>5363</v>
      </c>
    </row>
    <row r="162" spans="1:11">
      <c r="A162" t="s">
        <v>328</v>
      </c>
      <c r="B162" t="s">
        <v>329</v>
      </c>
      <c r="C162" t="s">
        <v>19</v>
      </c>
      <c r="D162" t="s">
        <v>89</v>
      </c>
      <c r="E162" t="s">
        <v>14</v>
      </c>
      <c r="F162" t="s">
        <v>53</v>
      </c>
      <c r="G162">
        <v>1679</v>
      </c>
      <c r="H162">
        <v>26</v>
      </c>
      <c r="J162" t="s">
        <v>35</v>
      </c>
      <c r="K162">
        <v>43654</v>
      </c>
    </row>
    <row r="163" spans="1:11">
      <c r="A163" t="s">
        <v>330</v>
      </c>
      <c r="B163" t="s">
        <v>331</v>
      </c>
      <c r="C163" t="s">
        <v>33</v>
      </c>
      <c r="D163" t="s">
        <v>46</v>
      </c>
      <c r="E163" t="s">
        <v>14</v>
      </c>
      <c r="F163" t="s">
        <v>34</v>
      </c>
      <c r="G163">
        <v>432</v>
      </c>
      <c r="H163">
        <v>19</v>
      </c>
      <c r="J163" t="s">
        <v>35</v>
      </c>
      <c r="K163">
        <v>8208</v>
      </c>
    </row>
    <row r="164" spans="1:11">
      <c r="A164" t="s">
        <v>332</v>
      </c>
      <c r="B164" t="s">
        <v>333</v>
      </c>
      <c r="C164" t="s">
        <v>19</v>
      </c>
      <c r="D164" t="s">
        <v>13</v>
      </c>
      <c r="E164" t="s">
        <v>14</v>
      </c>
      <c r="F164" t="s">
        <v>30</v>
      </c>
      <c r="G164">
        <v>1392</v>
      </c>
      <c r="H164">
        <v>25</v>
      </c>
      <c r="J164" t="s">
        <v>35</v>
      </c>
      <c r="K164">
        <v>34800</v>
      </c>
    </row>
    <row r="165" spans="1:11">
      <c r="A165" t="s">
        <v>334</v>
      </c>
      <c r="B165" t="s">
        <v>279</v>
      </c>
      <c r="C165" t="s">
        <v>45</v>
      </c>
      <c r="D165" t="s">
        <v>46</v>
      </c>
      <c r="E165" t="s">
        <v>14</v>
      </c>
      <c r="F165" t="s">
        <v>69</v>
      </c>
      <c r="G165">
        <v>897</v>
      </c>
      <c r="H165">
        <v>91</v>
      </c>
      <c r="I165">
        <v>272</v>
      </c>
      <c r="J165" t="s">
        <v>16</v>
      </c>
      <c r="K165">
        <v>81627</v>
      </c>
    </row>
    <row r="166" spans="1:11">
      <c r="A166" t="s">
        <v>335</v>
      </c>
      <c r="B166" t="s">
        <v>336</v>
      </c>
      <c r="C166" t="s">
        <v>12</v>
      </c>
      <c r="D166" t="s">
        <v>25</v>
      </c>
      <c r="E166" t="s">
        <v>21</v>
      </c>
      <c r="F166" t="s">
        <v>26</v>
      </c>
      <c r="G166">
        <v>844</v>
      </c>
      <c r="H166">
        <v>31</v>
      </c>
      <c r="J166" t="s">
        <v>16</v>
      </c>
      <c r="K166">
        <v>26164</v>
      </c>
    </row>
    <row r="167" spans="1:11">
      <c r="A167" t="s">
        <v>337</v>
      </c>
      <c r="B167" t="s">
        <v>338</v>
      </c>
      <c r="C167" t="s">
        <v>12</v>
      </c>
      <c r="D167" t="s">
        <v>13</v>
      </c>
      <c r="E167" t="s">
        <v>14</v>
      </c>
      <c r="F167" t="s">
        <v>58</v>
      </c>
      <c r="G167">
        <v>855</v>
      </c>
      <c r="H167">
        <v>23</v>
      </c>
      <c r="J167" t="s">
        <v>16</v>
      </c>
      <c r="K167">
        <v>19665</v>
      </c>
    </row>
    <row r="168" spans="1:11">
      <c r="A168" t="s">
        <v>339</v>
      </c>
      <c r="B168" t="s">
        <v>340</v>
      </c>
      <c r="C168" t="s">
        <v>24</v>
      </c>
      <c r="D168" t="s">
        <v>74</v>
      </c>
      <c r="E168" t="s">
        <v>21</v>
      </c>
      <c r="F168" t="s">
        <v>53</v>
      </c>
      <c r="G168">
        <v>559</v>
      </c>
      <c r="H168">
        <v>40</v>
      </c>
      <c r="J168" t="s">
        <v>35</v>
      </c>
      <c r="K168">
        <v>22360</v>
      </c>
    </row>
    <row r="169" spans="1:11">
      <c r="A169" t="s">
        <v>341</v>
      </c>
      <c r="B169" t="s">
        <v>342</v>
      </c>
      <c r="C169" t="s">
        <v>33</v>
      </c>
      <c r="D169" t="s">
        <v>64</v>
      </c>
      <c r="E169" t="s">
        <v>21</v>
      </c>
      <c r="F169" t="s">
        <v>58</v>
      </c>
      <c r="G169">
        <v>552</v>
      </c>
      <c r="H169">
        <v>39</v>
      </c>
      <c r="J169" t="s">
        <v>16</v>
      </c>
      <c r="K169">
        <v>21528</v>
      </c>
    </row>
    <row r="170" spans="1:11">
      <c r="A170" t="s">
        <v>343</v>
      </c>
      <c r="B170" t="s">
        <v>344</v>
      </c>
      <c r="C170" t="s">
        <v>12</v>
      </c>
      <c r="D170" t="s">
        <v>64</v>
      </c>
      <c r="E170" t="s">
        <v>21</v>
      </c>
      <c r="F170" t="s">
        <v>34</v>
      </c>
      <c r="G170">
        <v>138</v>
      </c>
      <c r="H170">
        <v>64</v>
      </c>
      <c r="J170" t="s">
        <v>16</v>
      </c>
      <c r="K170">
        <v>8832</v>
      </c>
    </row>
    <row r="171" spans="1:11">
      <c r="A171" t="s">
        <v>345</v>
      </c>
      <c r="B171" t="s">
        <v>346</v>
      </c>
      <c r="C171" t="s">
        <v>33</v>
      </c>
      <c r="D171" t="s">
        <v>13</v>
      </c>
      <c r="E171" t="s">
        <v>14</v>
      </c>
      <c r="F171" t="s">
        <v>30</v>
      </c>
      <c r="G171">
        <v>1635</v>
      </c>
      <c r="H171">
        <v>35</v>
      </c>
      <c r="J171" t="s">
        <v>16</v>
      </c>
      <c r="K171">
        <v>57225</v>
      </c>
    </row>
    <row r="172" spans="1:11">
      <c r="A172" t="s">
        <v>347</v>
      </c>
      <c r="B172" t="s">
        <v>348</v>
      </c>
      <c r="C172" t="s">
        <v>24</v>
      </c>
      <c r="D172" t="s">
        <v>64</v>
      </c>
      <c r="E172" t="s">
        <v>21</v>
      </c>
      <c r="F172" t="s">
        <v>53</v>
      </c>
      <c r="G172">
        <v>561</v>
      </c>
      <c r="H172">
        <v>36</v>
      </c>
      <c r="J172" t="s">
        <v>16</v>
      </c>
      <c r="K172">
        <v>20196</v>
      </c>
    </row>
    <row r="173" spans="1:11">
      <c r="A173" t="s">
        <v>349</v>
      </c>
      <c r="B173" t="s">
        <v>271</v>
      </c>
      <c r="C173" t="s">
        <v>19</v>
      </c>
      <c r="D173" t="s">
        <v>25</v>
      </c>
      <c r="E173" t="s">
        <v>21</v>
      </c>
      <c r="F173" t="s">
        <v>58</v>
      </c>
      <c r="G173">
        <v>824</v>
      </c>
      <c r="H173">
        <v>33</v>
      </c>
      <c r="J173" t="s">
        <v>16</v>
      </c>
      <c r="K173">
        <v>27192</v>
      </c>
    </row>
    <row r="174" spans="1:11">
      <c r="A174" t="s">
        <v>350</v>
      </c>
      <c r="B174" t="s">
        <v>351</v>
      </c>
      <c r="C174" t="s">
        <v>12</v>
      </c>
      <c r="D174" t="s">
        <v>64</v>
      </c>
      <c r="E174" t="s">
        <v>21</v>
      </c>
      <c r="F174" t="s">
        <v>69</v>
      </c>
      <c r="G174">
        <v>893</v>
      </c>
      <c r="H174">
        <v>110</v>
      </c>
      <c r="J174" t="s">
        <v>16</v>
      </c>
      <c r="K174">
        <v>98230</v>
      </c>
    </row>
    <row r="175" spans="1:11">
      <c r="A175" t="s">
        <v>352</v>
      </c>
      <c r="B175" t="s">
        <v>128</v>
      </c>
      <c r="C175" t="s">
        <v>12</v>
      </c>
      <c r="D175" t="s">
        <v>64</v>
      </c>
      <c r="E175" t="s">
        <v>21</v>
      </c>
      <c r="F175" t="s">
        <v>34</v>
      </c>
      <c r="G175">
        <v>794</v>
      </c>
      <c r="H175">
        <v>42</v>
      </c>
      <c r="J175" t="s">
        <v>16</v>
      </c>
      <c r="K175">
        <v>33348</v>
      </c>
    </row>
    <row r="176" spans="1:11">
      <c r="A176" t="s">
        <v>353</v>
      </c>
      <c r="B176" t="s">
        <v>354</v>
      </c>
      <c r="C176" t="s">
        <v>24</v>
      </c>
      <c r="D176" t="s">
        <v>64</v>
      </c>
      <c r="E176" t="s">
        <v>21</v>
      </c>
      <c r="F176" t="s">
        <v>34</v>
      </c>
      <c r="G176">
        <v>458</v>
      </c>
      <c r="H176">
        <v>73</v>
      </c>
      <c r="J176" t="s">
        <v>35</v>
      </c>
      <c r="K176">
        <v>33434</v>
      </c>
    </row>
    <row r="177" spans="1:11">
      <c r="A177" t="s">
        <v>355</v>
      </c>
      <c r="B177" t="s">
        <v>234</v>
      </c>
      <c r="C177" t="s">
        <v>12</v>
      </c>
      <c r="D177" t="s">
        <v>29</v>
      </c>
      <c r="E177" t="s">
        <v>14</v>
      </c>
      <c r="F177" t="s">
        <v>34</v>
      </c>
      <c r="G177">
        <v>1271</v>
      </c>
      <c r="H177">
        <v>45</v>
      </c>
      <c r="J177" t="s">
        <v>16</v>
      </c>
      <c r="K177">
        <v>57195</v>
      </c>
    </row>
    <row r="178" spans="1:11">
      <c r="A178" t="s">
        <v>356</v>
      </c>
      <c r="B178" t="s">
        <v>357</v>
      </c>
      <c r="C178" t="s">
        <v>19</v>
      </c>
      <c r="D178" t="s">
        <v>20</v>
      </c>
      <c r="E178" t="s">
        <v>21</v>
      </c>
      <c r="F178" t="s">
        <v>69</v>
      </c>
      <c r="G178">
        <v>416</v>
      </c>
      <c r="H178">
        <v>93</v>
      </c>
      <c r="I178">
        <v>284</v>
      </c>
      <c r="J178" t="s">
        <v>35</v>
      </c>
      <c r="K178">
        <v>38688</v>
      </c>
    </row>
    <row r="179" spans="1:11">
      <c r="A179" t="s">
        <v>358</v>
      </c>
      <c r="B179" t="s">
        <v>359</v>
      </c>
      <c r="C179" t="s">
        <v>45</v>
      </c>
      <c r="D179" t="s">
        <v>40</v>
      </c>
      <c r="E179" t="s">
        <v>14</v>
      </c>
      <c r="F179" t="s">
        <v>26</v>
      </c>
      <c r="G179">
        <v>179</v>
      </c>
      <c r="H179">
        <v>24</v>
      </c>
      <c r="I179">
        <v>402</v>
      </c>
      <c r="J179" t="s">
        <v>16</v>
      </c>
      <c r="K179">
        <v>4296</v>
      </c>
    </row>
    <row r="180" spans="1:11">
      <c r="A180" t="s">
        <v>360</v>
      </c>
      <c r="B180" t="s">
        <v>37</v>
      </c>
      <c r="C180" t="s">
        <v>33</v>
      </c>
      <c r="D180" t="s">
        <v>64</v>
      </c>
      <c r="E180" t="s">
        <v>21</v>
      </c>
      <c r="F180" t="s">
        <v>58</v>
      </c>
      <c r="G180">
        <v>285</v>
      </c>
      <c r="H180">
        <v>39</v>
      </c>
      <c r="J180" t="s">
        <v>16</v>
      </c>
      <c r="K180">
        <v>11115</v>
      </c>
    </row>
    <row r="181" spans="1:11">
      <c r="A181" t="s">
        <v>361</v>
      </c>
      <c r="B181" t="s">
        <v>362</v>
      </c>
      <c r="C181" t="s">
        <v>33</v>
      </c>
      <c r="D181" t="s">
        <v>74</v>
      </c>
      <c r="E181" t="s">
        <v>21</v>
      </c>
      <c r="F181" t="s">
        <v>15</v>
      </c>
      <c r="G181">
        <v>792</v>
      </c>
      <c r="H181">
        <v>41</v>
      </c>
      <c r="I181">
        <v>836</v>
      </c>
      <c r="J181" t="s">
        <v>35</v>
      </c>
      <c r="K181">
        <v>32472</v>
      </c>
    </row>
    <row r="182" spans="1:11">
      <c r="A182" t="s">
        <v>363</v>
      </c>
      <c r="B182" t="s">
        <v>364</v>
      </c>
      <c r="C182" t="s">
        <v>24</v>
      </c>
      <c r="D182" t="s">
        <v>74</v>
      </c>
      <c r="E182" t="s">
        <v>21</v>
      </c>
      <c r="F182" t="s">
        <v>26</v>
      </c>
      <c r="G182">
        <v>416</v>
      </c>
      <c r="H182">
        <v>27</v>
      </c>
      <c r="J182" t="s">
        <v>35</v>
      </c>
      <c r="K182">
        <v>11232</v>
      </c>
    </row>
    <row r="183" spans="1:11">
      <c r="A183" t="s">
        <v>365</v>
      </c>
      <c r="B183" t="s">
        <v>366</v>
      </c>
      <c r="C183" t="s">
        <v>12</v>
      </c>
      <c r="D183" t="s">
        <v>74</v>
      </c>
      <c r="E183" t="s">
        <v>21</v>
      </c>
      <c r="F183" t="s">
        <v>53</v>
      </c>
      <c r="G183">
        <v>614</v>
      </c>
      <c r="H183">
        <v>34</v>
      </c>
      <c r="J183" t="s">
        <v>16</v>
      </c>
      <c r="K183">
        <v>20876</v>
      </c>
    </row>
    <row r="184" spans="1:11">
      <c r="A184" t="s">
        <v>367</v>
      </c>
      <c r="B184" t="s">
        <v>199</v>
      </c>
      <c r="C184" t="s">
        <v>19</v>
      </c>
      <c r="D184" t="s">
        <v>29</v>
      </c>
      <c r="E184" t="s">
        <v>14</v>
      </c>
      <c r="F184" t="s">
        <v>61</v>
      </c>
      <c r="G184">
        <v>1260</v>
      </c>
      <c r="H184">
        <v>94</v>
      </c>
      <c r="J184" t="s">
        <v>16</v>
      </c>
      <c r="K184">
        <v>118440</v>
      </c>
    </row>
    <row r="185" spans="1:11">
      <c r="A185" t="s">
        <v>368</v>
      </c>
      <c r="B185" t="s">
        <v>68</v>
      </c>
      <c r="C185" t="s">
        <v>45</v>
      </c>
      <c r="D185" t="s">
        <v>46</v>
      </c>
      <c r="E185" t="s">
        <v>14</v>
      </c>
      <c r="F185" t="s">
        <v>34</v>
      </c>
      <c r="G185">
        <v>560</v>
      </c>
      <c r="H185">
        <v>35</v>
      </c>
      <c r="I185">
        <v>625</v>
      </c>
      <c r="J185" t="s">
        <v>16</v>
      </c>
      <c r="K185">
        <v>19600</v>
      </c>
    </row>
    <row r="186" spans="1:11">
      <c r="A186" t="s">
        <v>369</v>
      </c>
      <c r="B186" t="s">
        <v>370</v>
      </c>
      <c r="C186" t="s">
        <v>12</v>
      </c>
      <c r="D186" t="s">
        <v>40</v>
      </c>
      <c r="E186" t="s">
        <v>14</v>
      </c>
      <c r="F186" t="s">
        <v>53</v>
      </c>
      <c r="G186">
        <v>524</v>
      </c>
      <c r="H186">
        <v>22</v>
      </c>
      <c r="J186" t="s">
        <v>35</v>
      </c>
      <c r="K186">
        <v>11528</v>
      </c>
    </row>
    <row r="187" spans="1:11">
      <c r="A187" t="s">
        <v>371</v>
      </c>
      <c r="B187" t="s">
        <v>372</v>
      </c>
      <c r="C187" t="s">
        <v>19</v>
      </c>
      <c r="D187" t="s">
        <v>40</v>
      </c>
      <c r="E187" t="s">
        <v>14</v>
      </c>
      <c r="F187" t="s">
        <v>30</v>
      </c>
      <c r="G187">
        <v>329</v>
      </c>
      <c r="H187">
        <v>36</v>
      </c>
      <c r="J187" t="s">
        <v>35</v>
      </c>
      <c r="K187">
        <v>11844</v>
      </c>
    </row>
    <row r="188" spans="1:11">
      <c r="A188" t="s">
        <v>373</v>
      </c>
      <c r="B188" t="s">
        <v>374</v>
      </c>
      <c r="C188" t="s">
        <v>19</v>
      </c>
      <c r="D188" t="s">
        <v>29</v>
      </c>
      <c r="E188" t="s">
        <v>14</v>
      </c>
      <c r="F188" t="s">
        <v>58</v>
      </c>
      <c r="G188">
        <v>1467</v>
      </c>
      <c r="H188">
        <v>28</v>
      </c>
      <c r="I188">
        <v>951</v>
      </c>
      <c r="J188" t="s">
        <v>35</v>
      </c>
      <c r="K188">
        <v>41076</v>
      </c>
    </row>
    <row r="189" spans="1:11">
      <c r="A189" t="s">
        <v>375</v>
      </c>
      <c r="B189" t="s">
        <v>376</v>
      </c>
      <c r="C189" t="s">
        <v>19</v>
      </c>
      <c r="D189" t="s">
        <v>74</v>
      </c>
      <c r="E189" t="s">
        <v>21</v>
      </c>
      <c r="F189" t="s">
        <v>15</v>
      </c>
      <c r="G189">
        <v>362</v>
      </c>
      <c r="H189">
        <v>19</v>
      </c>
      <c r="I189">
        <v>320</v>
      </c>
      <c r="J189" t="s">
        <v>35</v>
      </c>
      <c r="K189">
        <v>6878</v>
      </c>
    </row>
    <row r="190" spans="1:11">
      <c r="A190" t="s">
        <v>377</v>
      </c>
      <c r="B190" t="s">
        <v>378</v>
      </c>
      <c r="C190" t="s">
        <v>12</v>
      </c>
      <c r="D190" t="s">
        <v>13</v>
      </c>
      <c r="E190" t="s">
        <v>14</v>
      </c>
      <c r="F190" t="s">
        <v>61</v>
      </c>
      <c r="G190">
        <v>749</v>
      </c>
      <c r="H190">
        <v>75</v>
      </c>
      <c r="J190" t="s">
        <v>35</v>
      </c>
      <c r="K190">
        <v>56175</v>
      </c>
    </row>
    <row r="191" spans="1:11">
      <c r="A191" t="s">
        <v>379</v>
      </c>
      <c r="B191" t="s">
        <v>380</v>
      </c>
      <c r="C191" t="s">
        <v>24</v>
      </c>
      <c r="D191" t="s">
        <v>13</v>
      </c>
      <c r="E191" t="s">
        <v>14</v>
      </c>
      <c r="F191" t="s">
        <v>34</v>
      </c>
      <c r="G191">
        <v>1597</v>
      </c>
      <c r="H191">
        <v>56</v>
      </c>
      <c r="J191" t="s">
        <v>16</v>
      </c>
      <c r="K191">
        <v>89432</v>
      </c>
    </row>
    <row r="192" spans="1:11">
      <c r="A192" t="s">
        <v>381</v>
      </c>
      <c r="B192" t="s">
        <v>382</v>
      </c>
      <c r="C192" t="s">
        <v>33</v>
      </c>
      <c r="D192" t="s">
        <v>29</v>
      </c>
      <c r="E192" t="s">
        <v>14</v>
      </c>
      <c r="F192" t="s">
        <v>61</v>
      </c>
      <c r="G192">
        <v>1759</v>
      </c>
      <c r="H192">
        <v>35</v>
      </c>
      <c r="J192" t="s">
        <v>16</v>
      </c>
      <c r="K192">
        <v>61565</v>
      </c>
    </row>
    <row r="193" spans="1:11">
      <c r="A193" t="s">
        <v>383</v>
      </c>
      <c r="B193" t="s">
        <v>136</v>
      </c>
      <c r="C193" t="s">
        <v>19</v>
      </c>
      <c r="D193" t="s">
        <v>13</v>
      </c>
      <c r="E193" t="s">
        <v>14</v>
      </c>
      <c r="F193" t="s">
        <v>69</v>
      </c>
      <c r="G193">
        <v>1614</v>
      </c>
      <c r="H193">
        <v>96</v>
      </c>
      <c r="J193" t="s">
        <v>16</v>
      </c>
      <c r="K193">
        <v>154944</v>
      </c>
    </row>
    <row r="194" spans="1:11">
      <c r="A194" t="s">
        <v>384</v>
      </c>
      <c r="B194" t="s">
        <v>39</v>
      </c>
      <c r="C194" t="s">
        <v>19</v>
      </c>
      <c r="D194" t="s">
        <v>20</v>
      </c>
      <c r="E194" t="s">
        <v>21</v>
      </c>
      <c r="F194" t="s">
        <v>53</v>
      </c>
      <c r="G194">
        <v>482</v>
      </c>
      <c r="H194">
        <v>34</v>
      </c>
      <c r="J194" t="s">
        <v>35</v>
      </c>
      <c r="K194">
        <v>16388</v>
      </c>
    </row>
    <row r="195" spans="1:11">
      <c r="A195" t="s">
        <v>385</v>
      </c>
      <c r="B195" t="s">
        <v>386</v>
      </c>
      <c r="C195" t="s">
        <v>12</v>
      </c>
      <c r="D195" t="s">
        <v>13</v>
      </c>
      <c r="E195" t="s">
        <v>14</v>
      </c>
      <c r="F195" t="s">
        <v>69</v>
      </c>
      <c r="G195">
        <v>712</v>
      </c>
      <c r="H195">
        <v>103</v>
      </c>
      <c r="J195" t="s">
        <v>16</v>
      </c>
      <c r="K195">
        <v>73336</v>
      </c>
    </row>
    <row r="196" spans="1:11">
      <c r="A196" t="s">
        <v>387</v>
      </c>
      <c r="B196" t="s">
        <v>388</v>
      </c>
      <c r="C196" t="s">
        <v>45</v>
      </c>
      <c r="D196" t="s">
        <v>64</v>
      </c>
      <c r="E196" t="s">
        <v>21</v>
      </c>
      <c r="F196" t="s">
        <v>69</v>
      </c>
      <c r="G196">
        <v>746</v>
      </c>
      <c r="H196">
        <v>116</v>
      </c>
      <c r="I196">
        <v>286</v>
      </c>
      <c r="J196" t="s">
        <v>35</v>
      </c>
      <c r="K196">
        <v>86536</v>
      </c>
    </row>
    <row r="197" spans="1:11">
      <c r="A197" t="s">
        <v>389</v>
      </c>
      <c r="B197" t="s">
        <v>390</v>
      </c>
      <c r="C197" t="s">
        <v>45</v>
      </c>
      <c r="D197" t="s">
        <v>89</v>
      </c>
      <c r="E197" t="s">
        <v>14</v>
      </c>
      <c r="F197" t="s">
        <v>61</v>
      </c>
      <c r="G197">
        <v>908</v>
      </c>
      <c r="H197">
        <v>42</v>
      </c>
      <c r="J197" t="s">
        <v>35</v>
      </c>
      <c r="K197">
        <v>38136</v>
      </c>
    </row>
    <row r="198" spans="1:11">
      <c r="A198" t="s">
        <v>391</v>
      </c>
      <c r="B198" t="s">
        <v>392</v>
      </c>
      <c r="C198" t="s">
        <v>12</v>
      </c>
      <c r="D198" t="s">
        <v>25</v>
      </c>
      <c r="E198" t="s">
        <v>21</v>
      </c>
      <c r="F198" t="s">
        <v>53</v>
      </c>
      <c r="G198">
        <v>871</v>
      </c>
      <c r="H198">
        <v>23</v>
      </c>
      <c r="I198">
        <v>762</v>
      </c>
      <c r="J198" t="s">
        <v>35</v>
      </c>
      <c r="K198">
        <v>20033</v>
      </c>
    </row>
    <row r="199" spans="1:11">
      <c r="A199" t="s">
        <v>393</v>
      </c>
      <c r="B199" t="s">
        <v>163</v>
      </c>
      <c r="C199" t="s">
        <v>12</v>
      </c>
      <c r="D199" t="s">
        <v>89</v>
      </c>
      <c r="E199" t="s">
        <v>14</v>
      </c>
      <c r="F199" t="s">
        <v>69</v>
      </c>
      <c r="G199">
        <v>1253</v>
      </c>
      <c r="H199">
        <v>71</v>
      </c>
      <c r="J199" t="s">
        <v>35</v>
      </c>
      <c r="K199">
        <v>88963</v>
      </c>
    </row>
    <row r="200" spans="1:11">
      <c r="A200" t="s">
        <v>394</v>
      </c>
      <c r="B200" t="s">
        <v>395</v>
      </c>
      <c r="C200" t="s">
        <v>24</v>
      </c>
      <c r="D200" t="s">
        <v>64</v>
      </c>
      <c r="E200" t="s">
        <v>21</v>
      </c>
      <c r="F200" t="s">
        <v>58</v>
      </c>
      <c r="G200">
        <v>476</v>
      </c>
      <c r="H200">
        <v>79</v>
      </c>
      <c r="J200" t="s">
        <v>16</v>
      </c>
      <c r="K200">
        <v>37604</v>
      </c>
    </row>
    <row r="201" spans="1:11">
      <c r="A201" t="s">
        <v>396</v>
      </c>
      <c r="B201" t="s">
        <v>397</v>
      </c>
      <c r="C201" t="s">
        <v>33</v>
      </c>
      <c r="D201" t="s">
        <v>20</v>
      </c>
      <c r="E201" t="s">
        <v>21</v>
      </c>
      <c r="F201" t="s">
        <v>34</v>
      </c>
      <c r="G201">
        <v>284</v>
      </c>
      <c r="H201">
        <v>56</v>
      </c>
      <c r="J201" t="s">
        <v>16</v>
      </c>
      <c r="K201">
        <v>15904</v>
      </c>
    </row>
    <row r="202" spans="1:11">
      <c r="A202" t="s">
        <v>398</v>
      </c>
      <c r="B202" t="s">
        <v>399</v>
      </c>
      <c r="C202" t="s">
        <v>12</v>
      </c>
      <c r="D202" t="s">
        <v>13</v>
      </c>
      <c r="E202" t="s">
        <v>14</v>
      </c>
      <c r="F202" t="s">
        <v>69</v>
      </c>
      <c r="G202">
        <v>1413</v>
      </c>
      <c r="H202">
        <v>82</v>
      </c>
      <c r="J202" t="s">
        <v>35</v>
      </c>
      <c r="K202">
        <v>115866</v>
      </c>
    </row>
    <row r="203" spans="1:11">
      <c r="A203" t="s">
        <v>400</v>
      </c>
      <c r="B203" t="s">
        <v>401</v>
      </c>
      <c r="C203" t="s">
        <v>19</v>
      </c>
      <c r="D203" t="s">
        <v>64</v>
      </c>
      <c r="E203" t="s">
        <v>21</v>
      </c>
      <c r="F203" t="s">
        <v>53</v>
      </c>
      <c r="G203">
        <v>545</v>
      </c>
      <c r="H203">
        <v>52</v>
      </c>
      <c r="J203" t="s">
        <v>16</v>
      </c>
      <c r="K203">
        <v>28340</v>
      </c>
    </row>
    <row r="204" spans="1:11">
      <c r="A204" t="s">
        <v>402</v>
      </c>
      <c r="B204" t="s">
        <v>403</v>
      </c>
      <c r="C204" t="s">
        <v>24</v>
      </c>
      <c r="D204" t="s">
        <v>20</v>
      </c>
      <c r="E204" t="s">
        <v>21</v>
      </c>
      <c r="F204" t="s">
        <v>69</v>
      </c>
      <c r="G204">
        <v>131</v>
      </c>
      <c r="H204">
        <v>80</v>
      </c>
      <c r="J204" t="s">
        <v>35</v>
      </c>
      <c r="K204">
        <v>10480</v>
      </c>
    </row>
    <row r="205" spans="1:11">
      <c r="A205" t="s">
        <v>404</v>
      </c>
      <c r="B205" t="s">
        <v>136</v>
      </c>
      <c r="C205" t="s">
        <v>19</v>
      </c>
      <c r="D205" t="s">
        <v>89</v>
      </c>
      <c r="E205" t="s">
        <v>14</v>
      </c>
      <c r="F205" t="s">
        <v>58</v>
      </c>
      <c r="G205">
        <v>1821</v>
      </c>
      <c r="H205">
        <v>28</v>
      </c>
      <c r="J205" t="s">
        <v>16</v>
      </c>
      <c r="K205">
        <v>50988</v>
      </c>
    </row>
    <row r="206" spans="1:11">
      <c r="A206" t="s">
        <v>405</v>
      </c>
      <c r="B206" t="s">
        <v>282</v>
      </c>
      <c r="C206" t="s">
        <v>33</v>
      </c>
      <c r="D206" t="s">
        <v>29</v>
      </c>
      <c r="E206" t="s">
        <v>14</v>
      </c>
      <c r="F206" t="s">
        <v>53</v>
      </c>
      <c r="G206">
        <v>1409</v>
      </c>
      <c r="H206">
        <v>30</v>
      </c>
      <c r="I206">
        <v>687</v>
      </c>
      <c r="J206" t="s">
        <v>35</v>
      </c>
      <c r="K206">
        <v>42270</v>
      </c>
    </row>
    <row r="207" spans="1:11">
      <c r="A207" t="s">
        <v>406</v>
      </c>
      <c r="B207" t="s">
        <v>189</v>
      </c>
      <c r="C207" t="s">
        <v>12</v>
      </c>
      <c r="D207" t="s">
        <v>20</v>
      </c>
      <c r="E207" t="s">
        <v>21</v>
      </c>
      <c r="F207" t="s">
        <v>69</v>
      </c>
      <c r="G207">
        <v>216</v>
      </c>
      <c r="H207">
        <v>85</v>
      </c>
      <c r="J207" t="s">
        <v>35</v>
      </c>
      <c r="K207">
        <v>18360</v>
      </c>
    </row>
    <row r="208" spans="1:11">
      <c r="A208" t="s">
        <v>407</v>
      </c>
      <c r="B208" t="s">
        <v>408</v>
      </c>
      <c r="C208" t="s">
        <v>24</v>
      </c>
      <c r="D208" t="s">
        <v>25</v>
      </c>
      <c r="E208" t="s">
        <v>21</v>
      </c>
      <c r="F208" t="s">
        <v>30</v>
      </c>
      <c r="G208">
        <v>368</v>
      </c>
      <c r="H208">
        <v>28</v>
      </c>
      <c r="J208" t="s">
        <v>35</v>
      </c>
      <c r="K208">
        <v>10304</v>
      </c>
    </row>
    <row r="209" spans="1:11">
      <c r="A209" t="s">
        <v>409</v>
      </c>
      <c r="B209" t="s">
        <v>410</v>
      </c>
      <c r="C209" t="s">
        <v>24</v>
      </c>
      <c r="D209" t="s">
        <v>40</v>
      </c>
      <c r="E209" t="s">
        <v>14</v>
      </c>
      <c r="F209" t="s">
        <v>61</v>
      </c>
      <c r="G209">
        <v>225</v>
      </c>
      <c r="H209">
        <v>65</v>
      </c>
      <c r="I209">
        <v>238</v>
      </c>
      <c r="J209" t="s">
        <v>16</v>
      </c>
      <c r="K209">
        <v>14625</v>
      </c>
    </row>
    <row r="210" spans="1:11">
      <c r="A210" t="s">
        <v>411</v>
      </c>
      <c r="B210" t="s">
        <v>253</v>
      </c>
      <c r="C210" t="s">
        <v>12</v>
      </c>
      <c r="D210" t="s">
        <v>74</v>
      </c>
      <c r="E210" t="s">
        <v>21</v>
      </c>
      <c r="F210" t="s">
        <v>34</v>
      </c>
      <c r="G210">
        <v>455</v>
      </c>
      <c r="H210">
        <v>60</v>
      </c>
      <c r="I210">
        <v>826</v>
      </c>
      <c r="J210" t="s">
        <v>35</v>
      </c>
      <c r="K210">
        <v>27300</v>
      </c>
    </row>
    <row r="211" spans="1:11">
      <c r="A211" t="s">
        <v>412</v>
      </c>
      <c r="B211" t="s">
        <v>388</v>
      </c>
      <c r="C211" t="s">
        <v>45</v>
      </c>
      <c r="D211" t="s">
        <v>46</v>
      </c>
      <c r="E211" t="s">
        <v>14</v>
      </c>
      <c r="F211" t="s">
        <v>58</v>
      </c>
      <c r="G211">
        <v>620</v>
      </c>
      <c r="H211">
        <v>41</v>
      </c>
      <c r="I211">
        <v>329</v>
      </c>
      <c r="J211" t="s">
        <v>16</v>
      </c>
      <c r="K211">
        <v>25420</v>
      </c>
    </row>
    <row r="212" spans="1:11">
      <c r="A212" t="s">
        <v>413</v>
      </c>
      <c r="B212" t="s">
        <v>414</v>
      </c>
      <c r="C212" t="s">
        <v>19</v>
      </c>
      <c r="D212" t="s">
        <v>40</v>
      </c>
      <c r="E212" t="s">
        <v>14</v>
      </c>
      <c r="F212" t="s">
        <v>53</v>
      </c>
      <c r="G212">
        <v>667</v>
      </c>
      <c r="H212">
        <v>33</v>
      </c>
      <c r="J212" t="s">
        <v>16</v>
      </c>
      <c r="K212">
        <v>22011</v>
      </c>
    </row>
    <row r="213" spans="1:11">
      <c r="A213" t="s">
        <v>415</v>
      </c>
      <c r="B213" t="s">
        <v>344</v>
      </c>
      <c r="C213" t="s">
        <v>12</v>
      </c>
      <c r="D213" t="s">
        <v>13</v>
      </c>
      <c r="E213" t="s">
        <v>14</v>
      </c>
      <c r="F213" t="s">
        <v>34</v>
      </c>
      <c r="G213">
        <v>1968</v>
      </c>
      <c r="H213">
        <v>35</v>
      </c>
      <c r="J213" t="s">
        <v>35</v>
      </c>
      <c r="K213">
        <v>68880</v>
      </c>
    </row>
    <row r="214" spans="1:11">
      <c r="A214" t="s">
        <v>416</v>
      </c>
      <c r="B214" t="s">
        <v>253</v>
      </c>
      <c r="C214" t="s">
        <v>12</v>
      </c>
      <c r="D214" t="s">
        <v>13</v>
      </c>
      <c r="E214" t="s">
        <v>14</v>
      </c>
      <c r="F214" t="s">
        <v>58</v>
      </c>
      <c r="G214">
        <v>651</v>
      </c>
      <c r="H214">
        <v>53</v>
      </c>
      <c r="J214" t="s">
        <v>35</v>
      </c>
      <c r="K214">
        <v>34503</v>
      </c>
    </row>
    <row r="215" spans="1:11">
      <c r="A215" t="s">
        <v>417</v>
      </c>
      <c r="B215" t="s">
        <v>418</v>
      </c>
      <c r="C215" t="s">
        <v>45</v>
      </c>
      <c r="D215" t="s">
        <v>29</v>
      </c>
      <c r="E215" t="s">
        <v>14</v>
      </c>
      <c r="F215" t="s">
        <v>58</v>
      </c>
      <c r="G215">
        <v>1529</v>
      </c>
      <c r="H215">
        <v>42</v>
      </c>
      <c r="I215">
        <v>951</v>
      </c>
      <c r="J215" t="s">
        <v>16</v>
      </c>
      <c r="K215">
        <v>64218</v>
      </c>
    </row>
    <row r="216" spans="1:11">
      <c r="A216" t="s">
        <v>419</v>
      </c>
      <c r="B216" t="s">
        <v>420</v>
      </c>
      <c r="C216" t="s">
        <v>45</v>
      </c>
      <c r="D216" t="s">
        <v>46</v>
      </c>
      <c r="E216" t="s">
        <v>14</v>
      </c>
      <c r="F216" t="s">
        <v>58</v>
      </c>
      <c r="G216">
        <v>826</v>
      </c>
      <c r="H216">
        <v>38</v>
      </c>
      <c r="J216" t="s">
        <v>35</v>
      </c>
      <c r="K216">
        <v>31388</v>
      </c>
    </row>
    <row r="217" spans="1:11">
      <c r="A217" t="s">
        <v>421</v>
      </c>
      <c r="B217" t="s">
        <v>422</v>
      </c>
      <c r="C217" t="s">
        <v>45</v>
      </c>
      <c r="D217" t="s">
        <v>13</v>
      </c>
      <c r="E217" t="s">
        <v>14</v>
      </c>
      <c r="F217" t="s">
        <v>61</v>
      </c>
      <c r="G217">
        <v>1062</v>
      </c>
      <c r="H217">
        <v>106</v>
      </c>
      <c r="J217" t="s">
        <v>16</v>
      </c>
      <c r="K217">
        <v>112572</v>
      </c>
    </row>
    <row r="218" spans="1:11">
      <c r="A218" t="s">
        <v>423</v>
      </c>
      <c r="B218" t="s">
        <v>102</v>
      </c>
      <c r="C218" t="s">
        <v>24</v>
      </c>
      <c r="D218" t="s">
        <v>25</v>
      </c>
      <c r="E218" t="s">
        <v>21</v>
      </c>
      <c r="F218" t="s">
        <v>58</v>
      </c>
      <c r="G218">
        <v>275</v>
      </c>
      <c r="H218">
        <v>44</v>
      </c>
      <c r="J218" t="s">
        <v>35</v>
      </c>
      <c r="K218">
        <v>12100</v>
      </c>
    </row>
    <row r="219" spans="1:11">
      <c r="A219" t="s">
        <v>424</v>
      </c>
      <c r="B219" t="s">
        <v>372</v>
      </c>
      <c r="C219" t="s">
        <v>19</v>
      </c>
      <c r="D219" t="s">
        <v>89</v>
      </c>
      <c r="E219" t="s">
        <v>14</v>
      </c>
      <c r="F219" t="s">
        <v>15</v>
      </c>
      <c r="G219">
        <v>1813</v>
      </c>
      <c r="H219">
        <v>13</v>
      </c>
      <c r="J219" t="s">
        <v>35</v>
      </c>
      <c r="K219">
        <v>23569</v>
      </c>
    </row>
    <row r="220" spans="1:11">
      <c r="A220" t="s">
        <v>425</v>
      </c>
      <c r="B220" t="s">
        <v>426</v>
      </c>
      <c r="C220" t="s">
        <v>24</v>
      </c>
      <c r="D220" t="s">
        <v>89</v>
      </c>
      <c r="E220" t="s">
        <v>14</v>
      </c>
      <c r="F220" t="s">
        <v>53</v>
      </c>
      <c r="G220">
        <v>1814</v>
      </c>
      <c r="H220">
        <v>26</v>
      </c>
      <c r="I220">
        <v>594</v>
      </c>
      <c r="J220" t="s">
        <v>35</v>
      </c>
      <c r="K220">
        <v>47164</v>
      </c>
    </row>
    <row r="221" spans="1:11">
      <c r="A221" t="s">
        <v>427</v>
      </c>
      <c r="B221" t="s">
        <v>428</v>
      </c>
      <c r="C221" t="s">
        <v>19</v>
      </c>
      <c r="D221" t="s">
        <v>46</v>
      </c>
      <c r="E221" t="s">
        <v>14</v>
      </c>
      <c r="F221" t="s">
        <v>53</v>
      </c>
      <c r="G221">
        <v>261</v>
      </c>
      <c r="H221">
        <v>23</v>
      </c>
      <c r="J221" t="s">
        <v>35</v>
      </c>
      <c r="K221">
        <v>6003</v>
      </c>
    </row>
    <row r="222" spans="1:11">
      <c r="A222" t="s">
        <v>429</v>
      </c>
      <c r="B222" t="s">
        <v>430</v>
      </c>
      <c r="C222" t="s">
        <v>45</v>
      </c>
      <c r="D222" t="s">
        <v>40</v>
      </c>
      <c r="E222" t="s">
        <v>14</v>
      </c>
      <c r="F222" t="s">
        <v>69</v>
      </c>
      <c r="G222">
        <v>835</v>
      </c>
      <c r="H222">
        <v>90</v>
      </c>
      <c r="J222" t="s">
        <v>35</v>
      </c>
      <c r="K222">
        <v>75150</v>
      </c>
    </row>
    <row r="223" spans="1:11">
      <c r="A223" t="s">
        <v>431</v>
      </c>
      <c r="B223" t="s">
        <v>432</v>
      </c>
      <c r="C223" t="s">
        <v>24</v>
      </c>
      <c r="D223" t="s">
        <v>29</v>
      </c>
      <c r="E223" t="s">
        <v>14</v>
      </c>
      <c r="F223" t="s">
        <v>69</v>
      </c>
      <c r="G223">
        <v>717</v>
      </c>
      <c r="H223">
        <v>100</v>
      </c>
      <c r="J223" t="s">
        <v>35</v>
      </c>
      <c r="K223">
        <v>71700</v>
      </c>
    </row>
    <row r="224" spans="1:11">
      <c r="A224" t="s">
        <v>433</v>
      </c>
      <c r="B224" t="s">
        <v>52</v>
      </c>
      <c r="C224" t="s">
        <v>45</v>
      </c>
      <c r="D224" t="s">
        <v>74</v>
      </c>
      <c r="E224" t="s">
        <v>21</v>
      </c>
      <c r="F224" t="s">
        <v>26</v>
      </c>
      <c r="G224">
        <v>151</v>
      </c>
      <c r="H224">
        <v>23</v>
      </c>
      <c r="J224" t="s">
        <v>35</v>
      </c>
      <c r="K224">
        <v>3473</v>
      </c>
    </row>
    <row r="225" spans="1:11">
      <c r="A225" t="s">
        <v>434</v>
      </c>
      <c r="B225" t="s">
        <v>435</v>
      </c>
      <c r="C225" t="s">
        <v>12</v>
      </c>
      <c r="D225" t="s">
        <v>40</v>
      </c>
      <c r="E225" t="s">
        <v>14</v>
      </c>
      <c r="F225" t="s">
        <v>58</v>
      </c>
      <c r="G225">
        <v>838</v>
      </c>
      <c r="H225">
        <v>54</v>
      </c>
      <c r="I225">
        <v>420</v>
      </c>
      <c r="J225" t="s">
        <v>35</v>
      </c>
      <c r="K225">
        <v>45252</v>
      </c>
    </row>
    <row r="226" spans="1:11">
      <c r="A226" t="s">
        <v>436</v>
      </c>
      <c r="B226" t="s">
        <v>395</v>
      </c>
      <c r="C226" t="s">
        <v>24</v>
      </c>
      <c r="D226" t="s">
        <v>25</v>
      </c>
      <c r="E226" t="s">
        <v>21</v>
      </c>
      <c r="F226" t="s">
        <v>53</v>
      </c>
      <c r="G226">
        <v>609</v>
      </c>
      <c r="H226">
        <v>31</v>
      </c>
      <c r="I226">
        <v>123</v>
      </c>
      <c r="J226" t="s">
        <v>35</v>
      </c>
      <c r="K226">
        <v>18879</v>
      </c>
    </row>
    <row r="227" spans="1:11">
      <c r="A227" t="s">
        <v>437</v>
      </c>
      <c r="B227" t="s">
        <v>438</v>
      </c>
      <c r="C227" t="s">
        <v>24</v>
      </c>
      <c r="D227" t="s">
        <v>40</v>
      </c>
      <c r="E227" t="s">
        <v>14</v>
      </c>
      <c r="F227" t="s">
        <v>26</v>
      </c>
      <c r="G227">
        <v>149</v>
      </c>
      <c r="H227">
        <v>31</v>
      </c>
      <c r="J227" t="s">
        <v>35</v>
      </c>
      <c r="K227">
        <v>4619</v>
      </c>
    </row>
    <row r="228" spans="1:11">
      <c r="A228" t="s">
        <v>439</v>
      </c>
      <c r="B228" t="s">
        <v>176</v>
      </c>
      <c r="C228" t="s">
        <v>19</v>
      </c>
      <c r="D228" t="s">
        <v>46</v>
      </c>
      <c r="E228" t="s">
        <v>14</v>
      </c>
      <c r="F228" t="s">
        <v>15</v>
      </c>
      <c r="G228">
        <v>237</v>
      </c>
      <c r="H228">
        <v>45</v>
      </c>
      <c r="J228" t="s">
        <v>35</v>
      </c>
      <c r="K228">
        <v>10665</v>
      </c>
    </row>
    <row r="229" spans="1:11">
      <c r="A229" t="s">
        <v>440</v>
      </c>
      <c r="B229" t="s">
        <v>441</v>
      </c>
      <c r="C229" t="s">
        <v>33</v>
      </c>
      <c r="D229" t="s">
        <v>64</v>
      </c>
      <c r="E229" t="s">
        <v>21</v>
      </c>
      <c r="F229" t="s">
        <v>15</v>
      </c>
      <c r="G229">
        <v>675</v>
      </c>
      <c r="H229">
        <v>40</v>
      </c>
      <c r="J229" t="s">
        <v>35</v>
      </c>
      <c r="K229">
        <v>27000</v>
      </c>
    </row>
    <row r="230" spans="1:11">
      <c r="A230" t="s">
        <v>442</v>
      </c>
      <c r="B230" t="s">
        <v>66</v>
      </c>
      <c r="C230" t="s">
        <v>24</v>
      </c>
      <c r="D230" t="s">
        <v>13</v>
      </c>
      <c r="E230" t="s">
        <v>14</v>
      </c>
      <c r="F230" t="s">
        <v>30</v>
      </c>
      <c r="G230">
        <v>1626</v>
      </c>
      <c r="H230">
        <v>34</v>
      </c>
      <c r="J230" t="s">
        <v>16</v>
      </c>
      <c r="K230">
        <v>55284</v>
      </c>
    </row>
    <row r="231" spans="1:11">
      <c r="A231" t="s">
        <v>443</v>
      </c>
      <c r="B231" t="s">
        <v>444</v>
      </c>
      <c r="C231" t="s">
        <v>33</v>
      </c>
      <c r="D231" t="s">
        <v>29</v>
      </c>
      <c r="E231" t="s">
        <v>14</v>
      </c>
      <c r="F231" t="s">
        <v>34</v>
      </c>
      <c r="G231">
        <v>1194</v>
      </c>
      <c r="H231">
        <v>34</v>
      </c>
      <c r="I231">
        <v>474</v>
      </c>
      <c r="J231" t="s">
        <v>35</v>
      </c>
      <c r="K231">
        <v>40596</v>
      </c>
    </row>
    <row r="232" spans="1:11">
      <c r="A232" t="s">
        <v>445</v>
      </c>
      <c r="B232" t="s">
        <v>446</v>
      </c>
      <c r="C232" t="s">
        <v>19</v>
      </c>
      <c r="D232" t="s">
        <v>25</v>
      </c>
      <c r="E232" t="s">
        <v>21</v>
      </c>
      <c r="F232" t="s">
        <v>15</v>
      </c>
      <c r="G232">
        <v>240</v>
      </c>
      <c r="H232">
        <v>20</v>
      </c>
      <c r="J232" t="s">
        <v>35</v>
      </c>
      <c r="K232">
        <v>4800</v>
      </c>
    </row>
    <row r="233" spans="1:11">
      <c r="A233" t="s">
        <v>447</v>
      </c>
      <c r="B233" t="s">
        <v>448</v>
      </c>
      <c r="C233" t="s">
        <v>12</v>
      </c>
      <c r="D233" t="s">
        <v>29</v>
      </c>
      <c r="E233" t="s">
        <v>14</v>
      </c>
      <c r="F233" t="s">
        <v>58</v>
      </c>
      <c r="G233">
        <v>1152</v>
      </c>
      <c r="H233">
        <v>53</v>
      </c>
      <c r="J233" t="s">
        <v>35</v>
      </c>
      <c r="K233">
        <v>61056</v>
      </c>
    </row>
    <row r="234" spans="1:11">
      <c r="A234" t="s">
        <v>449</v>
      </c>
      <c r="B234" t="s">
        <v>340</v>
      </c>
      <c r="C234" t="s">
        <v>24</v>
      </c>
      <c r="D234" t="s">
        <v>64</v>
      </c>
      <c r="E234" t="s">
        <v>21</v>
      </c>
      <c r="F234" t="s">
        <v>53</v>
      </c>
      <c r="G234">
        <v>117</v>
      </c>
      <c r="H234">
        <v>48</v>
      </c>
      <c r="J234" t="s">
        <v>16</v>
      </c>
      <c r="K234">
        <v>5616</v>
      </c>
    </row>
    <row r="235" spans="1:11">
      <c r="A235" t="s">
        <v>450</v>
      </c>
      <c r="B235" t="s">
        <v>292</v>
      </c>
      <c r="C235" t="s">
        <v>19</v>
      </c>
      <c r="D235" t="s">
        <v>20</v>
      </c>
      <c r="E235" t="s">
        <v>21</v>
      </c>
      <c r="F235" t="s">
        <v>61</v>
      </c>
      <c r="G235">
        <v>585</v>
      </c>
      <c r="H235">
        <v>116</v>
      </c>
      <c r="J235" t="s">
        <v>16</v>
      </c>
      <c r="K235">
        <v>67860</v>
      </c>
    </row>
    <row r="236" spans="1:11">
      <c r="A236" t="s">
        <v>451</v>
      </c>
      <c r="B236" t="s">
        <v>452</v>
      </c>
      <c r="C236" t="s">
        <v>45</v>
      </c>
      <c r="D236" t="s">
        <v>89</v>
      </c>
      <c r="E236" t="s">
        <v>14</v>
      </c>
      <c r="F236" t="s">
        <v>53</v>
      </c>
      <c r="G236">
        <v>1788</v>
      </c>
      <c r="H236">
        <v>30</v>
      </c>
      <c r="J236" t="s">
        <v>16</v>
      </c>
      <c r="K236">
        <v>53640</v>
      </c>
    </row>
    <row r="237" spans="1:11">
      <c r="A237" t="s">
        <v>453</v>
      </c>
      <c r="B237" t="s">
        <v>454</v>
      </c>
      <c r="C237" t="s">
        <v>45</v>
      </c>
      <c r="D237" t="s">
        <v>89</v>
      </c>
      <c r="E237" t="s">
        <v>14</v>
      </c>
      <c r="F237" t="s">
        <v>34</v>
      </c>
      <c r="G237">
        <v>1403</v>
      </c>
      <c r="H237">
        <v>14</v>
      </c>
      <c r="I237">
        <v>528</v>
      </c>
      <c r="J237" t="s">
        <v>16</v>
      </c>
      <c r="K237">
        <v>19642</v>
      </c>
    </row>
    <row r="238" spans="1:11">
      <c r="A238" t="s">
        <v>455</v>
      </c>
      <c r="B238" t="s">
        <v>456</v>
      </c>
      <c r="C238" t="s">
        <v>19</v>
      </c>
      <c r="D238" t="s">
        <v>20</v>
      </c>
      <c r="E238" t="s">
        <v>21</v>
      </c>
      <c r="F238" t="s">
        <v>53</v>
      </c>
      <c r="G238">
        <v>631</v>
      </c>
      <c r="H238">
        <v>26</v>
      </c>
      <c r="J238" t="s">
        <v>35</v>
      </c>
      <c r="K238">
        <v>16406</v>
      </c>
    </row>
    <row r="239" spans="1:11">
      <c r="A239" t="s">
        <v>457</v>
      </c>
      <c r="B239" t="s">
        <v>104</v>
      </c>
      <c r="C239" t="s">
        <v>12</v>
      </c>
      <c r="D239" t="s">
        <v>25</v>
      </c>
      <c r="E239" t="s">
        <v>21</v>
      </c>
      <c r="F239" t="s">
        <v>30</v>
      </c>
      <c r="G239">
        <v>570</v>
      </c>
      <c r="H239">
        <v>30</v>
      </c>
      <c r="J239" t="s">
        <v>35</v>
      </c>
      <c r="K239">
        <v>17100</v>
      </c>
    </row>
    <row r="240" spans="1:11">
      <c r="A240" t="s">
        <v>458</v>
      </c>
      <c r="B240" t="s">
        <v>459</v>
      </c>
      <c r="C240" t="s">
        <v>45</v>
      </c>
      <c r="D240" t="s">
        <v>46</v>
      </c>
      <c r="E240" t="s">
        <v>14</v>
      </c>
      <c r="F240" t="s">
        <v>53</v>
      </c>
      <c r="G240">
        <v>385</v>
      </c>
      <c r="H240">
        <v>29</v>
      </c>
      <c r="J240" t="s">
        <v>35</v>
      </c>
      <c r="K240">
        <v>11165</v>
      </c>
    </row>
    <row r="241" spans="1:11">
      <c r="A241" t="s">
        <v>460</v>
      </c>
      <c r="B241" t="s">
        <v>181</v>
      </c>
      <c r="C241" t="s">
        <v>24</v>
      </c>
      <c r="D241" t="s">
        <v>46</v>
      </c>
      <c r="E241" t="s">
        <v>14</v>
      </c>
      <c r="F241" t="s">
        <v>26</v>
      </c>
      <c r="G241">
        <v>591</v>
      </c>
      <c r="H241">
        <v>30</v>
      </c>
      <c r="J241" t="s">
        <v>35</v>
      </c>
      <c r="K241">
        <v>17730</v>
      </c>
    </row>
    <row r="242" spans="1:11">
      <c r="A242" t="s">
        <v>461</v>
      </c>
      <c r="B242" t="s">
        <v>84</v>
      </c>
      <c r="C242" t="s">
        <v>24</v>
      </c>
      <c r="D242" t="s">
        <v>46</v>
      </c>
      <c r="E242" t="s">
        <v>14</v>
      </c>
      <c r="F242" t="s">
        <v>34</v>
      </c>
      <c r="G242">
        <v>656</v>
      </c>
      <c r="H242">
        <v>61</v>
      </c>
      <c r="J242" t="s">
        <v>16</v>
      </c>
      <c r="K242">
        <v>40016</v>
      </c>
    </row>
    <row r="243" spans="1:11">
      <c r="A243" t="s">
        <v>462</v>
      </c>
      <c r="B243" t="s">
        <v>463</v>
      </c>
      <c r="C243" t="s">
        <v>12</v>
      </c>
      <c r="D243" t="s">
        <v>46</v>
      </c>
      <c r="E243" t="s">
        <v>14</v>
      </c>
      <c r="F243" t="s">
        <v>15</v>
      </c>
      <c r="G243">
        <v>454</v>
      </c>
      <c r="H243">
        <v>23</v>
      </c>
      <c r="J243" t="s">
        <v>35</v>
      </c>
      <c r="K243">
        <v>10442</v>
      </c>
    </row>
    <row r="244" spans="1:11">
      <c r="A244" t="s">
        <v>464</v>
      </c>
      <c r="B244" t="s">
        <v>465</v>
      </c>
      <c r="C244" t="s">
        <v>24</v>
      </c>
      <c r="D244" t="s">
        <v>40</v>
      </c>
      <c r="E244" t="s">
        <v>14</v>
      </c>
      <c r="F244" t="s">
        <v>26</v>
      </c>
      <c r="G244">
        <v>675</v>
      </c>
      <c r="H244">
        <v>28</v>
      </c>
      <c r="J244" t="s">
        <v>16</v>
      </c>
      <c r="K244">
        <v>18900</v>
      </c>
    </row>
    <row r="245" spans="1:11">
      <c r="A245" t="s">
        <v>466</v>
      </c>
      <c r="B245" t="s">
        <v>98</v>
      </c>
      <c r="C245" t="s">
        <v>19</v>
      </c>
      <c r="D245" t="s">
        <v>40</v>
      </c>
      <c r="E245" t="s">
        <v>14</v>
      </c>
      <c r="F245" t="s">
        <v>26</v>
      </c>
      <c r="G245">
        <v>753</v>
      </c>
      <c r="H245">
        <v>27</v>
      </c>
      <c r="I245">
        <v>338</v>
      </c>
      <c r="J245" t="s">
        <v>35</v>
      </c>
      <c r="K245">
        <v>20331</v>
      </c>
    </row>
    <row r="246" spans="1:11">
      <c r="A246" t="s">
        <v>467</v>
      </c>
      <c r="B246" t="s">
        <v>468</v>
      </c>
      <c r="C246" t="s">
        <v>19</v>
      </c>
      <c r="D246" t="s">
        <v>64</v>
      </c>
      <c r="E246" t="s">
        <v>21</v>
      </c>
      <c r="F246" t="s">
        <v>53</v>
      </c>
      <c r="G246">
        <v>663</v>
      </c>
      <c r="H246">
        <v>36</v>
      </c>
      <c r="J246" t="s">
        <v>35</v>
      </c>
      <c r="K246">
        <v>23868</v>
      </c>
    </row>
    <row r="247" spans="1:11">
      <c r="A247" t="s">
        <v>469</v>
      </c>
      <c r="B247" t="s">
        <v>213</v>
      </c>
      <c r="C247" t="s">
        <v>12</v>
      </c>
      <c r="D247" t="s">
        <v>74</v>
      </c>
      <c r="E247" t="s">
        <v>21</v>
      </c>
      <c r="F247" t="s">
        <v>26</v>
      </c>
      <c r="G247">
        <v>392</v>
      </c>
      <c r="H247">
        <v>30</v>
      </c>
      <c r="I247">
        <v>761</v>
      </c>
      <c r="J247" t="s">
        <v>16</v>
      </c>
      <c r="K247">
        <v>11760</v>
      </c>
    </row>
    <row r="248" spans="1:11">
      <c r="A248" t="s">
        <v>470</v>
      </c>
      <c r="B248" t="s">
        <v>223</v>
      </c>
      <c r="C248" t="s">
        <v>45</v>
      </c>
      <c r="D248" t="s">
        <v>25</v>
      </c>
      <c r="E248" t="s">
        <v>21</v>
      </c>
      <c r="F248" t="s">
        <v>15</v>
      </c>
      <c r="G248">
        <v>280</v>
      </c>
      <c r="H248">
        <v>44</v>
      </c>
      <c r="J248" t="s">
        <v>16</v>
      </c>
      <c r="K248">
        <v>12320</v>
      </c>
    </row>
    <row r="249" spans="1:11">
      <c r="A249" t="s">
        <v>471</v>
      </c>
      <c r="B249" t="s">
        <v>472</v>
      </c>
      <c r="C249" t="s">
        <v>19</v>
      </c>
      <c r="D249" t="s">
        <v>46</v>
      </c>
      <c r="E249" t="s">
        <v>14</v>
      </c>
      <c r="F249" t="s">
        <v>15</v>
      </c>
      <c r="G249">
        <v>681</v>
      </c>
      <c r="H249">
        <v>37</v>
      </c>
      <c r="I249">
        <v>717</v>
      </c>
      <c r="J249" t="s">
        <v>35</v>
      </c>
      <c r="K249">
        <v>25197</v>
      </c>
    </row>
    <row r="250" spans="1:11">
      <c r="A250" t="s">
        <v>473</v>
      </c>
      <c r="B250" t="s">
        <v>474</v>
      </c>
      <c r="C250" t="s">
        <v>45</v>
      </c>
      <c r="D250" t="s">
        <v>74</v>
      </c>
      <c r="E250" t="s">
        <v>21</v>
      </c>
      <c r="F250" t="s">
        <v>53</v>
      </c>
      <c r="G250">
        <v>579</v>
      </c>
      <c r="H250">
        <v>38</v>
      </c>
      <c r="I250">
        <v>379</v>
      </c>
      <c r="J250" t="s">
        <v>35</v>
      </c>
      <c r="K250">
        <v>22002</v>
      </c>
    </row>
    <row r="251" spans="1:11">
      <c r="A251" t="s">
        <v>475</v>
      </c>
      <c r="B251" t="s">
        <v>174</v>
      </c>
      <c r="C251" t="s">
        <v>12</v>
      </c>
      <c r="D251" t="s">
        <v>29</v>
      </c>
      <c r="E251" t="s">
        <v>14</v>
      </c>
      <c r="F251" t="s">
        <v>53</v>
      </c>
      <c r="G251">
        <v>528</v>
      </c>
      <c r="H251">
        <v>19</v>
      </c>
      <c r="J251" t="s">
        <v>16</v>
      </c>
      <c r="K251">
        <v>10032</v>
      </c>
    </row>
    <row r="252" spans="1:11">
      <c r="A252" t="s">
        <v>476</v>
      </c>
      <c r="B252" t="s">
        <v>477</v>
      </c>
      <c r="C252" t="s">
        <v>33</v>
      </c>
      <c r="D252" t="s">
        <v>29</v>
      </c>
      <c r="E252" t="s">
        <v>14</v>
      </c>
      <c r="F252" t="s">
        <v>30</v>
      </c>
      <c r="G252">
        <v>1171</v>
      </c>
      <c r="H252">
        <v>38</v>
      </c>
      <c r="J252" t="s">
        <v>16</v>
      </c>
      <c r="K252">
        <v>44498</v>
      </c>
    </row>
    <row r="253" spans="1:11">
      <c r="A253" t="s">
        <v>478</v>
      </c>
      <c r="B253" t="s">
        <v>479</v>
      </c>
      <c r="C253" t="s">
        <v>12</v>
      </c>
      <c r="D253" t="s">
        <v>29</v>
      </c>
      <c r="E253" t="s">
        <v>14</v>
      </c>
      <c r="F253" t="s">
        <v>53</v>
      </c>
      <c r="G253">
        <v>513</v>
      </c>
      <c r="H253">
        <v>24</v>
      </c>
      <c r="I253">
        <v>492</v>
      </c>
      <c r="J253" t="s">
        <v>35</v>
      </c>
      <c r="K253">
        <v>12312</v>
      </c>
    </row>
    <row r="254" spans="1:11">
      <c r="A254" t="s">
        <v>480</v>
      </c>
      <c r="B254" t="s">
        <v>354</v>
      </c>
      <c r="C254" t="s">
        <v>24</v>
      </c>
      <c r="D254" t="s">
        <v>64</v>
      </c>
      <c r="E254" t="s">
        <v>21</v>
      </c>
      <c r="F254" t="s">
        <v>61</v>
      </c>
      <c r="G254">
        <v>367</v>
      </c>
      <c r="H254">
        <v>123</v>
      </c>
      <c r="J254" t="s">
        <v>16</v>
      </c>
      <c r="K254">
        <v>45141</v>
      </c>
    </row>
    <row r="255" spans="1:11">
      <c r="A255" t="s">
        <v>481</v>
      </c>
      <c r="B255" t="s">
        <v>482</v>
      </c>
      <c r="C255" t="s">
        <v>33</v>
      </c>
      <c r="D255" t="s">
        <v>89</v>
      </c>
      <c r="E255" t="s">
        <v>14</v>
      </c>
      <c r="F255" t="s">
        <v>34</v>
      </c>
      <c r="G255">
        <v>827</v>
      </c>
      <c r="H255">
        <v>31</v>
      </c>
      <c r="J255" t="s">
        <v>35</v>
      </c>
      <c r="K255">
        <v>25637</v>
      </c>
    </row>
    <row r="256" spans="1:11">
      <c r="A256" t="s">
        <v>483</v>
      </c>
      <c r="B256" t="s">
        <v>484</v>
      </c>
      <c r="C256" t="s">
        <v>33</v>
      </c>
      <c r="D256" t="s">
        <v>13</v>
      </c>
      <c r="E256" t="s">
        <v>14</v>
      </c>
      <c r="F256" t="s">
        <v>61</v>
      </c>
      <c r="G256">
        <v>952</v>
      </c>
      <c r="H256">
        <v>114</v>
      </c>
      <c r="J256" t="s">
        <v>35</v>
      </c>
      <c r="K256">
        <v>108528</v>
      </c>
    </row>
    <row r="257" spans="1:11">
      <c r="A257" t="s">
        <v>485</v>
      </c>
      <c r="B257" t="s">
        <v>486</v>
      </c>
      <c r="C257" t="s">
        <v>24</v>
      </c>
      <c r="D257" t="s">
        <v>64</v>
      </c>
      <c r="E257" t="s">
        <v>21</v>
      </c>
      <c r="F257" t="s">
        <v>30</v>
      </c>
      <c r="G257">
        <v>780</v>
      </c>
      <c r="H257">
        <v>58</v>
      </c>
      <c r="I257">
        <v>945</v>
      </c>
      <c r="J257" t="s">
        <v>16</v>
      </c>
      <c r="K257">
        <v>45240</v>
      </c>
    </row>
    <row r="258" spans="1:11">
      <c r="A258" t="s">
        <v>487</v>
      </c>
      <c r="B258" t="s">
        <v>488</v>
      </c>
      <c r="C258" t="s">
        <v>24</v>
      </c>
      <c r="D258" t="s">
        <v>25</v>
      </c>
      <c r="E258" t="s">
        <v>21</v>
      </c>
      <c r="F258" t="s">
        <v>53</v>
      </c>
      <c r="G258">
        <v>179</v>
      </c>
      <c r="H258">
        <v>33</v>
      </c>
      <c r="I258">
        <v>677</v>
      </c>
      <c r="J258" t="s">
        <v>16</v>
      </c>
      <c r="K258">
        <v>5907</v>
      </c>
    </row>
    <row r="259" spans="1:11">
      <c r="A259" t="s">
        <v>489</v>
      </c>
      <c r="B259" t="s">
        <v>490</v>
      </c>
      <c r="C259" t="s">
        <v>45</v>
      </c>
      <c r="D259" t="s">
        <v>25</v>
      </c>
      <c r="E259" t="s">
        <v>21</v>
      </c>
      <c r="F259" t="s">
        <v>58</v>
      </c>
      <c r="G259">
        <v>632</v>
      </c>
      <c r="H259">
        <v>38</v>
      </c>
      <c r="I259">
        <v>552</v>
      </c>
      <c r="J259" t="s">
        <v>16</v>
      </c>
      <c r="K259">
        <v>24016</v>
      </c>
    </row>
    <row r="260" spans="1:11">
      <c r="A260" t="s">
        <v>491</v>
      </c>
      <c r="B260" t="s">
        <v>492</v>
      </c>
      <c r="C260" t="s">
        <v>24</v>
      </c>
      <c r="D260" t="s">
        <v>74</v>
      </c>
      <c r="E260" t="s">
        <v>21</v>
      </c>
      <c r="F260" t="s">
        <v>34</v>
      </c>
      <c r="G260">
        <v>156</v>
      </c>
      <c r="H260">
        <v>54</v>
      </c>
      <c r="I260">
        <v>564</v>
      </c>
      <c r="J260" t="s">
        <v>35</v>
      </c>
      <c r="K260">
        <v>8424</v>
      </c>
    </row>
    <row r="261" spans="1:11">
      <c r="A261" t="s">
        <v>493</v>
      </c>
      <c r="B261" t="s">
        <v>408</v>
      </c>
      <c r="C261" t="s">
        <v>24</v>
      </c>
      <c r="D261" t="s">
        <v>74</v>
      </c>
      <c r="E261" t="s">
        <v>21</v>
      </c>
      <c r="F261" t="s">
        <v>15</v>
      </c>
      <c r="G261">
        <v>788</v>
      </c>
      <c r="H261">
        <v>54</v>
      </c>
      <c r="J261" t="s">
        <v>16</v>
      </c>
      <c r="K261">
        <v>42552</v>
      </c>
    </row>
    <row r="262" spans="1:11">
      <c r="A262" t="s">
        <v>494</v>
      </c>
      <c r="B262" t="s">
        <v>495</v>
      </c>
      <c r="C262" t="s">
        <v>19</v>
      </c>
      <c r="D262" t="s">
        <v>20</v>
      </c>
      <c r="E262" t="s">
        <v>21</v>
      </c>
      <c r="F262" t="s">
        <v>61</v>
      </c>
      <c r="G262">
        <v>692</v>
      </c>
      <c r="H262">
        <v>67</v>
      </c>
      <c r="I262">
        <v>174</v>
      </c>
      <c r="J262" t="s">
        <v>35</v>
      </c>
      <c r="K262">
        <v>46364</v>
      </c>
    </row>
    <row r="263" spans="1:11">
      <c r="A263" t="s">
        <v>496</v>
      </c>
      <c r="B263" t="s">
        <v>497</v>
      </c>
      <c r="C263" t="s">
        <v>19</v>
      </c>
      <c r="D263" t="s">
        <v>13</v>
      </c>
      <c r="E263" t="s">
        <v>14</v>
      </c>
      <c r="F263" t="s">
        <v>15</v>
      </c>
      <c r="G263">
        <v>564</v>
      </c>
      <c r="H263">
        <v>43</v>
      </c>
      <c r="I263">
        <v>518</v>
      </c>
      <c r="J263" t="s">
        <v>35</v>
      </c>
      <c r="K263">
        <v>24252</v>
      </c>
    </row>
    <row r="264" spans="1:11">
      <c r="A264" t="s">
        <v>498</v>
      </c>
      <c r="B264" t="s">
        <v>499</v>
      </c>
      <c r="C264" t="s">
        <v>33</v>
      </c>
      <c r="D264" t="s">
        <v>64</v>
      </c>
      <c r="E264" t="s">
        <v>21</v>
      </c>
      <c r="F264" t="s">
        <v>30</v>
      </c>
      <c r="G264">
        <v>182</v>
      </c>
      <c r="H264">
        <v>53</v>
      </c>
      <c r="J264" t="s">
        <v>16</v>
      </c>
      <c r="K264">
        <v>9646</v>
      </c>
    </row>
    <row r="265" spans="1:11">
      <c r="A265" t="s">
        <v>500</v>
      </c>
      <c r="B265" t="s">
        <v>148</v>
      </c>
      <c r="C265" t="s">
        <v>45</v>
      </c>
      <c r="D265" t="s">
        <v>64</v>
      </c>
      <c r="E265" t="s">
        <v>21</v>
      </c>
      <c r="F265" t="s">
        <v>34</v>
      </c>
      <c r="G265">
        <v>641</v>
      </c>
      <c r="H265">
        <v>68</v>
      </c>
      <c r="J265" t="s">
        <v>16</v>
      </c>
      <c r="K265">
        <v>43588</v>
      </c>
    </row>
    <row r="266" spans="1:11">
      <c r="A266" t="s">
        <v>501</v>
      </c>
      <c r="B266" t="s">
        <v>502</v>
      </c>
      <c r="C266" t="s">
        <v>33</v>
      </c>
      <c r="D266" t="s">
        <v>89</v>
      </c>
      <c r="E266" t="s">
        <v>14</v>
      </c>
      <c r="F266" t="s">
        <v>61</v>
      </c>
      <c r="G266">
        <v>1368</v>
      </c>
      <c r="H266">
        <v>102</v>
      </c>
      <c r="I266">
        <v>488</v>
      </c>
      <c r="J266" t="s">
        <v>35</v>
      </c>
      <c r="K266">
        <v>139536</v>
      </c>
    </row>
    <row r="267" spans="1:11">
      <c r="A267" t="s">
        <v>503</v>
      </c>
      <c r="B267" t="s">
        <v>504</v>
      </c>
      <c r="C267" t="s">
        <v>12</v>
      </c>
      <c r="D267" t="s">
        <v>64</v>
      </c>
      <c r="E267" t="s">
        <v>21</v>
      </c>
      <c r="F267" t="s">
        <v>58</v>
      </c>
      <c r="G267">
        <v>132</v>
      </c>
      <c r="H267">
        <v>41</v>
      </c>
      <c r="J267" t="s">
        <v>16</v>
      </c>
      <c r="K267">
        <v>5412</v>
      </c>
    </row>
    <row r="268" spans="1:11">
      <c r="A268" t="s">
        <v>505</v>
      </c>
      <c r="B268" t="s">
        <v>136</v>
      </c>
      <c r="C268" t="s">
        <v>19</v>
      </c>
      <c r="D268" t="s">
        <v>40</v>
      </c>
      <c r="E268" t="s">
        <v>14</v>
      </c>
      <c r="F268" t="s">
        <v>26</v>
      </c>
      <c r="G268">
        <v>708</v>
      </c>
      <c r="H268">
        <v>23</v>
      </c>
      <c r="J268" t="s">
        <v>16</v>
      </c>
      <c r="K268">
        <v>16284</v>
      </c>
    </row>
    <row r="269" spans="1:11">
      <c r="A269" t="s">
        <v>506</v>
      </c>
      <c r="B269" t="s">
        <v>146</v>
      </c>
      <c r="C269" t="s">
        <v>33</v>
      </c>
      <c r="D269" t="s">
        <v>40</v>
      </c>
      <c r="E269" t="s">
        <v>14</v>
      </c>
      <c r="F269" t="s">
        <v>15</v>
      </c>
      <c r="G269">
        <v>339</v>
      </c>
      <c r="H269">
        <v>46</v>
      </c>
      <c r="I269">
        <v>652</v>
      </c>
      <c r="J269" t="s">
        <v>16</v>
      </c>
      <c r="K269">
        <v>15594</v>
      </c>
    </row>
    <row r="270" spans="1:11">
      <c r="A270" t="s">
        <v>507</v>
      </c>
      <c r="B270" t="s">
        <v>508</v>
      </c>
      <c r="C270" t="s">
        <v>12</v>
      </c>
      <c r="D270" t="s">
        <v>25</v>
      </c>
      <c r="E270" t="s">
        <v>21</v>
      </c>
      <c r="F270" t="s">
        <v>61</v>
      </c>
      <c r="G270">
        <v>426</v>
      </c>
      <c r="H270">
        <v>113</v>
      </c>
      <c r="J270" t="s">
        <v>35</v>
      </c>
      <c r="K270">
        <v>48138</v>
      </c>
    </row>
    <row r="271" spans="1:11">
      <c r="A271" t="s">
        <v>509</v>
      </c>
      <c r="B271" t="s">
        <v>430</v>
      </c>
      <c r="C271" t="s">
        <v>45</v>
      </c>
      <c r="D271" t="s">
        <v>40</v>
      </c>
      <c r="E271" t="s">
        <v>14</v>
      </c>
      <c r="F271" t="s">
        <v>61</v>
      </c>
      <c r="G271">
        <v>326</v>
      </c>
      <c r="H271">
        <v>106</v>
      </c>
      <c r="J271" t="s">
        <v>16</v>
      </c>
      <c r="K271">
        <v>34556</v>
      </c>
    </row>
    <row r="272" spans="1:11">
      <c r="A272" t="s">
        <v>510</v>
      </c>
      <c r="B272" t="s">
        <v>511</v>
      </c>
      <c r="C272" t="s">
        <v>33</v>
      </c>
      <c r="D272" t="s">
        <v>25</v>
      </c>
      <c r="E272" t="s">
        <v>21</v>
      </c>
      <c r="F272" t="s">
        <v>58</v>
      </c>
      <c r="G272">
        <v>607</v>
      </c>
      <c r="H272">
        <v>53</v>
      </c>
      <c r="J272" t="s">
        <v>35</v>
      </c>
      <c r="K272">
        <v>32171</v>
      </c>
    </row>
    <row r="273" spans="1:11">
      <c r="A273" t="s">
        <v>512</v>
      </c>
      <c r="B273" t="s">
        <v>513</v>
      </c>
      <c r="C273" t="s">
        <v>33</v>
      </c>
      <c r="D273" t="s">
        <v>25</v>
      </c>
      <c r="E273" t="s">
        <v>21</v>
      </c>
      <c r="F273" t="s">
        <v>69</v>
      </c>
      <c r="G273">
        <v>252</v>
      </c>
      <c r="H273">
        <v>96</v>
      </c>
      <c r="J273" t="s">
        <v>35</v>
      </c>
      <c r="K273">
        <v>24192</v>
      </c>
    </row>
    <row r="274" spans="1:11">
      <c r="A274" t="s">
        <v>514</v>
      </c>
      <c r="B274" t="s">
        <v>242</v>
      </c>
      <c r="C274" t="s">
        <v>12</v>
      </c>
      <c r="D274" t="s">
        <v>40</v>
      </c>
      <c r="E274" t="s">
        <v>14</v>
      </c>
      <c r="F274" t="s">
        <v>26</v>
      </c>
      <c r="G274">
        <v>574</v>
      </c>
      <c r="H274">
        <v>24</v>
      </c>
      <c r="J274" t="s">
        <v>35</v>
      </c>
      <c r="K274">
        <v>13776</v>
      </c>
    </row>
    <row r="275" spans="1:11">
      <c r="A275" t="s">
        <v>515</v>
      </c>
      <c r="B275" t="s">
        <v>516</v>
      </c>
      <c r="C275" t="s">
        <v>33</v>
      </c>
      <c r="D275" t="s">
        <v>25</v>
      </c>
      <c r="E275" t="s">
        <v>21</v>
      </c>
      <c r="F275" t="s">
        <v>58</v>
      </c>
      <c r="G275">
        <v>361</v>
      </c>
      <c r="H275">
        <v>33</v>
      </c>
      <c r="J275" t="s">
        <v>16</v>
      </c>
      <c r="K275">
        <v>11913</v>
      </c>
    </row>
    <row r="276" spans="1:11">
      <c r="A276" t="s">
        <v>517</v>
      </c>
      <c r="B276" t="s">
        <v>92</v>
      </c>
      <c r="C276" t="s">
        <v>19</v>
      </c>
      <c r="D276" t="s">
        <v>74</v>
      </c>
      <c r="E276" t="s">
        <v>21</v>
      </c>
      <c r="F276" t="s">
        <v>69</v>
      </c>
      <c r="G276">
        <v>841</v>
      </c>
      <c r="H276">
        <v>104</v>
      </c>
      <c r="I276">
        <v>949</v>
      </c>
      <c r="J276" t="s">
        <v>35</v>
      </c>
      <c r="K276">
        <v>87464</v>
      </c>
    </row>
    <row r="277" spans="1:11">
      <c r="A277" t="s">
        <v>518</v>
      </c>
      <c r="B277" t="s">
        <v>519</v>
      </c>
      <c r="C277" t="s">
        <v>19</v>
      </c>
      <c r="D277" t="s">
        <v>20</v>
      </c>
      <c r="E277" t="s">
        <v>21</v>
      </c>
      <c r="F277" t="s">
        <v>15</v>
      </c>
      <c r="G277">
        <v>879</v>
      </c>
      <c r="H277">
        <v>30</v>
      </c>
      <c r="J277" t="s">
        <v>16</v>
      </c>
      <c r="K277">
        <v>26370</v>
      </c>
    </row>
    <row r="278" spans="1:11">
      <c r="A278" t="s">
        <v>520</v>
      </c>
      <c r="B278" t="s">
        <v>521</v>
      </c>
      <c r="C278" t="s">
        <v>12</v>
      </c>
      <c r="D278" t="s">
        <v>74</v>
      </c>
      <c r="E278" t="s">
        <v>21</v>
      </c>
      <c r="F278" t="s">
        <v>26</v>
      </c>
      <c r="G278">
        <v>115</v>
      </c>
      <c r="H278">
        <v>29</v>
      </c>
      <c r="I278">
        <v>316</v>
      </c>
      <c r="J278" t="s">
        <v>16</v>
      </c>
      <c r="K278">
        <v>3335</v>
      </c>
    </row>
    <row r="279" spans="1:11">
      <c r="A279" t="s">
        <v>522</v>
      </c>
      <c r="B279" t="s">
        <v>523</v>
      </c>
      <c r="C279" t="s">
        <v>45</v>
      </c>
      <c r="D279" t="s">
        <v>74</v>
      </c>
      <c r="E279" t="s">
        <v>21</v>
      </c>
      <c r="F279" t="s">
        <v>26</v>
      </c>
      <c r="G279">
        <v>345</v>
      </c>
      <c r="H279">
        <v>32</v>
      </c>
      <c r="J279" t="s">
        <v>35</v>
      </c>
      <c r="K279">
        <v>11040</v>
      </c>
    </row>
    <row r="280" spans="1:11">
      <c r="A280" t="s">
        <v>524</v>
      </c>
      <c r="B280" t="s">
        <v>525</v>
      </c>
      <c r="C280" t="s">
        <v>12</v>
      </c>
      <c r="D280" t="s">
        <v>74</v>
      </c>
      <c r="E280" t="s">
        <v>21</v>
      </c>
      <c r="F280" t="s">
        <v>69</v>
      </c>
      <c r="G280">
        <v>468</v>
      </c>
      <c r="H280">
        <v>86</v>
      </c>
      <c r="J280" t="s">
        <v>16</v>
      </c>
      <c r="K280">
        <v>40248</v>
      </c>
    </row>
    <row r="281" spans="1:11">
      <c r="A281" t="s">
        <v>526</v>
      </c>
      <c r="B281" t="s">
        <v>527</v>
      </c>
      <c r="C281" t="s">
        <v>45</v>
      </c>
      <c r="D281" t="s">
        <v>74</v>
      </c>
      <c r="E281" t="s">
        <v>21</v>
      </c>
      <c r="F281" t="s">
        <v>69</v>
      </c>
      <c r="G281">
        <v>420</v>
      </c>
      <c r="H281">
        <v>93</v>
      </c>
      <c r="I281">
        <v>523</v>
      </c>
      <c r="J281" t="s">
        <v>16</v>
      </c>
      <c r="K281">
        <v>39060</v>
      </c>
    </row>
    <row r="282" spans="1:11">
      <c r="A282" t="s">
        <v>528</v>
      </c>
      <c r="B282" t="s">
        <v>529</v>
      </c>
      <c r="C282" t="s">
        <v>12</v>
      </c>
      <c r="D282" t="s">
        <v>29</v>
      </c>
      <c r="E282" t="s">
        <v>14</v>
      </c>
      <c r="F282" t="s">
        <v>15</v>
      </c>
      <c r="G282">
        <v>1696</v>
      </c>
      <c r="H282">
        <v>46</v>
      </c>
      <c r="J282" t="s">
        <v>16</v>
      </c>
      <c r="K282">
        <v>78016</v>
      </c>
    </row>
    <row r="283" spans="1:11">
      <c r="A283" t="s">
        <v>530</v>
      </c>
      <c r="B283" t="s">
        <v>531</v>
      </c>
      <c r="C283" t="s">
        <v>45</v>
      </c>
      <c r="D283" t="s">
        <v>40</v>
      </c>
      <c r="E283" t="s">
        <v>14</v>
      </c>
      <c r="F283" t="s">
        <v>69</v>
      </c>
      <c r="G283">
        <v>683</v>
      </c>
      <c r="H283">
        <v>94</v>
      </c>
      <c r="I283">
        <v>953</v>
      </c>
      <c r="J283" t="s">
        <v>35</v>
      </c>
      <c r="K283">
        <v>64202</v>
      </c>
    </row>
    <row r="284" spans="1:11">
      <c r="A284" t="s">
        <v>532</v>
      </c>
      <c r="B284" t="s">
        <v>533</v>
      </c>
      <c r="C284" t="s">
        <v>24</v>
      </c>
      <c r="D284" t="s">
        <v>46</v>
      </c>
      <c r="E284" t="s">
        <v>14</v>
      </c>
      <c r="F284" t="s">
        <v>53</v>
      </c>
      <c r="G284">
        <v>272</v>
      </c>
      <c r="H284">
        <v>36</v>
      </c>
      <c r="J284" t="s">
        <v>16</v>
      </c>
      <c r="K284">
        <v>9792</v>
      </c>
    </row>
    <row r="285" spans="1:11">
      <c r="A285" t="s">
        <v>534</v>
      </c>
      <c r="B285" t="s">
        <v>100</v>
      </c>
      <c r="C285" t="s">
        <v>45</v>
      </c>
      <c r="D285" t="s">
        <v>25</v>
      </c>
      <c r="E285" t="s">
        <v>21</v>
      </c>
      <c r="F285" t="s">
        <v>53</v>
      </c>
      <c r="G285">
        <v>757</v>
      </c>
      <c r="H285">
        <v>39</v>
      </c>
      <c r="J285" t="s">
        <v>16</v>
      </c>
      <c r="K285">
        <v>29523</v>
      </c>
    </row>
    <row r="286" spans="1:11">
      <c r="A286" t="s">
        <v>535</v>
      </c>
      <c r="B286" t="s">
        <v>227</v>
      </c>
      <c r="C286" t="s">
        <v>33</v>
      </c>
      <c r="D286" t="s">
        <v>89</v>
      </c>
      <c r="E286" t="s">
        <v>14</v>
      </c>
      <c r="F286" t="s">
        <v>15</v>
      </c>
      <c r="G286">
        <v>1791</v>
      </c>
      <c r="H286">
        <v>22</v>
      </c>
      <c r="J286" t="s">
        <v>16</v>
      </c>
      <c r="K286">
        <v>39402</v>
      </c>
    </row>
    <row r="287" spans="1:11">
      <c r="A287" t="s">
        <v>536</v>
      </c>
      <c r="B287" t="s">
        <v>537</v>
      </c>
      <c r="C287" t="s">
        <v>33</v>
      </c>
      <c r="D287" t="s">
        <v>40</v>
      </c>
      <c r="E287" t="s">
        <v>14</v>
      </c>
      <c r="F287" t="s">
        <v>53</v>
      </c>
      <c r="G287">
        <v>732</v>
      </c>
      <c r="H287">
        <v>23</v>
      </c>
      <c r="J287" t="s">
        <v>35</v>
      </c>
      <c r="K287">
        <v>16836</v>
      </c>
    </row>
    <row r="288" spans="1:11">
      <c r="A288" t="s">
        <v>538</v>
      </c>
      <c r="B288" t="s">
        <v>539</v>
      </c>
      <c r="C288" t="s">
        <v>19</v>
      </c>
      <c r="D288" t="s">
        <v>74</v>
      </c>
      <c r="E288" t="s">
        <v>21</v>
      </c>
      <c r="F288" t="s">
        <v>15</v>
      </c>
      <c r="G288">
        <v>664</v>
      </c>
      <c r="H288">
        <v>52</v>
      </c>
      <c r="I288">
        <v>521</v>
      </c>
      <c r="J288" t="s">
        <v>35</v>
      </c>
      <c r="K288">
        <v>34528</v>
      </c>
    </row>
    <row r="289" spans="1:11">
      <c r="A289" t="s">
        <v>540</v>
      </c>
      <c r="B289" t="s">
        <v>541</v>
      </c>
      <c r="C289" t="s">
        <v>19</v>
      </c>
      <c r="D289" t="s">
        <v>25</v>
      </c>
      <c r="E289" t="s">
        <v>21</v>
      </c>
      <c r="F289" t="s">
        <v>61</v>
      </c>
      <c r="G289">
        <v>814</v>
      </c>
      <c r="H289">
        <v>104</v>
      </c>
      <c r="J289" t="s">
        <v>16</v>
      </c>
      <c r="K289">
        <v>84656</v>
      </c>
    </row>
    <row r="290" spans="1:11">
      <c r="A290" t="s">
        <v>542</v>
      </c>
      <c r="B290" t="s">
        <v>153</v>
      </c>
      <c r="C290" t="s">
        <v>12</v>
      </c>
      <c r="D290" t="s">
        <v>13</v>
      </c>
      <c r="E290" t="s">
        <v>14</v>
      </c>
      <c r="F290" t="s">
        <v>58</v>
      </c>
      <c r="G290">
        <v>1769</v>
      </c>
      <c r="H290">
        <v>23</v>
      </c>
      <c r="J290" t="s">
        <v>35</v>
      </c>
      <c r="K290">
        <v>40687</v>
      </c>
    </row>
    <row r="291" spans="1:11">
      <c r="A291" t="s">
        <v>543</v>
      </c>
      <c r="B291" t="s">
        <v>331</v>
      </c>
      <c r="C291" t="s">
        <v>33</v>
      </c>
      <c r="D291" t="s">
        <v>13</v>
      </c>
      <c r="E291" t="s">
        <v>14</v>
      </c>
      <c r="F291" t="s">
        <v>69</v>
      </c>
      <c r="G291">
        <v>1657</v>
      </c>
      <c r="H291">
        <v>95</v>
      </c>
      <c r="I291">
        <v>813</v>
      </c>
      <c r="J291" t="s">
        <v>16</v>
      </c>
      <c r="K291">
        <v>157415</v>
      </c>
    </row>
    <row r="292" spans="1:11">
      <c r="A292" t="s">
        <v>544</v>
      </c>
      <c r="B292" t="s">
        <v>545</v>
      </c>
      <c r="C292" t="s">
        <v>33</v>
      </c>
      <c r="D292" t="s">
        <v>89</v>
      </c>
      <c r="E292" t="s">
        <v>14</v>
      </c>
      <c r="F292" t="s">
        <v>34</v>
      </c>
      <c r="G292">
        <v>1272</v>
      </c>
      <c r="H292">
        <v>35</v>
      </c>
      <c r="I292">
        <v>587</v>
      </c>
      <c r="J292" t="s">
        <v>16</v>
      </c>
      <c r="K292">
        <v>44520</v>
      </c>
    </row>
    <row r="293" spans="1:11">
      <c r="A293" t="s">
        <v>546</v>
      </c>
      <c r="B293" t="s">
        <v>380</v>
      </c>
      <c r="C293" t="s">
        <v>24</v>
      </c>
      <c r="D293" t="s">
        <v>29</v>
      </c>
      <c r="E293" t="s">
        <v>14</v>
      </c>
      <c r="F293" t="s">
        <v>34</v>
      </c>
      <c r="G293">
        <v>1820</v>
      </c>
      <c r="H293">
        <v>48</v>
      </c>
      <c r="I293">
        <v>679</v>
      </c>
      <c r="J293" t="s">
        <v>16</v>
      </c>
      <c r="K293">
        <v>87360</v>
      </c>
    </row>
    <row r="294" spans="1:11">
      <c r="A294" t="s">
        <v>547</v>
      </c>
      <c r="B294" t="s">
        <v>548</v>
      </c>
      <c r="C294" t="s">
        <v>24</v>
      </c>
      <c r="D294" t="s">
        <v>40</v>
      </c>
      <c r="E294" t="s">
        <v>14</v>
      </c>
      <c r="F294" t="s">
        <v>26</v>
      </c>
      <c r="G294">
        <v>377</v>
      </c>
      <c r="H294">
        <v>35</v>
      </c>
      <c r="I294">
        <v>147</v>
      </c>
      <c r="J294" t="s">
        <v>35</v>
      </c>
      <c r="K294">
        <v>13195</v>
      </c>
    </row>
    <row r="295" spans="1:11">
      <c r="A295" t="s">
        <v>549</v>
      </c>
      <c r="B295" t="s">
        <v>148</v>
      </c>
      <c r="C295" t="s">
        <v>45</v>
      </c>
      <c r="D295" t="s">
        <v>25</v>
      </c>
      <c r="E295" t="s">
        <v>21</v>
      </c>
      <c r="F295" t="s">
        <v>15</v>
      </c>
      <c r="G295">
        <v>116</v>
      </c>
      <c r="H295">
        <v>38</v>
      </c>
      <c r="J295" t="s">
        <v>35</v>
      </c>
      <c r="K295">
        <v>4408</v>
      </c>
    </row>
    <row r="296" spans="1:11">
      <c r="A296" t="s">
        <v>550</v>
      </c>
      <c r="B296" t="s">
        <v>420</v>
      </c>
      <c r="C296" t="s">
        <v>45</v>
      </c>
      <c r="D296" t="s">
        <v>13</v>
      </c>
      <c r="E296" t="s">
        <v>14</v>
      </c>
      <c r="F296" t="s">
        <v>61</v>
      </c>
      <c r="G296">
        <v>992</v>
      </c>
      <c r="H296">
        <v>105</v>
      </c>
      <c r="J296" t="s">
        <v>35</v>
      </c>
      <c r="K296">
        <v>104160</v>
      </c>
    </row>
    <row r="297" spans="1:11">
      <c r="A297" t="s">
        <v>551</v>
      </c>
      <c r="B297" t="s">
        <v>372</v>
      </c>
      <c r="C297" t="s">
        <v>19</v>
      </c>
      <c r="D297" t="s">
        <v>20</v>
      </c>
      <c r="E297" t="s">
        <v>21</v>
      </c>
      <c r="F297" t="s">
        <v>58</v>
      </c>
      <c r="G297">
        <v>863</v>
      </c>
      <c r="H297">
        <v>50</v>
      </c>
      <c r="I297">
        <v>454</v>
      </c>
      <c r="J297" t="s">
        <v>35</v>
      </c>
      <c r="K297">
        <v>43150</v>
      </c>
    </row>
    <row r="298" spans="1:11">
      <c r="A298" t="s">
        <v>552</v>
      </c>
      <c r="B298" t="s">
        <v>553</v>
      </c>
      <c r="C298" t="s">
        <v>12</v>
      </c>
      <c r="D298" t="s">
        <v>40</v>
      </c>
      <c r="E298" t="s">
        <v>14</v>
      </c>
      <c r="F298" t="s">
        <v>34</v>
      </c>
      <c r="G298">
        <v>887</v>
      </c>
      <c r="H298">
        <v>56</v>
      </c>
      <c r="J298" t="s">
        <v>35</v>
      </c>
      <c r="K298">
        <v>49672</v>
      </c>
    </row>
    <row r="299" spans="1:11">
      <c r="A299" t="s">
        <v>554</v>
      </c>
      <c r="B299" t="s">
        <v>207</v>
      </c>
      <c r="C299" t="s">
        <v>33</v>
      </c>
      <c r="D299" t="s">
        <v>89</v>
      </c>
      <c r="E299" t="s">
        <v>14</v>
      </c>
      <c r="F299" t="s">
        <v>61</v>
      </c>
      <c r="G299">
        <v>967</v>
      </c>
      <c r="H299">
        <v>97</v>
      </c>
      <c r="J299" t="s">
        <v>16</v>
      </c>
      <c r="K299">
        <v>93799</v>
      </c>
    </row>
    <row r="300" spans="1:11">
      <c r="A300" t="s">
        <v>555</v>
      </c>
      <c r="B300" t="s">
        <v>556</v>
      </c>
      <c r="C300" t="s">
        <v>12</v>
      </c>
      <c r="D300" t="s">
        <v>20</v>
      </c>
      <c r="E300" t="s">
        <v>21</v>
      </c>
      <c r="F300" t="s">
        <v>34</v>
      </c>
      <c r="G300">
        <v>830</v>
      </c>
      <c r="H300">
        <v>33</v>
      </c>
      <c r="I300">
        <v>175</v>
      </c>
      <c r="J300" t="s">
        <v>16</v>
      </c>
      <c r="K300">
        <v>27390</v>
      </c>
    </row>
    <row r="301" spans="1:11">
      <c r="A301" t="s">
        <v>557</v>
      </c>
      <c r="B301" t="s">
        <v>558</v>
      </c>
      <c r="C301" t="s">
        <v>33</v>
      </c>
      <c r="D301" t="s">
        <v>20</v>
      </c>
      <c r="E301" t="s">
        <v>21</v>
      </c>
      <c r="F301" t="s">
        <v>58</v>
      </c>
      <c r="G301">
        <v>469</v>
      </c>
      <c r="H301">
        <v>38</v>
      </c>
      <c r="I301">
        <v>209</v>
      </c>
      <c r="J301" t="s">
        <v>35</v>
      </c>
      <c r="K301">
        <v>17822</v>
      </c>
    </row>
    <row r="302" spans="1:11">
      <c r="A302" t="s">
        <v>10</v>
      </c>
      <c r="B302" t="s">
        <v>11</v>
      </c>
      <c r="C302" t="s">
        <v>12</v>
      </c>
      <c r="D302" t="s">
        <v>13</v>
      </c>
      <c r="E302" t="s">
        <v>14</v>
      </c>
      <c r="F302" t="s">
        <v>15</v>
      </c>
      <c r="G302">
        <v>957</v>
      </c>
      <c r="H302">
        <v>29</v>
      </c>
      <c r="I302">
        <v>854</v>
      </c>
      <c r="J302" t="s">
        <v>16</v>
      </c>
      <c r="K302">
        <v>27753</v>
      </c>
    </row>
    <row r="303" spans="1:11">
      <c r="A303" t="s">
        <v>17</v>
      </c>
      <c r="B303" t="s">
        <v>18</v>
      </c>
      <c r="C303" t="s">
        <v>19</v>
      </c>
      <c r="D303" t="s">
        <v>20</v>
      </c>
      <c r="E303" t="s">
        <v>21</v>
      </c>
      <c r="F303" t="s">
        <v>15</v>
      </c>
      <c r="G303">
        <v>323</v>
      </c>
      <c r="H303">
        <v>23</v>
      </c>
      <c r="J303" t="s">
        <v>16</v>
      </c>
      <c r="K303">
        <v>7429</v>
      </c>
    </row>
    <row r="304" spans="1:11">
      <c r="A304" t="s">
        <v>22</v>
      </c>
      <c r="B304" t="s">
        <v>23</v>
      </c>
      <c r="C304" t="s">
        <v>24</v>
      </c>
      <c r="D304" t="s">
        <v>25</v>
      </c>
      <c r="E304" t="s">
        <v>21</v>
      </c>
      <c r="F304" t="s">
        <v>26</v>
      </c>
      <c r="G304">
        <v>325</v>
      </c>
      <c r="H304">
        <v>33</v>
      </c>
      <c r="J304" t="s">
        <v>16</v>
      </c>
      <c r="K304">
        <v>10725</v>
      </c>
    </row>
    <row r="305" spans="1:11">
      <c r="A305" t="s">
        <v>27</v>
      </c>
      <c r="B305" t="s">
        <v>28</v>
      </c>
      <c r="C305" t="s">
        <v>12</v>
      </c>
      <c r="D305" t="s">
        <v>29</v>
      </c>
      <c r="E305" t="s">
        <v>14</v>
      </c>
      <c r="F305" t="s">
        <v>30</v>
      </c>
      <c r="G305">
        <v>818</v>
      </c>
      <c r="H305">
        <v>29</v>
      </c>
      <c r="J305" t="s">
        <v>16</v>
      </c>
      <c r="K305">
        <v>23722</v>
      </c>
    </row>
    <row r="306" spans="1:11">
      <c r="A306" t="s">
        <v>31</v>
      </c>
      <c r="B306" t="s">
        <v>32</v>
      </c>
      <c r="C306" t="s">
        <v>33</v>
      </c>
      <c r="D306" t="s">
        <v>20</v>
      </c>
      <c r="E306" t="s">
        <v>21</v>
      </c>
      <c r="F306" t="s">
        <v>34</v>
      </c>
      <c r="G306">
        <v>718</v>
      </c>
      <c r="H306">
        <v>40</v>
      </c>
      <c r="I306">
        <v>370</v>
      </c>
      <c r="J306" t="s">
        <v>35</v>
      </c>
      <c r="K306">
        <v>28720</v>
      </c>
    </row>
    <row r="307" spans="1:11">
      <c r="A307" t="s">
        <v>36</v>
      </c>
      <c r="B307" t="s">
        <v>37</v>
      </c>
      <c r="C307" t="s">
        <v>33</v>
      </c>
      <c r="D307" t="s">
        <v>25</v>
      </c>
      <c r="E307" t="s">
        <v>21</v>
      </c>
      <c r="F307" t="s">
        <v>34</v>
      </c>
      <c r="G307">
        <v>665</v>
      </c>
      <c r="H307">
        <v>23</v>
      </c>
      <c r="J307" t="s">
        <v>35</v>
      </c>
      <c r="K307">
        <v>15295</v>
      </c>
    </row>
    <row r="308" spans="1:11">
      <c r="A308" t="s">
        <v>38</v>
      </c>
      <c r="B308" t="s">
        <v>39</v>
      </c>
      <c r="C308" t="s">
        <v>19</v>
      </c>
      <c r="D308" t="s">
        <v>40</v>
      </c>
      <c r="E308" t="s">
        <v>14</v>
      </c>
      <c r="F308" t="s">
        <v>34</v>
      </c>
      <c r="G308">
        <v>333</v>
      </c>
      <c r="H308">
        <v>60</v>
      </c>
      <c r="J308" t="s">
        <v>16</v>
      </c>
      <c r="K308">
        <v>19980</v>
      </c>
    </row>
    <row r="309" spans="1:11">
      <c r="A309" t="s">
        <v>41</v>
      </c>
      <c r="B309" t="s">
        <v>42</v>
      </c>
      <c r="C309" t="s">
        <v>12</v>
      </c>
      <c r="D309" t="s">
        <v>13</v>
      </c>
      <c r="E309" t="s">
        <v>14</v>
      </c>
      <c r="F309" t="s">
        <v>30</v>
      </c>
      <c r="G309">
        <v>1801</v>
      </c>
      <c r="H309">
        <v>34</v>
      </c>
      <c r="J309" t="s">
        <v>16</v>
      </c>
      <c r="K309">
        <v>61234</v>
      </c>
    </row>
    <row r="310" spans="1:11">
      <c r="A310" t="s">
        <v>43</v>
      </c>
      <c r="B310" t="s">
        <v>44</v>
      </c>
      <c r="C310" t="s">
        <v>45</v>
      </c>
      <c r="D310" t="s">
        <v>46</v>
      </c>
      <c r="E310" t="s">
        <v>14</v>
      </c>
      <c r="F310" t="s">
        <v>34</v>
      </c>
      <c r="G310">
        <v>846</v>
      </c>
      <c r="H310">
        <v>52</v>
      </c>
      <c r="I310">
        <v>350</v>
      </c>
      <c r="J310" t="s">
        <v>35</v>
      </c>
      <c r="K310">
        <v>43992</v>
      </c>
    </row>
    <row r="311" spans="1:11">
      <c r="A311" t="s">
        <v>47</v>
      </c>
      <c r="B311" t="s">
        <v>48</v>
      </c>
      <c r="C311" t="s">
        <v>12</v>
      </c>
      <c r="D311" t="s">
        <v>46</v>
      </c>
      <c r="E311" t="s">
        <v>14</v>
      </c>
      <c r="F311" t="s">
        <v>26</v>
      </c>
      <c r="G311">
        <v>334</v>
      </c>
      <c r="H311">
        <v>21</v>
      </c>
      <c r="I311">
        <v>941</v>
      </c>
      <c r="J311" t="s">
        <v>35</v>
      </c>
      <c r="K311">
        <v>7014</v>
      </c>
    </row>
    <row r="312" spans="1:11">
      <c r="A312" t="s">
        <v>49</v>
      </c>
      <c r="B312" t="s">
        <v>50</v>
      </c>
      <c r="C312" t="s">
        <v>45</v>
      </c>
      <c r="D312" t="s">
        <v>46</v>
      </c>
      <c r="E312" t="s">
        <v>14</v>
      </c>
      <c r="F312" t="s">
        <v>34</v>
      </c>
      <c r="G312">
        <v>835</v>
      </c>
      <c r="H312">
        <v>54</v>
      </c>
      <c r="I312">
        <v>422</v>
      </c>
      <c r="J312" t="s">
        <v>35</v>
      </c>
      <c r="K312">
        <v>45090</v>
      </c>
    </row>
    <row r="313" spans="1:11">
      <c r="A313" t="s">
        <v>51</v>
      </c>
      <c r="B313" t="s">
        <v>52</v>
      </c>
      <c r="C313" t="s">
        <v>45</v>
      </c>
      <c r="D313" t="s">
        <v>20</v>
      </c>
      <c r="E313" t="s">
        <v>21</v>
      </c>
      <c r="F313" t="s">
        <v>53</v>
      </c>
      <c r="G313">
        <v>242</v>
      </c>
      <c r="H313">
        <v>30</v>
      </c>
      <c r="J313" t="s">
        <v>35</v>
      </c>
      <c r="K313">
        <v>7260</v>
      </c>
    </row>
    <row r="314" spans="1:11">
      <c r="A314" t="s">
        <v>54</v>
      </c>
      <c r="B314" t="s">
        <v>55</v>
      </c>
      <c r="C314" t="s">
        <v>33</v>
      </c>
      <c r="D314" t="s">
        <v>20</v>
      </c>
      <c r="E314" t="s">
        <v>21</v>
      </c>
      <c r="F314" t="s">
        <v>30</v>
      </c>
      <c r="G314">
        <v>241</v>
      </c>
      <c r="H314">
        <v>32</v>
      </c>
      <c r="J314" t="s">
        <v>16</v>
      </c>
      <c r="K314">
        <v>7712</v>
      </c>
    </row>
    <row r="315" spans="1:11">
      <c r="A315" t="s">
        <v>56</v>
      </c>
      <c r="B315" t="s">
        <v>57</v>
      </c>
      <c r="C315" t="s">
        <v>45</v>
      </c>
      <c r="D315" t="s">
        <v>13</v>
      </c>
      <c r="E315" t="s">
        <v>14</v>
      </c>
      <c r="F315" t="s">
        <v>58</v>
      </c>
      <c r="G315">
        <v>1721</v>
      </c>
      <c r="H315">
        <v>42</v>
      </c>
      <c r="J315" t="s">
        <v>35</v>
      </c>
      <c r="K315">
        <v>72282</v>
      </c>
    </row>
    <row r="316" spans="1:11">
      <c r="A316" t="s">
        <v>59</v>
      </c>
      <c r="B316" t="s">
        <v>60</v>
      </c>
      <c r="C316" t="s">
        <v>24</v>
      </c>
      <c r="D316" t="s">
        <v>25</v>
      </c>
      <c r="E316" t="s">
        <v>21</v>
      </c>
      <c r="F316" t="s">
        <v>61</v>
      </c>
      <c r="G316">
        <v>796</v>
      </c>
      <c r="H316">
        <v>41</v>
      </c>
      <c r="I316">
        <v>838</v>
      </c>
      <c r="J316" t="s">
        <v>35</v>
      </c>
      <c r="K316">
        <v>32636</v>
      </c>
    </row>
  </sheetData>
  <pageMargins left="0.75" right="0.75" top="1" bottom="1" header="0.5" footer="0.5"/>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8"/>
  <dimension ref="A1:E7"/>
  <sheetViews>
    <sheetView workbookViewId="0">
      <selection activeCell="B3" sqref="B3"/>
    </sheetView>
  </sheetViews>
  <sheetFormatPr defaultRowHeight="14.5"/>
  <cols>
    <col min="1" max="1" width="11.26953125" bestFit="1" customWidth="1"/>
    <col min="2" max="2" width="22.26953125" bestFit="1" customWidth="1"/>
    <col min="3" max="3" width="11.90625" bestFit="1" customWidth="1"/>
    <col min="4" max="4" width="16.36328125" bestFit="1" customWidth="1"/>
    <col min="5" max="5" width="13.90625" bestFit="1" customWidth="1"/>
  </cols>
  <sheetData>
    <row r="1" spans="1:5">
      <c r="A1" s="1" t="s">
        <v>5</v>
      </c>
      <c r="B1" s="1" t="s">
        <v>559</v>
      </c>
      <c r="C1" s="1" t="s">
        <v>560</v>
      </c>
      <c r="D1" s="1" t="s">
        <v>561</v>
      </c>
      <c r="E1" s="1" t="s">
        <v>562</v>
      </c>
    </row>
    <row r="2" spans="1:5">
      <c r="A2" t="s">
        <v>15</v>
      </c>
      <c r="B2">
        <v>20</v>
      </c>
      <c r="C2">
        <v>5</v>
      </c>
      <c r="D2" t="s">
        <v>563</v>
      </c>
      <c r="E2">
        <v>7</v>
      </c>
    </row>
    <row r="3" spans="1:5">
      <c r="A3" t="s">
        <v>26</v>
      </c>
      <c r="B3">
        <v>18</v>
      </c>
      <c r="C3">
        <v>4</v>
      </c>
      <c r="D3" t="s">
        <v>564</v>
      </c>
      <c r="E3">
        <v>20</v>
      </c>
    </row>
    <row r="4" spans="1:5">
      <c r="A4" t="s">
        <v>61</v>
      </c>
      <c r="B4">
        <v>35</v>
      </c>
      <c r="C4">
        <v>6</v>
      </c>
      <c r="D4" t="s">
        <v>563</v>
      </c>
      <c r="E4">
        <v>5</v>
      </c>
    </row>
    <row r="5" spans="1:5">
      <c r="A5" t="s">
        <v>69</v>
      </c>
      <c r="B5">
        <v>55</v>
      </c>
      <c r="C5">
        <v>8</v>
      </c>
      <c r="D5" t="s">
        <v>563</v>
      </c>
      <c r="E5">
        <v>180</v>
      </c>
    </row>
    <row r="6" spans="1:5">
      <c r="A6" t="s">
        <v>30</v>
      </c>
      <c r="B6">
        <v>22</v>
      </c>
      <c r="C6">
        <v>4</v>
      </c>
      <c r="D6" t="s">
        <v>564</v>
      </c>
      <c r="E6">
        <v>90</v>
      </c>
    </row>
    <row r="7" spans="1:5">
      <c r="A7" t="s">
        <v>53</v>
      </c>
      <c r="B7">
        <v>19</v>
      </c>
      <c r="C7">
        <v>3</v>
      </c>
      <c r="D7" t="s">
        <v>564</v>
      </c>
      <c r="E7">
        <v>120</v>
      </c>
    </row>
  </sheetData>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9"/>
  <dimension ref="A1:D8"/>
  <sheetViews>
    <sheetView workbookViewId="0">
      <selection activeCell="A2" sqref="A2"/>
    </sheetView>
  </sheetViews>
  <sheetFormatPr defaultRowHeight="14.5"/>
  <cols>
    <col min="1" max="1" width="19.54296875" bestFit="1" customWidth="1"/>
    <col min="2" max="2" width="12" bestFit="1" customWidth="1"/>
    <col min="3" max="3" width="13.1796875" bestFit="1" customWidth="1"/>
    <col min="4" max="4" width="16.36328125" bestFit="1" customWidth="1"/>
  </cols>
  <sheetData>
    <row r="1" spans="1:4">
      <c r="A1" s="1" t="s">
        <v>3</v>
      </c>
      <c r="B1" s="1" t="s">
        <v>565</v>
      </c>
      <c r="C1" s="1" t="s">
        <v>566</v>
      </c>
      <c r="D1" s="1" t="s">
        <v>567</v>
      </c>
    </row>
    <row r="2" spans="1:4">
      <c r="A2" t="s">
        <v>89</v>
      </c>
      <c r="B2" t="s">
        <v>14</v>
      </c>
      <c r="C2" t="s">
        <v>568</v>
      </c>
      <c r="D2">
        <v>12000</v>
      </c>
    </row>
    <row r="3" spans="1:4">
      <c r="A3" t="s">
        <v>40</v>
      </c>
      <c r="B3" t="s">
        <v>14</v>
      </c>
      <c r="C3" t="s">
        <v>563</v>
      </c>
      <c r="D3">
        <v>8500</v>
      </c>
    </row>
    <row r="4" spans="1:4">
      <c r="A4" t="s">
        <v>46</v>
      </c>
      <c r="B4" t="s">
        <v>14</v>
      </c>
      <c r="C4" t="s">
        <v>563</v>
      </c>
      <c r="D4">
        <v>9000</v>
      </c>
    </row>
    <row r="5" spans="1:4">
      <c r="A5" t="s">
        <v>64</v>
      </c>
      <c r="B5" t="s">
        <v>21</v>
      </c>
      <c r="C5" t="s">
        <v>569</v>
      </c>
      <c r="D5">
        <v>5000</v>
      </c>
    </row>
    <row r="6" spans="1:4">
      <c r="A6" t="s">
        <v>20</v>
      </c>
      <c r="B6" t="s">
        <v>21</v>
      </c>
      <c r="C6" t="s">
        <v>564</v>
      </c>
      <c r="D6">
        <v>4200</v>
      </c>
    </row>
    <row r="7" spans="1:4">
      <c r="A7" t="s">
        <v>74</v>
      </c>
      <c r="B7" t="s">
        <v>21</v>
      </c>
      <c r="C7" t="s">
        <v>564</v>
      </c>
      <c r="D7">
        <v>3800</v>
      </c>
    </row>
    <row r="8" spans="1:4">
      <c r="A8" t="s">
        <v>25</v>
      </c>
      <c r="B8" t="s">
        <v>21</v>
      </c>
      <c r="C8" t="s">
        <v>564</v>
      </c>
      <c r="D8">
        <v>3000</v>
      </c>
    </row>
  </sheetData>
  <pageMargins left="0.75" right="0.75" top="1" bottom="1" header="0.5" footer="0.5"/>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674D9C-809A-452B-9D01-07DF7142406F}">
  <sheetPr codeName="Sheet3"/>
  <dimension ref="A1:T225"/>
  <sheetViews>
    <sheetView zoomScale="80" zoomScaleNormal="80" workbookViewId="0">
      <selection activeCell="M16" sqref="M16"/>
    </sheetView>
  </sheetViews>
  <sheetFormatPr defaultRowHeight="14.5"/>
  <cols>
    <col min="1" max="1" width="7.26953125" bestFit="1" customWidth="1"/>
    <col min="2" max="2" width="19.08984375" bestFit="1" customWidth="1"/>
    <col min="3" max="3" width="9.7265625" bestFit="1" customWidth="1"/>
    <col min="4" max="4" width="11.1796875" bestFit="1" customWidth="1"/>
    <col min="5" max="5" width="10.7265625" bestFit="1" customWidth="1"/>
    <col min="6" max="6" width="18.453125" bestFit="1" customWidth="1"/>
    <col min="9" max="9" width="19.54296875" bestFit="1" customWidth="1"/>
  </cols>
  <sheetData>
    <row r="1" spans="1:20" ht="15.5">
      <c r="A1" s="36" t="s">
        <v>571</v>
      </c>
      <c r="B1" s="36"/>
      <c r="C1" s="36"/>
      <c r="D1" s="36"/>
      <c r="E1" s="36"/>
      <c r="F1" s="36"/>
      <c r="G1" s="5"/>
      <c r="H1" s="37" t="s">
        <v>581</v>
      </c>
      <c r="I1" s="37"/>
      <c r="J1" s="37"/>
    </row>
    <row r="2" spans="1:20">
      <c r="A2" t="str" cm="1">
        <f t="array" ref="A2:A7">_xlfn.UNIQUE(Mandi_Transactions!C1:C316)</f>
        <v>Month</v>
      </c>
      <c r="B2" t="str" cm="1">
        <f t="array" ref="B2:B10">_xlfn.UNIQUE(Mandi_Transactions!D1:D316)</f>
        <v>Market_Name</v>
      </c>
      <c r="C2" t="str" cm="1">
        <f t="array" ref="C2:C4">_xlfn.UNIQUE(Mandi_Transactions!E1:E316)</f>
        <v>Area_Type</v>
      </c>
      <c r="D2" t="str" cm="1">
        <f t="array" ref="D2:D225">_xlfn.UNIQUE(Mandi_Transactions!B1:B316)</f>
        <v>Date</v>
      </c>
      <c r="E2" t="str" cm="1">
        <f t="array" ref="E2:E9">_xlfn.UNIQUE(Mandi_Transactions!F1:F316)</f>
        <v>Crop_Name</v>
      </c>
      <c r="F2" t="s">
        <v>7</v>
      </c>
      <c r="I2" t="s">
        <v>576</v>
      </c>
      <c r="J2" s="38" t="s">
        <v>582</v>
      </c>
      <c r="K2" s="38"/>
      <c r="L2" s="38"/>
      <c r="M2" s="38"/>
      <c r="N2" s="38"/>
      <c r="O2" s="38"/>
      <c r="P2" s="38"/>
      <c r="Q2" s="38"/>
      <c r="R2" s="38"/>
      <c r="S2" s="38"/>
    </row>
    <row r="3" spans="1:20">
      <c r="A3" t="str">
        <v>March</v>
      </c>
      <c r="B3" t="str">
        <v>kr market</v>
      </c>
      <c r="C3" t="str">
        <v>Wholesale</v>
      </c>
      <c r="D3" s="3" t="str">
        <v>Mar 12 2025</v>
      </c>
      <c r="E3" t="str">
        <v>Tomato</v>
      </c>
      <c r="F3" t="s">
        <v>575</v>
      </c>
      <c r="I3" t="s">
        <v>577</v>
      </c>
      <c r="J3" s="39" t="s">
        <v>597</v>
      </c>
      <c r="K3" s="39"/>
      <c r="L3" s="39"/>
      <c r="M3" s="39"/>
      <c r="N3" s="39"/>
      <c r="O3" s="39"/>
      <c r="P3" s="39"/>
      <c r="Q3" s="39"/>
      <c r="R3" s="39"/>
      <c r="S3" s="39"/>
      <c r="T3" s="39"/>
    </row>
    <row r="4" spans="1:20">
      <c r="A4" t="str">
        <v>January</v>
      </c>
      <c r="B4" t="str">
        <v>Electronic City Market</v>
      </c>
      <c r="C4" t="str">
        <v>Retail</v>
      </c>
      <c r="D4" s="3" t="str">
        <v>Jan 08 2025</v>
      </c>
      <c r="E4" t="str">
        <v>Onion</v>
      </c>
      <c r="F4" s="4" t="s">
        <v>574</v>
      </c>
      <c r="I4" t="s">
        <v>578</v>
      </c>
      <c r="J4" t="s">
        <v>598</v>
      </c>
    </row>
    <row r="5" spans="1:20">
      <c r="A5" t="str">
        <v>May</v>
      </c>
      <c r="B5" t="str">
        <v>Kengeri Market</v>
      </c>
      <c r="C5" s="2" t="s">
        <v>572</v>
      </c>
      <c r="D5" s="3" t="str">
        <v>20/05/25</v>
      </c>
      <c r="E5" t="str">
        <v>Ragi</v>
      </c>
      <c r="I5" t="s">
        <v>579</v>
      </c>
      <c r="J5" t="s">
        <v>600</v>
      </c>
    </row>
    <row r="6" spans="1:20">
      <c r="A6" t="str">
        <v>April</v>
      </c>
      <c r="B6" t="str">
        <v>KRMarket</v>
      </c>
      <c r="D6" s="3" t="str">
        <v>29-03-2025</v>
      </c>
      <c r="E6" t="str">
        <v>tomatto</v>
      </c>
      <c r="I6" t="s">
        <v>580</v>
      </c>
      <c r="J6" s="39" t="s">
        <v>599</v>
      </c>
      <c r="K6" s="39"/>
      <c r="L6" s="39"/>
      <c r="M6" s="39"/>
      <c r="N6" s="39"/>
      <c r="O6" s="39"/>
    </row>
    <row r="7" spans="1:20">
      <c r="A7" t="str">
        <v>February</v>
      </c>
      <c r="B7" t="str">
        <v>Yeshwanthpur Market</v>
      </c>
      <c r="D7" s="3" t="str">
        <v>Apr 02 2025</v>
      </c>
      <c r="E7" t="str">
        <v>Maize</v>
      </c>
    </row>
    <row r="8" spans="1:20">
      <c r="A8" s="2" t="s">
        <v>572</v>
      </c>
      <c r="B8" t="str">
        <v>APMC Yard</v>
      </c>
      <c r="D8" s="3" t="str">
        <v>Apr 07 2025</v>
      </c>
      <c r="E8" t="str">
        <v>Green Chilli</v>
      </c>
    </row>
    <row r="9" spans="1:20">
      <c r="B9" t="str">
        <v>Whitefield Market</v>
      </c>
      <c r="D9" s="3" t="str">
        <v>12-01-2025</v>
      </c>
      <c r="E9" t="str">
        <v>Basmati Rice</v>
      </c>
    </row>
    <row r="10" spans="1:20">
      <c r="B10" t="str">
        <v>Rajajinagar Market</v>
      </c>
      <c r="D10" s="3" t="str">
        <v>13/03/25</v>
      </c>
      <c r="E10" s="4" t="s">
        <v>574</v>
      </c>
    </row>
    <row r="11" spans="1:20">
      <c r="B11" s="4" t="s">
        <v>573</v>
      </c>
      <c r="D11" s="3" t="str">
        <v>13/02/25</v>
      </c>
      <c r="I11" t="s">
        <v>583</v>
      </c>
    </row>
    <row r="12" spans="1:20">
      <c r="D12" s="3" t="str">
        <v>25/03/25</v>
      </c>
      <c r="I12" t="s">
        <v>584</v>
      </c>
    </row>
    <row r="13" spans="1:20">
      <c r="C13" s="4" t="s">
        <v>573</v>
      </c>
      <c r="D13" t="str">
        <v>Feb 24 2025</v>
      </c>
      <c r="I13" s="8" t="s">
        <v>585</v>
      </c>
    </row>
    <row r="14" spans="1:20">
      <c r="D14" t="str">
        <v>Feb 06 2025</v>
      </c>
      <c r="I14" s="8" t="s">
        <v>586</v>
      </c>
    </row>
    <row r="15" spans="1:20">
      <c r="D15" t="str">
        <v>03-04-2025</v>
      </c>
      <c r="I15" s="8" t="s">
        <v>587</v>
      </c>
    </row>
    <row r="16" spans="1:20">
      <c r="D16" t="str">
        <v>Feb 10 2025</v>
      </c>
      <c r="I16">
        <f>SKEW(Cleaned_Dataset!I1:I304)</f>
        <v>0.28486227679820947</v>
      </c>
      <c r="J16" t="s">
        <v>588</v>
      </c>
    </row>
    <row r="17" spans="4:9">
      <c r="D17" t="str">
        <v>May 22 2025</v>
      </c>
    </row>
    <row r="18" spans="4:9">
      <c r="D18" t="str">
        <v>Mar 17 2025</v>
      </c>
    </row>
    <row r="19" spans="4:9">
      <c r="D19" t="str">
        <v>May 10 2025</v>
      </c>
      <c r="I19" t="s">
        <v>589</v>
      </c>
    </row>
    <row r="20" spans="4:9">
      <c r="D20" t="str">
        <v>11/02/25</v>
      </c>
      <c r="I20" t="s">
        <v>590</v>
      </c>
    </row>
    <row r="21" spans="4:9">
      <c r="D21" t="str">
        <v>20-03-2025</v>
      </c>
      <c r="I21" t="s">
        <v>591</v>
      </c>
    </row>
    <row r="22" spans="4:9">
      <c r="D22" t="str">
        <v>17/05/25</v>
      </c>
      <c r="I22" t="s">
        <v>592</v>
      </c>
    </row>
    <row r="23" spans="4:9">
      <c r="D23" t="str">
        <v>24-02-2025</v>
      </c>
      <c r="I23" t="s">
        <v>593</v>
      </c>
    </row>
    <row r="24" spans="4:9">
      <c r="D24" t="str">
        <v>23-04-2025</v>
      </c>
      <c r="I24" t="s">
        <v>594</v>
      </c>
    </row>
    <row r="25" spans="4:9">
      <c r="D25" t="str">
        <v>31-05-2025</v>
      </c>
      <c r="I25" t="s">
        <v>595</v>
      </c>
    </row>
    <row r="26" spans="4:9">
      <c r="D26" t="str">
        <v>09/01/25</v>
      </c>
    </row>
    <row r="27" spans="4:9">
      <c r="D27" t="str">
        <v>27/05/25</v>
      </c>
    </row>
    <row r="28" spans="4:9">
      <c r="D28" t="str">
        <v>21-04-2025</v>
      </c>
    </row>
    <row r="29" spans="4:9">
      <c r="D29" t="str">
        <v>28/03/25</v>
      </c>
    </row>
    <row r="30" spans="4:9">
      <c r="D30" t="str">
        <v>24-01-2025</v>
      </c>
    </row>
    <row r="31" spans="4:9">
      <c r="D31" t="str">
        <v>08/04/25</v>
      </c>
    </row>
    <row r="32" spans="4:9">
      <c r="D32" t="str">
        <v>Feb 09 2025</v>
      </c>
    </row>
    <row r="33" spans="4:4">
      <c r="D33" t="str">
        <v>13-01-2025</v>
      </c>
    </row>
    <row r="34" spans="4:4">
      <c r="D34" t="str">
        <v>17-02-2025</v>
      </c>
    </row>
    <row r="35" spans="4:4">
      <c r="D35" t="str">
        <v>May 29 2025</v>
      </c>
    </row>
    <row r="36" spans="4:4">
      <c r="D36" t="str">
        <v>Mar 22 2025</v>
      </c>
    </row>
    <row r="37" spans="4:4">
      <c r="D37" t="str">
        <v>19-01-2025</v>
      </c>
    </row>
    <row r="38" spans="4:4">
      <c r="D38" t="str">
        <v>10-05-2025</v>
      </c>
    </row>
    <row r="39" spans="4:4">
      <c r="D39" t="str">
        <v>Apr 23 2025</v>
      </c>
    </row>
    <row r="40" spans="4:4">
      <c r="D40" t="str">
        <v>Jan 27 2025</v>
      </c>
    </row>
    <row r="41" spans="4:4">
      <c r="D41" t="str">
        <v>23/02/25</v>
      </c>
    </row>
    <row r="42" spans="4:4">
      <c r="D42" t="str">
        <v>Mar 09 2025</v>
      </c>
    </row>
    <row r="43" spans="4:4">
      <c r="D43" t="str">
        <v>08-02-2025</v>
      </c>
    </row>
    <row r="44" spans="4:4">
      <c r="D44" t="str">
        <v>09-02-2025</v>
      </c>
    </row>
    <row r="45" spans="4:4">
      <c r="D45" t="str">
        <v>10-03-2025</v>
      </c>
    </row>
    <row r="46" spans="4:4">
      <c r="D46" t="str">
        <v>28-04-2025</v>
      </c>
    </row>
    <row r="47" spans="4:4">
      <c r="D47" t="str">
        <v>26/03/25</v>
      </c>
    </row>
    <row r="48" spans="4:4">
      <c r="D48" t="str">
        <v>08/01/25</v>
      </c>
    </row>
    <row r="49" spans="4:4">
      <c r="D49" t="str">
        <v>30/03/25</v>
      </c>
    </row>
    <row r="50" spans="4:4">
      <c r="D50" t="str">
        <v>Apr 22 2025</v>
      </c>
    </row>
    <row r="51" spans="4:4">
      <c r="D51" t="str">
        <v>Jan 18 2025</v>
      </c>
    </row>
    <row r="52" spans="4:4">
      <c r="D52" t="str">
        <v>Apr 15 2025</v>
      </c>
    </row>
    <row r="53" spans="4:4">
      <c r="D53" t="str">
        <v>Mar 04 2025</v>
      </c>
    </row>
    <row r="54" spans="4:4">
      <c r="D54" t="str">
        <v>13-04-2025</v>
      </c>
    </row>
    <row r="55" spans="4:4">
      <c r="D55" t="str">
        <v>15-02-2025</v>
      </c>
    </row>
    <row r="56" spans="4:4">
      <c r="D56" t="str">
        <v>May 16 2025</v>
      </c>
    </row>
    <row r="57" spans="4:4">
      <c r="D57" t="str">
        <v>03/03/25</v>
      </c>
    </row>
    <row r="58" spans="4:4">
      <c r="D58" t="str">
        <v>23-03-2025</v>
      </c>
    </row>
    <row r="59" spans="4:4">
      <c r="D59" t="str">
        <v>17/01/25</v>
      </c>
    </row>
    <row r="60" spans="4:4">
      <c r="D60" t="str">
        <v>10/04/25</v>
      </c>
    </row>
    <row r="61" spans="4:4">
      <c r="D61" t="str">
        <v>Mar 18 2025</v>
      </c>
    </row>
    <row r="62" spans="4:4">
      <c r="D62" t="str">
        <v>11/03/25</v>
      </c>
    </row>
    <row r="63" spans="4:4">
      <c r="D63" t="str">
        <v>Feb 02 2025</v>
      </c>
    </row>
    <row r="64" spans="4:4">
      <c r="D64" t="str">
        <v>04/02/25</v>
      </c>
    </row>
    <row r="65" spans="4:4">
      <c r="D65" t="str">
        <v>19-05-2025</v>
      </c>
    </row>
    <row r="66" spans="4:4">
      <c r="D66" t="str">
        <v>21/02/25</v>
      </c>
    </row>
    <row r="67" spans="4:4">
      <c r="D67" t="str">
        <v>Mar 07 2025</v>
      </c>
    </row>
    <row r="68" spans="4:4">
      <c r="D68" t="str">
        <v>28/01/25</v>
      </c>
    </row>
    <row r="69" spans="4:4">
      <c r="D69" t="str">
        <v>May 17 2025</v>
      </c>
    </row>
    <row r="70" spans="4:4">
      <c r="D70" t="str">
        <v>May 06 2025</v>
      </c>
    </row>
    <row r="71" spans="4:4">
      <c r="D71" t="str">
        <v>14/05/25</v>
      </c>
    </row>
    <row r="72" spans="4:4">
      <c r="D72" t="str">
        <v>24-03-2025</v>
      </c>
    </row>
    <row r="73" spans="4:4">
      <c r="D73" t="str">
        <v>08-01-2025</v>
      </c>
    </row>
    <row r="74" spans="4:4">
      <c r="D74" t="str">
        <v>13-03-2025</v>
      </c>
    </row>
    <row r="75" spans="4:4">
      <c r="D75" t="str">
        <v>22/05/25</v>
      </c>
    </row>
    <row r="76" spans="4:4">
      <c r="D76" t="str">
        <v>Feb 19 2025</v>
      </c>
    </row>
    <row r="77" spans="4:4">
      <c r="D77" t="str">
        <v>Jan 14 2025</v>
      </c>
    </row>
    <row r="78" spans="4:4">
      <c r="D78" t="str">
        <v>27-05-2025</v>
      </c>
    </row>
    <row r="79" spans="4:4">
      <c r="D79" t="str">
        <v>Jan 30 2025</v>
      </c>
    </row>
    <row r="80" spans="4:4">
      <c r="D80" t="str">
        <v>25/05/25</v>
      </c>
    </row>
    <row r="81" spans="4:4">
      <c r="D81" t="str">
        <v>26/04/25</v>
      </c>
    </row>
    <row r="82" spans="4:4">
      <c r="D82" t="str">
        <v>23-02-2025</v>
      </c>
    </row>
    <row r="83" spans="4:4">
      <c r="D83" t="str">
        <v>10/02/25</v>
      </c>
    </row>
    <row r="84" spans="4:4">
      <c r="D84" t="str">
        <v>15-03-2025</v>
      </c>
    </row>
    <row r="85" spans="4:4">
      <c r="D85" t="str">
        <v>30/01/25</v>
      </c>
    </row>
    <row r="86" spans="4:4">
      <c r="D86" t="str">
        <v>12/02/25</v>
      </c>
    </row>
    <row r="87" spans="4:4">
      <c r="D87" t="str">
        <v>19/03/25</v>
      </c>
    </row>
    <row r="88" spans="4:4">
      <c r="D88" t="str">
        <v>Mar 24 2025</v>
      </c>
    </row>
    <row r="89" spans="4:4">
      <c r="D89" t="str">
        <v>14/02/25</v>
      </c>
    </row>
    <row r="90" spans="4:4">
      <c r="D90" t="str">
        <v>24/01/25</v>
      </c>
    </row>
    <row r="91" spans="4:4">
      <c r="D91" t="str">
        <v>16-04-2025</v>
      </c>
    </row>
    <row r="92" spans="4:4">
      <c r="D92" t="str">
        <v>06-03-2025</v>
      </c>
    </row>
    <row r="93" spans="4:4">
      <c r="D93" t="str">
        <v>Feb 18 2025</v>
      </c>
    </row>
    <row r="94" spans="4:4">
      <c r="D94" t="str">
        <v>21-03-2025</v>
      </c>
    </row>
    <row r="95" spans="4:4">
      <c r="D95" t="str">
        <v>Jan 31 2025</v>
      </c>
    </row>
    <row r="96" spans="4:4">
      <c r="D96" t="str">
        <v>01/05/25</v>
      </c>
    </row>
    <row r="97" spans="4:4">
      <c r="D97" t="str">
        <v>18/01/25</v>
      </c>
    </row>
    <row r="98" spans="4:4">
      <c r="D98" t="str">
        <v>18/03/25</v>
      </c>
    </row>
    <row r="99" spans="4:4">
      <c r="D99" t="str">
        <v>Apr 16 2025</v>
      </c>
    </row>
    <row r="100" spans="4:4">
      <c r="D100" t="str">
        <v>07/05/25</v>
      </c>
    </row>
    <row r="101" spans="4:4">
      <c r="D101" t="str">
        <v>15/05/25</v>
      </c>
    </row>
    <row r="102" spans="4:4">
      <c r="D102" t="str">
        <v>09-03-2025</v>
      </c>
    </row>
    <row r="103" spans="4:4">
      <c r="D103" t="str">
        <v>Mar 23 2025</v>
      </c>
    </row>
    <row r="104" spans="4:4">
      <c r="D104" t="str">
        <v>Mar 15 2025</v>
      </c>
    </row>
    <row r="105" spans="4:4">
      <c r="D105" t="str">
        <v>07-02-2025</v>
      </c>
    </row>
    <row r="106" spans="4:4">
      <c r="D106" t="str">
        <v>08-04-2025</v>
      </c>
    </row>
    <row r="107" spans="4:4">
      <c r="D107" t="str">
        <v>28/04/25</v>
      </c>
    </row>
    <row r="108" spans="4:4">
      <c r="D108" t="str">
        <v>Apr 09 2025</v>
      </c>
    </row>
    <row r="109" spans="4:4">
      <c r="D109" t="str">
        <v>Jan 06 2025</v>
      </c>
    </row>
    <row r="110" spans="4:4">
      <c r="D110" t="str">
        <v>28-02-2025</v>
      </c>
    </row>
    <row r="111" spans="4:4">
      <c r="D111" t="str">
        <v>Jan 11 2025</v>
      </c>
    </row>
    <row r="112" spans="4:4">
      <c r="D112" t="str">
        <v>04-05-2025</v>
      </c>
    </row>
    <row r="113" spans="4:4">
      <c r="D113" t="str">
        <v>30-05-2025</v>
      </c>
    </row>
    <row r="114" spans="4:4">
      <c r="D114" t="str">
        <v>Feb 26 2025</v>
      </c>
    </row>
    <row r="115" spans="4:4">
      <c r="D115" t="str">
        <v>Apr 05 2025</v>
      </c>
    </row>
    <row r="116" spans="4:4">
      <c r="D116" t="str">
        <v>24/04/25</v>
      </c>
    </row>
    <row r="117" spans="4:4">
      <c r="D117" t="str">
        <v>12-03-2025</v>
      </c>
    </row>
    <row r="118" spans="4:4">
      <c r="D118" t="str">
        <v>04-03-2025</v>
      </c>
    </row>
    <row r="119" spans="4:4">
      <c r="D119" t="str">
        <v>Jan 07 2025</v>
      </c>
    </row>
    <row r="120" spans="4:4">
      <c r="D120" t="str">
        <v>Apr 03 2025</v>
      </c>
    </row>
    <row r="121" spans="4:4">
      <c r="D121" t="str">
        <v>Apr 08 2025</v>
      </c>
    </row>
    <row r="122" spans="4:4">
      <c r="D122" t="str">
        <v>Apr 17 2025</v>
      </c>
    </row>
    <row r="123" spans="4:4">
      <c r="D123" t="str">
        <v>02-05-2025</v>
      </c>
    </row>
    <row r="124" spans="4:4">
      <c r="D124" t="str">
        <v>31/05/25</v>
      </c>
    </row>
    <row r="125" spans="4:4">
      <c r="D125" t="str">
        <v>27/02/25</v>
      </c>
    </row>
    <row r="126" spans="4:4">
      <c r="D126" t="str">
        <v>10/03/25</v>
      </c>
    </row>
    <row r="127" spans="4:4">
      <c r="D127" t="str">
        <v>16-02-2025</v>
      </c>
    </row>
    <row r="128" spans="4:4">
      <c r="D128" t="str">
        <v>07/04/25</v>
      </c>
    </row>
    <row r="129" spans="4:4">
      <c r="D129" t="str">
        <v>09/02/25</v>
      </c>
    </row>
    <row r="130" spans="4:4">
      <c r="D130" t="str">
        <v>24-04-2025</v>
      </c>
    </row>
    <row r="131" spans="4:4">
      <c r="D131" t="str">
        <v>14/03/25</v>
      </c>
    </row>
    <row r="132" spans="4:4">
      <c r="D132" t="str">
        <v>15-01-2025</v>
      </c>
    </row>
    <row r="133" spans="4:4">
      <c r="D133" t="str">
        <v>31-01-2025</v>
      </c>
    </row>
    <row r="134" spans="4:4">
      <c r="D134" t="str">
        <v>09-05-2025</v>
      </c>
    </row>
    <row r="135" spans="4:4">
      <c r="D135" t="str">
        <v>Jan 20 2025</v>
      </c>
    </row>
    <row r="136" spans="4:4">
      <c r="D136" t="str">
        <v>14/04/25</v>
      </c>
    </row>
    <row r="137" spans="4:4">
      <c r="D137" t="str">
        <v>28-01-2025</v>
      </c>
    </row>
    <row r="138" spans="4:4">
      <c r="D138" t="str">
        <v>31-03-2025</v>
      </c>
    </row>
    <row r="139" spans="4:4">
      <c r="D139" t="str">
        <v>07-03-2025</v>
      </c>
    </row>
    <row r="140" spans="4:4">
      <c r="D140" t="str">
        <v>May 25 2025</v>
      </c>
    </row>
    <row r="141" spans="4:4">
      <c r="D141" t="str">
        <v>23/04/25</v>
      </c>
    </row>
    <row r="142" spans="4:4">
      <c r="D142" t="str">
        <v>21/03/25</v>
      </c>
    </row>
    <row r="143" spans="4:4">
      <c r="D143" t="str">
        <v>Apr 29 2025</v>
      </c>
    </row>
    <row r="144" spans="4:4">
      <c r="D144" t="str">
        <v>May 09 2025</v>
      </c>
    </row>
    <row r="145" spans="4:4">
      <c r="D145" t="str">
        <v>Mar 14 2025</v>
      </c>
    </row>
    <row r="146" spans="4:4">
      <c r="D146" t="str">
        <v>May 30 2025</v>
      </c>
    </row>
    <row r="147" spans="4:4">
      <c r="D147" t="str">
        <v>05/01/25</v>
      </c>
    </row>
    <row r="148" spans="4:4">
      <c r="D148" t="str">
        <v>Feb 05 2025</v>
      </c>
    </row>
    <row r="149" spans="4:4">
      <c r="D149" t="str">
        <v>16/04/25</v>
      </c>
    </row>
    <row r="150" spans="4:4">
      <c r="D150" t="str">
        <v>17-05-2025</v>
      </c>
    </row>
    <row r="151" spans="4:4">
      <c r="D151" t="str">
        <v>14-03-2025</v>
      </c>
    </row>
    <row r="152" spans="4:4">
      <c r="D152" t="str">
        <v>Mar 31 2025</v>
      </c>
    </row>
    <row r="153" spans="4:4">
      <c r="D153" t="str">
        <v>21-01-2025</v>
      </c>
    </row>
    <row r="154" spans="4:4">
      <c r="D154" t="str">
        <v>Jan 10 2025</v>
      </c>
    </row>
    <row r="155" spans="4:4">
      <c r="D155" t="str">
        <v>Jan 21 2025</v>
      </c>
    </row>
    <row r="156" spans="4:4">
      <c r="D156" t="str">
        <v>Mar 02 2025</v>
      </c>
    </row>
    <row r="157" spans="4:4">
      <c r="D157" t="str">
        <v>May 08 2025</v>
      </c>
    </row>
    <row r="158" spans="4:4">
      <c r="D158" t="str">
        <v>20/04/25</v>
      </c>
    </row>
    <row r="159" spans="4:4">
      <c r="D159" t="str">
        <v>03-03-2025</v>
      </c>
    </row>
    <row r="160" spans="4:4">
      <c r="D160" t="str">
        <v>14-02-2025</v>
      </c>
    </row>
    <row r="161" spans="4:4">
      <c r="D161" t="str">
        <v>Feb 21 2025</v>
      </c>
    </row>
    <row r="162" spans="4:4">
      <c r="D162" t="str">
        <v>06/03/25</v>
      </c>
    </row>
    <row r="163" spans="4:4">
      <c r="D163" t="str">
        <v>08/05/25</v>
      </c>
    </row>
    <row r="164" spans="4:4">
      <c r="D164" t="str">
        <v>21/04/25</v>
      </c>
    </row>
    <row r="165" spans="4:4">
      <c r="D165" t="str">
        <v>17-03-2025</v>
      </c>
    </row>
    <row r="166" spans="4:4">
      <c r="D166" t="str">
        <v>11-01-2025</v>
      </c>
    </row>
    <row r="167" spans="4:4">
      <c r="D167" t="str">
        <v>May 12 2025</v>
      </c>
    </row>
    <row r="168" spans="4:4">
      <c r="D168" t="str">
        <v>May 24 2025</v>
      </c>
    </row>
    <row r="169" spans="4:4">
      <c r="D169" t="str">
        <v>06/05/25</v>
      </c>
    </row>
    <row r="170" spans="4:4">
      <c r="D170" t="str">
        <v>07/01/25</v>
      </c>
    </row>
    <row r="171" spans="4:4">
      <c r="D171" t="str">
        <v>Feb 03 2025</v>
      </c>
    </row>
    <row r="172" spans="4:4">
      <c r="D172" t="str">
        <v>Feb 11 2025</v>
      </c>
    </row>
    <row r="173" spans="4:4">
      <c r="D173" t="str">
        <v>Feb 20 2025</v>
      </c>
    </row>
    <row r="174" spans="4:4">
      <c r="D174" t="str">
        <v>May 20 2025</v>
      </c>
    </row>
    <row r="175" spans="4:4">
      <c r="D175" t="str">
        <v>19/01/25</v>
      </c>
    </row>
    <row r="176" spans="4:4">
      <c r="D176" t="str">
        <v>06/02/25</v>
      </c>
    </row>
    <row r="177" spans="4:4">
      <c r="D177" t="str">
        <v>12-05-2025</v>
      </c>
    </row>
    <row r="178" spans="4:4">
      <c r="D178" t="str">
        <v>25-03-2025</v>
      </c>
    </row>
    <row r="179" spans="4:4">
      <c r="D179" t="str">
        <v>30/05/25</v>
      </c>
    </row>
    <row r="180" spans="4:4">
      <c r="D180" t="str">
        <v>Apr 13 2025</v>
      </c>
    </row>
    <row r="181" spans="4:4">
      <c r="D181" t="str">
        <v>11-04-2025</v>
      </c>
    </row>
    <row r="182" spans="4:4">
      <c r="D182" t="str">
        <v>12/01/25</v>
      </c>
    </row>
    <row r="183" spans="4:4">
      <c r="D183" t="str">
        <v>Mar 25 2025</v>
      </c>
    </row>
    <row r="184" spans="4:4">
      <c r="D184" t="str">
        <v>13-02-2025</v>
      </c>
    </row>
    <row r="185" spans="4:4">
      <c r="D185" t="str">
        <v>18/02/25</v>
      </c>
    </row>
    <row r="186" spans="4:4">
      <c r="D186" t="str">
        <v>16/01/25</v>
      </c>
    </row>
    <row r="187" spans="4:4">
      <c r="D187" t="str">
        <v>19-02-2025</v>
      </c>
    </row>
    <row r="188" spans="4:4">
      <c r="D188" t="str">
        <v>15/03/25</v>
      </c>
    </row>
    <row r="189" spans="4:4">
      <c r="D189" t="str">
        <v>18-05-2025</v>
      </c>
    </row>
    <row r="190" spans="4:4">
      <c r="D190" t="str">
        <v>Jan 26 2025</v>
      </c>
    </row>
    <row r="191" spans="4:4">
      <c r="D191" t="str">
        <v>03/01/25</v>
      </c>
    </row>
    <row r="192" spans="4:4">
      <c r="D192" t="str">
        <v>04-02-2025</v>
      </c>
    </row>
    <row r="193" spans="4:4">
      <c r="D193" t="str">
        <v>20-04-2025</v>
      </c>
    </row>
    <row r="194" spans="4:4">
      <c r="D194" t="str">
        <v>24/03/25</v>
      </c>
    </row>
    <row r="195" spans="4:4">
      <c r="D195" t="str">
        <v>Apr 30 2025</v>
      </c>
    </row>
    <row r="196" spans="4:4">
      <c r="D196" t="str">
        <v>05-04-2025</v>
      </c>
    </row>
    <row r="197" spans="4:4">
      <c r="D197" t="str">
        <v>21-05-2025</v>
      </c>
    </row>
    <row r="198" spans="4:4">
      <c r="D198" t="str">
        <v>16-05-2025</v>
      </c>
    </row>
    <row r="199" spans="4:4">
      <c r="D199" t="str">
        <v>Feb 12 2025</v>
      </c>
    </row>
    <row r="200" spans="4:4">
      <c r="D200" t="str">
        <v>May 11 2025</v>
      </c>
    </row>
    <row r="201" spans="4:4">
      <c r="D201" t="str">
        <v>01/01/25</v>
      </c>
    </row>
    <row r="202" spans="4:4">
      <c r="D202" t="str">
        <v>18-01-2025</v>
      </c>
    </row>
    <row r="203" spans="4:4">
      <c r="D203" t="str">
        <v>Apr 25 2025</v>
      </c>
    </row>
    <row r="204" spans="4:4">
      <c r="D204" t="str">
        <v>29-04-2025</v>
      </c>
    </row>
    <row r="205" spans="4:4">
      <c r="D205" t="str">
        <v>12/03/25</v>
      </c>
    </row>
    <row r="206" spans="4:4">
      <c r="D206" t="str">
        <v>Mar 01 2025</v>
      </c>
    </row>
    <row r="207" spans="4:4">
      <c r="D207" t="str">
        <v>Apr 20 2025</v>
      </c>
    </row>
    <row r="208" spans="4:4">
      <c r="D208" t="str">
        <v>17-04-2025</v>
      </c>
    </row>
    <row r="209" spans="4:4">
      <c r="D209" t="str">
        <v>Apr 10 2025</v>
      </c>
    </row>
    <row r="210" spans="4:4">
      <c r="D210" t="str">
        <v>Jan 19 2025</v>
      </c>
    </row>
    <row r="211" spans="4:4">
      <c r="D211" t="str">
        <v>Mar 27 2025</v>
      </c>
    </row>
    <row r="212" spans="4:4">
      <c r="D212" t="str">
        <v>22/02/25</v>
      </c>
    </row>
    <row r="213" spans="4:4">
      <c r="D213" t="str">
        <v>20/03/25</v>
      </c>
    </row>
    <row r="214" spans="4:4">
      <c r="D214" t="str">
        <v>Feb 22 2025</v>
      </c>
    </row>
    <row r="215" spans="4:4">
      <c r="D215" t="str">
        <v>08/03/25</v>
      </c>
    </row>
    <row r="216" spans="4:4">
      <c r="D216" t="str">
        <v>28/02/25</v>
      </c>
    </row>
    <row r="217" spans="4:4">
      <c r="D217" t="str">
        <v>06-05-2025</v>
      </c>
    </row>
    <row r="218" spans="4:4">
      <c r="D218" t="str">
        <v>Apr 06 2025</v>
      </c>
    </row>
    <row r="219" spans="4:4">
      <c r="D219" t="str">
        <v>02-01-2025</v>
      </c>
    </row>
    <row r="220" spans="4:4">
      <c r="D220" t="str">
        <v>05-01-2025</v>
      </c>
    </row>
    <row r="221" spans="4:4">
      <c r="D221" t="str">
        <v>Apr 14 2025</v>
      </c>
    </row>
    <row r="222" spans="4:4">
      <c r="D222" t="str">
        <v>May 26 2025</v>
      </c>
    </row>
    <row r="223" spans="4:4">
      <c r="D223" t="str">
        <v>29/03/25</v>
      </c>
    </row>
    <row r="224" spans="4:4">
      <c r="D224" t="str">
        <v>17/03/25</v>
      </c>
    </row>
    <row r="225" spans="4:4">
      <c r="D225" t="str">
        <v>10-04-2025</v>
      </c>
    </row>
  </sheetData>
  <mergeCells count="5">
    <mergeCell ref="A1:F1"/>
    <mergeCell ref="H1:J1"/>
    <mergeCell ref="J2:S2"/>
    <mergeCell ref="J3:T3"/>
    <mergeCell ref="J6:O6"/>
  </mergeCell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Dashboard</vt:lpstr>
      <vt:lpstr>KPI Calculations</vt:lpstr>
      <vt:lpstr>Pivot Charts</vt:lpstr>
      <vt:lpstr>Charts Edits</vt:lpstr>
      <vt:lpstr>Cleaned_Dataset</vt:lpstr>
      <vt:lpstr>Mandi_Transactions</vt:lpstr>
      <vt:lpstr>Crop_Cost_Data</vt:lpstr>
      <vt:lpstr>Market_Master</vt:lpstr>
      <vt:lpstr>To clean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Karishma Ravindran</cp:lastModifiedBy>
  <dcterms:created xsi:type="dcterms:W3CDTF">2026-05-08T11:12:42Z</dcterms:created>
  <dcterms:modified xsi:type="dcterms:W3CDTF">2026-05-13T14:29:22Z</dcterms:modified>
</cp:coreProperties>
</file>