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g\Desktop\ProtID Final\Reference files\"/>
    </mc:Choice>
  </mc:AlternateContent>
  <bookViews>
    <workbookView xWindow="0" yWindow="0" windowWidth="15210" windowHeight="7260" activeTab="1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D20" i="2"/>
  <c r="D19" i="2"/>
  <c r="Z36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5" i="1"/>
  <c r="G11" i="1" l="1"/>
  <c r="G9" i="1"/>
  <c r="G8" i="1"/>
  <c r="W32" i="1" l="1"/>
  <c r="W31" i="1"/>
  <c r="W30" i="1"/>
  <c r="W29" i="1"/>
  <c r="W25" i="1"/>
  <c r="W24" i="1"/>
  <c r="W23" i="1"/>
  <c r="W22" i="1"/>
  <c r="W21" i="1"/>
  <c r="W20" i="1"/>
  <c r="W19" i="1"/>
  <c r="W18" i="1"/>
  <c r="W17" i="1"/>
  <c r="W6" i="1"/>
  <c r="W7" i="1"/>
  <c r="W8" i="1"/>
  <c r="W9" i="1"/>
  <c r="W10" i="1"/>
  <c r="W11" i="1"/>
  <c r="W12" i="1"/>
  <c r="W13" i="1"/>
  <c r="W5" i="1"/>
  <c r="Q32" i="1"/>
  <c r="Q31" i="1"/>
  <c r="Q30" i="1"/>
  <c r="T30" i="1" s="1"/>
  <c r="U30" i="1" s="1"/>
  <c r="V30" i="1" s="1"/>
  <c r="Q29" i="1"/>
  <c r="T29" i="1" s="1"/>
  <c r="U29" i="1" s="1"/>
  <c r="V29" i="1" s="1"/>
  <c r="Q25" i="1"/>
  <c r="Q24" i="1"/>
  <c r="Q23" i="1"/>
  <c r="Q22" i="1"/>
  <c r="T22" i="1" s="1"/>
  <c r="U22" i="1" s="1"/>
  <c r="V22" i="1" s="1"/>
  <c r="Q21" i="1"/>
  <c r="Q20" i="1"/>
  <c r="Q19" i="1"/>
  <c r="Q18" i="1"/>
  <c r="Q17" i="1"/>
  <c r="Q6" i="1"/>
  <c r="Q7" i="1"/>
  <c r="Q8" i="1"/>
  <c r="Q9" i="1"/>
  <c r="T9" i="1" s="1"/>
  <c r="U9" i="1" s="1"/>
  <c r="V9" i="1" s="1"/>
  <c r="Q10" i="1"/>
  <c r="Q11" i="1"/>
  <c r="Q12" i="1"/>
  <c r="T12" i="1" s="1"/>
  <c r="U12" i="1" s="1"/>
  <c r="V12" i="1" s="1"/>
  <c r="Q13" i="1"/>
  <c r="Q5" i="1"/>
  <c r="T6" i="1"/>
  <c r="U6" i="1" s="1"/>
  <c r="V6" i="1" s="1"/>
  <c r="T17" i="1"/>
  <c r="U17" i="1" s="1"/>
  <c r="V17" i="1" s="1"/>
  <c r="T18" i="1"/>
  <c r="U18" i="1" s="1"/>
  <c r="V18" i="1" s="1"/>
  <c r="T19" i="1"/>
  <c r="U19" i="1" s="1"/>
  <c r="V19" i="1" s="1"/>
  <c r="T20" i="1"/>
  <c r="U20" i="1" s="1"/>
  <c r="V20" i="1" s="1"/>
  <c r="T21" i="1"/>
  <c r="U21" i="1" s="1"/>
  <c r="V21" i="1" s="1"/>
  <c r="T23" i="1"/>
  <c r="U23" i="1" s="1"/>
  <c r="V23" i="1" s="1"/>
  <c r="T24" i="1"/>
  <c r="U24" i="1" s="1"/>
  <c r="V24" i="1" s="1"/>
  <c r="T25" i="1"/>
  <c r="U25" i="1" s="1"/>
  <c r="V25" i="1" s="1"/>
  <c r="T31" i="1"/>
  <c r="U31" i="1" s="1"/>
  <c r="V31" i="1" s="1"/>
  <c r="T32" i="1"/>
  <c r="U32" i="1" s="1"/>
  <c r="V32" i="1" s="1"/>
  <c r="T5" i="1"/>
  <c r="U5" i="1" s="1"/>
  <c r="V5" i="1" s="1"/>
  <c r="O6" i="1"/>
  <c r="O7" i="1"/>
  <c r="O8" i="1"/>
  <c r="O9" i="1"/>
  <c r="O10" i="1"/>
  <c r="O11" i="1"/>
  <c r="O12" i="1"/>
  <c r="O13" i="1"/>
  <c r="O17" i="1"/>
  <c r="O18" i="1"/>
  <c r="O19" i="1"/>
  <c r="O20" i="1"/>
  <c r="O21" i="1"/>
  <c r="O22" i="1"/>
  <c r="O23" i="1"/>
  <c r="O24" i="1"/>
  <c r="O25" i="1"/>
  <c r="O29" i="1"/>
  <c r="O30" i="1"/>
  <c r="O31" i="1"/>
  <c r="O32" i="1"/>
  <c r="O5" i="1"/>
  <c r="N6" i="1"/>
  <c r="N7" i="1"/>
  <c r="N8" i="1"/>
  <c r="N9" i="1"/>
  <c r="N10" i="1"/>
  <c r="N11" i="1"/>
  <c r="N12" i="1"/>
  <c r="N13" i="1"/>
  <c r="N17" i="1"/>
  <c r="N18" i="1"/>
  <c r="N19" i="1"/>
  <c r="N20" i="1"/>
  <c r="N21" i="1"/>
  <c r="N22" i="1"/>
  <c r="N23" i="1"/>
  <c r="N24" i="1"/>
  <c r="N25" i="1"/>
  <c r="N29" i="1"/>
  <c r="N30" i="1"/>
  <c r="N31" i="1"/>
  <c r="N32" i="1"/>
  <c r="N5" i="1"/>
  <c r="L6" i="1"/>
  <c r="L7" i="1"/>
  <c r="L8" i="1"/>
  <c r="L9" i="1"/>
  <c r="L10" i="1"/>
  <c r="L11" i="1"/>
  <c r="L12" i="1"/>
  <c r="L13" i="1"/>
  <c r="L17" i="1"/>
  <c r="L18" i="1"/>
  <c r="L19" i="1"/>
  <c r="L20" i="1"/>
  <c r="L21" i="1"/>
  <c r="L22" i="1"/>
  <c r="L23" i="1"/>
  <c r="L24" i="1"/>
  <c r="L25" i="1"/>
  <c r="L29" i="1"/>
  <c r="L30" i="1"/>
  <c r="L31" i="1"/>
  <c r="L32" i="1"/>
  <c r="L5" i="1"/>
  <c r="J6" i="1"/>
  <c r="J7" i="1"/>
  <c r="J8" i="1"/>
  <c r="J9" i="1"/>
  <c r="J10" i="1"/>
  <c r="J11" i="1"/>
  <c r="J12" i="1"/>
  <c r="J13" i="1"/>
  <c r="J17" i="1"/>
  <c r="J18" i="1"/>
  <c r="J19" i="1"/>
  <c r="J20" i="1"/>
  <c r="J21" i="1"/>
  <c r="J22" i="1"/>
  <c r="J23" i="1"/>
  <c r="J24" i="1"/>
  <c r="J25" i="1"/>
  <c r="J29" i="1"/>
  <c r="J30" i="1"/>
  <c r="J31" i="1"/>
  <c r="J32" i="1"/>
  <c r="J5" i="1"/>
  <c r="I6" i="1"/>
  <c r="I7" i="1"/>
  <c r="I8" i="1"/>
  <c r="I9" i="1"/>
  <c r="I10" i="1"/>
  <c r="I11" i="1"/>
  <c r="I12" i="1"/>
  <c r="I13" i="1"/>
  <c r="I17" i="1"/>
  <c r="I18" i="1"/>
  <c r="I19" i="1"/>
  <c r="I20" i="1"/>
  <c r="I21" i="1"/>
  <c r="I22" i="1"/>
  <c r="I23" i="1"/>
  <c r="I24" i="1"/>
  <c r="I25" i="1"/>
  <c r="I29" i="1"/>
  <c r="I30" i="1"/>
  <c r="I31" i="1"/>
  <c r="I32" i="1"/>
  <c r="I5" i="1"/>
  <c r="T11" i="1" l="1"/>
  <c r="U11" i="1" s="1"/>
  <c r="V11" i="1" s="1"/>
  <c r="T8" i="1"/>
  <c r="U8" i="1" s="1"/>
  <c r="V8" i="1" s="1"/>
  <c r="T10" i="1"/>
  <c r="U10" i="1" s="1"/>
  <c r="V10" i="1" s="1"/>
  <c r="T13" i="1"/>
  <c r="U13" i="1" s="1"/>
  <c r="V13" i="1" s="1"/>
  <c r="T7" i="1"/>
  <c r="U7" i="1" s="1"/>
  <c r="V7" i="1" s="1"/>
  <c r="E18" i="1"/>
  <c r="E19" i="1"/>
  <c r="E20" i="1"/>
  <c r="E21" i="1"/>
  <c r="E22" i="1"/>
  <c r="E23" i="1"/>
  <c r="E24" i="1"/>
  <c r="E25" i="1"/>
  <c r="E17" i="1"/>
  <c r="E6" i="1"/>
  <c r="E7" i="1"/>
  <c r="E8" i="1"/>
  <c r="E9" i="1"/>
  <c r="E10" i="1"/>
  <c r="E11" i="1"/>
  <c r="E12" i="1"/>
  <c r="E13" i="1"/>
  <c r="E5" i="1"/>
  <c r="D18" i="1"/>
  <c r="D19" i="1"/>
  <c r="D20" i="1"/>
  <c r="D21" i="1"/>
  <c r="D22" i="1"/>
  <c r="D23" i="1"/>
  <c r="D24" i="1"/>
  <c r="D25" i="1"/>
  <c r="D17" i="1"/>
  <c r="D6" i="1"/>
  <c r="D7" i="1"/>
  <c r="D8" i="1"/>
  <c r="D9" i="1"/>
  <c r="D10" i="1"/>
  <c r="D11" i="1"/>
  <c r="D12" i="1"/>
  <c r="D13" i="1"/>
  <c r="D5" i="1"/>
  <c r="C32" i="1"/>
  <c r="C31" i="1"/>
  <c r="C30" i="1"/>
  <c r="C29" i="1"/>
  <c r="C25" i="1"/>
  <c r="C24" i="1"/>
  <c r="C23" i="1"/>
  <c r="C22" i="1"/>
  <c r="C21" i="1"/>
  <c r="C20" i="1"/>
  <c r="C19" i="1"/>
  <c r="C18" i="1"/>
  <c r="C17" i="1"/>
  <c r="C6" i="1"/>
  <c r="C7" i="1"/>
  <c r="C8" i="1"/>
  <c r="C9" i="1"/>
  <c r="C10" i="1"/>
  <c r="C11" i="1"/>
  <c r="C12" i="1"/>
  <c r="C13" i="1"/>
  <c r="C5" i="1"/>
  <c r="C4" i="1"/>
  <c r="C16" i="1"/>
  <c r="C28" i="1"/>
  <c r="C35" i="1" s="1"/>
  <c r="D30" i="1" l="1"/>
  <c r="E30" i="1" s="1"/>
  <c r="D31" i="1"/>
  <c r="E31" i="1" s="1"/>
  <c r="B35" i="1"/>
  <c r="D32" i="1"/>
  <c r="E32" i="1" s="1"/>
  <c r="D29" i="1"/>
  <c r="E29" i="1" l="1"/>
  <c r="B36" i="1"/>
  <c r="C36" i="1"/>
  <c r="B38" i="1" l="1"/>
  <c r="C38" i="1"/>
</calcChain>
</file>

<file path=xl/sharedStrings.xml><?xml version="1.0" encoding="utf-8"?>
<sst xmlns="http://schemas.openxmlformats.org/spreadsheetml/2006/main" count="27" uniqueCount="21">
  <si>
    <t>Vector Only</t>
  </si>
  <si>
    <t>Starting OD</t>
  </si>
  <si>
    <t>Vector</t>
  </si>
  <si>
    <t>Samples</t>
  </si>
  <si>
    <t>Average</t>
  </si>
  <si>
    <t>Stdev</t>
  </si>
  <si>
    <t># Transformants</t>
  </si>
  <si>
    <t>% Transformed</t>
  </si>
  <si>
    <t>Current OD (in 100 ml)</t>
  </si>
  <si>
    <t>#Cells</t>
  </si>
  <si>
    <t>X-diversity</t>
  </si>
  <si>
    <t>ML to set SD-OD=3</t>
  </si>
  <si>
    <t># cells at OD=6</t>
  </si>
  <si>
    <t>mL for 20x Diverstiy</t>
  </si>
  <si>
    <t>mL remaining</t>
  </si>
  <si>
    <t>cells at OD=15</t>
  </si>
  <si>
    <t>Diversity</t>
  </si>
  <si>
    <t>#aloquats</t>
  </si>
  <si>
    <t>Diverstiy wanted</t>
  </si>
  <si>
    <t>Diversity wanted</t>
  </si>
  <si>
    <t>10X 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</si>
</sst>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38"/>
  <sheetViews>
    <sheetView zoomScale="70" zoomScaleNormal="70" workbookViewId="0">
      <selection activeCell="D6" sqref="D6"/>
    </sheetView>
  </sheetViews>
  <sheetFormatPr defaultRowHeight="15" x14ac:dyDescent="0.25"/>
  <cols>
    <col min="1" max="1" width="11.42578125" bestFit="1" customWidth="1"/>
    <col min="2" max="3" width="14.85546875" bestFit="1" customWidth="1"/>
    <col min="4" max="4" width="16.7109375" bestFit="1" customWidth="1"/>
    <col min="7" max="7" width="14.42578125" bestFit="1" customWidth="1"/>
    <col min="8" max="8" width="20.85546875" bestFit="1" customWidth="1"/>
    <col min="9" max="9" width="12" style="1" bestFit="1" customWidth="1"/>
    <col min="12" max="12" width="8.7109375" customWidth="1"/>
    <col min="14" max="14" width="13.85546875" bestFit="1" customWidth="1"/>
    <col min="20" max="20" width="13.140625" bestFit="1" customWidth="1"/>
    <col min="21" max="21" width="13.42578125" bestFit="1" customWidth="1"/>
    <col min="26" max="26" width="12.85546875" bestFit="1" customWidth="1"/>
  </cols>
  <sheetData>
    <row r="2" spans="1:26" x14ac:dyDescent="0.25">
      <c r="A2" s="3">
        <v>42766</v>
      </c>
      <c r="Q2">
        <v>10</v>
      </c>
      <c r="R2" t="s">
        <v>18</v>
      </c>
      <c r="W2">
        <v>10</v>
      </c>
      <c r="X2" t="s">
        <v>19</v>
      </c>
    </row>
    <row r="3" spans="1:26" x14ac:dyDescent="0.25">
      <c r="A3" t="s">
        <v>1</v>
      </c>
      <c r="B3">
        <v>1.4053</v>
      </c>
      <c r="D3" t="s">
        <v>6</v>
      </c>
      <c r="E3" t="s">
        <v>7</v>
      </c>
      <c r="Z3" t="s">
        <v>20</v>
      </c>
    </row>
    <row r="4" spans="1:26" x14ac:dyDescent="0.25">
      <c r="A4" t="s">
        <v>0</v>
      </c>
      <c r="B4">
        <v>8</v>
      </c>
      <c r="C4" s="1">
        <f>B4*1000000</f>
        <v>8000000</v>
      </c>
      <c r="H4" t="s">
        <v>8</v>
      </c>
      <c r="I4" s="1" t="s">
        <v>9</v>
      </c>
      <c r="J4" t="s">
        <v>10</v>
      </c>
      <c r="L4" t="s">
        <v>11</v>
      </c>
      <c r="N4" t="s">
        <v>12</v>
      </c>
      <c r="O4" t="s">
        <v>10</v>
      </c>
      <c r="Q4" t="s">
        <v>13</v>
      </c>
      <c r="T4" t="s">
        <v>14</v>
      </c>
      <c r="U4" t="s">
        <v>15</v>
      </c>
      <c r="V4" t="s">
        <v>16</v>
      </c>
      <c r="W4" t="s">
        <v>17</v>
      </c>
    </row>
    <row r="5" spans="1:26" x14ac:dyDescent="0.25">
      <c r="A5">
        <v>1</v>
      </c>
      <c r="B5">
        <v>20</v>
      </c>
      <c r="C5">
        <f>B5*20000000</f>
        <v>400000000</v>
      </c>
      <c r="D5" s="1">
        <f>C5-$C$4</f>
        <v>392000000</v>
      </c>
      <c r="E5" s="2">
        <f>D5/($B$3*1000000000)*100</f>
        <v>27.894399772290612</v>
      </c>
      <c r="H5">
        <v>12.63</v>
      </c>
      <c r="I5" s="1">
        <f>H5*1000000000</f>
        <v>12630000000</v>
      </c>
      <c r="J5" s="4">
        <f>I5/D5</f>
        <v>32.219387755102041</v>
      </c>
      <c r="L5" s="5">
        <f>I5/30000000</f>
        <v>421</v>
      </c>
      <c r="N5" s="1">
        <f>L5*60000000</f>
        <v>25260000000</v>
      </c>
      <c r="O5" s="4">
        <f>N5/D5</f>
        <v>64.438775510204081</v>
      </c>
      <c r="Q5" s="5">
        <f>D5*$Q$2*L5/N5</f>
        <v>65.333333333333329</v>
      </c>
      <c r="T5" s="5">
        <f>L5-Q5</f>
        <v>355.66666666666669</v>
      </c>
      <c r="U5">
        <f>T5*150000000</f>
        <v>53350000000</v>
      </c>
      <c r="V5" s="4">
        <f>U5/D5</f>
        <v>136.09693877551021</v>
      </c>
      <c r="W5" s="4">
        <f>V5/$W$2</f>
        <v>13.60969387755102</v>
      </c>
      <c r="Z5" s="1">
        <f>D5*10</f>
        <v>3920000000</v>
      </c>
    </row>
    <row r="6" spans="1:26" x14ac:dyDescent="0.25">
      <c r="A6">
        <v>2</v>
      </c>
      <c r="B6">
        <v>14</v>
      </c>
      <c r="C6">
        <f t="shared" ref="C6:C13" si="0">B6*20000000</f>
        <v>280000000</v>
      </c>
      <c r="D6" s="1">
        <f t="shared" ref="D6:D13" si="1">C6-$C$4</f>
        <v>272000000</v>
      </c>
      <c r="E6" s="2">
        <f t="shared" ref="E6:E13" si="2">D6/($B$3*1000000000)*100</f>
        <v>19.355297801181244</v>
      </c>
      <c r="H6">
        <v>13.013999999999999</v>
      </c>
      <c r="I6" s="1">
        <f t="shared" ref="I6:I32" si="3">H6*1000000000</f>
        <v>13014000000</v>
      </c>
      <c r="J6" s="4">
        <f t="shared" ref="J6:J32" si="4">I6/D6</f>
        <v>47.845588235294116</v>
      </c>
      <c r="L6" s="5">
        <f t="shared" ref="L6:L32" si="5">I6/30000000</f>
        <v>433.8</v>
      </c>
      <c r="N6" s="1">
        <f t="shared" ref="N6:N32" si="6">L6*60000000</f>
        <v>26028000000</v>
      </c>
      <c r="O6" s="4">
        <f t="shared" ref="O6:O32" si="7">N6/D6</f>
        <v>95.691176470588232</v>
      </c>
      <c r="Q6" s="5">
        <f t="shared" ref="Q6:Q13" si="8">D6*$Q$2*L6/N6</f>
        <v>45.333333333333336</v>
      </c>
      <c r="T6" s="5">
        <f t="shared" ref="T6:T32" si="9">L6-Q6</f>
        <v>388.4666666666667</v>
      </c>
      <c r="U6">
        <f t="shared" ref="U6:U32" si="10">T6*150000000</f>
        <v>58270000000.000008</v>
      </c>
      <c r="V6" s="4">
        <f t="shared" ref="V6:V32" si="11">U6/D6</f>
        <v>214.22794117647061</v>
      </c>
      <c r="W6" s="4">
        <f t="shared" ref="W6:W13" si="12">V6/$W$2</f>
        <v>21.422794117647062</v>
      </c>
      <c r="Z6" s="1">
        <f t="shared" ref="Z6:Z32" si="13">D6*10</f>
        <v>2720000000</v>
      </c>
    </row>
    <row r="7" spans="1:26" x14ac:dyDescent="0.25">
      <c r="A7">
        <v>4</v>
      </c>
      <c r="B7">
        <v>19</v>
      </c>
      <c r="C7">
        <f t="shared" si="0"/>
        <v>380000000</v>
      </c>
      <c r="D7" s="1">
        <f t="shared" si="1"/>
        <v>372000000</v>
      </c>
      <c r="E7" s="2">
        <f t="shared" si="2"/>
        <v>26.471216110439048</v>
      </c>
      <c r="H7">
        <v>12.786</v>
      </c>
      <c r="I7" s="1">
        <f t="shared" si="3"/>
        <v>12786000000</v>
      </c>
      <c r="J7" s="4">
        <f t="shared" si="4"/>
        <v>34.37096774193548</v>
      </c>
      <c r="L7" s="5">
        <f t="shared" si="5"/>
        <v>426.2</v>
      </c>
      <c r="N7" s="1">
        <f t="shared" si="6"/>
        <v>25572000000</v>
      </c>
      <c r="O7" s="4">
        <f t="shared" si="7"/>
        <v>68.741935483870961</v>
      </c>
      <c r="Q7" s="5">
        <f t="shared" si="8"/>
        <v>62</v>
      </c>
      <c r="T7" s="5">
        <f t="shared" si="9"/>
        <v>364.2</v>
      </c>
      <c r="U7">
        <f t="shared" si="10"/>
        <v>54630000000</v>
      </c>
      <c r="V7" s="4">
        <f t="shared" si="11"/>
        <v>146.85483870967741</v>
      </c>
      <c r="W7" s="4">
        <f t="shared" si="12"/>
        <v>14.68548387096774</v>
      </c>
      <c r="Z7" s="1">
        <f t="shared" si="13"/>
        <v>3720000000</v>
      </c>
    </row>
    <row r="8" spans="1:26" x14ac:dyDescent="0.25">
      <c r="A8">
        <v>5</v>
      </c>
      <c r="B8">
        <v>17</v>
      </c>
      <c r="C8">
        <f t="shared" si="0"/>
        <v>340000000</v>
      </c>
      <c r="D8" s="1">
        <f t="shared" si="1"/>
        <v>332000000</v>
      </c>
      <c r="E8" s="2">
        <f t="shared" si="2"/>
        <v>23.624848786735928</v>
      </c>
      <c r="G8" s="1">
        <f>I8/50</f>
        <v>246140000</v>
      </c>
      <c r="H8">
        <v>12.307</v>
      </c>
      <c r="I8" s="1">
        <f t="shared" si="3"/>
        <v>12307000000</v>
      </c>
      <c r="J8" s="4">
        <f t="shared" si="4"/>
        <v>37.069277108433738</v>
      </c>
      <c r="L8" s="5">
        <f t="shared" si="5"/>
        <v>410.23333333333335</v>
      </c>
      <c r="N8" s="1">
        <f t="shared" si="6"/>
        <v>24614000000</v>
      </c>
      <c r="O8" s="4">
        <f t="shared" si="7"/>
        <v>74.138554216867476</v>
      </c>
      <c r="Q8" s="5">
        <f t="shared" si="8"/>
        <v>55.333333333333336</v>
      </c>
      <c r="T8" s="5">
        <f t="shared" si="9"/>
        <v>354.90000000000003</v>
      </c>
      <c r="U8">
        <f t="shared" si="10"/>
        <v>53235000000.000008</v>
      </c>
      <c r="V8" s="4">
        <f t="shared" si="11"/>
        <v>160.34638554216869</v>
      </c>
      <c r="W8" s="4">
        <f t="shared" si="12"/>
        <v>16.034638554216869</v>
      </c>
      <c r="Z8" s="1">
        <f t="shared" si="13"/>
        <v>3320000000</v>
      </c>
    </row>
    <row r="9" spans="1:26" x14ac:dyDescent="0.25">
      <c r="A9">
        <v>6</v>
      </c>
      <c r="B9">
        <v>20</v>
      </c>
      <c r="C9">
        <f t="shared" si="0"/>
        <v>400000000</v>
      </c>
      <c r="D9" s="1">
        <f t="shared" si="1"/>
        <v>392000000</v>
      </c>
      <c r="E9" s="2">
        <f t="shared" si="2"/>
        <v>27.894399772290612</v>
      </c>
      <c r="G9" s="2">
        <f>G8/20000000</f>
        <v>12.307</v>
      </c>
      <c r="H9">
        <v>13.01</v>
      </c>
      <c r="I9" s="1">
        <f t="shared" si="3"/>
        <v>13010000000</v>
      </c>
      <c r="J9" s="4">
        <f t="shared" si="4"/>
        <v>33.188775510204081</v>
      </c>
      <c r="L9" s="5">
        <f t="shared" si="5"/>
        <v>433.66666666666669</v>
      </c>
      <c r="N9" s="1">
        <f t="shared" si="6"/>
        <v>26020000000</v>
      </c>
      <c r="O9" s="4">
        <f t="shared" si="7"/>
        <v>66.377551020408163</v>
      </c>
      <c r="Q9" s="5">
        <f t="shared" si="8"/>
        <v>65.333333333333343</v>
      </c>
      <c r="T9" s="5">
        <f t="shared" si="9"/>
        <v>368.33333333333337</v>
      </c>
      <c r="U9">
        <f t="shared" si="10"/>
        <v>55250000000.000008</v>
      </c>
      <c r="V9" s="4">
        <f t="shared" si="11"/>
        <v>140.94387755102042</v>
      </c>
      <c r="W9" s="4">
        <f t="shared" si="12"/>
        <v>14.094387755102042</v>
      </c>
      <c r="Z9" s="1">
        <f t="shared" si="13"/>
        <v>3920000000</v>
      </c>
    </row>
    <row r="10" spans="1:26" x14ac:dyDescent="0.25">
      <c r="A10">
        <v>7</v>
      </c>
      <c r="B10">
        <v>19</v>
      </c>
      <c r="C10">
        <f t="shared" si="0"/>
        <v>380000000</v>
      </c>
      <c r="D10" s="1">
        <f t="shared" si="1"/>
        <v>372000000</v>
      </c>
      <c r="E10" s="2">
        <f t="shared" si="2"/>
        <v>26.471216110439048</v>
      </c>
      <c r="H10">
        <v>14.189</v>
      </c>
      <c r="I10" s="1">
        <f t="shared" si="3"/>
        <v>14189000000</v>
      </c>
      <c r="J10" s="4">
        <f t="shared" si="4"/>
        <v>38.142473118279568</v>
      </c>
      <c r="L10" s="5">
        <f t="shared" si="5"/>
        <v>472.96666666666664</v>
      </c>
      <c r="N10" s="1">
        <f t="shared" si="6"/>
        <v>28378000000</v>
      </c>
      <c r="O10" s="4">
        <f t="shared" si="7"/>
        <v>76.284946236559136</v>
      </c>
      <c r="Q10" s="5">
        <f t="shared" si="8"/>
        <v>62</v>
      </c>
      <c r="T10" s="5">
        <f t="shared" si="9"/>
        <v>410.96666666666664</v>
      </c>
      <c r="U10">
        <f t="shared" si="10"/>
        <v>61644999999.999992</v>
      </c>
      <c r="V10" s="4">
        <f t="shared" si="11"/>
        <v>165.71236559139783</v>
      </c>
      <c r="W10" s="4">
        <f t="shared" si="12"/>
        <v>16.571236559139784</v>
      </c>
      <c r="Z10" s="1">
        <f t="shared" si="13"/>
        <v>3720000000</v>
      </c>
    </row>
    <row r="11" spans="1:26" x14ac:dyDescent="0.25">
      <c r="A11">
        <v>8</v>
      </c>
      <c r="B11">
        <v>30</v>
      </c>
      <c r="C11">
        <f t="shared" si="0"/>
        <v>600000000</v>
      </c>
      <c r="D11" s="1">
        <f t="shared" si="1"/>
        <v>592000000</v>
      </c>
      <c r="E11" s="2">
        <f t="shared" si="2"/>
        <v>42.126236390806234</v>
      </c>
      <c r="G11">
        <f>10*G8/(100*100*10*1000)</f>
        <v>24.614000000000001</v>
      </c>
      <c r="H11">
        <v>12.888999999999999</v>
      </c>
      <c r="I11" s="1">
        <f t="shared" si="3"/>
        <v>12889000000</v>
      </c>
      <c r="J11" s="4">
        <f t="shared" si="4"/>
        <v>21.77195945945946</v>
      </c>
      <c r="L11" s="5">
        <f t="shared" si="5"/>
        <v>429.63333333333333</v>
      </c>
      <c r="N11" s="1">
        <f t="shared" si="6"/>
        <v>25778000000</v>
      </c>
      <c r="O11" s="4">
        <f t="shared" si="7"/>
        <v>43.543918918918919</v>
      </c>
      <c r="Q11" s="5">
        <f t="shared" si="8"/>
        <v>98.666666666666671</v>
      </c>
      <c r="T11" s="5">
        <f t="shared" si="9"/>
        <v>330.96666666666664</v>
      </c>
      <c r="U11">
        <f t="shared" si="10"/>
        <v>49644999999.999992</v>
      </c>
      <c r="V11" s="4">
        <f t="shared" si="11"/>
        <v>83.859797297297291</v>
      </c>
      <c r="W11" s="4">
        <f t="shared" si="12"/>
        <v>8.3859797297297298</v>
      </c>
      <c r="Z11" s="1">
        <f t="shared" si="13"/>
        <v>5920000000</v>
      </c>
    </row>
    <row r="12" spans="1:26" x14ac:dyDescent="0.25">
      <c r="A12">
        <v>9</v>
      </c>
      <c r="B12">
        <v>26</v>
      </c>
      <c r="C12">
        <f t="shared" si="0"/>
        <v>520000000</v>
      </c>
      <c r="D12" s="1">
        <f t="shared" si="1"/>
        <v>512000000</v>
      </c>
      <c r="E12" s="2">
        <f t="shared" si="2"/>
        <v>36.433501743399987</v>
      </c>
      <c r="H12">
        <v>12.535</v>
      </c>
      <c r="I12" s="1">
        <f t="shared" si="3"/>
        <v>12535000000</v>
      </c>
      <c r="J12" s="4">
        <f t="shared" si="4"/>
        <v>24.482421875</v>
      </c>
      <c r="L12" s="5">
        <f t="shared" si="5"/>
        <v>417.83333333333331</v>
      </c>
      <c r="N12" s="1">
        <f t="shared" si="6"/>
        <v>25070000000</v>
      </c>
      <c r="O12" s="4">
        <f t="shared" si="7"/>
        <v>48.96484375</v>
      </c>
      <c r="Q12" s="5">
        <f t="shared" si="8"/>
        <v>85.333333333333329</v>
      </c>
      <c r="T12" s="5">
        <f t="shared" si="9"/>
        <v>332.5</v>
      </c>
      <c r="U12">
        <f t="shared" si="10"/>
        <v>49875000000</v>
      </c>
      <c r="V12" s="4">
        <f t="shared" si="11"/>
        <v>97.412109375</v>
      </c>
      <c r="W12" s="4">
        <f t="shared" si="12"/>
        <v>9.7412109375</v>
      </c>
      <c r="Z12" s="1">
        <f t="shared" si="13"/>
        <v>5120000000</v>
      </c>
    </row>
    <row r="13" spans="1:26" x14ac:dyDescent="0.25">
      <c r="A13">
        <v>10</v>
      </c>
      <c r="B13">
        <v>32</v>
      </c>
      <c r="C13">
        <f t="shared" si="0"/>
        <v>640000000</v>
      </c>
      <c r="D13" s="1">
        <f t="shared" si="1"/>
        <v>632000000</v>
      </c>
      <c r="E13" s="2">
        <f t="shared" si="2"/>
        <v>44.972603714509354</v>
      </c>
      <c r="H13">
        <v>12.082000000000001</v>
      </c>
      <c r="I13" s="1">
        <f t="shared" si="3"/>
        <v>12082000000</v>
      </c>
      <c r="J13" s="4">
        <f t="shared" si="4"/>
        <v>19.117088607594937</v>
      </c>
      <c r="L13" s="5">
        <f t="shared" si="5"/>
        <v>402.73333333333335</v>
      </c>
      <c r="N13" s="1">
        <f t="shared" si="6"/>
        <v>24164000000</v>
      </c>
      <c r="O13" s="4">
        <f t="shared" si="7"/>
        <v>38.234177215189874</v>
      </c>
      <c r="Q13" s="5">
        <f t="shared" si="8"/>
        <v>105.33333333333334</v>
      </c>
      <c r="T13" s="5">
        <f t="shared" si="9"/>
        <v>297.39999999999998</v>
      </c>
      <c r="U13">
        <f t="shared" si="10"/>
        <v>44610000000</v>
      </c>
      <c r="V13" s="4">
        <f t="shared" si="11"/>
        <v>70.585443037974684</v>
      </c>
      <c r="W13" s="4">
        <f t="shared" si="12"/>
        <v>7.0585443037974684</v>
      </c>
      <c r="Z13" s="1">
        <f t="shared" si="13"/>
        <v>6320000000</v>
      </c>
    </row>
    <row r="14" spans="1:26" x14ac:dyDescent="0.25">
      <c r="A14" s="3">
        <v>42780</v>
      </c>
      <c r="J14" s="4"/>
      <c r="L14" s="5"/>
      <c r="N14" s="1"/>
      <c r="O14" s="4"/>
      <c r="Q14" s="5"/>
      <c r="T14" s="5"/>
      <c r="V14" s="4"/>
      <c r="W14" s="4"/>
      <c r="Z14" s="1">
        <f t="shared" si="13"/>
        <v>0</v>
      </c>
    </row>
    <row r="15" spans="1:26" x14ac:dyDescent="0.25">
      <c r="A15" t="s">
        <v>1</v>
      </c>
      <c r="B15">
        <v>1.6534</v>
      </c>
      <c r="J15" s="4"/>
      <c r="L15" s="5"/>
      <c r="N15" s="1"/>
      <c r="O15" s="4"/>
      <c r="Q15" s="5"/>
      <c r="T15" s="5"/>
      <c r="V15" s="4"/>
      <c r="W15" s="4"/>
      <c r="Z15" s="1">
        <f t="shared" si="13"/>
        <v>0</v>
      </c>
    </row>
    <row r="16" spans="1:26" x14ac:dyDescent="0.25">
      <c r="A16" t="s">
        <v>0</v>
      </c>
      <c r="B16">
        <v>8</v>
      </c>
      <c r="C16" s="1">
        <f>B16*1000000</f>
        <v>8000000</v>
      </c>
      <c r="J16" s="4"/>
      <c r="L16" s="5"/>
      <c r="N16" s="1"/>
      <c r="O16" s="4"/>
      <c r="Q16" s="5"/>
      <c r="T16" s="5"/>
      <c r="V16" s="4"/>
      <c r="W16" s="4"/>
      <c r="Z16" s="1">
        <f t="shared" si="13"/>
        <v>0</v>
      </c>
    </row>
    <row r="17" spans="1:26" x14ac:dyDescent="0.25">
      <c r="A17">
        <v>11</v>
      </c>
      <c r="B17">
        <v>23</v>
      </c>
      <c r="C17">
        <f>B17*20000000</f>
        <v>460000000</v>
      </c>
      <c r="D17" s="1">
        <f>C17-$C$16</f>
        <v>452000000</v>
      </c>
      <c r="E17" s="2">
        <f>D17/($B$15*1000000000)*100</f>
        <v>27.337607354542154</v>
      </c>
      <c r="H17">
        <v>16.396999999999998</v>
      </c>
      <c r="I17" s="1">
        <f t="shared" si="3"/>
        <v>16396999999.999998</v>
      </c>
      <c r="J17" s="4">
        <f t="shared" si="4"/>
        <v>36.276548672566371</v>
      </c>
      <c r="L17" s="5">
        <f t="shared" si="5"/>
        <v>546.56666666666661</v>
      </c>
      <c r="N17" s="1">
        <f t="shared" si="6"/>
        <v>32793999999.999996</v>
      </c>
      <c r="O17" s="4">
        <f t="shared" si="7"/>
        <v>72.553097345132741</v>
      </c>
      <c r="Q17" s="5">
        <f>D17*$Q$2*L17/N17</f>
        <v>75.333333333333329</v>
      </c>
      <c r="T17" s="5">
        <f t="shared" si="9"/>
        <v>471.23333333333329</v>
      </c>
      <c r="U17">
        <f t="shared" si="10"/>
        <v>70685000000</v>
      </c>
      <c r="V17" s="4">
        <f t="shared" si="11"/>
        <v>156.38274336283186</v>
      </c>
      <c r="W17" s="4">
        <f>V17/$W$2</f>
        <v>15.638274336283185</v>
      </c>
      <c r="Z17" s="1">
        <f t="shared" si="13"/>
        <v>4520000000</v>
      </c>
    </row>
    <row r="18" spans="1:26" x14ac:dyDescent="0.25">
      <c r="A18">
        <v>12</v>
      </c>
      <c r="B18">
        <v>9</v>
      </c>
      <c r="C18">
        <f t="shared" ref="C18:C25" si="14">B18*20000000</f>
        <v>180000000</v>
      </c>
      <c r="D18" s="1">
        <f t="shared" ref="D18:D25" si="15">C18-$C$16</f>
        <v>172000000</v>
      </c>
      <c r="E18" s="2">
        <f t="shared" ref="E18:E25" si="16">D18/($B$15*1000000000)*100</f>
        <v>10.402806338454095</v>
      </c>
      <c r="H18">
        <v>14.638</v>
      </c>
      <c r="I18" s="1">
        <f t="shared" si="3"/>
        <v>14638000000</v>
      </c>
      <c r="J18" s="4">
        <f t="shared" si="4"/>
        <v>85.104651162790702</v>
      </c>
      <c r="L18" s="5">
        <f t="shared" si="5"/>
        <v>487.93333333333334</v>
      </c>
      <c r="N18" s="1">
        <f t="shared" si="6"/>
        <v>29276000000</v>
      </c>
      <c r="O18" s="4">
        <f t="shared" si="7"/>
        <v>170.2093023255814</v>
      </c>
      <c r="Q18" s="5">
        <f t="shared" ref="Q18:Q25" si="17">D18*$Q$2*L18/N18</f>
        <v>28.666666666666668</v>
      </c>
      <c r="T18" s="5">
        <f t="shared" si="9"/>
        <v>459.26666666666665</v>
      </c>
      <c r="U18">
        <f t="shared" si="10"/>
        <v>68890000000</v>
      </c>
      <c r="V18" s="4">
        <f t="shared" si="11"/>
        <v>400.52325581395348</v>
      </c>
      <c r="W18" s="4">
        <f t="shared" ref="W18:W25" si="18">V18/$W$2</f>
        <v>40.052325581395351</v>
      </c>
      <c r="Z18" s="1">
        <f t="shared" si="13"/>
        <v>1720000000</v>
      </c>
    </row>
    <row r="19" spans="1:26" x14ac:dyDescent="0.25">
      <c r="A19">
        <v>13</v>
      </c>
      <c r="B19">
        <v>16</v>
      </c>
      <c r="C19">
        <f t="shared" si="14"/>
        <v>320000000</v>
      </c>
      <c r="D19" s="1">
        <f t="shared" si="15"/>
        <v>312000000</v>
      </c>
      <c r="E19" s="2">
        <f t="shared" si="16"/>
        <v>18.870206846498125</v>
      </c>
      <c r="H19">
        <v>15.161</v>
      </c>
      <c r="I19" s="1">
        <f t="shared" si="3"/>
        <v>15161000000</v>
      </c>
      <c r="J19" s="4">
        <f t="shared" si="4"/>
        <v>48.592948717948715</v>
      </c>
      <c r="L19" s="5">
        <f t="shared" si="5"/>
        <v>505.36666666666667</v>
      </c>
      <c r="N19" s="1">
        <f t="shared" si="6"/>
        <v>30322000000</v>
      </c>
      <c r="O19" s="4">
        <f t="shared" si="7"/>
        <v>97.185897435897431</v>
      </c>
      <c r="Q19" s="5">
        <f t="shared" si="17"/>
        <v>52</v>
      </c>
      <c r="T19" s="5">
        <f t="shared" si="9"/>
        <v>453.36666666666667</v>
      </c>
      <c r="U19">
        <f t="shared" si="10"/>
        <v>68005000000</v>
      </c>
      <c r="V19" s="4">
        <f t="shared" si="11"/>
        <v>217.96474358974359</v>
      </c>
      <c r="W19" s="4">
        <f t="shared" si="18"/>
        <v>21.796474358974358</v>
      </c>
      <c r="Z19" s="1">
        <f t="shared" si="13"/>
        <v>3120000000</v>
      </c>
    </row>
    <row r="20" spans="1:26" x14ac:dyDescent="0.25">
      <c r="A20">
        <v>14</v>
      </c>
      <c r="B20">
        <v>28</v>
      </c>
      <c r="C20">
        <f t="shared" si="14"/>
        <v>560000000</v>
      </c>
      <c r="D20" s="1">
        <f t="shared" si="15"/>
        <v>552000000</v>
      </c>
      <c r="E20" s="2">
        <f t="shared" si="16"/>
        <v>33.385750574573606</v>
      </c>
      <c r="H20">
        <v>17.635000000000002</v>
      </c>
      <c r="I20" s="1">
        <f t="shared" si="3"/>
        <v>17635000000</v>
      </c>
      <c r="J20" s="4">
        <f t="shared" si="4"/>
        <v>31.947463768115941</v>
      </c>
      <c r="L20" s="5">
        <f t="shared" si="5"/>
        <v>587.83333333333337</v>
      </c>
      <c r="N20" s="1">
        <f t="shared" si="6"/>
        <v>35270000000</v>
      </c>
      <c r="O20" s="4">
        <f t="shared" si="7"/>
        <v>63.894927536231883</v>
      </c>
      <c r="Q20" s="5">
        <f t="shared" si="17"/>
        <v>92</v>
      </c>
      <c r="T20" s="5">
        <f t="shared" si="9"/>
        <v>495.83333333333337</v>
      </c>
      <c r="U20">
        <f t="shared" si="10"/>
        <v>74375000000</v>
      </c>
      <c r="V20" s="4">
        <f t="shared" si="11"/>
        <v>134.73731884057972</v>
      </c>
      <c r="W20" s="4">
        <f t="shared" si="18"/>
        <v>13.473731884057973</v>
      </c>
      <c r="Z20" s="1">
        <f t="shared" si="13"/>
        <v>5520000000</v>
      </c>
    </row>
    <row r="21" spans="1:26" x14ac:dyDescent="0.25">
      <c r="A21">
        <v>15</v>
      </c>
      <c r="B21">
        <v>26</v>
      </c>
      <c r="C21">
        <f t="shared" si="14"/>
        <v>520000000</v>
      </c>
      <c r="D21" s="1">
        <f t="shared" si="15"/>
        <v>512000000</v>
      </c>
      <c r="E21" s="2">
        <f t="shared" si="16"/>
        <v>30.966493286561025</v>
      </c>
      <c r="H21">
        <v>20.65</v>
      </c>
      <c r="I21" s="1">
        <f t="shared" si="3"/>
        <v>20650000000</v>
      </c>
      <c r="J21" s="4">
        <f t="shared" si="4"/>
        <v>40.33203125</v>
      </c>
      <c r="L21" s="5">
        <f t="shared" si="5"/>
        <v>688.33333333333337</v>
      </c>
      <c r="N21" s="1">
        <f t="shared" si="6"/>
        <v>41300000000</v>
      </c>
      <c r="O21" s="4">
        <f t="shared" si="7"/>
        <v>80.6640625</v>
      </c>
      <c r="Q21" s="5">
        <f t="shared" si="17"/>
        <v>85.333333333333343</v>
      </c>
      <c r="T21" s="5">
        <f t="shared" si="9"/>
        <v>603</v>
      </c>
      <c r="U21">
        <f t="shared" si="10"/>
        <v>90450000000</v>
      </c>
      <c r="V21" s="4">
        <f t="shared" si="11"/>
        <v>176.66015625</v>
      </c>
      <c r="W21" s="4">
        <f t="shared" si="18"/>
        <v>17.666015625</v>
      </c>
      <c r="Z21" s="1">
        <f t="shared" si="13"/>
        <v>5120000000</v>
      </c>
    </row>
    <row r="22" spans="1:26" x14ac:dyDescent="0.25">
      <c r="A22">
        <v>16</v>
      </c>
      <c r="B22">
        <v>12</v>
      </c>
      <c r="C22">
        <f t="shared" si="14"/>
        <v>240000000</v>
      </c>
      <c r="D22" s="1">
        <f t="shared" si="15"/>
        <v>232000000</v>
      </c>
      <c r="E22" s="2">
        <f t="shared" si="16"/>
        <v>14.031692270472965</v>
      </c>
      <c r="H22">
        <v>15.128</v>
      </c>
      <c r="I22" s="1">
        <f t="shared" si="3"/>
        <v>15128000000</v>
      </c>
      <c r="J22" s="4">
        <f t="shared" si="4"/>
        <v>65.206896551724142</v>
      </c>
      <c r="L22" s="5">
        <f t="shared" si="5"/>
        <v>504.26666666666665</v>
      </c>
      <c r="N22" s="1">
        <f t="shared" si="6"/>
        <v>30256000000</v>
      </c>
      <c r="O22" s="4">
        <f t="shared" si="7"/>
        <v>130.41379310344828</v>
      </c>
      <c r="Q22" s="5">
        <f t="shared" si="17"/>
        <v>38.666666666666671</v>
      </c>
      <c r="T22" s="5">
        <f t="shared" si="9"/>
        <v>465.59999999999997</v>
      </c>
      <c r="U22">
        <f t="shared" si="10"/>
        <v>69840000000</v>
      </c>
      <c r="V22" s="4">
        <f t="shared" si="11"/>
        <v>301.0344827586207</v>
      </c>
      <c r="W22" s="4">
        <f t="shared" si="18"/>
        <v>30.103448275862071</v>
      </c>
      <c r="Z22" s="1">
        <f t="shared" si="13"/>
        <v>2320000000</v>
      </c>
    </row>
    <row r="23" spans="1:26" x14ac:dyDescent="0.25">
      <c r="A23">
        <v>17</v>
      </c>
      <c r="B23">
        <v>17</v>
      </c>
      <c r="C23">
        <f t="shared" si="14"/>
        <v>340000000</v>
      </c>
      <c r="D23" s="1">
        <f t="shared" si="15"/>
        <v>332000000</v>
      </c>
      <c r="E23" s="2">
        <f t="shared" si="16"/>
        <v>20.079835490504415</v>
      </c>
      <c r="H23">
        <v>14.634</v>
      </c>
      <c r="I23" s="1">
        <f t="shared" si="3"/>
        <v>14634000000</v>
      </c>
      <c r="J23" s="4">
        <f t="shared" si="4"/>
        <v>44.078313253012048</v>
      </c>
      <c r="L23" s="5">
        <f t="shared" si="5"/>
        <v>487.8</v>
      </c>
      <c r="N23" s="1">
        <f t="shared" si="6"/>
        <v>29268000000</v>
      </c>
      <c r="O23" s="4">
        <f t="shared" si="7"/>
        <v>88.156626506024097</v>
      </c>
      <c r="Q23" s="5">
        <f t="shared" si="17"/>
        <v>55.333333333333336</v>
      </c>
      <c r="T23" s="5">
        <f t="shared" si="9"/>
        <v>432.4666666666667</v>
      </c>
      <c r="U23">
        <f t="shared" si="10"/>
        <v>64870000000.000008</v>
      </c>
      <c r="V23" s="4">
        <f t="shared" si="11"/>
        <v>195.39156626506028</v>
      </c>
      <c r="W23" s="4">
        <f t="shared" si="18"/>
        <v>19.539156626506028</v>
      </c>
      <c r="Z23" s="1">
        <f t="shared" si="13"/>
        <v>3320000000</v>
      </c>
    </row>
    <row r="24" spans="1:26" x14ac:dyDescent="0.25">
      <c r="A24">
        <v>18</v>
      </c>
      <c r="B24">
        <v>20</v>
      </c>
      <c r="C24">
        <f t="shared" si="14"/>
        <v>400000000</v>
      </c>
      <c r="D24" s="1">
        <f t="shared" si="15"/>
        <v>392000000</v>
      </c>
      <c r="E24" s="2">
        <f t="shared" si="16"/>
        <v>23.708721422523286</v>
      </c>
      <c r="H24">
        <v>17.032</v>
      </c>
      <c r="I24" s="1">
        <f t="shared" si="3"/>
        <v>17032000000</v>
      </c>
      <c r="J24" s="4">
        <f t="shared" si="4"/>
        <v>43.448979591836732</v>
      </c>
      <c r="L24" s="5">
        <f t="shared" si="5"/>
        <v>567.73333333333335</v>
      </c>
      <c r="N24" s="1">
        <f t="shared" si="6"/>
        <v>34064000000</v>
      </c>
      <c r="O24" s="4">
        <f t="shared" si="7"/>
        <v>86.897959183673464</v>
      </c>
      <c r="Q24" s="5">
        <f t="shared" si="17"/>
        <v>65.333333333333329</v>
      </c>
      <c r="T24" s="5">
        <f t="shared" si="9"/>
        <v>502.40000000000003</v>
      </c>
      <c r="U24">
        <f t="shared" si="10"/>
        <v>75360000000</v>
      </c>
      <c r="V24" s="4">
        <f t="shared" si="11"/>
        <v>192.24489795918367</v>
      </c>
      <c r="W24" s="4">
        <f t="shared" si="18"/>
        <v>19.224489795918366</v>
      </c>
      <c r="Z24" s="1">
        <f t="shared" si="13"/>
        <v>3920000000</v>
      </c>
    </row>
    <row r="25" spans="1:26" x14ac:dyDescent="0.25">
      <c r="A25">
        <v>20</v>
      </c>
      <c r="B25">
        <v>31</v>
      </c>
      <c r="C25">
        <f t="shared" si="14"/>
        <v>620000000</v>
      </c>
      <c r="D25" s="1">
        <f t="shared" si="15"/>
        <v>612000000</v>
      </c>
      <c r="E25" s="2">
        <f t="shared" si="16"/>
        <v>37.014636506592474</v>
      </c>
      <c r="H25">
        <v>17.488</v>
      </c>
      <c r="I25" s="1">
        <f t="shared" si="3"/>
        <v>17488000000</v>
      </c>
      <c r="J25" s="4">
        <f t="shared" si="4"/>
        <v>28.575163398692812</v>
      </c>
      <c r="L25" s="5">
        <f t="shared" si="5"/>
        <v>582.93333333333328</v>
      </c>
      <c r="N25" s="1">
        <f t="shared" si="6"/>
        <v>34976000000</v>
      </c>
      <c r="O25" s="4">
        <f t="shared" si="7"/>
        <v>57.150326797385624</v>
      </c>
      <c r="Q25" s="5">
        <f t="shared" si="17"/>
        <v>101.99999999999999</v>
      </c>
      <c r="T25" s="5">
        <f t="shared" si="9"/>
        <v>480.93333333333328</v>
      </c>
      <c r="U25">
        <f t="shared" si="10"/>
        <v>72139999999.999985</v>
      </c>
      <c r="V25" s="4">
        <f t="shared" si="11"/>
        <v>117.87581699346403</v>
      </c>
      <c r="W25" s="4">
        <f t="shared" si="18"/>
        <v>11.787581699346402</v>
      </c>
      <c r="Z25" s="1">
        <f t="shared" si="13"/>
        <v>6120000000</v>
      </c>
    </row>
    <row r="26" spans="1:26" x14ac:dyDescent="0.25">
      <c r="A26" s="3">
        <v>42794</v>
      </c>
      <c r="J26" s="4"/>
      <c r="L26" s="5"/>
      <c r="N26" s="1"/>
      <c r="O26" s="4"/>
      <c r="Q26" s="5"/>
      <c r="T26" s="5"/>
      <c r="V26" s="4"/>
      <c r="W26" s="4"/>
      <c r="Z26" s="1">
        <f t="shared" si="13"/>
        <v>0</v>
      </c>
    </row>
    <row r="27" spans="1:26" x14ac:dyDescent="0.25">
      <c r="A27" t="s">
        <v>1</v>
      </c>
      <c r="B27">
        <v>1.4319</v>
      </c>
      <c r="J27" s="4"/>
      <c r="L27" s="5"/>
      <c r="N27" s="1"/>
      <c r="O27" s="4"/>
      <c r="Q27" s="5"/>
      <c r="T27" s="5"/>
      <c r="V27" s="4"/>
      <c r="W27" s="4"/>
      <c r="Z27" s="1">
        <f t="shared" si="13"/>
        <v>0</v>
      </c>
    </row>
    <row r="28" spans="1:26" x14ac:dyDescent="0.25">
      <c r="A28" t="s">
        <v>0</v>
      </c>
      <c r="B28" s="2">
        <v>12</v>
      </c>
      <c r="C28" s="1">
        <f>B28*1000000</f>
        <v>12000000</v>
      </c>
      <c r="J28" s="4"/>
      <c r="L28" s="5"/>
      <c r="N28" s="1"/>
      <c r="O28" s="4"/>
      <c r="Q28" s="5"/>
      <c r="T28" s="5"/>
      <c r="V28" s="4"/>
      <c r="W28" s="4"/>
      <c r="Z28" s="1">
        <f t="shared" si="13"/>
        <v>0</v>
      </c>
    </row>
    <row r="29" spans="1:26" x14ac:dyDescent="0.25">
      <c r="A29">
        <v>21</v>
      </c>
      <c r="B29">
        <v>37</v>
      </c>
      <c r="C29">
        <f>B29*20000000</f>
        <v>740000000</v>
      </c>
      <c r="D29" s="1">
        <f>C29-$C$28</f>
        <v>728000000</v>
      </c>
      <c r="E29" s="2">
        <f>D29/($B$27*1000000000)*100</f>
        <v>50.841539213632238</v>
      </c>
      <c r="H29">
        <v>16.893999999999998</v>
      </c>
      <c r="I29" s="1">
        <f t="shared" si="3"/>
        <v>16893999999.999998</v>
      </c>
      <c r="J29" s="4">
        <f t="shared" si="4"/>
        <v>23.206043956043953</v>
      </c>
      <c r="L29" s="5">
        <f t="shared" si="5"/>
        <v>563.13333333333333</v>
      </c>
      <c r="N29" s="1">
        <f t="shared" si="6"/>
        <v>33788000000</v>
      </c>
      <c r="O29" s="4">
        <f t="shared" si="7"/>
        <v>46.412087912087912</v>
      </c>
      <c r="Q29" s="5">
        <f>D29*$Q$2*L29/N29</f>
        <v>121.33333333333333</v>
      </c>
      <c r="T29" s="5">
        <f t="shared" si="9"/>
        <v>441.8</v>
      </c>
      <c r="U29">
        <f t="shared" si="10"/>
        <v>66270000000</v>
      </c>
      <c r="V29" s="4">
        <f t="shared" si="11"/>
        <v>91.030219780219781</v>
      </c>
      <c r="W29" s="4">
        <f>V29/$W$2</f>
        <v>9.1030219780219781</v>
      </c>
      <c r="Z29" s="1">
        <f t="shared" si="13"/>
        <v>7280000000</v>
      </c>
    </row>
    <row r="30" spans="1:26" x14ac:dyDescent="0.25">
      <c r="A30">
        <v>22</v>
      </c>
      <c r="B30">
        <v>45</v>
      </c>
      <c r="C30">
        <f>B30*20000000</f>
        <v>900000000</v>
      </c>
      <c r="D30" s="1">
        <f>C30-$C$28</f>
        <v>888000000</v>
      </c>
      <c r="E30" s="2">
        <f t="shared" ref="E30:E32" si="19">D30/($B$27*1000000000)*100</f>
        <v>62.015503875968989</v>
      </c>
      <c r="H30">
        <v>15.385999999999999</v>
      </c>
      <c r="I30" s="1">
        <f t="shared" si="3"/>
        <v>15386000000</v>
      </c>
      <c r="J30" s="4">
        <f t="shared" si="4"/>
        <v>17.326576576576578</v>
      </c>
      <c r="L30" s="5">
        <f t="shared" si="5"/>
        <v>512.86666666666667</v>
      </c>
      <c r="N30" s="1">
        <f t="shared" si="6"/>
        <v>30772000000</v>
      </c>
      <c r="O30" s="4">
        <f t="shared" si="7"/>
        <v>34.653153153153156</v>
      </c>
      <c r="Q30" s="5">
        <f t="shared" ref="Q30:Q32" si="20">D30*$Q$2*L30/N30</f>
        <v>148</v>
      </c>
      <c r="T30" s="5">
        <f t="shared" si="9"/>
        <v>364.86666666666667</v>
      </c>
      <c r="U30">
        <f t="shared" si="10"/>
        <v>54730000000</v>
      </c>
      <c r="V30" s="4">
        <f t="shared" si="11"/>
        <v>61.632882882882882</v>
      </c>
      <c r="W30" s="4">
        <f t="shared" ref="W30:W32" si="21">V30/$W$2</f>
        <v>6.163288288288288</v>
      </c>
      <c r="Z30" s="1">
        <f t="shared" si="13"/>
        <v>8880000000</v>
      </c>
    </row>
    <row r="31" spans="1:26" x14ac:dyDescent="0.25">
      <c r="A31">
        <v>23</v>
      </c>
      <c r="B31">
        <v>30</v>
      </c>
      <c r="C31">
        <f>B31*20000000</f>
        <v>600000000</v>
      </c>
      <c r="D31" s="1">
        <f>C31-$C$28</f>
        <v>588000000</v>
      </c>
      <c r="E31" s="2">
        <f t="shared" si="19"/>
        <v>41.064320134087581</v>
      </c>
      <c r="H31">
        <v>16.568999999999999</v>
      </c>
      <c r="I31" s="1">
        <f t="shared" si="3"/>
        <v>16569000000</v>
      </c>
      <c r="J31" s="4">
        <f t="shared" si="4"/>
        <v>28.178571428571427</v>
      </c>
      <c r="L31" s="5">
        <f t="shared" si="5"/>
        <v>552.29999999999995</v>
      </c>
      <c r="N31" s="1">
        <f t="shared" si="6"/>
        <v>33137999999.999996</v>
      </c>
      <c r="O31" s="4">
        <f t="shared" si="7"/>
        <v>56.357142857142854</v>
      </c>
      <c r="Q31" s="5">
        <f t="shared" si="20"/>
        <v>98</v>
      </c>
      <c r="T31" s="5">
        <f t="shared" si="9"/>
        <v>454.29999999999995</v>
      </c>
      <c r="U31">
        <f t="shared" si="10"/>
        <v>68144999999.999992</v>
      </c>
      <c r="V31" s="4">
        <f t="shared" si="11"/>
        <v>115.89285714285712</v>
      </c>
      <c r="W31" s="4">
        <f t="shared" si="21"/>
        <v>11.589285714285712</v>
      </c>
      <c r="Z31" s="1">
        <f t="shared" si="13"/>
        <v>5880000000</v>
      </c>
    </row>
    <row r="32" spans="1:26" x14ac:dyDescent="0.25">
      <c r="A32">
        <v>24</v>
      </c>
      <c r="B32">
        <v>25</v>
      </c>
      <c r="C32">
        <f>B32*20000000</f>
        <v>500000000</v>
      </c>
      <c r="D32" s="1">
        <f>C32-$C$28</f>
        <v>488000000</v>
      </c>
      <c r="E32" s="2">
        <f t="shared" si="19"/>
        <v>34.080592220127102</v>
      </c>
      <c r="H32">
        <v>16.888999999999999</v>
      </c>
      <c r="I32" s="1">
        <f t="shared" si="3"/>
        <v>16889000000</v>
      </c>
      <c r="J32" s="4">
        <f t="shared" si="4"/>
        <v>34.608606557377051</v>
      </c>
      <c r="L32" s="5">
        <f t="shared" si="5"/>
        <v>562.9666666666667</v>
      </c>
      <c r="N32" s="1">
        <f t="shared" si="6"/>
        <v>33778000000</v>
      </c>
      <c r="O32" s="4">
        <f t="shared" si="7"/>
        <v>69.217213114754102</v>
      </c>
      <c r="Q32" s="5">
        <f t="shared" si="20"/>
        <v>81.333333333333343</v>
      </c>
      <c r="T32" s="5">
        <f t="shared" si="9"/>
        <v>481.63333333333333</v>
      </c>
      <c r="U32">
        <f t="shared" si="10"/>
        <v>72245000000</v>
      </c>
      <c r="V32" s="4">
        <f t="shared" si="11"/>
        <v>148.04303278688525</v>
      </c>
      <c r="W32" s="4">
        <f t="shared" si="21"/>
        <v>14.804303278688526</v>
      </c>
      <c r="Z32" s="1">
        <f t="shared" si="13"/>
        <v>4880000000</v>
      </c>
    </row>
    <row r="33" spans="1:26" x14ac:dyDescent="0.25">
      <c r="Q33" s="5"/>
    </row>
    <row r="34" spans="1:26" x14ac:dyDescent="0.25">
      <c r="B34" t="s">
        <v>4</v>
      </c>
      <c r="C34" t="s">
        <v>5</v>
      </c>
      <c r="Q34" s="5"/>
    </row>
    <row r="35" spans="1:26" x14ac:dyDescent="0.25">
      <c r="A35" t="s">
        <v>2</v>
      </c>
      <c r="B35" s="1">
        <f>AVERAGE(C4,C16,C28)</f>
        <v>9333333.333333334</v>
      </c>
      <c r="C35" s="1">
        <f>_xlfn.STDEV.S(C4,C16,C28)</f>
        <v>2309401.0767585021</v>
      </c>
      <c r="Q35" s="5"/>
    </row>
    <row r="36" spans="1:26" x14ac:dyDescent="0.25">
      <c r="A36" t="s">
        <v>3</v>
      </c>
      <c r="B36" s="1">
        <f>AVERAGE(D5:D13,D17:D25,D29:D32)</f>
        <v>460363636.36363637</v>
      </c>
      <c r="C36" s="1">
        <f>_xlfn.STDEV.S(D5:D13,D17:D25,D29:D32)</f>
        <v>170506959.90669522</v>
      </c>
      <c r="Q36" s="5"/>
      <c r="Z36" s="1">
        <f>SUM(Z5:Z32)</f>
        <v>101280000000</v>
      </c>
    </row>
    <row r="37" spans="1:26" x14ac:dyDescent="0.25">
      <c r="C37" s="1"/>
      <c r="Q37" s="5"/>
    </row>
    <row r="38" spans="1:26" x14ac:dyDescent="0.25">
      <c r="A38" t="s">
        <v>7</v>
      </c>
      <c r="B38">
        <f>AVERAGE(E5:E13,E17:E25,E29:E32)</f>
        <v>30.865610260755911</v>
      </c>
      <c r="C38">
        <f>_xlfn.STDEV.S(E5:E13,E17:E25,E29:E32)</f>
        <v>12.251096619654216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DC48-3AA7-4622-9747-797DDC96DEC2}">
  <dimension ref="A1:Z21"/>
  <sheetViews>
    <sheetView tabSelected="1" workbookViewId="0">
      <selection activeCell="D22" sqref="D22"/>
    </sheetView>
  </sheetViews>
  <sheetFormatPr defaultRowHeight="15" x14ac:dyDescent="0.25"/>
  <sheetData>
    <row r="1" spans="1:26" x14ac:dyDescent="0.25">
      <c r="A1">
        <v>1</v>
      </c>
      <c r="B1">
        <v>20</v>
      </c>
      <c r="C1">
        <v>400000000</v>
      </c>
      <c r="D1" s="1">
        <v>392000000</v>
      </c>
      <c r="E1" s="2">
        <v>27.894399772290612</v>
      </c>
      <c r="H1">
        <v>12.63</v>
      </c>
      <c r="I1" s="1">
        <v>12630000000</v>
      </c>
      <c r="J1" s="4">
        <v>32.219387755102041</v>
      </c>
      <c r="L1" s="5">
        <v>421</v>
      </c>
      <c r="N1" s="1">
        <v>25260000000</v>
      </c>
      <c r="O1" s="4">
        <v>64.438775510204081</v>
      </c>
      <c r="Q1" s="5">
        <v>65.333333333333329</v>
      </c>
      <c r="T1" s="5">
        <v>355.66666666666669</v>
      </c>
      <c r="U1">
        <v>53350000000</v>
      </c>
      <c r="V1" s="4">
        <v>136.09693877551021</v>
      </c>
      <c r="W1" s="4">
        <v>13.60969387755102</v>
      </c>
      <c r="Z1" s="1">
        <v>3920000000</v>
      </c>
    </row>
    <row r="2" spans="1:26" x14ac:dyDescent="0.25">
      <c r="A2">
        <v>2</v>
      </c>
      <c r="B2">
        <v>14</v>
      </c>
      <c r="C2">
        <v>280000000</v>
      </c>
      <c r="D2" s="1">
        <v>272000000</v>
      </c>
      <c r="E2" s="2">
        <v>19.355297801181244</v>
      </c>
      <c r="H2">
        <v>13.013999999999999</v>
      </c>
      <c r="I2" s="1">
        <v>13014000000</v>
      </c>
      <c r="J2" s="4">
        <v>47.845588235294116</v>
      </c>
      <c r="L2" s="5">
        <v>433.8</v>
      </c>
      <c r="N2" s="1">
        <v>26028000000</v>
      </c>
      <c r="O2" s="4">
        <v>95.691176470588232</v>
      </c>
      <c r="Q2" s="5">
        <v>45.333333333333336</v>
      </c>
      <c r="T2" s="5">
        <v>388.4666666666667</v>
      </c>
      <c r="U2">
        <v>58270000000.000008</v>
      </c>
      <c r="V2" s="4">
        <v>214.22794117647061</v>
      </c>
      <c r="W2" s="4">
        <v>21.422794117647062</v>
      </c>
      <c r="Z2" s="1">
        <v>2720000000</v>
      </c>
    </row>
    <row r="3" spans="1:26" x14ac:dyDescent="0.25">
      <c r="A3">
        <v>5</v>
      </c>
      <c r="B3">
        <v>17</v>
      </c>
      <c r="C3">
        <v>340000000</v>
      </c>
      <c r="D3" s="1">
        <v>332000000</v>
      </c>
      <c r="E3" s="2">
        <v>23.624848786735928</v>
      </c>
      <c r="G3" s="1">
        <v>246140000</v>
      </c>
      <c r="H3">
        <v>12.307</v>
      </c>
      <c r="I3" s="1">
        <v>12307000000</v>
      </c>
      <c r="J3" s="4">
        <v>37.069277108433738</v>
      </c>
      <c r="L3" s="5">
        <v>410.23333333333335</v>
      </c>
      <c r="N3" s="1">
        <v>24614000000</v>
      </c>
      <c r="O3" s="4">
        <v>74.138554216867476</v>
      </c>
      <c r="Q3" s="5">
        <v>55.333333333333336</v>
      </c>
      <c r="T3" s="5">
        <v>354.90000000000003</v>
      </c>
      <c r="U3">
        <v>53235000000.000008</v>
      </c>
      <c r="V3" s="4">
        <v>160.34638554216869</v>
      </c>
      <c r="W3" s="4">
        <v>16.034638554216869</v>
      </c>
      <c r="Z3" s="1">
        <v>3320000000</v>
      </c>
    </row>
    <row r="4" spans="1:26" x14ac:dyDescent="0.25">
      <c r="A4">
        <v>7</v>
      </c>
      <c r="B4">
        <v>19</v>
      </c>
      <c r="C4">
        <v>380000000</v>
      </c>
      <c r="D4" s="1">
        <v>372000000</v>
      </c>
      <c r="E4" s="2">
        <v>26.471216110439048</v>
      </c>
      <c r="H4">
        <v>14.189</v>
      </c>
      <c r="I4" s="1">
        <v>14189000000</v>
      </c>
      <c r="J4" s="4">
        <v>38.142473118279568</v>
      </c>
      <c r="L4" s="5">
        <v>472.96666666666664</v>
      </c>
      <c r="N4" s="1">
        <v>28378000000</v>
      </c>
      <c r="O4" s="4">
        <v>76.284946236559136</v>
      </c>
      <c r="Q4" s="5">
        <v>62</v>
      </c>
      <c r="T4" s="5">
        <v>410.96666666666664</v>
      </c>
      <c r="U4">
        <v>61644999999.999992</v>
      </c>
      <c r="V4" s="4">
        <v>165.71236559139783</v>
      </c>
      <c r="W4" s="4">
        <v>16.571236559139784</v>
      </c>
      <c r="Z4" s="1">
        <v>3720000000</v>
      </c>
    </row>
    <row r="5" spans="1:26" x14ac:dyDescent="0.25">
      <c r="A5">
        <v>8</v>
      </c>
      <c r="B5">
        <v>30</v>
      </c>
      <c r="C5">
        <v>600000000</v>
      </c>
      <c r="D5" s="1">
        <v>592000000</v>
      </c>
      <c r="E5" s="2">
        <v>42.126236390806234</v>
      </c>
      <c r="G5">
        <v>24.614000000000001</v>
      </c>
      <c r="H5">
        <v>12.888999999999999</v>
      </c>
      <c r="I5" s="1">
        <v>12889000000</v>
      </c>
      <c r="J5" s="4">
        <v>21.77195945945946</v>
      </c>
      <c r="L5" s="5">
        <v>429.63333333333333</v>
      </c>
      <c r="N5" s="1">
        <v>25778000000</v>
      </c>
      <c r="O5" s="4">
        <v>43.543918918918919</v>
      </c>
      <c r="Q5" s="5">
        <v>98.666666666666671</v>
      </c>
      <c r="T5" s="5">
        <v>330.96666666666664</v>
      </c>
      <c r="U5">
        <v>49644999999.999992</v>
      </c>
      <c r="V5" s="4">
        <v>83.859797297297291</v>
      </c>
      <c r="W5" s="4">
        <v>8.3859797297297298</v>
      </c>
      <c r="Z5" s="1">
        <v>5920000000</v>
      </c>
    </row>
    <row r="6" spans="1:26" x14ac:dyDescent="0.25">
      <c r="A6">
        <v>9</v>
      </c>
      <c r="B6">
        <v>26</v>
      </c>
      <c r="C6">
        <v>520000000</v>
      </c>
      <c r="D6" s="1">
        <v>512000000</v>
      </c>
      <c r="E6" s="2">
        <v>36.433501743399987</v>
      </c>
      <c r="H6">
        <v>12.535</v>
      </c>
      <c r="I6" s="1">
        <v>12535000000</v>
      </c>
      <c r="J6" s="4">
        <v>24.482421875</v>
      </c>
      <c r="L6" s="5">
        <v>417.83333333333331</v>
      </c>
      <c r="N6" s="1">
        <v>25070000000</v>
      </c>
      <c r="O6" s="4">
        <v>48.96484375</v>
      </c>
      <c r="Q6" s="5">
        <v>85.333333333333329</v>
      </c>
      <c r="T6" s="5">
        <v>332.5</v>
      </c>
      <c r="U6">
        <v>49875000000</v>
      </c>
      <c r="V6" s="4">
        <v>97.412109375</v>
      </c>
      <c r="W6" s="4">
        <v>9.7412109375</v>
      </c>
      <c r="Z6" s="1">
        <v>5120000000</v>
      </c>
    </row>
    <row r="7" spans="1:26" x14ac:dyDescent="0.25">
      <c r="A7">
        <v>10</v>
      </c>
      <c r="B7">
        <v>32</v>
      </c>
      <c r="C7">
        <v>640000000</v>
      </c>
      <c r="D7" s="1">
        <v>632000000</v>
      </c>
      <c r="E7" s="2">
        <v>44.972603714509354</v>
      </c>
      <c r="H7">
        <v>12.082000000000001</v>
      </c>
      <c r="I7" s="1">
        <v>12082000000</v>
      </c>
      <c r="J7" s="4">
        <v>19.117088607594937</v>
      </c>
      <c r="L7" s="5">
        <v>402.73333333333335</v>
      </c>
      <c r="N7" s="1">
        <v>24164000000</v>
      </c>
      <c r="O7" s="4">
        <v>38.234177215189874</v>
      </c>
      <c r="Q7" s="5">
        <v>105.33333333333334</v>
      </c>
      <c r="T7" s="5">
        <v>297.39999999999998</v>
      </c>
      <c r="U7">
        <v>44610000000</v>
      </c>
      <c r="V7" s="4">
        <v>70.585443037974684</v>
      </c>
      <c r="W7" s="4">
        <v>7.0585443037974684</v>
      </c>
      <c r="Z7" s="1">
        <v>6320000000</v>
      </c>
    </row>
    <row r="8" spans="1:26" x14ac:dyDescent="0.25">
      <c r="A8">
        <v>11</v>
      </c>
      <c r="B8">
        <v>23</v>
      </c>
      <c r="C8">
        <v>460000000</v>
      </c>
      <c r="D8" s="1">
        <v>452000000</v>
      </c>
      <c r="E8" s="2">
        <v>27.337607354542154</v>
      </c>
      <c r="H8">
        <v>16.396999999999998</v>
      </c>
      <c r="I8" s="1">
        <v>16396999999.999998</v>
      </c>
      <c r="J8" s="4">
        <v>36.276548672566371</v>
      </c>
      <c r="L8" s="5">
        <v>546.56666666666661</v>
      </c>
      <c r="N8" s="1">
        <v>32793999999.999996</v>
      </c>
      <c r="O8" s="4">
        <v>72.553097345132741</v>
      </c>
      <c r="Q8" s="5">
        <v>75.333333333333329</v>
      </c>
      <c r="T8" s="5">
        <v>471.23333333333329</v>
      </c>
      <c r="U8">
        <v>70685000000</v>
      </c>
      <c r="V8" s="4">
        <v>156.38274336283186</v>
      </c>
      <c r="W8" s="4">
        <v>15.638274336283185</v>
      </c>
      <c r="Z8" s="1">
        <v>4520000000</v>
      </c>
    </row>
    <row r="9" spans="1:26" x14ac:dyDescent="0.25">
      <c r="A9">
        <v>13</v>
      </c>
      <c r="B9">
        <v>16</v>
      </c>
      <c r="C9">
        <v>320000000</v>
      </c>
      <c r="D9" s="1">
        <v>312000000</v>
      </c>
      <c r="E9" s="2">
        <v>18.870206846498125</v>
      </c>
      <c r="H9">
        <v>15.161</v>
      </c>
      <c r="I9" s="1">
        <v>15161000000</v>
      </c>
      <c r="J9" s="4">
        <v>48.592948717948715</v>
      </c>
      <c r="L9" s="5">
        <v>505.36666666666667</v>
      </c>
      <c r="N9" s="1">
        <v>30322000000</v>
      </c>
      <c r="O9" s="4">
        <v>97.185897435897431</v>
      </c>
      <c r="Q9" s="5">
        <v>52</v>
      </c>
      <c r="T9" s="5">
        <v>453.36666666666667</v>
      </c>
      <c r="U9">
        <v>68005000000</v>
      </c>
      <c r="V9" s="4">
        <v>217.96474358974359</v>
      </c>
      <c r="W9" s="4">
        <v>21.796474358974358</v>
      </c>
      <c r="Z9" s="1">
        <v>3120000000</v>
      </c>
    </row>
    <row r="10" spans="1:26" x14ac:dyDescent="0.25">
      <c r="A10">
        <v>14</v>
      </c>
      <c r="B10">
        <v>28</v>
      </c>
      <c r="C10">
        <v>560000000</v>
      </c>
      <c r="D10" s="1">
        <v>552000000</v>
      </c>
      <c r="E10" s="2">
        <v>33.385750574573606</v>
      </c>
      <c r="H10">
        <v>17.635000000000002</v>
      </c>
      <c r="I10" s="1">
        <v>17635000000</v>
      </c>
      <c r="J10" s="4">
        <v>31.947463768115941</v>
      </c>
      <c r="L10" s="5">
        <v>587.83333333333337</v>
      </c>
      <c r="N10" s="1">
        <v>35270000000</v>
      </c>
      <c r="O10" s="4">
        <v>63.894927536231883</v>
      </c>
      <c r="Q10" s="5">
        <v>92</v>
      </c>
      <c r="T10" s="5">
        <v>495.83333333333337</v>
      </c>
      <c r="U10">
        <v>74375000000</v>
      </c>
      <c r="V10" s="4">
        <v>134.73731884057972</v>
      </c>
      <c r="W10" s="4">
        <v>13.473731884057973</v>
      </c>
      <c r="Z10" s="1">
        <v>5520000000</v>
      </c>
    </row>
    <row r="11" spans="1:26" x14ac:dyDescent="0.25">
      <c r="A11">
        <v>15</v>
      </c>
      <c r="B11">
        <v>26</v>
      </c>
      <c r="C11">
        <v>520000000</v>
      </c>
      <c r="D11" s="1">
        <v>512000000</v>
      </c>
      <c r="E11" s="2">
        <v>30.966493286561025</v>
      </c>
      <c r="H11">
        <v>20.65</v>
      </c>
      <c r="I11" s="1">
        <v>20650000000</v>
      </c>
      <c r="J11" s="4">
        <v>40.33203125</v>
      </c>
      <c r="L11" s="5">
        <v>688.33333333333337</v>
      </c>
      <c r="N11" s="1">
        <v>41300000000</v>
      </c>
      <c r="O11" s="4">
        <v>80.6640625</v>
      </c>
      <c r="Q11" s="5">
        <v>85.333333333333343</v>
      </c>
      <c r="T11" s="5">
        <v>603</v>
      </c>
      <c r="U11">
        <v>90450000000</v>
      </c>
      <c r="V11" s="4">
        <v>176.66015625</v>
      </c>
      <c r="W11" s="4">
        <v>17.666015625</v>
      </c>
      <c r="Z11" s="1">
        <v>5120000000</v>
      </c>
    </row>
    <row r="12" spans="1:26" x14ac:dyDescent="0.25">
      <c r="A12">
        <v>18</v>
      </c>
      <c r="B12">
        <v>20</v>
      </c>
      <c r="C12">
        <v>400000000</v>
      </c>
      <c r="D12" s="1">
        <v>392000000</v>
      </c>
      <c r="E12" s="2">
        <v>23.708721422523286</v>
      </c>
      <c r="H12">
        <v>17.032</v>
      </c>
      <c r="I12" s="1">
        <v>17032000000</v>
      </c>
      <c r="J12" s="4">
        <v>43.448979591836732</v>
      </c>
      <c r="L12" s="5">
        <v>567.73333333333335</v>
      </c>
      <c r="N12" s="1">
        <v>34064000000</v>
      </c>
      <c r="O12" s="4">
        <v>86.897959183673464</v>
      </c>
      <c r="Q12" s="5">
        <v>65.333333333333329</v>
      </c>
      <c r="T12" s="5">
        <v>502.40000000000003</v>
      </c>
      <c r="U12">
        <v>75360000000</v>
      </c>
      <c r="V12" s="4">
        <v>192.24489795918367</v>
      </c>
      <c r="W12" s="4">
        <v>19.224489795918366</v>
      </c>
      <c r="Z12" s="1">
        <v>3920000000</v>
      </c>
    </row>
    <row r="13" spans="1:26" x14ac:dyDescent="0.25">
      <c r="A13">
        <v>20</v>
      </c>
      <c r="B13">
        <v>31</v>
      </c>
      <c r="C13">
        <v>620000000</v>
      </c>
      <c r="D13" s="1">
        <v>612000000</v>
      </c>
      <c r="E13" s="2">
        <v>37.014636506592474</v>
      </c>
      <c r="H13">
        <v>17.488</v>
      </c>
      <c r="I13" s="1">
        <v>17488000000</v>
      </c>
      <c r="J13" s="4">
        <v>28.575163398692812</v>
      </c>
      <c r="L13" s="5">
        <v>582.93333333333328</v>
      </c>
      <c r="N13" s="1">
        <v>34976000000</v>
      </c>
      <c r="O13" s="4">
        <v>57.150326797385624</v>
      </c>
      <c r="Q13" s="5">
        <v>101.99999999999999</v>
      </c>
      <c r="T13" s="5">
        <v>480.93333333333328</v>
      </c>
      <c r="U13">
        <v>72139999999.999985</v>
      </c>
      <c r="V13" s="4">
        <v>117.87581699346403</v>
      </c>
      <c r="W13" s="4">
        <v>11.787581699346402</v>
      </c>
      <c r="Z13" s="1">
        <v>6120000000</v>
      </c>
    </row>
    <row r="14" spans="1:26" x14ac:dyDescent="0.25">
      <c r="A14">
        <v>21</v>
      </c>
      <c r="B14">
        <v>37</v>
      </c>
      <c r="C14">
        <v>740000000</v>
      </c>
      <c r="D14" s="1">
        <v>728000000</v>
      </c>
      <c r="E14" s="2">
        <v>50.841539213632238</v>
      </c>
      <c r="H14">
        <v>16.893999999999998</v>
      </c>
      <c r="I14" s="1">
        <v>16893999999.999998</v>
      </c>
      <c r="J14" s="4">
        <v>23.206043956043953</v>
      </c>
      <c r="L14" s="5">
        <v>563.13333333333333</v>
      </c>
      <c r="N14" s="1">
        <v>33788000000</v>
      </c>
      <c r="O14" s="4">
        <v>46.412087912087912</v>
      </c>
      <c r="Q14" s="5">
        <v>121.33333333333333</v>
      </c>
      <c r="T14" s="5">
        <v>441.8</v>
      </c>
      <c r="U14">
        <v>66270000000</v>
      </c>
      <c r="V14" s="4">
        <v>91.030219780219781</v>
      </c>
      <c r="W14" s="4">
        <v>9.1030219780219781</v>
      </c>
      <c r="Z14" s="1">
        <v>7280000000</v>
      </c>
    </row>
    <row r="15" spans="1:26" x14ac:dyDescent="0.25">
      <c r="A15">
        <v>22</v>
      </c>
      <c r="B15">
        <v>45</v>
      </c>
      <c r="C15">
        <v>900000000</v>
      </c>
      <c r="D15" s="1">
        <v>888000000</v>
      </c>
      <c r="E15" s="2">
        <v>62.015503875968989</v>
      </c>
      <c r="H15">
        <v>15.385999999999999</v>
      </c>
      <c r="I15" s="1">
        <v>15386000000</v>
      </c>
      <c r="J15" s="4">
        <v>17.326576576576578</v>
      </c>
      <c r="L15" s="5">
        <v>512.86666666666667</v>
      </c>
      <c r="N15" s="1">
        <v>30772000000</v>
      </c>
      <c r="O15" s="4">
        <v>34.653153153153156</v>
      </c>
      <c r="Q15" s="5">
        <v>148</v>
      </c>
      <c r="T15" s="5">
        <v>364.86666666666667</v>
      </c>
      <c r="U15">
        <v>54730000000</v>
      </c>
      <c r="V15" s="4">
        <v>61.632882882882882</v>
      </c>
      <c r="W15" s="4">
        <v>6.163288288288288</v>
      </c>
      <c r="Z15" s="1">
        <v>8880000000</v>
      </c>
    </row>
    <row r="16" spans="1:26" x14ac:dyDescent="0.25">
      <c r="A16">
        <v>23</v>
      </c>
      <c r="B16">
        <v>30</v>
      </c>
      <c r="C16">
        <v>600000000</v>
      </c>
      <c r="D16" s="1">
        <v>588000000</v>
      </c>
      <c r="E16" s="2">
        <v>41.064320134087581</v>
      </c>
      <c r="H16">
        <v>16.568999999999999</v>
      </c>
      <c r="I16" s="1">
        <v>16569000000</v>
      </c>
      <c r="J16" s="4">
        <v>28.178571428571427</v>
      </c>
      <c r="L16" s="5">
        <v>552.29999999999995</v>
      </c>
      <c r="N16" s="1">
        <v>33137999999.999996</v>
      </c>
      <c r="O16" s="4">
        <v>56.357142857142854</v>
      </c>
      <c r="Q16" s="5">
        <v>98</v>
      </c>
      <c r="T16" s="5">
        <v>454.29999999999995</v>
      </c>
      <c r="U16">
        <v>68144999999.999992</v>
      </c>
      <c r="V16" s="4">
        <v>115.89285714285712</v>
      </c>
      <c r="W16" s="4">
        <v>11.589285714285712</v>
      </c>
      <c r="Z16" s="1">
        <v>5880000000</v>
      </c>
    </row>
    <row r="17" spans="1:26" x14ac:dyDescent="0.25">
      <c r="A17">
        <v>24</v>
      </c>
      <c r="B17">
        <v>25</v>
      </c>
      <c r="C17">
        <v>500000000</v>
      </c>
      <c r="D17" s="1">
        <v>488000000</v>
      </c>
      <c r="E17" s="2">
        <v>34.080592220127102</v>
      </c>
      <c r="H17">
        <v>16.888999999999999</v>
      </c>
      <c r="I17" s="1">
        <v>16889000000</v>
      </c>
      <c r="J17" s="4">
        <v>34.608606557377051</v>
      </c>
      <c r="L17" s="5">
        <v>562.9666666666667</v>
      </c>
      <c r="N17" s="1">
        <v>33778000000</v>
      </c>
      <c r="O17" s="4">
        <v>69.217213114754102</v>
      </c>
      <c r="Q17" s="5">
        <v>81.333333333333343</v>
      </c>
      <c r="T17" s="5">
        <v>481.63333333333333</v>
      </c>
      <c r="U17">
        <v>72245000000</v>
      </c>
      <c r="V17" s="4">
        <v>148.04303278688525</v>
      </c>
      <c r="W17" s="4">
        <v>14.804303278688526</v>
      </c>
      <c r="Z17" s="1">
        <v>4880000000</v>
      </c>
    </row>
    <row r="19" spans="1:26" x14ac:dyDescent="0.25">
      <c r="D19" s="1">
        <f>AVERAGE(D1:D17)</f>
        <v>507529411.7647059</v>
      </c>
    </row>
    <row r="20" spans="1:26" x14ac:dyDescent="0.25">
      <c r="D20" s="1">
        <f>MAX(D1:D17)</f>
        <v>888000000</v>
      </c>
    </row>
    <row r="21" spans="1:26" x14ac:dyDescent="0.25">
      <c r="D21" s="1">
        <f>MIN(D1:D17)</f>
        <v>272000000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Golinski</dc:creator>
  <cp:lastModifiedBy>Alexander Golinski</cp:lastModifiedBy>
  <dcterms:created xsi:type="dcterms:W3CDTF">2017-03-02T13:48:58Z</dcterms:created>
  <dcterms:modified xsi:type="dcterms:W3CDTF">2017-11-20T06:10:40Z</dcterms:modified>
</cp:coreProperties>
</file>