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extLst>
    <ext uri="GoogleSheetsCustomDataVersion2">
      <go:sheetsCustomData xmlns:go="http://customooxmlschemas.google.com/" r:id="rId5" roundtripDataChecksum="8EYWv/kMvsiaO3eHRaKkekq3N5yJ9mMZbwZ+UyoexRc="/>
    </ext>
  </extLst>
</workbook>
</file>

<file path=xl/sharedStrings.xml><?xml version="1.0" encoding="utf-8"?>
<sst xmlns="http://schemas.openxmlformats.org/spreadsheetml/2006/main" count="127" uniqueCount="94">
  <si>
    <t xml:space="preserve">Defect Log </t>
  </si>
  <si>
    <t>Legend</t>
  </si>
  <si>
    <t>Severity</t>
  </si>
  <si>
    <t>Defect Status Summary</t>
  </si>
  <si>
    <t>Total Issue</t>
  </si>
  <si>
    <t>Priority</t>
  </si>
  <si>
    <t xml:space="preserve">Priority </t>
  </si>
  <si>
    <t>Defect Status</t>
  </si>
  <si>
    <t>Raised</t>
  </si>
  <si>
    <t>Answered</t>
  </si>
  <si>
    <t>Retest</t>
  </si>
  <si>
    <t>Open</t>
  </si>
  <si>
    <t>Fixed</t>
  </si>
  <si>
    <t>Closed</t>
  </si>
  <si>
    <t xml:space="preserve">Project Name       : </t>
  </si>
  <si>
    <t>1 - Stopper</t>
  </si>
  <si>
    <t>1 - High</t>
  </si>
  <si>
    <t>1-Showstopper</t>
  </si>
  <si>
    <t>1-High</t>
  </si>
  <si>
    <t xml:space="preserve">Project Manager : </t>
  </si>
  <si>
    <t>2 - Major</t>
  </si>
  <si>
    <t>2 - Medium</t>
  </si>
  <si>
    <t>In-progress</t>
  </si>
  <si>
    <t>2-Major</t>
  </si>
  <si>
    <t xml:space="preserve">Tester Name        : </t>
  </si>
  <si>
    <t>3 - Minor</t>
  </si>
  <si>
    <t>3 - Low</t>
  </si>
  <si>
    <t>Re-test</t>
  </si>
  <si>
    <t>3-Minor</t>
  </si>
  <si>
    <t>Re-open</t>
  </si>
  <si>
    <t>Total</t>
  </si>
  <si>
    <t>verify</t>
  </si>
  <si>
    <t>confirmed</t>
  </si>
  <si>
    <t>Defect ID</t>
  </si>
  <si>
    <t>Menu</t>
  </si>
  <si>
    <t>Description</t>
  </si>
  <si>
    <t>Steps to reproduce</t>
  </si>
  <si>
    <t>Test Data</t>
  </si>
  <si>
    <t>Actual Result</t>
  </si>
  <si>
    <t>Expected Result</t>
  </si>
  <si>
    <t>Evidence</t>
  </si>
  <si>
    <t>TC ID</t>
  </si>
  <si>
    <t>Raised By</t>
  </si>
  <si>
    <t>Date Raised</t>
  </si>
  <si>
    <t>Date Re-Test</t>
  </si>
  <si>
    <t>Date Closed</t>
  </si>
  <si>
    <t>Comment</t>
  </si>
  <si>
    <t>BUG-01</t>
  </si>
  <si>
    <t>Menu Pelanggan</t>
  </si>
  <si>
    <t>Admin can input number hp less than 12 digit</t>
  </si>
  <si>
    <r>
      <rPr>
        <rFont val="Calibri"/>
        <color theme="1"/>
        <sz val="10.0"/>
      </rPr>
      <t xml:space="preserve">Click Accses URL : </t>
    </r>
    <r>
      <rPr>
        <rFont val="Calibri"/>
        <color rgb="FF1155CC"/>
        <sz val="10.0"/>
        <u/>
      </rPr>
      <t>https://kasirdemo.belajarqa.com/login</t>
    </r>
    <r>
      <rPr>
        <rFont val="Calibri"/>
        <color theme="1"/>
        <sz val="10.0"/>
      </rPr>
      <t xml:space="preserve"> 
1. Input Email 
2. Input Password
3. Click "Login"
4. Click "Menu Pelanggan"
5. Click "Tambah"
6. Input Nama
7. Input no hp less than 12 digit
8. Click "Simpan" </t>
    </r>
  </si>
  <si>
    <t>Number Hp: 08229</t>
  </si>
  <si>
    <t>Admin is successfully add pelanggan</t>
  </si>
  <si>
    <t>Admin is unable to add pelanggan and shows error message "Number hp cannot be less than 12"</t>
  </si>
  <si>
    <t>In Progress Retest</t>
  </si>
  <si>
    <t>Major</t>
  </si>
  <si>
    <t>High</t>
  </si>
  <si>
    <t>https://drive.google.com/file/d/1S0wx5bNmxQxY-4xTTvhHKJBsIW7PYAfq/view?usp=drive_link</t>
  </si>
  <si>
    <t>TC-1</t>
  </si>
  <si>
    <t>Hadi</t>
  </si>
  <si>
    <t>BUG-02</t>
  </si>
  <si>
    <t>Menu Produk</t>
  </si>
  <si>
    <t>Admin can input harga beli  0</t>
  </si>
  <si>
    <r>
      <rPr>
        <rFont val="Calibri"/>
        <color rgb="FF000000"/>
        <sz val="10.0"/>
      </rPr>
      <t xml:space="preserve">Click Accses URL : </t>
    </r>
    <r>
      <rPr>
        <rFont val="Calibri"/>
        <color rgb="FF1155CC"/>
        <sz val="10.0"/>
        <u/>
      </rPr>
      <t>https://kasirdemo.belajarqa.com/login</t>
    </r>
    <r>
      <rPr>
        <rFont val="Calibri"/>
        <color rgb="FF000000"/>
        <sz val="10.0"/>
      </rPr>
      <t xml:space="preserve"> 
1. Input Email 
2. Input Password
3. Click "Login"
4. Click "Menu Produk"
5. Click "Tambah"
6. Input Nama
7. Input harga beli 0
8. Input harga jual 5000
9. Input stok
10. Select Kategori
11. Click "Simpan" </t>
    </r>
  </si>
  <si>
    <t>Harga Beli : 0
Harga Jual : 5000</t>
  </si>
  <si>
    <t>Admin is successfully add product</t>
  </si>
  <si>
    <t>Admin is unable to add product and shows error message "puchase price must greater than 0"</t>
  </si>
  <si>
    <t>https://drive.google.com/file/d/1CiEcoK2ywIz00eT59xnmtPLuapgMZTSb/view?usp=drive_link</t>
  </si>
  <si>
    <t>TC-2</t>
  </si>
  <si>
    <t>BUG-03</t>
  </si>
  <si>
    <t>Admin can input harga jual less than harga beli</t>
  </si>
  <si>
    <r>
      <rPr>
        <rFont val="Calibri"/>
        <color rgb="FF000000"/>
        <sz val="10.0"/>
      </rPr>
      <t xml:space="preserve">Click Accses URL : </t>
    </r>
    <r>
      <rPr>
        <rFont val="Calibri"/>
        <color rgb="FF1155CC"/>
        <sz val="10.0"/>
        <u/>
      </rPr>
      <t>https://kasirdemo.belajarqa.com/login</t>
    </r>
    <r>
      <rPr>
        <rFont val="Calibri"/>
        <color rgb="FF000000"/>
        <sz val="10.0"/>
      </rPr>
      <t xml:space="preserve"> 
1. Input Email 
2. Input Password
3. Click "Login"
4. Click "Menu Produk"
5. Click "Tambah"
6. Input Nama
7. Input harga beli 10000
8. Input harga jual 5000
9. Input stok
10. Select Kategori
11. Click "Simpan" </t>
    </r>
  </si>
  <si>
    <t>Harga Beli : 10000
Harga Jual : 5000</t>
  </si>
  <si>
    <t>Admin is unable to add product and shows error message "selling price must greater than purchase price"</t>
  </si>
  <si>
    <t>https://drive.google.com/file/d/1M5iShtlEvtCev6siSd53VBfe1YFRXcJk/view?usp=drive_link</t>
  </si>
  <si>
    <t>TC-3</t>
  </si>
  <si>
    <t>BUG-04</t>
  </si>
  <si>
    <t xml:space="preserve">Landing Page </t>
  </si>
  <si>
    <t>Welcome message does not appear on Samsung A13 android devices</t>
  </si>
  <si>
    <r>
      <rPr>
        <rFont val="Calibri"/>
        <color rgb="FF000000"/>
        <sz val="10.0"/>
      </rPr>
      <t xml:space="preserve">1. Open chrome 
2. Access URL : </t>
    </r>
    <r>
      <rPr>
        <rFont val="Calibri"/>
        <color rgb="FF1155CC"/>
        <sz val="10.0"/>
        <u/>
      </rPr>
      <t>https://kasirdemo.belajarqa.com/login</t>
    </r>
    <r>
      <rPr>
        <rFont val="Calibri"/>
        <color rgb="FF000000"/>
        <sz val="10.0"/>
      </rPr>
      <t xml:space="preserve"> </t>
    </r>
  </si>
  <si>
    <t>Welcome message does not appear</t>
  </si>
  <si>
    <t>A welcome message appear kasirAja sebuah sistem POS simple, mudah, cepat, dan modern sistem penjualan dan pembelian yang simple dengan pengelolaan produk multi user. modern dengan dibangun diatas rest api dengan menggunakan nodejs, dapat diakses melalui web maupun perangkat mobile dengan aplikasi yang tersedia dan support dengan PWA.
- kasirAjaDev</t>
  </si>
  <si>
    <t>Minor</t>
  </si>
  <si>
    <t>Low</t>
  </si>
  <si>
    <t>https://drive.google.com/file/d/1L0dXfqd4-WcUArob2UjC2CUgwfGsTym-/view?usp=drive_link</t>
  </si>
  <si>
    <t>TC-4</t>
  </si>
  <si>
    <t>BUG-05</t>
  </si>
  <si>
    <t>Menu Dashboard</t>
  </si>
  <si>
    <t>does not display sales and purchases in rupiah</t>
  </si>
  <si>
    <r>
      <rPr>
        <rFont val="Calibri"/>
        <color rgb="FF000000"/>
      </rPr>
      <t xml:space="preserve">Click access URL : </t>
    </r>
    <r>
      <rPr>
        <rFont val="Calibri"/>
        <color rgb="FF1155CC"/>
        <u/>
      </rPr>
      <t>https://kasirdemo.belajarqa.com/login</t>
    </r>
    <r>
      <rPr>
        <rFont val="Calibri"/>
        <color rgb="FF000000"/>
      </rPr>
      <t xml:space="preserve">  
1. Input Email 
2. Input Password
3. Click "Login"</t>
    </r>
  </si>
  <si>
    <t>Dashboard penjualan 0 and pembelian 0</t>
  </si>
  <si>
    <t>Dashboard penjualan 341000 and pembelian 320000</t>
  </si>
  <si>
    <t>https://drive.google.com/file/d/1ef_82Yswd8NBt0COQq2Kw2hFnKpRYO_Z/view?usp=sharing</t>
  </si>
  <si>
    <t>TC-5</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</si>
</sst>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Calibri"/>
      <scheme val="minor"/>
    </font>
    <font>
      <b/>
      <sz val="12.0"/>
      <color theme="1"/>
      <name val="Arial"/>
    </font>
    <font/>
    <font>
      <sz val="10.0"/>
      <color theme="1"/>
      <name val="Arial"/>
    </font>
    <font>
      <b/>
      <sz val="11.0"/>
      <color theme="1"/>
      <name val="Calibri"/>
    </font>
    <font>
      <b/>
      <sz val="10.0"/>
      <color theme="1"/>
      <name val="Arial"/>
    </font>
    <font>
      <b/>
      <sz val="11.0"/>
      <color theme="1"/>
      <name val="Arial"/>
    </font>
    <font>
      <sz val="11.0"/>
      <color theme="1"/>
      <name val="Calibri"/>
    </font>
    <font>
      <sz val="10.0"/>
      <color rgb="FF000000"/>
      <name val="Calibri"/>
    </font>
    <font>
      <sz val="10.0"/>
      <color theme="1"/>
      <name val="Calibri"/>
    </font>
    <font>
      <u/>
      <sz val="10.0"/>
      <color theme="1"/>
      <name val="Calibri"/>
    </font>
    <font>
      <i/>
      <u/>
      <sz val="10.0"/>
      <color theme="1"/>
      <name val="Calibri"/>
    </font>
    <font>
      <sz val="12.0"/>
      <color theme="1"/>
      <name val="Calibri"/>
    </font>
    <font>
      <u/>
      <sz val="10.0"/>
      <color rgb="FF000000"/>
      <name val="Calibri"/>
    </font>
    <font>
      <sz val="12.0"/>
      <color theme="1"/>
      <name val="Arial"/>
    </font>
    <font>
      <u/>
      <sz val="10.0"/>
      <color rgb="FF000000"/>
      <name val="Calibri"/>
    </font>
    <font>
      <u/>
      <color rgb="FF000000"/>
      <name val="Calibri"/>
    </font>
  </fonts>
  <fills count="4">
    <fill>
      <patternFill patternType="none"/>
    </fill>
    <fill>
      <patternFill patternType="lightGray"/>
    </fill>
    <fill>
      <patternFill patternType="solid">
        <fgColor rgb="FFEA9999"/>
        <bgColor rgb="FFEA9999"/>
      </patternFill>
    </fill>
    <fill>
      <patternFill patternType="solid">
        <fgColor rgb="FFFFFFFF"/>
        <bgColor rgb="FFFFFFFF"/>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bottom style="thin">
        <color rgb="FF000000"/>
      </bottom>
    </border>
    <border>
      <right style="thin">
        <color rgb="FF000000"/>
      </right>
      <top/>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bottom style="thin">
        <color rgb="FF000000"/>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2" fillId="0" fontId="3" numFmtId="0" xfId="0" applyBorder="1" applyFont="1"/>
    <xf borderId="2" fillId="0" fontId="4" numFmtId="0" xfId="0" applyBorder="1" applyFont="1"/>
    <xf borderId="2" fillId="0" fontId="5" numFmtId="0" xfId="0" applyBorder="1" applyFont="1"/>
    <xf borderId="3" fillId="0" fontId="6" numFmtId="0" xfId="0" applyAlignment="1" applyBorder="1" applyFont="1">
      <alignment horizontal="center"/>
    </xf>
    <xf borderId="4" fillId="0" fontId="6" numFmtId="0" xfId="0" applyAlignment="1" applyBorder="1" applyFont="1">
      <alignment horizontal="center"/>
    </xf>
    <xf borderId="4" fillId="0" fontId="2" numFmtId="0" xfId="0" applyBorder="1" applyFont="1"/>
    <xf borderId="5" fillId="0" fontId="3" numFmtId="0" xfId="0" applyBorder="1" applyFont="1"/>
    <xf borderId="0" fillId="0" fontId="3" numFmtId="0" xfId="0" applyFont="1"/>
    <xf borderId="6" fillId="0" fontId="7" numFmtId="0" xfId="0" applyBorder="1" applyFont="1"/>
    <xf borderId="7" fillId="0" fontId="7" numFmtId="0" xfId="0" applyBorder="1" applyFont="1"/>
    <xf borderId="7" fillId="0" fontId="3" numFmtId="0" xfId="0" applyBorder="1" applyFont="1"/>
    <xf borderId="7" fillId="0" fontId="4" numFmtId="0" xfId="0" applyBorder="1" applyFont="1"/>
    <xf borderId="7" fillId="0" fontId="5" numFmtId="0" xfId="0" applyBorder="1" applyFont="1"/>
    <xf borderId="7" fillId="0" fontId="2" numFmtId="0" xfId="0" applyBorder="1" applyFont="1"/>
    <xf borderId="7" fillId="0" fontId="6" numFmtId="0" xfId="0" applyAlignment="1" applyBorder="1" applyFont="1">
      <alignment horizontal="center"/>
    </xf>
    <xf borderId="8" fillId="2" fontId="7" numFmtId="0" xfId="0" applyBorder="1" applyFill="1" applyFont="1"/>
    <xf borderId="9" fillId="0" fontId="2" numFmtId="0" xfId="0" applyBorder="1" applyFont="1"/>
    <xf borderId="7" fillId="0" fontId="6" numFmtId="0" xfId="0" applyBorder="1" applyFont="1"/>
    <xf borderId="7" fillId="0" fontId="6" numFmtId="0" xfId="0" applyAlignment="1" applyBorder="1" applyFont="1">
      <alignment horizontal="right"/>
    </xf>
    <xf borderId="10" fillId="3" fontId="6" numFmtId="0" xfId="0" applyAlignment="1" applyBorder="1" applyFill="1" applyFont="1">
      <alignment horizontal="right"/>
    </xf>
    <xf borderId="11" fillId="0" fontId="3" numFmtId="0" xfId="0" applyBorder="1" applyFont="1"/>
    <xf borderId="0" fillId="0" fontId="8" numFmtId="0" xfId="0" applyFont="1"/>
    <xf borderId="0" fillId="0" fontId="9" numFmtId="0" xfId="0" applyFont="1"/>
    <xf borderId="6" fillId="0" fontId="3" numFmtId="0" xfId="0" applyBorder="1" applyFont="1"/>
    <xf borderId="12" fillId="2" fontId="6" numFmtId="0" xfId="0" applyBorder="1" applyFont="1"/>
    <xf borderId="10" fillId="2" fontId="6" numFmtId="0" xfId="0" applyBorder="1" applyFont="1"/>
    <xf borderId="13" fillId="2" fontId="3" numFmtId="0" xfId="0" applyBorder="1" applyFont="1"/>
    <xf borderId="0" fillId="0" fontId="9" numFmtId="0" xfId="0" applyAlignment="1" applyFont="1">
      <alignment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9" numFmtId="0" xfId="0" applyAlignment="1" applyFont="1">
      <alignment vertical="center"/>
    </xf>
    <xf borderId="0" fillId="0" fontId="8" numFmtId="0" xfId="0" applyAlignment="1" applyFont="1">
      <alignment readingOrder="0" shrinkToFit="0" vertical="center" wrapText="1"/>
    </xf>
    <xf borderId="0" fillId="0" fontId="8"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readingOrder="0" shrinkToFit="0" vertical="center" wrapText="1"/>
    </xf>
    <xf borderId="0" fillId="0" fontId="15" numFmtId="0" xfId="0" applyAlignment="1" applyFont="1">
      <alignment readingOrder="0" vertical="center"/>
    </xf>
    <xf borderId="0" fillId="0" fontId="8"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asirdemo.belajarqa.com/login" TargetMode="External"/><Relationship Id="rId2" Type="http://schemas.openxmlformats.org/officeDocument/2006/relationships/hyperlink" Target="https://drive.google.com/file/d/1S0wx5bNmxQxY-4xTTvhHKJBsIW7PYAfq/view?usp=drive_link" TargetMode="External"/><Relationship Id="rId3" Type="http://schemas.openxmlformats.org/officeDocument/2006/relationships/hyperlink" Target="https://kasirdemo.belajarqa.com/login" TargetMode="External"/><Relationship Id="rId4" Type="http://schemas.openxmlformats.org/officeDocument/2006/relationships/hyperlink" Target="https://drive.google.com/file/d/1CiEcoK2ywIz00eT59xnmtPLuapgMZTSb/view?usp=drive_link" TargetMode="External"/><Relationship Id="rId11" Type="http://schemas.openxmlformats.org/officeDocument/2006/relationships/drawing" Target="../drawings/drawing1.xml"/><Relationship Id="rId10" Type="http://schemas.openxmlformats.org/officeDocument/2006/relationships/hyperlink" Target="https://drive.google.com/file/d/1ef_82Yswd8NBt0COQq2Kw2hFnKpRYO_Z/view?usp=sharing" TargetMode="External"/><Relationship Id="rId9" Type="http://schemas.openxmlformats.org/officeDocument/2006/relationships/hyperlink" Target="https://kasirdemo.belajarqa.com/login" TargetMode="External"/><Relationship Id="rId5" Type="http://schemas.openxmlformats.org/officeDocument/2006/relationships/hyperlink" Target="https://kasirdemo.belajarqa.com/login" TargetMode="External"/><Relationship Id="rId6" Type="http://schemas.openxmlformats.org/officeDocument/2006/relationships/hyperlink" Target="https://drive.google.com/file/d/1M5iShtlEvtCev6siSd53VBfe1YFRXcJk/view?usp=drive_link" TargetMode="External"/><Relationship Id="rId7" Type="http://schemas.openxmlformats.org/officeDocument/2006/relationships/hyperlink" Target="https://kasirdemo.belajarqa.com/login" TargetMode="External"/><Relationship Id="rId8" Type="http://schemas.openxmlformats.org/officeDocument/2006/relationships/hyperlink" Target="https://drive.google.com/file/d/1L0dXfqd4-WcUArob2UjC2CUgwfGsTym-/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57"/>
    <col customWidth="1" min="2" max="2" width="11.14"/>
    <col customWidth="1" min="3" max="3" width="42.0"/>
    <col customWidth="1" min="4" max="4" width="46.57"/>
    <col customWidth="1" min="5" max="5" width="22.0"/>
    <col customWidth="1" min="6" max="6" width="25.29"/>
    <col customWidth="1" min="7" max="7" width="38.0"/>
    <col customWidth="1" min="8" max="31" width="12.57"/>
  </cols>
  <sheetData>
    <row r="1" ht="15.75" customHeight="1">
      <c r="A1" s="1" t="s">
        <v>0</v>
      </c>
      <c r="B1" s="2"/>
      <c r="C1" s="3"/>
      <c r="D1" s="3"/>
      <c r="E1" s="3"/>
      <c r="F1" s="3"/>
      <c r="G1" s="3"/>
      <c r="H1" s="4" t="s">
        <v>1</v>
      </c>
      <c r="I1" s="5"/>
      <c r="J1" s="5"/>
      <c r="K1" s="5"/>
      <c r="L1" s="5"/>
      <c r="M1" s="3"/>
      <c r="N1" s="6" t="s">
        <v>2</v>
      </c>
      <c r="O1" s="7" t="s">
        <v>3</v>
      </c>
      <c r="P1" s="8"/>
      <c r="Q1" s="8"/>
      <c r="R1" s="8"/>
      <c r="S1" s="8"/>
      <c r="T1" s="2"/>
      <c r="U1" s="6" t="s">
        <v>4</v>
      </c>
      <c r="V1" s="9"/>
      <c r="W1" s="6" t="s">
        <v>5</v>
      </c>
      <c r="X1" s="7" t="s">
        <v>3</v>
      </c>
      <c r="Y1" s="8"/>
      <c r="Z1" s="8"/>
      <c r="AA1" s="8"/>
      <c r="AB1" s="8"/>
      <c r="AC1" s="2"/>
      <c r="AD1" s="6" t="s">
        <v>4</v>
      </c>
      <c r="AE1" s="10"/>
    </row>
    <row r="2" ht="15.75" customHeight="1">
      <c r="A2" s="11"/>
      <c r="B2" s="12"/>
      <c r="C2" s="13"/>
      <c r="D2" s="13"/>
      <c r="E2" s="13"/>
      <c r="F2" s="13"/>
      <c r="G2" s="13"/>
      <c r="H2" s="14" t="s">
        <v>2</v>
      </c>
      <c r="I2" s="15" t="s">
        <v>6</v>
      </c>
      <c r="J2" s="14" t="s">
        <v>7</v>
      </c>
      <c r="K2" s="14"/>
      <c r="L2" s="14"/>
      <c r="M2" s="13"/>
      <c r="N2" s="16"/>
      <c r="O2" s="17" t="s">
        <v>8</v>
      </c>
      <c r="P2" s="17" t="s">
        <v>9</v>
      </c>
      <c r="Q2" s="17" t="s">
        <v>10</v>
      </c>
      <c r="R2" s="17" t="s">
        <v>11</v>
      </c>
      <c r="S2" s="17" t="s">
        <v>12</v>
      </c>
      <c r="T2" s="17" t="s">
        <v>13</v>
      </c>
      <c r="U2" s="16"/>
      <c r="V2" s="9"/>
      <c r="W2" s="16"/>
      <c r="X2" s="17" t="s">
        <v>8</v>
      </c>
      <c r="Y2" s="17" t="s">
        <v>9</v>
      </c>
      <c r="Z2" s="17" t="s">
        <v>10</v>
      </c>
      <c r="AA2" s="17" t="s">
        <v>11</v>
      </c>
      <c r="AB2" s="17" t="s">
        <v>12</v>
      </c>
      <c r="AC2" s="17" t="s">
        <v>13</v>
      </c>
      <c r="AD2" s="16"/>
      <c r="AE2" s="10"/>
    </row>
    <row r="3" ht="15.75" customHeight="1">
      <c r="A3" s="18" t="s">
        <v>14</v>
      </c>
      <c r="B3" s="19"/>
      <c r="C3" s="13"/>
      <c r="D3" s="13"/>
      <c r="E3" s="13"/>
      <c r="F3" s="13"/>
      <c r="G3" s="13"/>
      <c r="H3" s="12" t="s">
        <v>15</v>
      </c>
      <c r="I3" s="13" t="s">
        <v>16</v>
      </c>
      <c r="J3" s="12" t="s">
        <v>11</v>
      </c>
      <c r="K3" s="12"/>
      <c r="L3" s="12"/>
      <c r="M3" s="12"/>
      <c r="N3" s="20" t="s">
        <v>17</v>
      </c>
      <c r="O3" s="21">
        <f>COUNTIFS(I11:I849,"1 - Stopper",H11:H849,"Raised")</f>
        <v>0</v>
      </c>
      <c r="P3" s="21">
        <f>COUNTIFS(I11:I849,"1 - Stopper",H11:H849,"Answered")</f>
        <v>0</v>
      </c>
      <c r="Q3" s="21">
        <f>COUNTIFS(I11:I849,"1 - Stopper",H11:H849,"Re-test")</f>
        <v>0</v>
      </c>
      <c r="R3" s="21">
        <f>COUNTIFS(I11:I849,"1 - Stopper",H11:H849,"Open")</f>
        <v>0</v>
      </c>
      <c r="S3" s="21">
        <f>COUNTIFS(I11:I849,"1 - Stopper",H11:H849,"Fixed")</f>
        <v>0</v>
      </c>
      <c r="T3" s="21">
        <f>COUNTIFS(I11:I849,"1 - Stopper",H11:H849,"Closed")</f>
        <v>0</v>
      </c>
      <c r="U3" s="21">
        <f t="shared" ref="U3:U5" si="1">SUM(O3:T3)</f>
        <v>0</v>
      </c>
      <c r="V3" s="9"/>
      <c r="W3" s="20" t="s">
        <v>18</v>
      </c>
      <c r="X3" s="21" t="str">
        <f>COUNTIFS($J$12:$J$859,"1 - High",$H$11:$H$859,"Raised")</f>
        <v>#VALUE!</v>
      </c>
      <c r="Y3" s="21" t="str">
        <f>COUNTIFS($J$12:$J$859,"1 - High",$H$11:$H$859,"Answered")</f>
        <v>#VALUE!</v>
      </c>
      <c r="Z3" s="21" t="str">
        <f>COUNTIFS($J$12:$J$859,"1 - High",$H$11:$H$859,"Retest")</f>
        <v>#VALUE!</v>
      </c>
      <c r="AA3" s="21" t="str">
        <f>COUNTIFS($J$12:$J$859,"1 - High",$H$11:$H$859,"open")</f>
        <v>#VALUE!</v>
      </c>
      <c r="AB3" s="21" t="str">
        <f>COUNTIFS($J$12:$J$859,"1 - High",$H$11:$H$859,"Fixed")</f>
        <v>#VALUE!</v>
      </c>
      <c r="AC3" s="21" t="str">
        <f>COUNTIFS($J$12:$J$859,"1 - High",$H$11:$H$859,"Closed")</f>
        <v>#VALUE!</v>
      </c>
      <c r="AD3" s="21" t="str">
        <f t="shared" ref="AD3:AD6" si="2">SUM(X3:AC3)</f>
        <v>#VALUE!</v>
      </c>
      <c r="AE3" s="10"/>
    </row>
    <row r="4" ht="15.75" customHeight="1">
      <c r="A4" s="18" t="s">
        <v>19</v>
      </c>
      <c r="B4" s="19"/>
      <c r="C4" s="13"/>
      <c r="D4" s="13"/>
      <c r="E4" s="13"/>
      <c r="F4" s="13"/>
      <c r="G4" s="13"/>
      <c r="H4" s="12" t="s">
        <v>20</v>
      </c>
      <c r="I4" s="13" t="s">
        <v>21</v>
      </c>
      <c r="J4" s="12" t="s">
        <v>22</v>
      </c>
      <c r="K4" s="12"/>
      <c r="L4" s="12"/>
      <c r="M4" s="12"/>
      <c r="N4" s="20" t="s">
        <v>23</v>
      </c>
      <c r="O4" s="21">
        <v>1.0</v>
      </c>
      <c r="P4" s="22">
        <f>COUNTIFS(I11:I849,"2 - Major",H11:H849,"Answered")</f>
        <v>0</v>
      </c>
      <c r="Q4" s="21">
        <f>COUNTIFS(I11:I849,"2 - Major",H11:H849,"Re-test")</f>
        <v>0</v>
      </c>
      <c r="R4" s="21">
        <f>COUNTIFS(I11:I849,"2 - Major",H11:H849,"Open")</f>
        <v>0</v>
      </c>
      <c r="S4" s="21">
        <f>COUNTIFS(I11:I849,"2 - Major",H11:H849,"Fixed")</f>
        <v>0</v>
      </c>
      <c r="T4" s="21">
        <f>COUNTIFS(I11:I849,"2 - Major",H11:H849,"Closed")</f>
        <v>0</v>
      </c>
      <c r="U4" s="21">
        <f t="shared" si="1"/>
        <v>1</v>
      </c>
      <c r="V4" s="9"/>
      <c r="W4" s="20" t="s">
        <v>21</v>
      </c>
      <c r="X4" s="21" t="str">
        <f>COUNTIFS($J$12:$J$859,"2 - Medium",$H$11:$H$859,"Raised")</f>
        <v>#VALUE!</v>
      </c>
      <c r="Y4" s="21" t="str">
        <f>COUNTIFS($J$12:$J$859,"2 - Medium",$H$11:$H$859,"Answered")</f>
        <v>#VALUE!</v>
      </c>
      <c r="Z4" s="21" t="str">
        <f>COUNTIFS($J$12:$J$859,"2 - Medium",$H$11:$H$859,"Retest")</f>
        <v>#VALUE!</v>
      </c>
      <c r="AA4" s="21" t="str">
        <f>COUNTIFS($J$12:$J$859,"2 - Medium",$H$11:$H$859,"open")</f>
        <v>#VALUE!</v>
      </c>
      <c r="AB4" s="21" t="str">
        <f>COUNTIFS($J$12:$J$859,"2 - Medium",$H$11:$H$859,"Fixed")</f>
        <v>#VALUE!</v>
      </c>
      <c r="AC4" s="21" t="str">
        <f>COUNTIFS($J$12:$J$859,"2 - Medium",$H$11:$H$859,"Closed")</f>
        <v>#VALUE!</v>
      </c>
      <c r="AD4" s="21" t="str">
        <f t="shared" si="2"/>
        <v>#VALUE!</v>
      </c>
      <c r="AE4" s="10"/>
    </row>
    <row r="5" ht="15.75" customHeight="1">
      <c r="A5" s="18" t="s">
        <v>24</v>
      </c>
      <c r="B5" s="19"/>
      <c r="C5" s="13"/>
      <c r="D5" s="13"/>
      <c r="E5" s="13"/>
      <c r="F5" s="13"/>
      <c r="G5" s="13"/>
      <c r="H5" s="12" t="s">
        <v>25</v>
      </c>
      <c r="I5" s="13" t="s">
        <v>26</v>
      </c>
      <c r="J5" s="12" t="s">
        <v>27</v>
      </c>
      <c r="K5" s="12"/>
      <c r="L5" s="12"/>
      <c r="M5" s="12"/>
      <c r="N5" s="20" t="s">
        <v>28</v>
      </c>
      <c r="O5" s="21">
        <f>COUNTIFS(I11:I849,"3 - Minor",H11:H849,"Raised")</f>
        <v>0</v>
      </c>
      <c r="P5" s="22">
        <f>COUNTIFS(I11:I849,"3 - Minor",H11:H849,"Answered")</f>
        <v>0</v>
      </c>
      <c r="Q5" s="22">
        <f>COUNTIFS(I11:I849,"3 - Minor",H11:H849,"Re-test")</f>
        <v>0</v>
      </c>
      <c r="R5" s="22">
        <f>COUNTIFS(I11:I849,"3 - Minor",H11:H849,"Open")</f>
        <v>0</v>
      </c>
      <c r="S5" s="22">
        <f>COUNTIFS(I11:I849,"3 - Minor",H11:H849,"Fixed")</f>
        <v>0</v>
      </c>
      <c r="T5" s="22">
        <f>COUNTIFS(I11:I849,"3 - Minor",H11:H849,"Closed")</f>
        <v>0</v>
      </c>
      <c r="U5" s="21">
        <f t="shared" si="1"/>
        <v>0</v>
      </c>
      <c r="V5" s="9"/>
      <c r="W5" s="20" t="s">
        <v>26</v>
      </c>
      <c r="X5" s="21" t="str">
        <f>COUNTIFS($J$12:$J$859,"3 - Low",$H$11:$H$859,"Raised")</f>
        <v>#VALUE!</v>
      </c>
      <c r="Y5" s="21" t="str">
        <f>COUNTIFS($J$12:$J$859,"3 - Low",$H$11:$H$859,"Answered")</f>
        <v>#VALUE!</v>
      </c>
      <c r="Z5" s="21" t="str">
        <f>COUNTIFS($J$12:$J$859,"3 - Low",$H$11:$H$859,"Retest")</f>
        <v>#VALUE!</v>
      </c>
      <c r="AA5" s="21" t="str">
        <f>COUNTIFS($J$12:$J$859,"3 - Low",$H$11:$H$859,"open")</f>
        <v>#VALUE!</v>
      </c>
      <c r="AB5" s="21" t="str">
        <f>COUNTIFS($J$12:$J$859,"3 - Low",$H$11:$H$859,"Fixed")</f>
        <v>#VALUE!</v>
      </c>
      <c r="AC5" s="21" t="str">
        <f>COUNTIFS($J$12:$J$859,"3 - Low",$H$11:$H$859,"Closed")</f>
        <v>#VALUE!</v>
      </c>
      <c r="AD5" s="21" t="str">
        <f t="shared" si="2"/>
        <v>#VALUE!</v>
      </c>
      <c r="AE5" s="10"/>
    </row>
    <row r="6" ht="15.75" customHeight="1">
      <c r="A6" s="10"/>
      <c r="B6" s="9"/>
      <c r="C6" s="13"/>
      <c r="D6" s="13"/>
      <c r="E6" s="13"/>
      <c r="F6" s="13"/>
      <c r="G6" s="13"/>
      <c r="H6" s="12"/>
      <c r="I6" s="12"/>
      <c r="J6" s="12" t="s">
        <v>29</v>
      </c>
      <c r="K6" s="12"/>
      <c r="L6" s="12"/>
      <c r="M6" s="12"/>
      <c r="N6" s="20" t="s">
        <v>30</v>
      </c>
      <c r="O6" s="21">
        <f t="shared" ref="O6:U6" si="3">SUM(O3:O5)</f>
        <v>1</v>
      </c>
      <c r="P6" s="21">
        <f t="shared" si="3"/>
        <v>0</v>
      </c>
      <c r="Q6" s="21">
        <f t="shared" si="3"/>
        <v>0</v>
      </c>
      <c r="R6" s="21">
        <f t="shared" si="3"/>
        <v>0</v>
      </c>
      <c r="S6" s="21">
        <f t="shared" si="3"/>
        <v>0</v>
      </c>
      <c r="T6" s="21">
        <f t="shared" si="3"/>
        <v>0</v>
      </c>
      <c r="U6" s="21">
        <f t="shared" si="3"/>
        <v>1</v>
      </c>
      <c r="V6" s="9"/>
      <c r="W6" s="20" t="s">
        <v>30</v>
      </c>
      <c r="X6" s="21" t="str">
        <f t="shared" ref="X6:AC6" si="4">SUM(X2:X5)</f>
        <v>#VALUE!</v>
      </c>
      <c r="Y6" s="21" t="str">
        <f t="shared" si="4"/>
        <v>#VALUE!</v>
      </c>
      <c r="Z6" s="21" t="str">
        <f t="shared" si="4"/>
        <v>#VALUE!</v>
      </c>
      <c r="AA6" s="21" t="str">
        <f t="shared" si="4"/>
        <v>#VALUE!</v>
      </c>
      <c r="AB6" s="21" t="str">
        <f t="shared" si="4"/>
        <v>#VALUE!</v>
      </c>
      <c r="AC6" s="21" t="str">
        <f t="shared" si="4"/>
        <v>#VALUE!</v>
      </c>
      <c r="AD6" s="21" t="str">
        <f t="shared" si="2"/>
        <v>#VALUE!</v>
      </c>
      <c r="AE6" s="10"/>
    </row>
    <row r="7" ht="15.75" customHeight="1">
      <c r="A7" s="23"/>
      <c r="B7" s="13"/>
      <c r="C7" s="13"/>
      <c r="D7" s="13"/>
      <c r="E7" s="13"/>
      <c r="F7" s="13"/>
      <c r="G7" s="13"/>
      <c r="H7" s="12"/>
      <c r="I7" s="12"/>
      <c r="J7" s="12" t="s">
        <v>13</v>
      </c>
      <c r="K7" s="12"/>
      <c r="L7" s="12"/>
      <c r="M7" s="12"/>
      <c r="N7" s="24"/>
      <c r="O7" s="24"/>
      <c r="P7" s="25" t="s">
        <v>31</v>
      </c>
      <c r="Q7" s="24"/>
      <c r="R7" s="24"/>
      <c r="S7" s="24"/>
      <c r="T7" s="25" t="s">
        <v>32</v>
      </c>
      <c r="U7" s="24"/>
      <c r="V7" s="10"/>
      <c r="W7" s="10"/>
      <c r="X7" s="10"/>
      <c r="Y7" s="10"/>
      <c r="Z7" s="10"/>
      <c r="AA7" s="10"/>
      <c r="AB7" s="10"/>
      <c r="AC7" s="10"/>
      <c r="AD7" s="10"/>
      <c r="AE7" s="10"/>
    </row>
    <row r="8" ht="15.75" customHeight="1">
      <c r="A8" s="26"/>
      <c r="B8" s="13"/>
      <c r="C8" s="13"/>
      <c r="D8" s="13"/>
      <c r="E8" s="13"/>
      <c r="F8" s="13"/>
      <c r="G8" s="13"/>
      <c r="H8" s="13"/>
      <c r="I8" s="13"/>
      <c r="J8" s="13"/>
      <c r="K8" s="13"/>
      <c r="L8" s="13"/>
      <c r="M8" s="13"/>
      <c r="N8" s="13"/>
      <c r="O8" s="13"/>
      <c r="P8" s="13"/>
      <c r="Q8" s="13"/>
      <c r="R8" s="10"/>
      <c r="S8" s="10"/>
      <c r="T8" s="10"/>
      <c r="U8" s="10"/>
      <c r="V8" s="10"/>
      <c r="W8" s="10"/>
      <c r="X8" s="10"/>
      <c r="Y8" s="10"/>
      <c r="Z8" s="10"/>
      <c r="AA8" s="10"/>
      <c r="AB8" s="10"/>
      <c r="AC8" s="10"/>
      <c r="AD8" s="10"/>
      <c r="AE8" s="10"/>
    </row>
    <row r="9" ht="15.75" customHeight="1">
      <c r="A9" s="11"/>
      <c r="B9" s="12"/>
      <c r="C9" s="12"/>
      <c r="D9" s="12"/>
      <c r="E9" s="12"/>
      <c r="F9" s="12"/>
      <c r="G9" s="12"/>
      <c r="H9" s="12"/>
      <c r="I9" s="12"/>
      <c r="J9" s="12"/>
      <c r="K9" s="12"/>
      <c r="L9" s="12"/>
      <c r="M9" s="12"/>
      <c r="N9" s="12"/>
      <c r="O9" s="12"/>
      <c r="P9" s="12"/>
      <c r="Q9" s="12"/>
      <c r="R9" s="10"/>
      <c r="S9" s="10"/>
      <c r="T9" s="10"/>
      <c r="U9" s="10"/>
      <c r="V9" s="10"/>
      <c r="W9" s="10"/>
      <c r="X9" s="10"/>
      <c r="Y9" s="10"/>
      <c r="Z9" s="10"/>
      <c r="AA9" s="10"/>
      <c r="AB9" s="10"/>
      <c r="AC9" s="10"/>
      <c r="AD9" s="10"/>
      <c r="AE9" s="10"/>
    </row>
    <row r="10" ht="15.75" customHeight="1">
      <c r="A10" s="27" t="s">
        <v>33</v>
      </c>
      <c r="B10" s="28" t="s">
        <v>34</v>
      </c>
      <c r="C10" s="28" t="s">
        <v>35</v>
      </c>
      <c r="D10" s="28" t="s">
        <v>36</v>
      </c>
      <c r="E10" s="28" t="s">
        <v>37</v>
      </c>
      <c r="F10" s="28" t="s">
        <v>38</v>
      </c>
      <c r="G10" s="28" t="s">
        <v>39</v>
      </c>
      <c r="H10" s="28" t="s">
        <v>7</v>
      </c>
      <c r="I10" s="28" t="s">
        <v>2</v>
      </c>
      <c r="J10" s="28" t="s">
        <v>5</v>
      </c>
      <c r="K10" s="28" t="s">
        <v>40</v>
      </c>
      <c r="L10" s="28" t="s">
        <v>41</v>
      </c>
      <c r="M10" s="28" t="s">
        <v>42</v>
      </c>
      <c r="N10" s="28" t="s">
        <v>43</v>
      </c>
      <c r="O10" s="28" t="s">
        <v>44</v>
      </c>
      <c r="P10" s="28" t="s">
        <v>45</v>
      </c>
      <c r="Q10" s="28" t="s">
        <v>46</v>
      </c>
      <c r="R10" s="29"/>
      <c r="S10" s="29"/>
      <c r="T10" s="29"/>
      <c r="U10" s="29"/>
      <c r="V10" s="29"/>
      <c r="W10" s="29"/>
      <c r="X10" s="29"/>
      <c r="Y10" s="29"/>
      <c r="Z10" s="29"/>
      <c r="AA10" s="29"/>
      <c r="AB10" s="29"/>
      <c r="AC10" s="29"/>
      <c r="AD10" s="29"/>
      <c r="AE10" s="29"/>
    </row>
    <row r="11" ht="130.5" customHeight="1">
      <c r="A11" s="30" t="s">
        <v>47</v>
      </c>
      <c r="B11" s="31" t="s">
        <v>48</v>
      </c>
      <c r="C11" s="31" t="s">
        <v>49</v>
      </c>
      <c r="D11" s="32" t="s">
        <v>50</v>
      </c>
      <c r="E11" s="31" t="s">
        <v>51</v>
      </c>
      <c r="F11" s="31" t="s">
        <v>52</v>
      </c>
      <c r="G11" s="31" t="s">
        <v>53</v>
      </c>
      <c r="H11" s="30" t="s">
        <v>54</v>
      </c>
      <c r="I11" s="30" t="s">
        <v>55</v>
      </c>
      <c r="J11" s="30" t="s">
        <v>56</v>
      </c>
      <c r="K11" s="33" t="s">
        <v>57</v>
      </c>
      <c r="L11" s="34" t="s">
        <v>58</v>
      </c>
      <c r="M11" s="35" t="s">
        <v>59</v>
      </c>
      <c r="N11" s="30"/>
      <c r="O11" s="30"/>
      <c r="P11" s="30"/>
      <c r="Q11" s="30"/>
      <c r="R11" s="30"/>
      <c r="S11" s="30"/>
      <c r="T11" s="30"/>
      <c r="U11" s="30"/>
      <c r="V11" s="30"/>
      <c r="W11" s="30"/>
      <c r="X11" s="30"/>
      <c r="Y11" s="30"/>
      <c r="Z11" s="30"/>
      <c r="AA11" s="30"/>
      <c r="AB11" s="30"/>
      <c r="AC11" s="30"/>
      <c r="AD11" s="30"/>
      <c r="AE11" s="30"/>
    </row>
    <row r="12" ht="161.25" customHeight="1">
      <c r="A12" s="36" t="s">
        <v>60</v>
      </c>
      <c r="B12" s="37" t="s">
        <v>61</v>
      </c>
      <c r="C12" s="38" t="s">
        <v>62</v>
      </c>
      <c r="D12" s="39" t="s">
        <v>63</v>
      </c>
      <c r="E12" s="37" t="s">
        <v>64</v>
      </c>
      <c r="F12" s="37" t="s">
        <v>65</v>
      </c>
      <c r="G12" s="37" t="s">
        <v>66</v>
      </c>
      <c r="H12" s="30" t="s">
        <v>54</v>
      </c>
      <c r="I12" s="30" t="s">
        <v>55</v>
      </c>
      <c r="J12" s="30" t="s">
        <v>56</v>
      </c>
      <c r="K12" s="33" t="s">
        <v>67</v>
      </c>
      <c r="L12" s="40" t="s">
        <v>68</v>
      </c>
      <c r="M12" s="35" t="s">
        <v>59</v>
      </c>
      <c r="N12" s="24"/>
      <c r="O12" s="24"/>
      <c r="P12" s="24"/>
      <c r="Q12" s="24"/>
      <c r="R12" s="24"/>
      <c r="S12" s="24"/>
      <c r="T12" s="24"/>
      <c r="U12" s="24"/>
      <c r="V12" s="24"/>
      <c r="W12" s="24"/>
      <c r="X12" s="24"/>
      <c r="Y12" s="24"/>
      <c r="Z12" s="24"/>
      <c r="AA12" s="24"/>
      <c r="AB12" s="24"/>
      <c r="AC12" s="24"/>
      <c r="AD12" s="24"/>
      <c r="AE12" s="24"/>
    </row>
    <row r="13" ht="166.5" customHeight="1">
      <c r="A13" s="36" t="s">
        <v>69</v>
      </c>
      <c r="B13" s="37" t="s">
        <v>61</v>
      </c>
      <c r="C13" s="38" t="s">
        <v>70</v>
      </c>
      <c r="D13" s="39" t="s">
        <v>71</v>
      </c>
      <c r="E13" s="37" t="s">
        <v>72</v>
      </c>
      <c r="F13" s="37" t="s">
        <v>65</v>
      </c>
      <c r="G13" s="37" t="s">
        <v>73</v>
      </c>
      <c r="H13" s="30" t="s">
        <v>54</v>
      </c>
      <c r="I13" s="30" t="s">
        <v>55</v>
      </c>
      <c r="J13" s="30" t="s">
        <v>56</v>
      </c>
      <c r="K13" s="33" t="s">
        <v>74</v>
      </c>
      <c r="L13" s="34" t="s">
        <v>75</v>
      </c>
      <c r="M13" s="35" t="s">
        <v>59</v>
      </c>
      <c r="N13" s="24"/>
      <c r="O13" s="24"/>
      <c r="P13" s="24"/>
      <c r="Q13" s="24"/>
      <c r="R13" s="24"/>
      <c r="S13" s="24"/>
      <c r="T13" s="24"/>
      <c r="U13" s="24"/>
      <c r="V13" s="24"/>
      <c r="W13" s="24"/>
      <c r="X13" s="24"/>
      <c r="Y13" s="24"/>
      <c r="Z13" s="24"/>
      <c r="AA13" s="24"/>
      <c r="AB13" s="24"/>
      <c r="AC13" s="24"/>
      <c r="AD13" s="24"/>
      <c r="AE13" s="24"/>
    </row>
    <row r="14" ht="155.25" customHeight="1">
      <c r="A14" s="36" t="s">
        <v>76</v>
      </c>
      <c r="B14" s="37" t="s">
        <v>77</v>
      </c>
      <c r="C14" s="37" t="s">
        <v>78</v>
      </c>
      <c r="D14" s="41" t="s">
        <v>79</v>
      </c>
      <c r="E14" s="24"/>
      <c r="F14" s="37" t="s">
        <v>80</v>
      </c>
      <c r="G14" s="42" t="s">
        <v>81</v>
      </c>
      <c r="H14" s="30" t="s">
        <v>54</v>
      </c>
      <c r="I14" s="31" t="s">
        <v>82</v>
      </c>
      <c r="J14" s="31" t="s">
        <v>83</v>
      </c>
      <c r="K14" s="33" t="s">
        <v>84</v>
      </c>
      <c r="L14" s="34" t="s">
        <v>85</v>
      </c>
      <c r="M14" s="35" t="s">
        <v>59</v>
      </c>
      <c r="N14" s="24"/>
      <c r="O14" s="24"/>
      <c r="P14" s="24"/>
      <c r="Q14" s="24"/>
      <c r="R14" s="24"/>
      <c r="S14" s="24"/>
      <c r="T14" s="24"/>
      <c r="U14" s="24"/>
      <c r="V14" s="24"/>
      <c r="W14" s="24"/>
      <c r="X14" s="24"/>
      <c r="Y14" s="24"/>
      <c r="Z14" s="24"/>
      <c r="AA14" s="24"/>
      <c r="AB14" s="24"/>
      <c r="AC14" s="24"/>
      <c r="AD14" s="24"/>
      <c r="AE14" s="24"/>
    </row>
    <row r="15" ht="124.5" customHeight="1">
      <c r="A15" s="37" t="s">
        <v>86</v>
      </c>
      <c r="B15" s="37" t="s">
        <v>87</v>
      </c>
      <c r="C15" s="37" t="s">
        <v>88</v>
      </c>
      <c r="D15" s="43" t="s">
        <v>89</v>
      </c>
      <c r="E15" s="24"/>
      <c r="F15" s="37" t="s">
        <v>90</v>
      </c>
      <c r="G15" s="37" t="s">
        <v>91</v>
      </c>
      <c r="H15" s="30" t="s">
        <v>54</v>
      </c>
      <c r="I15" s="31" t="s">
        <v>55</v>
      </c>
      <c r="J15" s="31" t="s">
        <v>56</v>
      </c>
      <c r="K15" s="33" t="s">
        <v>92</v>
      </c>
      <c r="L15" s="34" t="s">
        <v>93</v>
      </c>
      <c r="M15" s="35" t="s">
        <v>59</v>
      </c>
      <c r="N15" s="24"/>
      <c r="O15" s="24"/>
      <c r="P15" s="24"/>
      <c r="Q15" s="24"/>
      <c r="R15" s="24"/>
      <c r="S15" s="24"/>
      <c r="T15" s="24"/>
      <c r="U15" s="24"/>
      <c r="V15" s="24"/>
      <c r="W15" s="24"/>
      <c r="X15" s="24"/>
      <c r="Y15" s="24"/>
      <c r="Z15" s="24"/>
      <c r="AA15" s="24"/>
      <c r="AB15" s="24"/>
      <c r="AC15" s="24"/>
      <c r="AD15" s="24"/>
      <c r="AE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row>
    <row r="23" ht="15.75" customHeight="1">
      <c r="A23" s="44"/>
      <c r="B23" s="4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row>
    <row r="24" ht="15.75" customHeight="1">
      <c r="A24" s="44"/>
      <c r="B24" s="4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row>
    <row r="25" ht="15.75" customHeight="1">
      <c r="A25" s="44"/>
      <c r="B25" s="4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row>
    <row r="26" ht="15.75" customHeight="1">
      <c r="A26" s="44"/>
      <c r="B26" s="4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row>
  </sheetData>
  <mergeCells count="10">
    <mergeCell ref="A3:B3"/>
    <mergeCell ref="A4:B4"/>
    <mergeCell ref="A5:B5"/>
    <mergeCell ref="A1:B1"/>
    <mergeCell ref="N1:N2"/>
    <mergeCell ref="O1:T1"/>
    <mergeCell ref="U1:U2"/>
    <mergeCell ref="W1:W2"/>
    <mergeCell ref="X1:AC1"/>
    <mergeCell ref="AD1:AD2"/>
  </mergeCells>
  <dataValidations>
    <dataValidation type="custom" allowBlank="1" showDropDown="1" sqref="N1 W1 N3:N6 W3:W6 N8:N10">
      <formula1>OR(NOT(ISERROR(DATEVALUE(N1))), AND(ISNUMBER(N1), LEFT(CELL("format", N1))="D"))</formula1>
    </dataValidation>
    <dataValidation type="list" allowBlank="1" showErrorMessage="1" sqref="J11:J15">
      <formula1>"High,Medium,Low"</formula1>
    </dataValidation>
    <dataValidation type="list" allowBlank="1" showErrorMessage="1" sqref="I11:I15">
      <formula1>"Critical,Major,Minor"</formula1>
    </dataValidation>
    <dataValidation type="list" allowBlank="1" showErrorMessage="1" sqref="H11:H15">
      <formula1>"Open,In Progress Dev,In Progress Retest,Reopen,Closed,Ready for QA"</formula1>
    </dataValidation>
  </dataValidations>
  <hyperlinks>
    <hyperlink r:id="rId1" ref="D11"/>
    <hyperlink r:id="rId2" ref="K11"/>
    <hyperlink r:id="rId3" ref="D12"/>
    <hyperlink r:id="rId4" ref="K12"/>
    <hyperlink r:id="rId5" ref="D13"/>
    <hyperlink r:id="rId6" ref="K13"/>
    <hyperlink r:id="rId7" ref="D14"/>
    <hyperlink r:id="rId8" ref="K14"/>
    <hyperlink r:id="rId9" ref="D15"/>
    <hyperlink r:id="rId10" ref="K15"/>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2023-12-21T02:39:59Z</dcterms:created>
  <dc:creator>USER</dc:creator>
</cp:coreProperties>
</file>