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djirariad/Desktop/"/>
    </mc:Choice>
  </mc:AlternateContent>
  <xr:revisionPtr revIDLastSave="0" documentId="13_ncr:1_{24691B5A-89A8-AF4D-8032-6317B9D70000}" xr6:coauthVersionLast="47" xr6:coauthVersionMax="47" xr10:uidLastSave="{00000000-0000-0000-0000-000000000000}"/>
  <bookViews>
    <workbookView xWindow="9140" yWindow="460" windowWidth="19660" windowHeight="16460" xr2:uid="{00000000-000D-0000-FFFF-FFFF00000000}"/>
  </bookViews>
  <sheets>
    <sheet name="Compte de Résultat " sheetId="1" r:id="rId1"/>
    <sheet name="Solde Intermédiaire de Gestion" sheetId="2" r:id="rId2"/>
    <sheet name="Bilan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2" l="1"/>
  <c r="E16" i="2"/>
  <c r="B19" i="2"/>
  <c r="B26" i="2"/>
  <c r="F12" i="2"/>
  <c r="E12" i="2"/>
  <c r="F8" i="2"/>
  <c r="F10" i="2" s="1"/>
  <c r="E8" i="2"/>
  <c r="E10" i="2" s="1"/>
  <c r="I3" i="1"/>
  <c r="I4" i="1"/>
  <c r="I6" i="1"/>
  <c r="I7" i="1"/>
  <c r="I8" i="1"/>
  <c r="I9" i="1"/>
  <c r="I10" i="1"/>
  <c r="I17" i="1"/>
  <c r="I19" i="1"/>
  <c r="I20" i="1"/>
  <c r="I21" i="1"/>
  <c r="I22" i="1"/>
  <c r="I23" i="1"/>
  <c r="I24" i="1"/>
  <c r="I26" i="1"/>
  <c r="I27" i="1"/>
  <c r="I28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9" i="1"/>
  <c r="E20" i="1"/>
  <c r="E21" i="1"/>
  <c r="E22" i="1"/>
  <c r="E26" i="1"/>
  <c r="E27" i="1"/>
  <c r="E28" i="1"/>
  <c r="E29" i="1"/>
  <c r="E30" i="1"/>
  <c r="G25" i="1"/>
  <c r="G18" i="1"/>
  <c r="B20" i="2" s="1"/>
  <c r="G11" i="1"/>
  <c r="G5" i="1"/>
  <c r="H25" i="1"/>
  <c r="H18" i="1"/>
  <c r="H11" i="1"/>
  <c r="H5" i="1"/>
  <c r="C25" i="1"/>
  <c r="E22" i="2" s="1"/>
  <c r="E23" i="2" s="1"/>
  <c r="C18" i="1"/>
  <c r="C2" i="1"/>
  <c r="D25" i="1"/>
  <c r="E25" i="1" s="1"/>
  <c r="D18" i="1"/>
  <c r="D2" i="1"/>
  <c r="B15" i="2"/>
  <c r="C12" i="2"/>
  <c r="B12" i="2"/>
  <c r="F15" i="2"/>
  <c r="F17" i="2" s="1"/>
  <c r="E15" i="2"/>
  <c r="F27" i="2"/>
  <c r="F26" i="2"/>
  <c r="E26" i="2"/>
  <c r="F19" i="2"/>
  <c r="E19" i="2"/>
  <c r="C19" i="2"/>
  <c r="C16" i="2"/>
  <c r="B16" i="2"/>
  <c r="C15" i="2"/>
  <c r="F11" i="2"/>
  <c r="F13" i="2" s="1"/>
  <c r="F6" i="2"/>
  <c r="F7" i="2" s="1"/>
  <c r="F5" i="2"/>
  <c r="E5" i="2"/>
  <c r="C6" i="2"/>
  <c r="C7" i="2" s="1"/>
  <c r="C4" i="2"/>
  <c r="C3" i="2"/>
  <c r="B3" i="2"/>
  <c r="B2" i="2"/>
  <c r="C2" i="2"/>
  <c r="E11" i="2"/>
  <c r="B6" i="2"/>
  <c r="B7" i="2" s="1"/>
  <c r="B4" i="2"/>
  <c r="E6" i="2"/>
  <c r="E7" i="2" s="1"/>
  <c r="I5" i="1" l="1"/>
  <c r="G2" i="1"/>
  <c r="F22" i="2"/>
  <c r="F23" i="2" s="1"/>
  <c r="H7" i="2"/>
  <c r="B9" i="2" s="1"/>
  <c r="E2" i="1"/>
  <c r="C31" i="1"/>
  <c r="E20" i="2"/>
  <c r="E18" i="1"/>
  <c r="F20" i="2"/>
  <c r="G31" i="1"/>
  <c r="I18" i="1"/>
  <c r="B22" i="2"/>
  <c r="B23" i="2" s="1"/>
  <c r="H2" i="1"/>
  <c r="H31" i="1" s="1"/>
  <c r="I25" i="1"/>
  <c r="D31" i="1"/>
  <c r="I11" i="1"/>
  <c r="E13" i="2"/>
  <c r="H23" i="2"/>
  <c r="B25" i="2" s="1"/>
  <c r="C22" i="2"/>
  <c r="C23" i="2" s="1"/>
  <c r="I23" i="2" s="1"/>
  <c r="I7" i="2"/>
  <c r="C9" i="2" s="1"/>
  <c r="C20" i="2"/>
  <c r="B5" i="2"/>
  <c r="H5" i="2" s="1"/>
  <c r="B8" i="2" s="1"/>
  <c r="B10" i="2" s="1"/>
  <c r="H10" i="2" s="1"/>
  <c r="B11" i="2" s="1"/>
  <c r="B13" i="2" s="1"/>
  <c r="C5" i="2"/>
  <c r="I5" i="2" s="1"/>
  <c r="C8" i="2" s="1"/>
  <c r="E17" i="2"/>
  <c r="E31" i="1" l="1"/>
  <c r="I31" i="1"/>
  <c r="I2" i="1"/>
  <c r="H13" i="2"/>
  <c r="B14" i="2" s="1"/>
  <c r="B17" i="2" s="1"/>
  <c r="H17" i="2" s="1"/>
  <c r="E18" i="2" s="1"/>
  <c r="F25" i="2"/>
  <c r="C25" i="2"/>
  <c r="C10" i="2"/>
  <c r="I10" i="2" s="1"/>
  <c r="C11" i="2" s="1"/>
  <c r="C13" i="2" s="1"/>
  <c r="I13" i="2" s="1"/>
  <c r="C14" i="2" s="1"/>
  <c r="C17" i="2" s="1"/>
  <c r="I17" i="2" s="1"/>
  <c r="E21" i="2" l="1"/>
  <c r="E28" i="2" s="1"/>
  <c r="B21" i="2"/>
  <c r="B28" i="2" s="1"/>
  <c r="C18" i="2"/>
  <c r="C21" i="2" s="1"/>
  <c r="C28" i="2" s="1"/>
  <c r="F21" i="2"/>
  <c r="F28" i="2" s="1"/>
  <c r="H21" i="2" l="1"/>
  <c r="H28" i="2" s="1"/>
  <c r="I21" i="2"/>
  <c r="I28" i="2" s="1"/>
  <c r="E24" i="2" l="1"/>
  <c r="B24" i="2"/>
  <c r="C24" i="2"/>
  <c r="F24" i="2"/>
</calcChain>
</file>

<file path=xl/sharedStrings.xml><?xml version="1.0" encoding="utf-8"?>
<sst xmlns="http://schemas.openxmlformats.org/spreadsheetml/2006/main" count="158" uniqueCount="122">
  <si>
    <t xml:space="preserve">Income statements </t>
  </si>
  <si>
    <t>%</t>
  </si>
  <si>
    <t xml:space="preserve">Charges d'exploitation </t>
  </si>
  <si>
    <t>Variation des stocks</t>
  </si>
  <si>
    <t>Achats de marchandises</t>
  </si>
  <si>
    <t xml:space="preserve">Achat de matières premières </t>
  </si>
  <si>
    <t>Autres achats et charges externes</t>
  </si>
  <si>
    <t>Salaires et traitements</t>
  </si>
  <si>
    <t>Charges sociales</t>
  </si>
  <si>
    <t xml:space="preserve">Dotations aux amortissements et dépréciations </t>
  </si>
  <si>
    <t xml:space="preserve">Sur immobilisations : dotations aux amortissements </t>
  </si>
  <si>
    <t xml:space="preserve">Sur immobilisations : dotations aux dépréciations </t>
  </si>
  <si>
    <t xml:space="preserve">Sur actif circulant : dotations aux dépréciations </t>
  </si>
  <si>
    <t>Productions d'exploitation</t>
  </si>
  <si>
    <t xml:space="preserve">Ventes de marchandises </t>
  </si>
  <si>
    <t>Production vendue</t>
  </si>
  <si>
    <t>Production stockée</t>
  </si>
  <si>
    <t>Production immobilisée</t>
  </si>
  <si>
    <t>Subventions d'exploitation</t>
  </si>
  <si>
    <t>Reprises sur dépréciations, provisions</t>
  </si>
  <si>
    <t>Sous total</t>
  </si>
  <si>
    <t>Autres produits</t>
  </si>
  <si>
    <t xml:space="preserve">Charges financières </t>
  </si>
  <si>
    <t>Intérêts et charges assimilées</t>
  </si>
  <si>
    <t>Différences négatives de change</t>
  </si>
  <si>
    <t xml:space="preserve">Charges nette sur cessions de valeurs immobilières de placements </t>
  </si>
  <si>
    <t xml:space="preserve">Produits financiers </t>
  </si>
  <si>
    <t>De participation</t>
  </si>
  <si>
    <t xml:space="preserve">D'autres valeurs mobilières et créances </t>
  </si>
  <si>
    <t>Autres intérêts</t>
  </si>
  <si>
    <t xml:space="preserve">Reprises sur dépréciations et provisions, transferts de charges </t>
  </si>
  <si>
    <t>Différences positives de change</t>
  </si>
  <si>
    <t>Produits nets sur cessions de valeurs mobilières de placement</t>
  </si>
  <si>
    <t>Sur opérations de gestion</t>
  </si>
  <si>
    <t xml:space="preserve">Sur opérations en capital </t>
  </si>
  <si>
    <t>Dotations aux amortissements, dépréciations et provisions</t>
  </si>
  <si>
    <t xml:space="preserve">Produits exceptionnels </t>
  </si>
  <si>
    <t xml:space="preserve">Sur opérations en gestions </t>
  </si>
  <si>
    <t xml:space="preserve">Participation des salariés aux résultats </t>
  </si>
  <si>
    <t>Impôts sur les bénéfices</t>
  </si>
  <si>
    <t>TOTAL DES CHARGES</t>
  </si>
  <si>
    <t>TOTAL DES PRODUITS</t>
  </si>
  <si>
    <t>CHARGES</t>
  </si>
  <si>
    <t>PRODUITS</t>
  </si>
  <si>
    <t>Quotes-parts de résultat sur opérations faites en commun</t>
  </si>
  <si>
    <t>SIG</t>
  </si>
  <si>
    <t xml:space="preserve">Total </t>
  </si>
  <si>
    <t>Ventes de marchandises</t>
  </si>
  <si>
    <t>Production de l'exercice</t>
  </si>
  <si>
    <t>Marge commerciale de l'exercice</t>
  </si>
  <si>
    <t>Total</t>
  </si>
  <si>
    <t>Valeur ajoutée de l'exercice</t>
  </si>
  <si>
    <t>Excédent brut d'exploitation</t>
  </si>
  <si>
    <t>Reprises sur charges, transferts de charges</t>
  </si>
  <si>
    <t>Autres produits d'exploitation</t>
  </si>
  <si>
    <t>Résultat d'exploitation</t>
  </si>
  <si>
    <t>Quotes-parts sur opérations en commun</t>
  </si>
  <si>
    <t>Produits exceptionnels</t>
  </si>
  <si>
    <t>Résultat courant avant impôts</t>
  </si>
  <si>
    <t>Résultat exceptionnel</t>
  </si>
  <si>
    <t>Report en arrière des déficits</t>
  </si>
  <si>
    <t xml:space="preserve">Coût de marchandises vendues </t>
  </si>
  <si>
    <t>Consommation en provenance des tiers</t>
  </si>
  <si>
    <t>Impôts, taxes et assimilés</t>
  </si>
  <si>
    <t>Charges de personnel</t>
  </si>
  <si>
    <t>Insuffisance brute d'exploitation</t>
  </si>
  <si>
    <t>DADP</t>
  </si>
  <si>
    <t>Autres charges d'exploitation</t>
  </si>
  <si>
    <t>Charges financières</t>
  </si>
  <si>
    <t>Charges exceptionnelles</t>
  </si>
  <si>
    <t>Résultat exceptionel</t>
  </si>
  <si>
    <t xml:space="preserve">Participation des salariés </t>
  </si>
  <si>
    <t xml:space="preserve">Marge commerciale de l'exercice </t>
  </si>
  <si>
    <t>Résultat de l'exercice</t>
  </si>
  <si>
    <t>Impôts, taxes</t>
  </si>
  <si>
    <t>PRODUIT</t>
  </si>
  <si>
    <t>Déstockage de production</t>
  </si>
  <si>
    <t>Dotations aux amortissements, dépréciations et provisions :</t>
  </si>
  <si>
    <t>Sous-total A - Chiffre d'affaire</t>
  </si>
  <si>
    <t>Dotations aux provisions</t>
  </si>
  <si>
    <t>Autres charges</t>
  </si>
  <si>
    <t xml:space="preserve">Actif </t>
  </si>
  <si>
    <t>Passif</t>
  </si>
  <si>
    <t>Capital Social :</t>
  </si>
  <si>
    <t xml:space="preserve">Capital </t>
  </si>
  <si>
    <t xml:space="preserve">Prime d'émission </t>
  </si>
  <si>
    <t>Écarts</t>
  </si>
  <si>
    <t xml:space="preserve">Légal </t>
  </si>
  <si>
    <t xml:space="preserve">Réglementaire </t>
  </si>
  <si>
    <t>Réserves :</t>
  </si>
  <si>
    <t>Statutaires</t>
  </si>
  <si>
    <t>Autres</t>
  </si>
  <si>
    <t xml:space="preserve">Repport a nouveau </t>
  </si>
  <si>
    <t>Résultat net</t>
  </si>
  <si>
    <t xml:space="preserve">Capitaux Propre </t>
  </si>
  <si>
    <t xml:space="preserve">Provisions </t>
  </si>
  <si>
    <t>Pour risques</t>
  </si>
  <si>
    <t>Pour charges</t>
  </si>
  <si>
    <t>Dettes</t>
  </si>
  <si>
    <t>Financières</t>
  </si>
  <si>
    <t>Emprunts obligataire</t>
  </si>
  <si>
    <t>Emprunt bancaires</t>
  </si>
  <si>
    <t xml:space="preserve">Autres </t>
  </si>
  <si>
    <t xml:space="preserve">Paiements en avance </t>
  </si>
  <si>
    <t xml:space="preserve">Fournisseurs </t>
  </si>
  <si>
    <t>Fiscales &amp; Sociales</t>
  </si>
  <si>
    <t>Sur immobilisatons</t>
  </si>
  <si>
    <t>Instruments de trésorerie</t>
  </si>
  <si>
    <t>Differences de conversions</t>
  </si>
  <si>
    <t>Produits constatés</t>
  </si>
  <si>
    <t xml:space="preserve">Capital souscrit non appelé </t>
  </si>
  <si>
    <t xml:space="preserve">Actifs tangibles </t>
  </si>
  <si>
    <t>Actifs financiers</t>
  </si>
  <si>
    <t>Actifs intangibles</t>
  </si>
  <si>
    <t>Actifs immobilisés :</t>
  </si>
  <si>
    <t>Actifs circulants :</t>
  </si>
  <si>
    <t>Avances versées</t>
  </si>
  <si>
    <t>Stocks</t>
  </si>
  <si>
    <t xml:space="preserve">Créances </t>
  </si>
  <si>
    <t>Trésorerie</t>
  </si>
  <si>
    <t xml:space="preserve">Charges constatées d'avances </t>
  </si>
  <si>
    <t>Valeurs mobilières de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</si>
</sst>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1" fillId="0" borderId="8" xfId="0" applyFont="1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0" fillId="2" borderId="12" xfId="0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6" xfId="0" applyFont="1" applyBorder="1"/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3" xfId="0" applyBorder="1"/>
    <xf numFmtId="0" fontId="0" fillId="2" borderId="1" xfId="0" applyFill="1" applyBorder="1"/>
    <xf numFmtId="0" fontId="0" fillId="2" borderId="9" xfId="0" applyFill="1" applyBorder="1"/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4" xfId="0" applyBorder="1"/>
    <xf numFmtId="9" fontId="0" fillId="0" borderId="1" xfId="1" applyFont="1" applyBorder="1"/>
    <xf numFmtId="9" fontId="0" fillId="0" borderId="10" xfId="1" applyFont="1" applyBorder="1"/>
    <xf numFmtId="9" fontId="0" fillId="0" borderId="0" xfId="1" applyFont="1"/>
    <xf numFmtId="0" fontId="1" fillId="0" borderId="9" xfId="0" applyFont="1" applyBorder="1"/>
    <xf numFmtId="0" fontId="2" fillId="0" borderId="7" xfId="0" applyFont="1" applyBorder="1"/>
    <xf numFmtId="9" fontId="4" fillId="0" borderId="12" xfId="1" applyFont="1" applyBorder="1"/>
    <xf numFmtId="9" fontId="4" fillId="0" borderId="11" xfId="1" applyFont="1" applyBorder="1"/>
    <xf numFmtId="9" fontId="4" fillId="0" borderId="10" xfId="1" applyFont="1" applyBorder="1"/>
    <xf numFmtId="9" fontId="4" fillId="0" borderId="1" xfId="1" applyFont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10" xfId="0" applyFill="1" applyBorder="1"/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9" xfId="0" applyFill="1" applyBorder="1"/>
    <xf numFmtId="0" fontId="0" fillId="4" borderId="15" xfId="0" applyFill="1" applyBorder="1"/>
    <xf numFmtId="0" fontId="0" fillId="2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9" fontId="0" fillId="2" borderId="12" xfId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81C0BF-C6D7-9A48-B422-327E15361795}" name="Tableau6" displayName="Tableau6" ref="A1:A32" totalsRowShown="0" headerRowDxfId="6">
  <autoFilter ref="A1:A32" xr:uid="{BC81C0BF-C6D7-9A48-B422-327E15361795}"/>
  <tableColumns count="1">
    <tableColumn id="1" xr3:uid="{32FF7333-9BF3-DB47-9E58-E59F531D378E}" name="Income statements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B654-1926-D945-8F34-A84D268E9F27}">
  <sheetPr codeName="Feuil1"/>
  <dimension ref="A1:I51"/>
  <sheetViews>
    <sheetView tabSelected="1" zoomScale="86" zoomScaleNormal="150" zoomScaleSheetLayoutView="100" workbookViewId="0">
      <selection activeCell="A144" sqref="A144"/>
    </sheetView>
  </sheetViews>
  <sheetFormatPr baseColWidth="10" defaultColWidth="8.83203125" defaultRowHeight="15" x14ac:dyDescent="0.2"/>
  <cols>
    <col min="1" max="1" width="20.1640625" bestFit="1" customWidth="1"/>
    <col min="2" max="2" width="55.33203125" bestFit="1" customWidth="1"/>
    <col min="3" max="4" width="9.83203125" bestFit="1" customWidth="1"/>
    <col min="5" max="5" width="12.6640625" bestFit="1" customWidth="1"/>
    <col min="6" max="6" width="51.33203125" bestFit="1" customWidth="1"/>
    <col min="7" max="8" width="9.1640625" bestFit="1" customWidth="1"/>
    <col min="9" max="9" width="12.6640625" bestFit="1" customWidth="1"/>
  </cols>
  <sheetData>
    <row r="1" spans="1:9" x14ac:dyDescent="0.2">
      <c r="A1" s="2" t="s">
        <v>0</v>
      </c>
      <c r="B1" s="1" t="s">
        <v>42</v>
      </c>
      <c r="C1" s="19">
        <v>2021</v>
      </c>
      <c r="D1" s="19">
        <v>2022</v>
      </c>
      <c r="E1" s="54" t="s">
        <v>1</v>
      </c>
      <c r="F1" s="19" t="s">
        <v>43</v>
      </c>
      <c r="G1" s="19">
        <v>2021</v>
      </c>
      <c r="H1" s="19">
        <v>2022</v>
      </c>
      <c r="I1" s="19" t="s">
        <v>1</v>
      </c>
    </row>
    <row r="2" spans="1:9" x14ac:dyDescent="0.2">
      <c r="B2" s="16" t="s">
        <v>2</v>
      </c>
      <c r="C2" s="10">
        <f>SUM(C3,C5,C7,C8,C9,C10,C12,C13,C14,C4,C6,C16,C15)</f>
        <v>91913900</v>
      </c>
      <c r="D2" s="8">
        <f>SUM(D3,D5,D7,D8,D9,D10,D12,D13,D14,D4,D6,D16,D15)</f>
        <v>84618605</v>
      </c>
      <c r="E2" s="32">
        <f>(D2-C2)/D2</f>
        <v>-8.6213841506841193E-2</v>
      </c>
      <c r="F2" s="35" t="s">
        <v>13</v>
      </c>
      <c r="G2" s="10">
        <f>SUM(G5,G11)</f>
        <v>89821380</v>
      </c>
      <c r="H2" s="8">
        <f>SUM(H5,H11)</f>
        <v>84915393</v>
      </c>
      <c r="I2" s="37">
        <f>(G2-H2)/G2</f>
        <v>5.4619367905503119E-2</v>
      </c>
    </row>
    <row r="3" spans="1:9" x14ac:dyDescent="0.2">
      <c r="B3" s="3" t="s">
        <v>4</v>
      </c>
      <c r="C3" s="25">
        <v>7720000</v>
      </c>
      <c r="D3" s="25">
        <v>905860</v>
      </c>
      <c r="E3" s="33">
        <f t="shared" ref="E3:E31" si="0">(D3-C3)/D3</f>
        <v>-7.5222882123065373</v>
      </c>
      <c r="F3" s="4" t="s">
        <v>14</v>
      </c>
      <c r="G3" s="3">
        <v>8044750</v>
      </c>
      <c r="H3" s="3">
        <v>887840</v>
      </c>
      <c r="I3" s="37">
        <f t="shared" ref="I3:I31" si="1">(G3-H3)/G3</f>
        <v>0.88963734112309267</v>
      </c>
    </row>
    <row r="4" spans="1:9" x14ac:dyDescent="0.2">
      <c r="B4" s="5" t="s">
        <v>3</v>
      </c>
      <c r="C4" s="20"/>
      <c r="D4" s="20">
        <v>-113100</v>
      </c>
      <c r="E4" s="33">
        <f t="shared" si="0"/>
        <v>1</v>
      </c>
      <c r="F4" s="6" t="s">
        <v>15</v>
      </c>
      <c r="G4" s="5">
        <v>77993910</v>
      </c>
      <c r="H4" s="5">
        <v>83277515</v>
      </c>
      <c r="I4" s="38">
        <f t="shared" si="1"/>
        <v>-6.7743814869648158E-2</v>
      </c>
    </row>
    <row r="5" spans="1:9" x14ac:dyDescent="0.2">
      <c r="B5" s="5" t="s">
        <v>5</v>
      </c>
      <c r="C5" s="20">
        <v>32065000</v>
      </c>
      <c r="D5" s="20">
        <v>34925000</v>
      </c>
      <c r="E5" s="33">
        <f t="shared" si="0"/>
        <v>8.1889763779527558E-2</v>
      </c>
      <c r="F5" s="29" t="s">
        <v>78</v>
      </c>
      <c r="G5" s="10">
        <f>SUM(G3,G4)</f>
        <v>86038660</v>
      </c>
      <c r="H5" s="8">
        <f>SUM(H3,H4)</f>
        <v>84165355</v>
      </c>
      <c r="I5" s="38">
        <f t="shared" si="1"/>
        <v>2.1772828633081918E-2</v>
      </c>
    </row>
    <row r="6" spans="1:9" x14ac:dyDescent="0.2">
      <c r="B6" s="5" t="s">
        <v>3</v>
      </c>
      <c r="C6" s="20">
        <v>485200</v>
      </c>
      <c r="D6" s="20">
        <v>-275000</v>
      </c>
      <c r="E6" s="33">
        <f t="shared" si="0"/>
        <v>2.7643636363636364</v>
      </c>
      <c r="F6" s="6" t="s">
        <v>16</v>
      </c>
      <c r="G6" s="5">
        <v>1774270</v>
      </c>
      <c r="H6" s="5">
        <v>210235</v>
      </c>
      <c r="I6" s="39">
        <f t="shared" si="1"/>
        <v>0.88150901497517287</v>
      </c>
    </row>
    <row r="7" spans="1:9" x14ac:dyDescent="0.2">
      <c r="B7" s="5" t="s">
        <v>6</v>
      </c>
      <c r="C7" s="20">
        <v>22036000</v>
      </c>
      <c r="D7" s="20">
        <v>21220000</v>
      </c>
      <c r="E7" s="33">
        <f t="shared" si="0"/>
        <v>-3.8454288407163056E-2</v>
      </c>
      <c r="F7" s="6" t="s">
        <v>17</v>
      </c>
      <c r="G7" s="5">
        <v>62115</v>
      </c>
      <c r="H7" s="5">
        <v>49980</v>
      </c>
      <c r="I7" s="39">
        <f t="shared" si="1"/>
        <v>0.19536343878290269</v>
      </c>
    </row>
    <row r="8" spans="1:9" x14ac:dyDescent="0.2">
      <c r="B8" s="5" t="s">
        <v>74</v>
      </c>
      <c r="C8" s="20">
        <v>2171000</v>
      </c>
      <c r="D8" s="20">
        <v>1885000</v>
      </c>
      <c r="E8" s="33">
        <f t="shared" si="0"/>
        <v>-0.15172413793103448</v>
      </c>
      <c r="F8" s="6" t="s">
        <v>18</v>
      </c>
      <c r="G8" s="5">
        <v>34025</v>
      </c>
      <c r="H8" s="5">
        <v>37000</v>
      </c>
      <c r="I8" s="39">
        <f t="shared" si="1"/>
        <v>-8.7435709037472442E-2</v>
      </c>
    </row>
    <row r="9" spans="1:9" x14ac:dyDescent="0.2">
      <c r="B9" s="5" t="s">
        <v>7</v>
      </c>
      <c r="C9" s="20">
        <v>13690000</v>
      </c>
      <c r="D9" s="20">
        <v>12877000</v>
      </c>
      <c r="E9" s="33">
        <f t="shared" si="0"/>
        <v>-6.3135823561388527E-2</v>
      </c>
      <c r="F9" s="6" t="s">
        <v>19</v>
      </c>
      <c r="G9" s="5">
        <v>510000</v>
      </c>
      <c r="H9" s="5">
        <v>340938</v>
      </c>
      <c r="I9" s="39">
        <f t="shared" si="1"/>
        <v>0.33149411764705883</v>
      </c>
    </row>
    <row r="10" spans="1:9" x14ac:dyDescent="0.2">
      <c r="B10" s="5" t="s">
        <v>8</v>
      </c>
      <c r="C10" s="20">
        <v>6147600</v>
      </c>
      <c r="D10" s="20">
        <v>5980000</v>
      </c>
      <c r="E10" s="33">
        <f t="shared" si="0"/>
        <v>-2.8026755852842811E-2</v>
      </c>
      <c r="F10" s="30" t="s">
        <v>21</v>
      </c>
      <c r="G10" s="5">
        <v>1402310</v>
      </c>
      <c r="H10" s="5">
        <v>111885</v>
      </c>
      <c r="I10" s="39">
        <f t="shared" si="1"/>
        <v>0.92021379010347215</v>
      </c>
    </row>
    <row r="11" spans="1:9" x14ac:dyDescent="0.2">
      <c r="B11" s="20" t="s">
        <v>9</v>
      </c>
      <c r="C11" s="20"/>
      <c r="D11" s="20"/>
      <c r="E11" s="33"/>
      <c r="F11" s="23" t="s">
        <v>20</v>
      </c>
      <c r="G11" s="10">
        <f>SUM(G6,G7,G8,G9,G10)</f>
        <v>3782720</v>
      </c>
      <c r="H11" s="8">
        <f>SUM(H6,H7,H8,H9,H10)</f>
        <v>750038</v>
      </c>
      <c r="I11" s="40">
        <f t="shared" si="1"/>
        <v>0.80171992640216561</v>
      </c>
    </row>
    <row r="12" spans="1:9" x14ac:dyDescent="0.2">
      <c r="B12" s="17" t="s">
        <v>10</v>
      </c>
      <c r="C12" s="20">
        <v>6930500</v>
      </c>
      <c r="D12" s="20">
        <v>6706000</v>
      </c>
      <c r="E12" s="33">
        <f t="shared" si="0"/>
        <v>-3.3477482851178048E-2</v>
      </c>
      <c r="F12" s="31"/>
      <c r="G12" s="3"/>
      <c r="H12" s="3"/>
      <c r="I12" s="39"/>
    </row>
    <row r="13" spans="1:9" x14ac:dyDescent="0.2">
      <c r="B13" s="5" t="s">
        <v>11</v>
      </c>
      <c r="C13" s="20"/>
      <c r="D13" s="20"/>
      <c r="E13" s="33" t="e">
        <f t="shared" si="0"/>
        <v>#DIV/0!</v>
      </c>
      <c r="G13" s="5"/>
      <c r="H13" s="5"/>
      <c r="I13" s="39"/>
    </row>
    <row r="14" spans="1:9" x14ac:dyDescent="0.2">
      <c r="B14" s="5" t="s">
        <v>12</v>
      </c>
      <c r="C14" s="20">
        <v>157500</v>
      </c>
      <c r="D14" s="20">
        <v>435200</v>
      </c>
      <c r="E14" s="33">
        <f t="shared" si="0"/>
        <v>0.6380974264705882</v>
      </c>
      <c r="G14" s="5"/>
      <c r="H14" s="5"/>
      <c r="I14" s="39"/>
    </row>
    <row r="15" spans="1:9" x14ac:dyDescent="0.2">
      <c r="B15" s="5" t="s">
        <v>79</v>
      </c>
      <c r="C15" s="20"/>
      <c r="D15" s="20"/>
      <c r="E15" s="33" t="e">
        <f t="shared" si="0"/>
        <v>#DIV/0!</v>
      </c>
      <c r="G15" s="5"/>
      <c r="H15" s="5"/>
      <c r="I15" s="39"/>
    </row>
    <row r="16" spans="1:9" x14ac:dyDescent="0.2">
      <c r="B16" s="18" t="s">
        <v>80</v>
      </c>
      <c r="C16" s="24">
        <v>511100</v>
      </c>
      <c r="D16" s="24">
        <v>72645</v>
      </c>
      <c r="E16" s="33">
        <f t="shared" si="0"/>
        <v>-6.0355840044049831</v>
      </c>
      <c r="F16" s="26"/>
      <c r="G16" s="18"/>
      <c r="H16" s="18"/>
      <c r="I16" s="39"/>
    </row>
    <row r="17" spans="2:9" x14ac:dyDescent="0.2">
      <c r="B17" s="22" t="s">
        <v>44</v>
      </c>
      <c r="C17" s="13"/>
      <c r="D17" s="18"/>
      <c r="E17" s="32" t="e">
        <f t="shared" si="0"/>
        <v>#DIV/0!</v>
      </c>
      <c r="F17" s="36" t="s">
        <v>44</v>
      </c>
      <c r="G17" s="10"/>
      <c r="H17" s="8"/>
      <c r="I17" s="40" t="e">
        <f t="shared" si="1"/>
        <v>#DIV/0!</v>
      </c>
    </row>
    <row r="18" spans="2:9" x14ac:dyDescent="0.2">
      <c r="B18" s="16" t="s">
        <v>22</v>
      </c>
      <c r="C18" s="10">
        <f>SUM(C20,C21,C22,C19)</f>
        <v>2168780</v>
      </c>
      <c r="D18" s="8">
        <f>SUM(D20,D21,D22,D19)</f>
        <v>1628860</v>
      </c>
      <c r="E18" s="32">
        <f t="shared" si="0"/>
        <v>-0.33147109021033117</v>
      </c>
      <c r="F18" s="35" t="s">
        <v>26</v>
      </c>
      <c r="G18" s="10">
        <f>SUM(G19,G20,G21,G23,G22,G24)</f>
        <v>1947090</v>
      </c>
      <c r="H18" s="8">
        <f>SUM(H19,H20,H21,H23,H22,H24)</f>
        <v>1818132</v>
      </c>
      <c r="I18" s="40">
        <f t="shared" si="1"/>
        <v>6.6231144939371059E-2</v>
      </c>
    </row>
    <row r="19" spans="2:9" x14ac:dyDescent="0.2">
      <c r="B19" s="3" t="s">
        <v>77</v>
      </c>
      <c r="C19" s="11">
        <v>475000</v>
      </c>
      <c r="D19" s="5">
        <v>222220</v>
      </c>
      <c r="E19" s="33">
        <f t="shared" si="0"/>
        <v>-1.1375213752137521</v>
      </c>
      <c r="F19" s="6" t="s">
        <v>27</v>
      </c>
      <c r="G19" s="5"/>
      <c r="H19" s="5"/>
      <c r="I19" s="39" t="e">
        <f t="shared" si="1"/>
        <v>#DIV/0!</v>
      </c>
    </row>
    <row r="20" spans="2:9" x14ac:dyDescent="0.2">
      <c r="B20" s="5" t="s">
        <v>23</v>
      </c>
      <c r="C20" s="11">
        <v>495950</v>
      </c>
      <c r="D20" s="5">
        <v>537650</v>
      </c>
      <c r="E20" s="33">
        <f t="shared" si="0"/>
        <v>7.755975076722775E-2</v>
      </c>
      <c r="F20" s="6" t="s">
        <v>28</v>
      </c>
      <c r="G20" s="5"/>
      <c r="H20" s="5"/>
      <c r="I20" s="39" t="e">
        <f t="shared" si="1"/>
        <v>#DIV/0!</v>
      </c>
    </row>
    <row r="21" spans="2:9" x14ac:dyDescent="0.2">
      <c r="B21" s="5" t="s">
        <v>24</v>
      </c>
      <c r="C21" s="11">
        <v>1197830</v>
      </c>
      <c r="D21" s="5">
        <v>868990</v>
      </c>
      <c r="E21" s="33">
        <f t="shared" si="0"/>
        <v>-0.3784163223972658</v>
      </c>
      <c r="F21" s="6" t="s">
        <v>29</v>
      </c>
      <c r="G21" s="5">
        <v>210800</v>
      </c>
      <c r="H21" s="5">
        <v>178937</v>
      </c>
      <c r="I21" s="39">
        <f t="shared" si="1"/>
        <v>0.15115275142314991</v>
      </c>
    </row>
    <row r="22" spans="2:9" x14ac:dyDescent="0.2">
      <c r="B22" s="5" t="s">
        <v>25</v>
      </c>
      <c r="C22" s="11"/>
      <c r="D22" s="5"/>
      <c r="E22" s="33" t="e">
        <f t="shared" si="0"/>
        <v>#DIV/0!</v>
      </c>
      <c r="F22" s="6" t="s">
        <v>30</v>
      </c>
      <c r="G22" s="5">
        <v>222220</v>
      </c>
      <c r="H22" s="5">
        <v>31250</v>
      </c>
      <c r="I22" s="39">
        <f t="shared" si="1"/>
        <v>0.85937359373593736</v>
      </c>
    </row>
    <row r="23" spans="2:9" x14ac:dyDescent="0.2">
      <c r="B23" s="5"/>
      <c r="C23" s="11"/>
      <c r="D23" s="5"/>
      <c r="E23" s="33"/>
      <c r="F23" s="6" t="s">
        <v>31</v>
      </c>
      <c r="G23" s="5">
        <v>1514070</v>
      </c>
      <c r="H23" s="5">
        <v>1607945</v>
      </c>
      <c r="I23" s="39">
        <f t="shared" si="1"/>
        <v>-6.2001756854042418E-2</v>
      </c>
    </row>
    <row r="24" spans="2:9" x14ac:dyDescent="0.2">
      <c r="B24" s="5"/>
      <c r="C24" s="11"/>
      <c r="D24" s="5"/>
      <c r="E24" s="33"/>
      <c r="F24" s="6" t="s">
        <v>32</v>
      </c>
      <c r="G24" s="5"/>
      <c r="H24" s="5"/>
      <c r="I24" s="39" t="e">
        <f t="shared" si="1"/>
        <v>#DIV/0!</v>
      </c>
    </row>
    <row r="25" spans="2:9" x14ac:dyDescent="0.2">
      <c r="B25" s="16" t="s">
        <v>69</v>
      </c>
      <c r="C25" s="10">
        <f>SUM(C26,C27,C28)</f>
        <v>2708940</v>
      </c>
      <c r="D25" s="8">
        <f>SUM(D26,D27,D28)</f>
        <v>1186182</v>
      </c>
      <c r="E25" s="32">
        <f t="shared" si="0"/>
        <v>-1.2837473507438151</v>
      </c>
      <c r="F25" s="35" t="s">
        <v>36</v>
      </c>
      <c r="G25" s="10">
        <f>SUM(G26,G27,G28)</f>
        <v>3293060</v>
      </c>
      <c r="H25" s="8">
        <f>SUM(H26,H27,H28)</f>
        <v>4443300</v>
      </c>
      <c r="I25" s="40">
        <f t="shared" si="1"/>
        <v>-0.34929214772886008</v>
      </c>
    </row>
    <row r="26" spans="2:9" x14ac:dyDescent="0.2">
      <c r="B26" s="3" t="s">
        <v>33</v>
      </c>
      <c r="C26" s="14">
        <v>529960</v>
      </c>
      <c r="D26" s="3">
        <v>345580</v>
      </c>
      <c r="E26" s="33">
        <f t="shared" si="0"/>
        <v>-0.53353782047572196</v>
      </c>
      <c r="F26" s="4" t="s">
        <v>37</v>
      </c>
      <c r="G26" s="3">
        <v>740</v>
      </c>
      <c r="H26" s="3">
        <v>553415</v>
      </c>
      <c r="I26" s="39">
        <f t="shared" si="1"/>
        <v>-746.85810810810813</v>
      </c>
    </row>
    <row r="27" spans="2:9" x14ac:dyDescent="0.2">
      <c r="B27" s="5" t="s">
        <v>34</v>
      </c>
      <c r="C27" s="11"/>
      <c r="D27" s="5">
        <v>143182</v>
      </c>
      <c r="E27" s="33">
        <f t="shared" si="0"/>
        <v>1</v>
      </c>
      <c r="F27" s="6" t="s">
        <v>34</v>
      </c>
      <c r="G27" s="5">
        <v>193900</v>
      </c>
      <c r="H27" s="5">
        <v>114950</v>
      </c>
      <c r="I27" s="39">
        <f t="shared" si="1"/>
        <v>0.40716864363073751</v>
      </c>
    </row>
    <row r="28" spans="2:9" x14ac:dyDescent="0.2">
      <c r="B28" s="18" t="s">
        <v>35</v>
      </c>
      <c r="C28" s="13">
        <v>2178980</v>
      </c>
      <c r="D28" s="18">
        <v>697420</v>
      </c>
      <c r="E28" s="33">
        <f t="shared" si="0"/>
        <v>-2.1243440107825986</v>
      </c>
      <c r="F28" s="7" t="s">
        <v>35</v>
      </c>
      <c r="G28" s="18">
        <v>3098420</v>
      </c>
      <c r="H28" s="18">
        <v>3774935</v>
      </c>
      <c r="I28" s="39">
        <f t="shared" si="1"/>
        <v>-0.21834192911225722</v>
      </c>
    </row>
    <row r="29" spans="2:9" x14ac:dyDescent="0.2">
      <c r="B29" s="16" t="s">
        <v>38</v>
      </c>
      <c r="C29" s="10"/>
      <c r="D29" s="8">
        <v>134800</v>
      </c>
      <c r="E29" s="32">
        <f t="shared" si="0"/>
        <v>1</v>
      </c>
      <c r="F29" s="9"/>
      <c r="G29" s="10"/>
      <c r="H29" s="8"/>
      <c r="I29" s="39"/>
    </row>
    <row r="30" spans="2:9" x14ac:dyDescent="0.2">
      <c r="B30" s="16" t="s">
        <v>39</v>
      </c>
      <c r="C30" s="10">
        <v>-10944</v>
      </c>
      <c r="D30" s="8">
        <v>1147000</v>
      </c>
      <c r="E30" s="32">
        <f t="shared" si="0"/>
        <v>1.0095414123801221</v>
      </c>
      <c r="F30" s="9"/>
      <c r="G30" s="10"/>
      <c r="H30" s="8"/>
      <c r="I30" s="39"/>
    </row>
    <row r="31" spans="2:9" x14ac:dyDescent="0.2">
      <c r="B31" s="8" t="s">
        <v>40</v>
      </c>
      <c r="C31" s="10">
        <f>SUM(C2,C18,C25,C29,C30)</f>
        <v>96780676</v>
      </c>
      <c r="D31" s="8">
        <f>SUM(D2,D18,D25,D29,D30)</f>
        <v>88715447</v>
      </c>
      <c r="E31" s="32">
        <f t="shared" si="0"/>
        <v>-9.0911214142898919E-2</v>
      </c>
      <c r="F31" s="9" t="s">
        <v>41</v>
      </c>
      <c r="G31" s="10">
        <f>SUM(G25,G18,G2)</f>
        <v>95061530</v>
      </c>
      <c r="H31" s="8">
        <f>SUM(H25,H18,H2)</f>
        <v>91176825</v>
      </c>
      <c r="I31" s="40">
        <f t="shared" si="1"/>
        <v>4.0865163857556258E-2</v>
      </c>
    </row>
    <row r="32" spans="2:9" x14ac:dyDescent="0.2">
      <c r="E32" s="34"/>
    </row>
    <row r="38" spans="3:5" x14ac:dyDescent="0.2">
      <c r="C38" s="21"/>
      <c r="E38" s="21"/>
    </row>
    <row r="39" spans="3:5" x14ac:dyDescent="0.2">
      <c r="C39" s="21"/>
      <c r="E39" s="21"/>
    </row>
    <row r="40" spans="3:5" x14ac:dyDescent="0.2">
      <c r="C40" s="21"/>
      <c r="E40" s="21"/>
    </row>
    <row r="41" spans="3:5" x14ac:dyDescent="0.2">
      <c r="C41" s="21"/>
      <c r="E41" s="21"/>
    </row>
    <row r="42" spans="3:5" x14ac:dyDescent="0.2">
      <c r="C42" s="21"/>
      <c r="E42" s="21"/>
    </row>
    <row r="43" spans="3:5" x14ac:dyDescent="0.2">
      <c r="C43" s="21"/>
      <c r="E43" s="21"/>
    </row>
    <row r="44" spans="3:5" x14ac:dyDescent="0.2">
      <c r="C44" s="21"/>
      <c r="E44" s="21"/>
    </row>
    <row r="45" spans="3:5" x14ac:dyDescent="0.2">
      <c r="C45" s="21"/>
      <c r="E45" s="21"/>
    </row>
    <row r="46" spans="3:5" x14ac:dyDescent="0.2">
      <c r="C46" s="21"/>
      <c r="E46" s="21"/>
    </row>
    <row r="47" spans="3:5" x14ac:dyDescent="0.2">
      <c r="C47" s="21"/>
      <c r="E47" s="21"/>
    </row>
    <row r="48" spans="3:5" x14ac:dyDescent="0.2">
      <c r="C48" s="21"/>
      <c r="E48" s="21"/>
    </row>
    <row r="49" spans="3:5" x14ac:dyDescent="0.2">
      <c r="C49" s="21"/>
      <c r="E49" s="21"/>
    </row>
    <row r="50" spans="3:5" x14ac:dyDescent="0.2">
      <c r="C50" s="21"/>
      <c r="E50" s="21"/>
    </row>
    <row r="51" spans="3:5" x14ac:dyDescent="0.2">
      <c r="C51" s="21"/>
      <c r="E51" s="21"/>
    </row>
  </sheetData>
  <phoneticPr fontId="3" alignment="center"/>
  <conditionalFormatting sqref="E2:E31">
    <cfRule type="cellIs" dxfId="10" priority="4" operator="lessThan">
      <formula>0</formula>
    </cfRule>
    <cfRule type="cellIs" dxfId="9" priority="3" operator="greaterThan">
      <formula>0</formula>
    </cfRule>
  </conditionalFormatting>
  <conditionalFormatting sqref="I2:I31">
    <cfRule type="cellIs" dxfId="8" priority="2" operator="greaterThan">
      <formula>0</formula>
    </cfRule>
    <cfRule type="cellIs" dxfId="7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47A3-B145-8045-A1A7-DE7B144DFBCD}">
  <sheetPr codeName="Feuil2"/>
  <dimension ref="A1:I28"/>
  <sheetViews>
    <sheetView zoomScale="91" zoomScaleNormal="150" zoomScaleSheetLayoutView="100" workbookViewId="0">
      <selection activeCell="I1" sqref="I1:I1048576"/>
    </sheetView>
  </sheetViews>
  <sheetFormatPr baseColWidth="10" defaultColWidth="8.83203125" defaultRowHeight="15" x14ac:dyDescent="0.2"/>
  <cols>
    <col min="1" max="1" width="35.5" bestFit="1" customWidth="1"/>
    <col min="2" max="3" width="10.1640625" bestFit="1" customWidth="1"/>
    <col min="4" max="4" width="33.33203125" bestFit="1" customWidth="1"/>
    <col min="5" max="6" width="9.1640625" bestFit="1" customWidth="1"/>
    <col min="7" max="7" width="28.1640625" bestFit="1" customWidth="1"/>
    <col min="8" max="9" width="10.1640625" bestFit="1" customWidth="1"/>
  </cols>
  <sheetData>
    <row r="1" spans="1:9" x14ac:dyDescent="0.2">
      <c r="A1" s="27" t="s">
        <v>75</v>
      </c>
      <c r="B1" s="27">
        <v>2021</v>
      </c>
      <c r="C1" s="27">
        <v>2022</v>
      </c>
      <c r="D1" s="27" t="s">
        <v>42</v>
      </c>
      <c r="E1" s="27">
        <v>2021</v>
      </c>
      <c r="F1" s="27">
        <v>2022</v>
      </c>
      <c r="G1" s="27" t="s">
        <v>45</v>
      </c>
      <c r="H1" s="27">
        <v>2021</v>
      </c>
      <c r="I1" s="28">
        <v>2022</v>
      </c>
    </row>
    <row r="2" spans="1:9" x14ac:dyDescent="0.2">
      <c r="A2" s="14" t="s">
        <v>15</v>
      </c>
      <c r="B2" s="14">
        <f>'Compte de Résultat '!G4</f>
        <v>77993910</v>
      </c>
      <c r="C2" s="14">
        <f>'Compte de Résultat '!H4</f>
        <v>83277515</v>
      </c>
      <c r="D2" s="14" t="s">
        <v>76</v>
      </c>
      <c r="E2" s="14">
        <v>0</v>
      </c>
      <c r="F2" s="14">
        <v>0</v>
      </c>
      <c r="G2" s="14"/>
      <c r="H2" s="14"/>
      <c r="I2" s="4"/>
    </row>
    <row r="3" spans="1:9" x14ac:dyDescent="0.2">
      <c r="A3" s="11" t="s">
        <v>16</v>
      </c>
      <c r="B3" s="11">
        <f>'Compte de Résultat '!G6</f>
        <v>1774270</v>
      </c>
      <c r="C3" s="11">
        <f>'Compte de Résultat '!H6</f>
        <v>210235</v>
      </c>
      <c r="D3" s="11"/>
      <c r="E3" s="11"/>
      <c r="F3" s="11"/>
      <c r="G3" s="11"/>
      <c r="H3" s="11"/>
      <c r="I3" s="6"/>
    </row>
    <row r="4" spans="1:9" x14ac:dyDescent="0.2">
      <c r="A4" s="13" t="s">
        <v>17</v>
      </c>
      <c r="B4" s="13">
        <f>'Compte de Résultat '!G7</f>
        <v>62115</v>
      </c>
      <c r="C4" s="13">
        <f>'Compte de Résultat '!H7</f>
        <v>49980</v>
      </c>
      <c r="D4" s="13"/>
      <c r="E4" s="13"/>
      <c r="F4" s="13"/>
      <c r="G4" s="13"/>
      <c r="H4" s="13"/>
      <c r="I4" s="7"/>
    </row>
    <row r="5" spans="1:9" x14ac:dyDescent="0.2">
      <c r="A5" s="12" t="s">
        <v>46</v>
      </c>
      <c r="B5" s="10">
        <f>SUM(B4,B3,B2)</f>
        <v>79830295</v>
      </c>
      <c r="C5" s="10">
        <f>SUM(C4,C3,C2)</f>
        <v>83537730</v>
      </c>
      <c r="D5" s="15" t="s">
        <v>50</v>
      </c>
      <c r="E5" s="10">
        <f>SUM(E2)</f>
        <v>0</v>
      </c>
      <c r="F5" s="10">
        <f>SUM(F2)</f>
        <v>0</v>
      </c>
      <c r="G5" s="15" t="s">
        <v>48</v>
      </c>
      <c r="H5" s="10">
        <f>B5-E5</f>
        <v>79830295</v>
      </c>
      <c r="I5" s="10">
        <f>C5-F5</f>
        <v>83537730</v>
      </c>
    </row>
    <row r="6" spans="1:9" x14ac:dyDescent="0.2">
      <c r="A6" s="11" t="s">
        <v>47</v>
      </c>
      <c r="B6" s="10">
        <f>'Compte de Résultat '!G3</f>
        <v>8044750</v>
      </c>
      <c r="C6" s="10">
        <f>'Compte de Résultat '!H3</f>
        <v>887840</v>
      </c>
      <c r="D6" s="10" t="s">
        <v>61</v>
      </c>
      <c r="E6" s="10">
        <f>'Compte de Résultat '!C3+'Compte de Résultat '!C4</f>
        <v>7720000</v>
      </c>
      <c r="F6" s="10">
        <f>'Compte de Résultat '!D3+'Compte de Résultat '!D4</f>
        <v>792760</v>
      </c>
      <c r="G6" s="10"/>
      <c r="H6" s="10"/>
      <c r="I6" s="10"/>
    </row>
    <row r="7" spans="1:9" x14ac:dyDescent="0.2">
      <c r="A7" s="15" t="s">
        <v>46</v>
      </c>
      <c r="B7" s="10">
        <f>SUM(B6)</f>
        <v>8044750</v>
      </c>
      <c r="C7" s="10">
        <f>SUM(C6)</f>
        <v>887840</v>
      </c>
      <c r="D7" s="15" t="s">
        <v>50</v>
      </c>
      <c r="E7" s="10">
        <f>SUM(E6)</f>
        <v>7720000</v>
      </c>
      <c r="F7" s="10">
        <f>SUM(F6)</f>
        <v>792760</v>
      </c>
      <c r="G7" s="15" t="s">
        <v>72</v>
      </c>
      <c r="H7" s="14">
        <f t="shared" ref="H7:I23" si="0">B7-E7</f>
        <v>324750</v>
      </c>
      <c r="I7" s="14">
        <f t="shared" ref="I7:I23" si="1">C7-F7</f>
        <v>95080</v>
      </c>
    </row>
    <row r="8" spans="1:9" x14ac:dyDescent="0.2">
      <c r="A8" s="14" t="s">
        <v>48</v>
      </c>
      <c r="B8" s="14">
        <f>H5</f>
        <v>79830295</v>
      </c>
      <c r="C8" s="14">
        <f>I5</f>
        <v>83537730</v>
      </c>
      <c r="D8" s="14" t="s">
        <v>62</v>
      </c>
      <c r="E8" s="14">
        <f>'Compte de Résultat '!C5+'Compte de Résultat '!C6+'Compte de Résultat '!C7</f>
        <v>54586200</v>
      </c>
      <c r="F8" s="14">
        <f>'Compte de Résultat '!D5+'Compte de Résultat '!D6+'Compte de Résultat '!D7</f>
        <v>55870000</v>
      </c>
      <c r="G8" s="3"/>
      <c r="H8" s="14"/>
      <c r="I8" s="4"/>
    </row>
    <row r="9" spans="1:9" x14ac:dyDescent="0.2">
      <c r="A9" s="13" t="s">
        <v>49</v>
      </c>
      <c r="B9" s="13">
        <f>H7</f>
        <v>324750</v>
      </c>
      <c r="C9" s="13">
        <f>I7</f>
        <v>95080</v>
      </c>
      <c r="D9" s="13"/>
      <c r="E9" s="13"/>
      <c r="F9" s="13"/>
      <c r="G9" s="18"/>
      <c r="H9" s="13"/>
      <c r="I9" s="7"/>
    </row>
    <row r="10" spans="1:9" x14ac:dyDescent="0.2">
      <c r="A10" s="15" t="s">
        <v>50</v>
      </c>
      <c r="B10" s="10">
        <f>SUM(B9,B8)</f>
        <v>80155045</v>
      </c>
      <c r="C10" s="10">
        <f>SUM(C9,C8)</f>
        <v>83632810</v>
      </c>
      <c r="D10" s="15" t="s">
        <v>50</v>
      </c>
      <c r="E10" s="10">
        <f>SUM(E8)</f>
        <v>54586200</v>
      </c>
      <c r="F10" s="10">
        <f>SUM(F8)</f>
        <v>55870000</v>
      </c>
      <c r="G10" s="15" t="s">
        <v>51</v>
      </c>
      <c r="H10" s="11">
        <f t="shared" si="0"/>
        <v>25568845</v>
      </c>
      <c r="I10" s="11">
        <f t="shared" si="1"/>
        <v>27762810</v>
      </c>
    </row>
    <row r="11" spans="1:9" x14ac:dyDescent="0.2">
      <c r="A11" s="14" t="s">
        <v>51</v>
      </c>
      <c r="B11" s="14">
        <f>H10</f>
        <v>25568845</v>
      </c>
      <c r="C11" s="14">
        <f>I10</f>
        <v>27762810</v>
      </c>
      <c r="D11" s="14" t="s">
        <v>63</v>
      </c>
      <c r="E11" s="14">
        <f>'Compte de Résultat '!C8</f>
        <v>2171000</v>
      </c>
      <c r="F11" s="14">
        <f>'Compte de Résultat '!D8</f>
        <v>1885000</v>
      </c>
      <c r="G11" s="3"/>
      <c r="H11" s="14"/>
      <c r="I11" s="4"/>
    </row>
    <row r="12" spans="1:9" x14ac:dyDescent="0.2">
      <c r="A12" s="13" t="s">
        <v>18</v>
      </c>
      <c r="B12" s="13">
        <f>'Compte de Résultat '!G8</f>
        <v>34025</v>
      </c>
      <c r="C12" s="13">
        <f>'Compte de Résultat '!H8</f>
        <v>37000</v>
      </c>
      <c r="D12" s="13" t="s">
        <v>64</v>
      </c>
      <c r="E12" s="13">
        <f>'Compte de Résultat '!C9+'Compte de Résultat '!C10</f>
        <v>19837600</v>
      </c>
      <c r="F12" s="13">
        <f>'Compte de Résultat '!D9+'Compte de Résultat '!D10</f>
        <v>18857000</v>
      </c>
      <c r="G12" s="18"/>
      <c r="H12" s="13"/>
      <c r="I12" s="7"/>
    </row>
    <row r="13" spans="1:9" x14ac:dyDescent="0.2">
      <c r="A13" s="15" t="s">
        <v>50</v>
      </c>
      <c r="B13" s="10">
        <f>SUM(B11,B12)</f>
        <v>25602870</v>
      </c>
      <c r="C13" s="10">
        <f>SUM(C11,C12)</f>
        <v>27799810</v>
      </c>
      <c r="D13" s="15" t="s">
        <v>50</v>
      </c>
      <c r="E13" s="10">
        <f>SUM(E11,E12)</f>
        <v>22008600</v>
      </c>
      <c r="F13" s="10">
        <f>SUM(F11,F12)</f>
        <v>20742000</v>
      </c>
      <c r="G13" s="15" t="s">
        <v>52</v>
      </c>
      <c r="H13" s="11">
        <f t="shared" si="0"/>
        <v>3594270</v>
      </c>
      <c r="I13" s="11">
        <f t="shared" si="1"/>
        <v>7057810</v>
      </c>
    </row>
    <row r="14" spans="1:9" x14ac:dyDescent="0.2">
      <c r="A14" s="14" t="s">
        <v>52</v>
      </c>
      <c r="B14" s="14">
        <f>H13</f>
        <v>3594270</v>
      </c>
      <c r="C14" s="14">
        <f>I13</f>
        <v>7057810</v>
      </c>
      <c r="D14" s="14" t="s">
        <v>65</v>
      </c>
      <c r="E14" s="14"/>
      <c r="F14" s="14"/>
      <c r="G14" s="3"/>
      <c r="H14" s="14"/>
      <c r="I14" s="4"/>
    </row>
    <row r="15" spans="1:9" x14ac:dyDescent="0.2">
      <c r="A15" s="11" t="s">
        <v>53</v>
      </c>
      <c r="B15" s="11">
        <f>'Compte de Résultat '!G9</f>
        <v>510000</v>
      </c>
      <c r="C15" s="11">
        <f>'Compte de Résultat '!H9</f>
        <v>340938</v>
      </c>
      <c r="D15" s="11" t="s">
        <v>66</v>
      </c>
      <c r="E15" s="11">
        <f>'Compte de Résultat '!C12+'Compte de Résultat '!C13+'Compte de Résultat '!C14+'Compte de Résultat '!C15</f>
        <v>7088000</v>
      </c>
      <c r="F15" s="11">
        <f>'Compte de Résultat '!D12+'Compte de Résultat '!D13+'Compte de Résultat '!D14+'Compte de Résultat '!D15</f>
        <v>7141200</v>
      </c>
      <c r="G15" s="5"/>
      <c r="H15" s="11"/>
      <c r="I15" s="6"/>
    </row>
    <row r="16" spans="1:9" x14ac:dyDescent="0.2">
      <c r="A16" s="13" t="s">
        <v>54</v>
      </c>
      <c r="B16" s="13">
        <f>'Compte de Résultat '!G10</f>
        <v>1402310</v>
      </c>
      <c r="C16" s="13">
        <f>'Compte de Résultat '!H10</f>
        <v>111885</v>
      </c>
      <c r="D16" s="13" t="s">
        <v>67</v>
      </c>
      <c r="E16" s="13" t="e">
        <f>#REF!</f>
        <v>#REF!</v>
      </c>
      <c r="F16" s="13" t="e">
        <f>#REF!</f>
        <v>#REF!</v>
      </c>
      <c r="G16" s="18"/>
      <c r="H16" s="13"/>
      <c r="I16" s="7"/>
    </row>
    <row r="17" spans="1:9" x14ac:dyDescent="0.2">
      <c r="A17" s="15" t="s">
        <v>50</v>
      </c>
      <c r="B17" s="10">
        <f>SUM(B14,B15,B16)</f>
        <v>5506580</v>
      </c>
      <c r="C17" s="10">
        <f>SUM(C14,C15,C16)</f>
        <v>7510633</v>
      </c>
      <c r="D17" s="15" t="s">
        <v>50</v>
      </c>
      <c r="E17" s="10" t="e">
        <f>SUM(E14,E15,E16)</f>
        <v>#REF!</v>
      </c>
      <c r="F17" s="10" t="e">
        <f>SUM(F14,F15,F16)</f>
        <v>#REF!</v>
      </c>
      <c r="G17" s="15" t="s">
        <v>55</v>
      </c>
      <c r="H17" s="11" t="e">
        <f t="shared" si="0"/>
        <v>#REF!</v>
      </c>
      <c r="I17" s="11" t="e">
        <f t="shared" si="0"/>
        <v>#REF!</v>
      </c>
    </row>
    <row r="18" spans="1:9" x14ac:dyDescent="0.2">
      <c r="A18" s="14" t="s">
        <v>55</v>
      </c>
      <c r="B18" s="14">
        <v>0</v>
      </c>
      <c r="C18" s="14" t="e">
        <f>I17</f>
        <v>#REF!</v>
      </c>
      <c r="D18" s="14" t="s">
        <v>55</v>
      </c>
      <c r="E18" s="14" t="e">
        <f>H17</f>
        <v>#REF!</v>
      </c>
      <c r="F18" s="14">
        <v>0</v>
      </c>
      <c r="G18" s="3"/>
      <c r="H18" s="14"/>
      <c r="I18" s="4"/>
    </row>
    <row r="19" spans="1:9" x14ac:dyDescent="0.2">
      <c r="A19" s="11" t="s">
        <v>56</v>
      </c>
      <c r="B19" s="11">
        <f>'Compte de Résultat '!G17</f>
        <v>0</v>
      </c>
      <c r="C19" s="11">
        <f>'Compte de Résultat '!H17</f>
        <v>0</v>
      </c>
      <c r="D19" s="11" t="s">
        <v>56</v>
      </c>
      <c r="E19" s="11">
        <f>'Compte de Résultat '!C17</f>
        <v>0</v>
      </c>
      <c r="F19" s="11">
        <f>'Compte de Résultat '!D17</f>
        <v>0</v>
      </c>
      <c r="G19" s="5"/>
      <c r="H19" s="11"/>
      <c r="I19" s="6"/>
    </row>
    <row r="20" spans="1:9" x14ac:dyDescent="0.2">
      <c r="A20" s="13" t="s">
        <v>26</v>
      </c>
      <c r="B20" s="13">
        <f>'Compte de Résultat '!G18</f>
        <v>1947090</v>
      </c>
      <c r="C20" s="13">
        <f>'Compte de Résultat '!H18</f>
        <v>1818132</v>
      </c>
      <c r="D20" s="13" t="s">
        <v>68</v>
      </c>
      <c r="E20" s="13">
        <f>'Compte de Résultat '!C18</f>
        <v>2168780</v>
      </c>
      <c r="F20" s="13">
        <f>'Compte de Résultat '!D18</f>
        <v>1628860</v>
      </c>
      <c r="G20" s="18"/>
      <c r="H20" s="13"/>
      <c r="I20" s="7"/>
    </row>
    <row r="21" spans="1:9" x14ac:dyDescent="0.2">
      <c r="A21" s="15" t="s">
        <v>46</v>
      </c>
      <c r="B21" s="10">
        <f>SUM(B18,B19,B20)</f>
        <v>1947090</v>
      </c>
      <c r="C21" s="10" t="e">
        <f>SUM(C18,C19,C20)</f>
        <v>#REF!</v>
      </c>
      <c r="D21" s="15" t="s">
        <v>50</v>
      </c>
      <c r="E21" s="10" t="e">
        <f>SUM(E18,E19,E20)</f>
        <v>#REF!</v>
      </c>
      <c r="F21" s="10">
        <f>SUM(F18,F19,F20)</f>
        <v>1628860</v>
      </c>
      <c r="G21" s="15" t="s">
        <v>58</v>
      </c>
      <c r="H21" s="13" t="e">
        <f t="shared" si="0"/>
        <v>#REF!</v>
      </c>
      <c r="I21" s="13" t="e">
        <f t="shared" si="1"/>
        <v>#REF!</v>
      </c>
    </row>
    <row r="22" spans="1:9" x14ac:dyDescent="0.2">
      <c r="A22" s="10" t="s">
        <v>57</v>
      </c>
      <c r="B22" s="10">
        <f>'Compte de Résultat '!G18</f>
        <v>1947090</v>
      </c>
      <c r="C22" s="10">
        <f>'Compte de Résultat '!H18</f>
        <v>1818132</v>
      </c>
      <c r="D22" s="10" t="s">
        <v>69</v>
      </c>
      <c r="E22" s="10">
        <f>'Compte de Résultat '!C25</f>
        <v>2708940</v>
      </c>
      <c r="F22" s="10">
        <f>'Compte de Résultat '!D25</f>
        <v>1186182</v>
      </c>
      <c r="G22" s="10"/>
      <c r="H22" s="10"/>
      <c r="I22" s="10"/>
    </row>
    <row r="23" spans="1:9" x14ac:dyDescent="0.2">
      <c r="A23" s="15" t="s">
        <v>46</v>
      </c>
      <c r="B23" s="10">
        <f>SUM(B22)</f>
        <v>1947090</v>
      </c>
      <c r="C23" s="10">
        <f>SUM(C22)</f>
        <v>1818132</v>
      </c>
      <c r="D23" s="15" t="s">
        <v>50</v>
      </c>
      <c r="E23" s="10">
        <f>SUM(E22)</f>
        <v>2708940</v>
      </c>
      <c r="F23" s="10">
        <f>SUM(F22)</f>
        <v>1186182</v>
      </c>
      <c r="G23" s="15" t="s">
        <v>70</v>
      </c>
      <c r="H23" s="14">
        <f t="shared" si="0"/>
        <v>-761850</v>
      </c>
      <c r="I23" s="14">
        <f t="shared" si="1"/>
        <v>631950</v>
      </c>
    </row>
    <row r="24" spans="1:9" x14ac:dyDescent="0.2">
      <c r="A24" s="14" t="s">
        <v>58</v>
      </c>
      <c r="B24" s="14" t="e">
        <f>H21</f>
        <v>#REF!</v>
      </c>
      <c r="C24" s="14" t="e">
        <f>I21</f>
        <v>#REF!</v>
      </c>
      <c r="D24" s="14" t="s">
        <v>58</v>
      </c>
      <c r="E24" s="14" t="e">
        <f>H21</f>
        <v>#REF!</v>
      </c>
      <c r="F24" s="14" t="e">
        <f>I21</f>
        <v>#REF!</v>
      </c>
      <c r="G24" s="3"/>
      <c r="H24" s="14"/>
      <c r="I24" s="4"/>
    </row>
    <row r="25" spans="1:9" x14ac:dyDescent="0.2">
      <c r="A25" s="11" t="s">
        <v>59</v>
      </c>
      <c r="B25" s="11">
        <f>H23</f>
        <v>-761850</v>
      </c>
      <c r="C25" s="11">
        <f>I23</f>
        <v>631950</v>
      </c>
      <c r="D25" s="11" t="s">
        <v>70</v>
      </c>
      <c r="E25" s="11">
        <v>0</v>
      </c>
      <c r="F25" s="11">
        <f>I23</f>
        <v>631950</v>
      </c>
      <c r="G25" s="5"/>
      <c r="H25" s="11"/>
      <c r="I25" s="6"/>
    </row>
    <row r="26" spans="1:9" x14ac:dyDescent="0.2">
      <c r="A26" s="11" t="s">
        <v>60</v>
      </c>
      <c r="B26" s="11">
        <f>'Compte de Résultat '!C30</f>
        <v>-10944</v>
      </c>
      <c r="C26" s="11">
        <v>0</v>
      </c>
      <c r="D26" s="11" t="s">
        <v>71</v>
      </c>
      <c r="E26" s="11">
        <f>'Compte de Résultat '!C29</f>
        <v>0</v>
      </c>
      <c r="F26" s="11">
        <f>'Compte de Résultat '!D29</f>
        <v>134800</v>
      </c>
      <c r="G26" s="5"/>
      <c r="H26" s="11"/>
      <c r="I26" s="6"/>
    </row>
    <row r="27" spans="1:9" x14ac:dyDescent="0.2">
      <c r="A27" s="13"/>
      <c r="B27" s="13"/>
      <c r="C27" s="13"/>
      <c r="D27" s="13" t="s">
        <v>39</v>
      </c>
      <c r="E27" s="13">
        <v>0</v>
      </c>
      <c r="F27" s="13">
        <f>'Compte de Résultat '!D30</f>
        <v>1147000</v>
      </c>
      <c r="G27" s="18"/>
      <c r="H27" s="13"/>
      <c r="I27" s="7"/>
    </row>
    <row r="28" spans="1:9" x14ac:dyDescent="0.2">
      <c r="A28" s="12" t="s">
        <v>50</v>
      </c>
      <c r="B28" s="13">
        <f>SUM(B23,B21,B17,B13,B10,B7,B5)</f>
        <v>203033720</v>
      </c>
      <c r="C28" s="10" t="e">
        <f>SUM(C5+C7+C10+C13+C17+C21+C23)</f>
        <v>#REF!</v>
      </c>
      <c r="D28" s="12" t="s">
        <v>50</v>
      </c>
      <c r="E28" s="13" t="e">
        <f>SUM(E23,E21,E17,E13,E10,E7,E5)</f>
        <v>#REF!</v>
      </c>
      <c r="F28" s="13" t="e">
        <f>SUM(F23,F21,F17,F13,F10,F7,F5)</f>
        <v>#REF!</v>
      </c>
      <c r="G28" s="12" t="s">
        <v>73</v>
      </c>
      <c r="H28" s="13" t="e">
        <f>SUM(H23,H21,H17,H13,H10,H7,H5)</f>
        <v>#REF!</v>
      </c>
      <c r="I28" s="13" t="e">
        <f>SUM(I23,I21,I17,I13,I10,I7,I5)</f>
        <v>#REF!</v>
      </c>
    </row>
  </sheetData>
  <conditionalFormatting sqref="B2:C28">
    <cfRule type="cellIs" dxfId="5" priority="6" operator="lessThan">
      <formula>0</formula>
    </cfRule>
    <cfRule type="cellIs" dxfId="4" priority="5" operator="greaterThan">
      <formula>0</formula>
    </cfRule>
  </conditionalFormatting>
  <conditionalFormatting sqref="E2:F28">
    <cfRule type="cellIs" dxfId="3" priority="4" operator="greaterThan">
      <formula>0</formula>
    </cfRule>
    <cfRule type="cellIs" dxfId="2" priority="3" operator="lessThan">
      <formula>0</formula>
    </cfRule>
  </conditionalFormatting>
  <conditionalFormatting sqref="H2:I28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E499-B16E-6541-95EF-40AB683CFF2B}">
  <dimension ref="A1:D28"/>
  <sheetViews>
    <sheetView workbookViewId="0">
      <selection activeCell="A15" sqref="A15"/>
    </sheetView>
  </sheetViews>
  <sheetFormatPr baseColWidth="10" defaultRowHeight="15" x14ac:dyDescent="0.2"/>
  <cols>
    <col min="1" max="1" width="27.33203125" bestFit="1" customWidth="1"/>
    <col min="3" max="3" width="21.1640625" bestFit="1" customWidth="1"/>
  </cols>
  <sheetData>
    <row r="1" spans="1:4" x14ac:dyDescent="0.2">
      <c r="A1" s="55" t="s">
        <v>81</v>
      </c>
      <c r="B1" s="56"/>
      <c r="C1" s="55" t="s">
        <v>82</v>
      </c>
      <c r="D1" s="56"/>
    </row>
    <row r="2" spans="1:4" x14ac:dyDescent="0.2">
      <c r="A2" s="47" t="s">
        <v>110</v>
      </c>
      <c r="B2" s="48"/>
      <c r="C2" s="51" t="s">
        <v>94</v>
      </c>
      <c r="D2" s="45"/>
    </row>
    <row r="3" spans="1:4" x14ac:dyDescent="0.2">
      <c r="A3" s="41" t="s">
        <v>114</v>
      </c>
      <c r="B3" s="50"/>
      <c r="C3" s="41" t="s">
        <v>83</v>
      </c>
      <c r="D3" s="49"/>
    </row>
    <row r="4" spans="1:4" x14ac:dyDescent="0.2">
      <c r="A4" s="46" t="s">
        <v>113</v>
      </c>
      <c r="B4" s="11"/>
      <c r="C4" s="11" t="s">
        <v>84</v>
      </c>
      <c r="D4" s="11"/>
    </row>
    <row r="5" spans="1:4" x14ac:dyDescent="0.2">
      <c r="A5" s="11" t="s">
        <v>111</v>
      </c>
      <c r="B5" s="11"/>
      <c r="C5" s="11" t="s">
        <v>85</v>
      </c>
      <c r="D5" s="11"/>
    </row>
    <row r="6" spans="1:4" x14ac:dyDescent="0.2">
      <c r="A6" s="11" t="s">
        <v>112</v>
      </c>
      <c r="B6" s="11"/>
      <c r="C6" s="11" t="s">
        <v>86</v>
      </c>
      <c r="D6" s="11"/>
    </row>
    <row r="7" spans="1:4" x14ac:dyDescent="0.2">
      <c r="A7" s="41" t="s">
        <v>115</v>
      </c>
      <c r="B7" s="50"/>
      <c r="C7" s="41" t="s">
        <v>89</v>
      </c>
      <c r="D7" s="49"/>
    </row>
    <row r="8" spans="1:4" x14ac:dyDescent="0.2">
      <c r="A8" s="11" t="s">
        <v>116</v>
      </c>
      <c r="B8" s="11"/>
      <c r="C8" s="5" t="s">
        <v>87</v>
      </c>
      <c r="D8" s="11"/>
    </row>
    <row r="9" spans="1:4" x14ac:dyDescent="0.2">
      <c r="A9" s="11" t="s">
        <v>117</v>
      </c>
      <c r="B9" s="11"/>
      <c r="C9" s="5" t="s">
        <v>90</v>
      </c>
      <c r="D9" s="11"/>
    </row>
    <row r="10" spans="1:4" x14ac:dyDescent="0.2">
      <c r="A10" s="11" t="s">
        <v>118</v>
      </c>
      <c r="B10" s="11"/>
      <c r="C10" s="5" t="s">
        <v>88</v>
      </c>
      <c r="D10" s="11"/>
    </row>
    <row r="11" spans="1:4" x14ac:dyDescent="0.2">
      <c r="A11" s="11" t="s">
        <v>121</v>
      </c>
      <c r="B11" s="11"/>
      <c r="C11" s="5" t="s">
        <v>91</v>
      </c>
      <c r="D11" s="11"/>
    </row>
    <row r="12" spans="1:4" x14ac:dyDescent="0.2">
      <c r="A12" s="11" t="s">
        <v>119</v>
      </c>
      <c r="B12" s="5"/>
      <c r="C12" s="14" t="s">
        <v>92</v>
      </c>
      <c r="D12" s="14"/>
    </row>
    <row r="13" spans="1:4" x14ac:dyDescent="0.2">
      <c r="A13" s="13" t="s">
        <v>120</v>
      </c>
      <c r="B13" s="18"/>
      <c r="C13" s="13" t="s">
        <v>93</v>
      </c>
      <c r="D13" s="13"/>
    </row>
    <row r="14" spans="1:4" x14ac:dyDescent="0.2">
      <c r="A14" s="43"/>
      <c r="B14" s="44"/>
      <c r="C14" s="52" t="s">
        <v>95</v>
      </c>
      <c r="D14" s="53"/>
    </row>
    <row r="15" spans="1:4" x14ac:dyDescent="0.2">
      <c r="A15" s="14"/>
      <c r="C15" s="14" t="s">
        <v>97</v>
      </c>
      <c r="D15" s="4"/>
    </row>
    <row r="16" spans="1:4" x14ac:dyDescent="0.2">
      <c r="A16" s="13"/>
      <c r="C16" s="13" t="s">
        <v>96</v>
      </c>
      <c r="D16" s="7"/>
    </row>
    <row r="17" spans="1:4" x14ac:dyDescent="0.2">
      <c r="A17" s="41"/>
      <c r="B17" s="42"/>
      <c r="C17" s="41" t="s">
        <v>98</v>
      </c>
      <c r="D17" s="42"/>
    </row>
    <row r="18" spans="1:4" x14ac:dyDescent="0.2">
      <c r="A18" s="14"/>
      <c r="C18" s="14" t="s">
        <v>99</v>
      </c>
      <c r="D18" s="4"/>
    </row>
    <row r="19" spans="1:4" x14ac:dyDescent="0.2">
      <c r="A19" s="11"/>
      <c r="C19" s="11" t="s">
        <v>100</v>
      </c>
      <c r="D19" s="6"/>
    </row>
    <row r="20" spans="1:4" x14ac:dyDescent="0.2">
      <c r="A20" s="11"/>
      <c r="C20" s="11" t="s">
        <v>101</v>
      </c>
      <c r="D20" s="6"/>
    </row>
    <row r="21" spans="1:4" x14ac:dyDescent="0.2">
      <c r="A21" s="11"/>
      <c r="C21" s="11" t="s">
        <v>103</v>
      </c>
      <c r="D21" s="6"/>
    </row>
    <row r="22" spans="1:4" x14ac:dyDescent="0.2">
      <c r="A22" s="11"/>
      <c r="C22" s="11" t="s">
        <v>104</v>
      </c>
      <c r="D22" s="6"/>
    </row>
    <row r="23" spans="1:4" x14ac:dyDescent="0.2">
      <c r="A23" s="11"/>
      <c r="C23" s="11" t="s">
        <v>105</v>
      </c>
      <c r="D23" s="6"/>
    </row>
    <row r="24" spans="1:4" x14ac:dyDescent="0.2">
      <c r="A24" s="11"/>
      <c r="C24" s="11" t="s">
        <v>106</v>
      </c>
      <c r="D24" s="6"/>
    </row>
    <row r="25" spans="1:4" x14ac:dyDescent="0.2">
      <c r="A25" s="11"/>
      <c r="C25" s="11" t="s">
        <v>102</v>
      </c>
      <c r="D25" s="6"/>
    </row>
    <row r="26" spans="1:4" x14ac:dyDescent="0.2">
      <c r="A26" s="11"/>
      <c r="C26" s="11" t="s">
        <v>107</v>
      </c>
      <c r="D26" s="6"/>
    </row>
    <row r="27" spans="1:4" x14ac:dyDescent="0.2">
      <c r="A27" s="11"/>
      <c r="C27" s="11" t="s">
        <v>109</v>
      </c>
      <c r="D27" s="6"/>
    </row>
    <row r="28" spans="1:4" x14ac:dyDescent="0.2">
      <c r="A28" s="41"/>
      <c r="B28" s="42"/>
      <c r="C28" s="41" t="s">
        <v>108</v>
      </c>
      <c r="D28" s="42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Compte de Résultat </vt:lpstr>
      <vt:lpstr>Solde Intermédiaire de Gestion</vt:lpstr>
      <vt:lpstr>Bilan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Hadjira Bkr</dc:creator>
  <cp:lastModifiedBy>Microsoft Office User</cp:lastModifiedBy>
  <dcterms:created xsi:type="dcterms:W3CDTF">2023-09-06T14:24:25Z</dcterms:created>
  <dcterms:modified xsi:type="dcterms:W3CDTF">2023-09-08T15:49:32Z</dcterms:modified>
</cp:coreProperties>
</file>