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gabriel haensgen\Desktop\"/>
    </mc:Choice>
  </mc:AlternateContent>
  <xr:revisionPtr revIDLastSave="0" documentId="13_ncr:1_{1D29EC8C-D44F-4CBB-974D-DA898008EA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3" r:id="rId1"/>
    <sheet name="Hoja3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3" l="1"/>
  <c r="J11" i="3"/>
  <c r="J9" i="3"/>
  <c r="J10" i="3"/>
  <c r="J28" i="3"/>
  <c r="J5" i="3"/>
  <c r="J27" i="3"/>
  <c r="H11" i="3"/>
  <c r="H4" i="3"/>
  <c r="H62" i="3"/>
  <c r="H60" i="3"/>
  <c r="H59" i="3"/>
  <c r="H58" i="3"/>
  <c r="I28" i="3"/>
  <c r="H28" i="3"/>
  <c r="I25" i="3"/>
  <c r="I26" i="3" s="1"/>
  <c r="I27" i="3" s="1"/>
  <c r="H25" i="3"/>
  <c r="H26" i="3" s="1"/>
  <c r="H27" i="3" s="1"/>
  <c r="H2" i="3"/>
  <c r="Q36" i="3"/>
  <c r="Q33" i="3"/>
  <c r="Q32" i="3"/>
  <c r="Q31" i="3"/>
  <c r="Q30" i="3"/>
  <c r="Q28" i="3"/>
  <c r="P36" i="3"/>
  <c r="O36" i="3"/>
  <c r="P33" i="3"/>
  <c r="P32" i="3"/>
  <c r="P31" i="3"/>
  <c r="P30" i="3"/>
  <c r="Q29" i="3"/>
  <c r="P29" i="3"/>
  <c r="P28" i="3"/>
  <c r="O23" i="3"/>
  <c r="N23" i="3"/>
  <c r="O21" i="3"/>
  <c r="N21" i="3"/>
  <c r="O16" i="3"/>
  <c r="N16" i="3"/>
  <c r="O9" i="3"/>
  <c r="N9" i="3"/>
  <c r="O8" i="3"/>
  <c r="N8" i="3"/>
  <c r="I52" i="3"/>
  <c r="H52" i="3"/>
  <c r="I54" i="3" s="1"/>
  <c r="H5" i="3" s="1"/>
  <c r="J8" i="3"/>
  <c r="B67" i="3"/>
  <c r="B66" i="3"/>
  <c r="B65" i="3"/>
  <c r="J7" i="3"/>
  <c r="B60" i="3"/>
  <c r="B59" i="3"/>
  <c r="B57" i="3"/>
  <c r="B62" i="3" s="1"/>
  <c r="H9" i="3" s="1"/>
  <c r="B56" i="3"/>
  <c r="B61" i="3" s="1"/>
  <c r="H8" i="3" s="1"/>
  <c r="O20" i="3"/>
  <c r="E53" i="3"/>
  <c r="I23" i="3" s="1"/>
  <c r="I19" i="3"/>
  <c r="O7" i="3" s="1"/>
  <c r="H19" i="3"/>
  <c r="N7" i="3" s="1"/>
  <c r="N6" i="3"/>
  <c r="B42" i="3"/>
  <c r="C32" i="3" s="1"/>
  <c r="C42" i="3" s="1"/>
  <c r="J4" i="3" s="1"/>
  <c r="C40" i="3"/>
  <c r="O6" i="3" s="1"/>
  <c r="B40" i="3"/>
  <c r="C35" i="3"/>
  <c r="C36" i="3"/>
  <c r="B35" i="3"/>
  <c r="E23" i="3"/>
  <c r="D23" i="3"/>
  <c r="I17" i="3"/>
  <c r="I18" i="3" s="1"/>
  <c r="I20" i="3" s="1"/>
  <c r="I22" i="3" s="1"/>
  <c r="H17" i="3"/>
  <c r="H18" i="3" s="1"/>
  <c r="B25" i="3"/>
  <c r="E22" i="3"/>
  <c r="D21" i="3"/>
  <c r="C20" i="3"/>
  <c r="C25" i="3" s="1"/>
  <c r="E20" i="3"/>
  <c r="E25" i="3" s="1"/>
  <c r="O5" i="3" s="1"/>
  <c r="D22" i="3"/>
  <c r="C21" i="3"/>
  <c r="B20" i="3"/>
  <c r="E18" i="3"/>
  <c r="D18" i="3"/>
  <c r="E21" i="3" s="1"/>
  <c r="D17" i="3"/>
  <c r="D20" i="3" l="1"/>
  <c r="D25" i="3" s="1"/>
  <c r="N5" i="3" s="1"/>
  <c r="H20" i="3"/>
  <c r="H22" i="3" s="1"/>
  <c r="D27" i="3" l="1"/>
  <c r="E17" i="3" s="1"/>
  <c r="E27" i="3" s="1"/>
  <c r="H3" i="3" s="1"/>
  <c r="H6" i="3" s="1"/>
</calcChain>
</file>

<file path=xl/sharedStrings.xml><?xml version="1.0" encoding="utf-8"?>
<sst xmlns="http://schemas.openxmlformats.org/spreadsheetml/2006/main" count="135" uniqueCount="99">
  <si>
    <t>Ventas</t>
  </si>
  <si>
    <t>CXC</t>
  </si>
  <si>
    <t>Capital</t>
  </si>
  <si>
    <t>Reservas</t>
  </si>
  <si>
    <t>PPM</t>
  </si>
  <si>
    <t>caja</t>
  </si>
  <si>
    <t>intereses por pagar</t>
  </si>
  <si>
    <t>clientes</t>
  </si>
  <si>
    <t>obligaciones bancarias</t>
  </si>
  <si>
    <t>existencias</t>
  </si>
  <si>
    <t>Total circulante</t>
  </si>
  <si>
    <t>total circulante</t>
  </si>
  <si>
    <t>Bonos por pagar</t>
  </si>
  <si>
    <t>Activo Fijo Bruto</t>
  </si>
  <si>
    <t>Depreciación acumulada</t>
  </si>
  <si>
    <t>Total Activos</t>
  </si>
  <si>
    <t>Total pasivos</t>
  </si>
  <si>
    <t>EERR proyectado</t>
  </si>
  <si>
    <t>depreciación</t>
  </si>
  <si>
    <t>intereses</t>
  </si>
  <si>
    <t>operacional</t>
  </si>
  <si>
    <t>saldo inicial</t>
  </si>
  <si>
    <t>ventas</t>
  </si>
  <si>
    <t>cobros</t>
  </si>
  <si>
    <t>contado (40%)</t>
  </si>
  <si>
    <t>90 dias (40%)</t>
  </si>
  <si>
    <t>180 dias (20%)</t>
  </si>
  <si>
    <t>1 2004</t>
  </si>
  <si>
    <t>2 2004</t>
  </si>
  <si>
    <t>3 2004</t>
  </si>
  <si>
    <t>4 2004</t>
  </si>
  <si>
    <t>depreciacion</t>
  </si>
  <si>
    <t>resultado neto</t>
  </si>
  <si>
    <t>CXP</t>
  </si>
  <si>
    <t>compras</t>
  </si>
  <si>
    <t>pagos</t>
  </si>
  <si>
    <t>contado (30%)</t>
  </si>
  <si>
    <t>90 dias (70%)</t>
  </si>
  <si>
    <t>GAV</t>
  </si>
  <si>
    <t>financiamiento</t>
  </si>
  <si>
    <t>inversiones</t>
  </si>
  <si>
    <t>saldo caja</t>
  </si>
  <si>
    <t>activos fijos</t>
  </si>
  <si>
    <t>costo historico</t>
  </si>
  <si>
    <t>maquina1</t>
  </si>
  <si>
    <t>activo fijo</t>
  </si>
  <si>
    <t>activo fijo inicial</t>
  </si>
  <si>
    <t>compra</t>
  </si>
  <si>
    <t>total</t>
  </si>
  <si>
    <t>gf (bonos)</t>
  </si>
  <si>
    <t>plan financiamiento</t>
  </si>
  <si>
    <t>caja inicial</t>
  </si>
  <si>
    <t>prestamo requerido</t>
  </si>
  <si>
    <t>donde dice -10500 deberia decir 10500</t>
  </si>
  <si>
    <t>inventarios</t>
  </si>
  <si>
    <t>inicial</t>
  </si>
  <si>
    <t>usos</t>
  </si>
  <si>
    <t>final</t>
  </si>
  <si>
    <t>tercer trimestre</t>
  </si>
  <si>
    <t>cuarto trimestre</t>
  </si>
  <si>
    <t>presupuesto de caja</t>
  </si>
  <si>
    <t>balance 3 2004</t>
  </si>
  <si>
    <t>incobrables(3%)</t>
  </si>
  <si>
    <t>total de cobros</t>
  </si>
  <si>
    <t>cxc finales</t>
  </si>
  <si>
    <t>balance proyectado ( 4 2004)</t>
  </si>
  <si>
    <t>costo de ventas</t>
  </si>
  <si>
    <t>total de pagos</t>
  </si>
  <si>
    <t>cxp finales</t>
  </si>
  <si>
    <t>MC</t>
  </si>
  <si>
    <t>incluye 9000 de dep</t>
  </si>
  <si>
    <t>EBITDA</t>
  </si>
  <si>
    <t>compra de maquina</t>
  </si>
  <si>
    <t>(venta/compra)</t>
  </si>
  <si>
    <t>utilidad</t>
  </si>
  <si>
    <t>maquina 2</t>
  </si>
  <si>
    <t>venta activo fijo</t>
  </si>
  <si>
    <t xml:space="preserve">ebit </t>
  </si>
  <si>
    <t>ut. Venta AF</t>
  </si>
  <si>
    <t>dep venta</t>
  </si>
  <si>
    <t>activo fijo final</t>
  </si>
  <si>
    <t>depreciacion final</t>
  </si>
  <si>
    <t>pago bonos</t>
  </si>
  <si>
    <t>pago de dividendos</t>
  </si>
  <si>
    <t>aumento de capital</t>
  </si>
  <si>
    <t>capital inicial</t>
  </si>
  <si>
    <t>capital final</t>
  </si>
  <si>
    <t>ppm</t>
  </si>
  <si>
    <t>EBT</t>
  </si>
  <si>
    <t>impuestos (20%)</t>
  </si>
  <si>
    <t>total operacional</t>
  </si>
  <si>
    <t>total financiamiento</t>
  </si>
  <si>
    <t>total inversiones</t>
  </si>
  <si>
    <t>TOTAL</t>
  </si>
  <si>
    <t>amortizar deuda</t>
  </si>
  <si>
    <t>caja final (sobre 30000)</t>
  </si>
  <si>
    <t>impuestos x pagar</t>
  </si>
  <si>
    <t>ut ejercicio</t>
  </si>
  <si>
    <t>intuimos devaluacion 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</si>
</sst>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&quot;$&quot;#,##0"/>
  </numFmts>
  <fonts count="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2" fontId="5" fillId="0" borderId="0" applyFont="0" applyFill="0" applyBorder="0" applyAlignment="0" applyProtection="0"/>
    <xf numFmtId="0" fontId="2" fillId="0" borderId="0"/>
  </cellStyleXfs>
  <cellXfs count="45">
    <xf numFmtId="0" fontId="0" fillId="0" borderId="0" xfId="0" applyFont="1" applyAlignment="1"/>
    <xf numFmtId="0" fontId="3" fillId="0" borderId="0" xfId="0" applyFont="1" applyAlignment="1"/>
    <xf numFmtId="164" fontId="2" fillId="0" borderId="1" xfId="2" applyNumberFormat="1" applyFont="1" applyBorder="1"/>
    <xf numFmtId="164" fontId="2" fillId="0" borderId="0" xfId="2" applyNumberFormat="1" applyFont="1" applyBorder="1"/>
    <xf numFmtId="0" fontId="2" fillId="0" borderId="0" xfId="0" applyFont="1" applyAlignment="1"/>
    <xf numFmtId="0" fontId="2" fillId="0" borderId="2" xfId="0" applyFont="1" applyBorder="1" applyAlignment="1"/>
    <xf numFmtId="42" fontId="2" fillId="0" borderId="3" xfId="1" applyFont="1" applyBorder="1" applyAlignment="1"/>
    <xf numFmtId="0" fontId="2" fillId="0" borderId="3" xfId="0" applyFont="1" applyBorder="1" applyAlignment="1"/>
    <xf numFmtId="42" fontId="2" fillId="0" borderId="4" xfId="1" applyFont="1" applyBorder="1" applyAlignment="1"/>
    <xf numFmtId="0" fontId="2" fillId="0" borderId="5" xfId="0" applyFont="1" applyBorder="1" applyAlignment="1"/>
    <xf numFmtId="42" fontId="2" fillId="0" borderId="0" xfId="1" applyFont="1" applyBorder="1" applyAlignment="1"/>
    <xf numFmtId="0" fontId="2" fillId="0" borderId="0" xfId="0" applyFont="1" applyBorder="1" applyAlignment="1"/>
    <xf numFmtId="42" fontId="2" fillId="0" borderId="6" xfId="1" applyFont="1" applyBorder="1" applyAlignment="1"/>
    <xf numFmtId="164" fontId="2" fillId="0" borderId="0" xfId="1" applyNumberFormat="1" applyFont="1" applyBorder="1" applyAlignment="1"/>
    <xf numFmtId="0" fontId="2" fillId="0" borderId="7" xfId="0" applyFont="1" applyBorder="1" applyAlignment="1"/>
    <xf numFmtId="42" fontId="2" fillId="0" borderId="8" xfId="1" applyFont="1" applyBorder="1" applyAlignment="1"/>
    <xf numFmtId="0" fontId="2" fillId="0" borderId="8" xfId="0" applyFont="1" applyBorder="1" applyAlignment="1"/>
    <xf numFmtId="42" fontId="2" fillId="0" borderId="9" xfId="1" applyFont="1" applyBorder="1" applyAlignment="1"/>
    <xf numFmtId="0" fontId="2" fillId="0" borderId="1" xfId="0" applyFont="1" applyBorder="1" applyAlignment="1"/>
    <xf numFmtId="164" fontId="4" fillId="0" borderId="1" xfId="2" applyNumberFormat="1" applyFont="1" applyBorder="1"/>
    <xf numFmtId="42" fontId="2" fillId="0" borderId="0" xfId="0" applyNumberFormat="1" applyFont="1" applyAlignment="1"/>
    <xf numFmtId="164" fontId="2" fillId="0" borderId="3" xfId="1" applyNumberFormat="1" applyFont="1" applyBorder="1" applyAlignment="1"/>
    <xf numFmtId="164" fontId="2" fillId="0" borderId="0" xfId="0" applyNumberFormat="1" applyFont="1" applyAlignment="1"/>
    <xf numFmtId="42" fontId="2" fillId="0" borderId="1" xfId="0" applyNumberFormat="1" applyFont="1" applyBorder="1" applyAlignment="1"/>
    <xf numFmtId="164" fontId="2" fillId="0" borderId="1" xfId="2" applyNumberFormat="1" applyBorder="1"/>
    <xf numFmtId="42" fontId="2" fillId="0" borderId="1" xfId="1" applyFont="1" applyBorder="1" applyAlignment="1"/>
    <xf numFmtId="164" fontId="2" fillId="0" borderId="0" xfId="2" applyNumberFormat="1" applyBorder="1"/>
    <xf numFmtId="0" fontId="2" fillId="0" borderId="0" xfId="2" applyBorder="1"/>
    <xf numFmtId="164" fontId="2" fillId="0" borderId="0" xfId="0" applyNumberFormat="1" applyFont="1" applyBorder="1" applyAlignment="1"/>
    <xf numFmtId="42" fontId="2" fillId="0" borderId="0" xfId="0" applyNumberFormat="1" applyFont="1" applyBorder="1" applyAlignment="1"/>
    <xf numFmtId="0" fontId="1" fillId="0" borderId="0" xfId="0" applyFont="1" applyAlignment="1"/>
    <xf numFmtId="0" fontId="1" fillId="0" borderId="0" xfId="0" applyFont="1" applyBorder="1" applyAlignment="1"/>
    <xf numFmtId="42" fontId="1" fillId="0" borderId="8" xfId="1" applyFont="1" applyBorder="1" applyAlignment="1"/>
    <xf numFmtId="0" fontId="1" fillId="0" borderId="11" xfId="0" applyFont="1" applyBorder="1" applyAlignment="1"/>
    <xf numFmtId="42" fontId="1" fillId="0" borderId="13" xfId="1" applyFont="1" applyBorder="1" applyAlignment="1"/>
    <xf numFmtId="42" fontId="2" fillId="0" borderId="12" xfId="1" applyFont="1" applyBorder="1" applyAlignment="1"/>
    <xf numFmtId="164" fontId="2" fillId="0" borderId="12" xfId="1" applyNumberFormat="1" applyFont="1" applyBorder="1" applyAlignment="1"/>
    <xf numFmtId="42" fontId="2" fillId="0" borderId="12" xfId="0" applyNumberFormat="1" applyFont="1" applyBorder="1" applyAlignment="1"/>
    <xf numFmtId="0" fontId="1" fillId="0" borderId="10" xfId="0" applyFont="1" applyBorder="1" applyAlignment="1"/>
    <xf numFmtId="0" fontId="1" fillId="0" borderId="1" xfId="0" applyFont="1" applyBorder="1" applyAlignment="1"/>
    <xf numFmtId="164" fontId="1" fillId="0" borderId="1" xfId="2" applyNumberFormat="1" applyFont="1" applyBorder="1"/>
    <xf numFmtId="164" fontId="2" fillId="0" borderId="1" xfId="1" applyNumberFormat="1" applyFont="1" applyBorder="1" applyAlignment="1"/>
    <xf numFmtId="164" fontId="2" fillId="0" borderId="1" xfId="0" applyNumberFormat="1" applyFont="1" applyBorder="1" applyAlignment="1"/>
    <xf numFmtId="0" fontId="4" fillId="0" borderId="1" xfId="0" applyFont="1" applyBorder="1" applyAlignment="1"/>
    <xf numFmtId="164" fontId="1" fillId="0" borderId="1" xfId="2" applyNumberFormat="1" applyFont="1" applyFill="1" applyBorder="1"/>
  </cellXfs>
  <cellStyles count="3">
    <cellStyle name="Moneda [0]" xfId="1" builtinId="7"/>
    <cellStyle name="Normal" xfId="0" builtinId="0"/>
    <cellStyle name="Normal 2" xfId="2" xr:uid="{C6475281-066F-48B6-8DB1-1A3F2A40EE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38924</xdr:colOff>
      <xdr:row>48</xdr:row>
      <xdr:rowOff>1212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D1CC706-7FE4-4E09-AB13-324111416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906324" cy="8688012"/>
        </a:xfrm>
        <a:prstGeom prst="rect">
          <a:avLst/>
        </a:prstGeom>
      </xdr:spPr>
    </xdr:pic>
    <xdr:clientData/>
  </xdr:twoCellAnchor>
  <xdr:twoCellAnchor editAs="oneCell">
    <xdr:from>
      <xdr:col>6</xdr:col>
      <xdr:colOff>828675</xdr:colOff>
      <xdr:row>0</xdr:row>
      <xdr:rowOff>19050</xdr:rowOff>
    </xdr:from>
    <xdr:to>
      <xdr:col>13</xdr:col>
      <xdr:colOff>486546</xdr:colOff>
      <xdr:row>47</xdr:row>
      <xdr:rowOff>144079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2787806-7349-400A-B198-57FF588CD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875" y="19050"/>
          <a:ext cx="5525271" cy="8630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B051E-5574-4D14-BAC4-39E3A08BD5BE}">
  <dimension ref="A1:R67"/>
  <sheetViews>
    <sheetView tabSelected="1" workbookViewId="0">
      <selection activeCell="G18" sqref="G18"/>
    </sheetView>
  </sheetViews>
  <sheetFormatPr baseColWidth="10" defaultRowHeight="15" x14ac:dyDescent="0.25"/>
  <cols>
    <col min="1" max="1" width="21.375" style="4" bestFit="1" customWidth="1"/>
    <col min="2" max="2" width="11" style="4"/>
    <col min="3" max="3" width="19.625" style="4" bestFit="1" customWidth="1"/>
    <col min="4" max="6" width="11" style="4"/>
    <col min="7" max="7" width="21.375" style="4" bestFit="1" customWidth="1"/>
    <col min="8" max="8" width="13.875" style="4" bestFit="1" customWidth="1"/>
    <col min="9" max="9" width="19.625" style="4" bestFit="1" customWidth="1"/>
    <col min="10" max="16384" width="11" style="4"/>
  </cols>
  <sheetData>
    <row r="1" spans="1:18" ht="15.75" thickBot="1" x14ac:dyDescent="0.3">
      <c r="A1" s="30" t="s">
        <v>61</v>
      </c>
      <c r="F1" s="11"/>
      <c r="G1" s="30" t="s">
        <v>65</v>
      </c>
      <c r="K1" s="11"/>
      <c r="L1" s="11"/>
      <c r="M1" s="26"/>
      <c r="N1" s="27"/>
      <c r="O1" s="27"/>
      <c r="P1" s="11"/>
      <c r="Q1" s="11"/>
      <c r="R1" s="11"/>
    </row>
    <row r="2" spans="1:18" x14ac:dyDescent="0.25">
      <c r="A2" s="5" t="s">
        <v>5</v>
      </c>
      <c r="B2" s="6">
        <v>30500</v>
      </c>
      <c r="C2" s="7" t="s">
        <v>6</v>
      </c>
      <c r="D2" s="8">
        <v>1500</v>
      </c>
      <c r="F2" s="11"/>
      <c r="G2" s="5" t="s">
        <v>5</v>
      </c>
      <c r="H2" s="21">
        <f>Q36</f>
        <v>210105</v>
      </c>
      <c r="I2" s="7" t="s">
        <v>6</v>
      </c>
      <c r="J2" s="8">
        <v>0</v>
      </c>
      <c r="K2" s="11"/>
      <c r="L2" s="11"/>
      <c r="M2" s="40" t="s">
        <v>60</v>
      </c>
      <c r="N2" s="24"/>
      <c r="O2" s="24"/>
      <c r="P2" s="11"/>
      <c r="Q2" s="11"/>
      <c r="R2" s="11"/>
    </row>
    <row r="3" spans="1:18" x14ac:dyDescent="0.25">
      <c r="A3" s="9" t="s">
        <v>7</v>
      </c>
      <c r="B3" s="10">
        <v>180000</v>
      </c>
      <c r="C3" s="11" t="s">
        <v>8</v>
      </c>
      <c r="D3" s="12">
        <v>20000</v>
      </c>
      <c r="F3" s="11"/>
      <c r="G3" s="9" t="s">
        <v>7</v>
      </c>
      <c r="H3" s="10">
        <f>E27</f>
        <v>469000</v>
      </c>
      <c r="I3" s="11" t="s">
        <v>8</v>
      </c>
      <c r="J3" s="12">
        <v>0</v>
      </c>
      <c r="K3" s="11"/>
      <c r="L3" s="11"/>
      <c r="M3" s="24"/>
      <c r="N3" s="40" t="s">
        <v>58</v>
      </c>
      <c r="O3" s="40" t="s">
        <v>59</v>
      </c>
      <c r="P3" s="11"/>
      <c r="Q3" s="11"/>
      <c r="R3" s="11"/>
    </row>
    <row r="4" spans="1:18" x14ac:dyDescent="0.25">
      <c r="A4" s="9" t="s">
        <v>9</v>
      </c>
      <c r="B4" s="10">
        <v>0</v>
      </c>
      <c r="C4" s="11"/>
      <c r="D4" s="12"/>
      <c r="F4" s="11"/>
      <c r="G4" s="9" t="s">
        <v>9</v>
      </c>
      <c r="H4" s="10">
        <f>H62</f>
        <v>200000</v>
      </c>
      <c r="I4" s="31" t="s">
        <v>33</v>
      </c>
      <c r="J4" s="12">
        <f>C42</f>
        <v>168000</v>
      </c>
      <c r="K4" s="11"/>
      <c r="L4" s="11"/>
      <c r="M4" s="19" t="s">
        <v>20</v>
      </c>
      <c r="N4" s="24"/>
      <c r="O4" s="24"/>
      <c r="P4" s="11"/>
      <c r="Q4" s="11"/>
      <c r="R4" s="11"/>
    </row>
    <row r="5" spans="1:18" x14ac:dyDescent="0.25">
      <c r="A5" s="9" t="s">
        <v>10</v>
      </c>
      <c r="B5" s="10">
        <v>210500</v>
      </c>
      <c r="C5" s="11" t="s">
        <v>11</v>
      </c>
      <c r="D5" s="12">
        <v>21500</v>
      </c>
      <c r="F5" s="11"/>
      <c r="G5" s="30" t="s">
        <v>4</v>
      </c>
      <c r="H5" s="20">
        <f>I54</f>
        <v>21000</v>
      </c>
      <c r="I5" s="30" t="s">
        <v>96</v>
      </c>
      <c r="J5" s="20">
        <f>-J27</f>
        <v>77121</v>
      </c>
      <c r="K5" s="11"/>
      <c r="L5" s="11"/>
      <c r="M5" s="39" t="s">
        <v>23</v>
      </c>
      <c r="N5" s="23">
        <f>D25</f>
        <v>334600</v>
      </c>
      <c r="O5" s="23">
        <f>E25</f>
        <v>476400</v>
      </c>
      <c r="P5" s="11"/>
      <c r="Q5" s="11"/>
      <c r="R5" s="11"/>
    </row>
    <row r="6" spans="1:18" x14ac:dyDescent="0.25">
      <c r="A6" s="9"/>
      <c r="B6" s="10"/>
      <c r="C6" s="11" t="s">
        <v>12</v>
      </c>
      <c r="D6" s="12">
        <v>30000</v>
      </c>
      <c r="F6" s="11"/>
      <c r="G6" s="9" t="s">
        <v>10</v>
      </c>
      <c r="H6" s="10">
        <f>SUM(H2:H4)</f>
        <v>879105</v>
      </c>
      <c r="I6" s="11"/>
      <c r="J6" s="12"/>
      <c r="K6" s="11"/>
      <c r="L6" s="11"/>
      <c r="M6" s="40" t="s">
        <v>35</v>
      </c>
      <c r="N6" s="24">
        <f>-B40</f>
        <v>-120000</v>
      </c>
      <c r="O6" s="24">
        <f>-C40</f>
        <v>-352000</v>
      </c>
      <c r="P6" s="11"/>
      <c r="Q6" s="11"/>
      <c r="R6" s="11"/>
    </row>
    <row r="7" spans="1:18" x14ac:dyDescent="0.25">
      <c r="A7" s="9"/>
      <c r="B7" s="10"/>
      <c r="C7" s="11"/>
      <c r="D7" s="12"/>
      <c r="F7" s="11"/>
      <c r="G7" s="9"/>
      <c r="H7" s="10"/>
      <c r="I7" s="11" t="s">
        <v>12</v>
      </c>
      <c r="J7" s="12">
        <f>D6</f>
        <v>30000</v>
      </c>
      <c r="K7" s="11"/>
      <c r="L7" s="11"/>
      <c r="M7" s="40" t="s">
        <v>38</v>
      </c>
      <c r="N7" s="24">
        <f>H19</f>
        <v>-121000</v>
      </c>
      <c r="O7" s="24">
        <f>I19</f>
        <v>-141000</v>
      </c>
      <c r="P7" s="11"/>
      <c r="Q7" s="11"/>
      <c r="R7" s="11"/>
    </row>
    <row r="8" spans="1:18" x14ac:dyDescent="0.25">
      <c r="A8" s="9" t="s">
        <v>13</v>
      </c>
      <c r="B8" s="10">
        <v>433000</v>
      </c>
      <c r="C8" s="11" t="s">
        <v>2</v>
      </c>
      <c r="D8" s="12">
        <v>400000</v>
      </c>
      <c r="F8" s="11"/>
      <c r="G8" s="9" t="s">
        <v>13</v>
      </c>
      <c r="H8" s="13">
        <f>B61</f>
        <v>223000</v>
      </c>
      <c r="I8" s="11" t="s">
        <v>2</v>
      </c>
      <c r="J8" s="12">
        <f>B67</f>
        <v>414000</v>
      </c>
      <c r="K8" s="31" t="s">
        <v>98</v>
      </c>
      <c r="L8" s="11"/>
      <c r="M8" s="40" t="s">
        <v>4</v>
      </c>
      <c r="N8" s="24">
        <f>-H52</f>
        <v>-6000</v>
      </c>
      <c r="O8" s="24">
        <f>-I52</f>
        <v>-15000</v>
      </c>
      <c r="P8" s="11"/>
      <c r="Q8" s="11"/>
      <c r="R8" s="11"/>
    </row>
    <row r="9" spans="1:18" x14ac:dyDescent="0.25">
      <c r="A9" s="9" t="s">
        <v>14</v>
      </c>
      <c r="B9" s="10">
        <v>-129000</v>
      </c>
      <c r="C9" s="11" t="s">
        <v>3</v>
      </c>
      <c r="D9" s="12">
        <v>63000</v>
      </c>
      <c r="F9" s="11"/>
      <c r="G9" s="9" t="s">
        <v>14</v>
      </c>
      <c r="H9" s="13">
        <f>B62</f>
        <v>-77000</v>
      </c>
      <c r="I9" s="11" t="s">
        <v>3</v>
      </c>
      <c r="J9" s="12">
        <f>D9</f>
        <v>63000</v>
      </c>
      <c r="K9" s="29">
        <f>J11-H11</f>
        <v>35500</v>
      </c>
      <c r="L9" s="11"/>
      <c r="M9" s="19" t="s">
        <v>90</v>
      </c>
      <c r="N9" s="24">
        <f>SUM(N5:N8)</f>
        <v>87600</v>
      </c>
      <c r="O9" s="24">
        <f>SUM(O5:O8)</f>
        <v>-31600</v>
      </c>
      <c r="P9" s="11"/>
      <c r="Q9" s="11"/>
      <c r="R9" s="11"/>
    </row>
    <row r="10" spans="1:18" x14ac:dyDescent="0.25">
      <c r="A10" s="9"/>
      <c r="B10" s="10"/>
      <c r="C10" s="11"/>
      <c r="D10" s="12"/>
      <c r="F10" s="11"/>
      <c r="G10" s="9"/>
      <c r="H10" s="10"/>
      <c r="I10" s="31" t="s">
        <v>97</v>
      </c>
      <c r="J10" s="12">
        <f>J28</f>
        <v>308484</v>
      </c>
      <c r="K10" s="11"/>
      <c r="L10" s="11"/>
      <c r="M10" s="24"/>
      <c r="N10" s="24"/>
      <c r="O10" s="24"/>
      <c r="P10" s="11"/>
      <c r="Q10" s="11"/>
      <c r="R10" s="11"/>
    </row>
    <row r="11" spans="1:18" ht="15.75" thickBot="1" x14ac:dyDescent="0.3">
      <c r="A11" s="14" t="s">
        <v>15</v>
      </c>
      <c r="B11" s="15">
        <v>514500</v>
      </c>
      <c r="C11" s="16" t="s">
        <v>16</v>
      </c>
      <c r="D11" s="17">
        <v>514500</v>
      </c>
      <c r="F11" s="11"/>
      <c r="G11" s="14" t="s">
        <v>15</v>
      </c>
      <c r="H11" s="15">
        <f>H6+H8+H9</f>
        <v>1025105</v>
      </c>
      <c r="I11" s="16" t="s">
        <v>16</v>
      </c>
      <c r="J11" s="17">
        <f>SUM(J2:J10)</f>
        <v>1060605</v>
      </c>
      <c r="K11" s="11"/>
      <c r="L11" s="11"/>
      <c r="M11" s="24"/>
      <c r="N11" s="24"/>
      <c r="O11" s="24"/>
      <c r="P11" s="11"/>
      <c r="Q11" s="11"/>
      <c r="R11" s="11"/>
    </row>
    <row r="12" spans="1:18" x14ac:dyDescent="0.25">
      <c r="F12" s="11"/>
      <c r="G12" s="11"/>
      <c r="H12" s="11"/>
      <c r="I12" s="11"/>
      <c r="J12" s="11"/>
      <c r="K12" s="11"/>
      <c r="L12" s="11"/>
      <c r="M12" s="19" t="s">
        <v>39</v>
      </c>
      <c r="N12" s="24"/>
      <c r="O12" s="24"/>
      <c r="P12" s="11"/>
      <c r="Q12" s="11"/>
      <c r="R12" s="11"/>
    </row>
    <row r="13" spans="1:18" x14ac:dyDescent="0.25">
      <c r="F13" s="11"/>
      <c r="G13" s="11"/>
      <c r="H13" s="11"/>
      <c r="I13" s="11"/>
      <c r="J13" s="11"/>
      <c r="K13" s="11"/>
      <c r="L13" s="11"/>
      <c r="M13" s="40" t="s">
        <v>82</v>
      </c>
      <c r="N13" s="24"/>
      <c r="O13" s="24">
        <v>-3000</v>
      </c>
      <c r="P13" s="11"/>
      <c r="Q13" s="11"/>
      <c r="R13" s="11"/>
    </row>
    <row r="14" spans="1:18" x14ac:dyDescent="0.25">
      <c r="F14" s="11"/>
      <c r="G14" s="11"/>
      <c r="H14" s="11"/>
      <c r="I14" s="11"/>
      <c r="J14" s="11"/>
      <c r="K14" s="3"/>
      <c r="L14" s="3"/>
      <c r="M14" s="40" t="s">
        <v>83</v>
      </c>
      <c r="N14" s="24"/>
      <c r="O14" s="24">
        <v>-16000</v>
      </c>
      <c r="P14" s="11"/>
      <c r="Q14" s="11"/>
      <c r="R14" s="11"/>
    </row>
    <row r="15" spans="1:18" ht="15.75" thickBot="1" x14ac:dyDescent="0.3">
      <c r="A15" s="39" t="s">
        <v>1</v>
      </c>
      <c r="B15" s="39" t="s">
        <v>27</v>
      </c>
      <c r="C15" s="39" t="s">
        <v>28</v>
      </c>
      <c r="D15" s="39" t="s">
        <v>29</v>
      </c>
      <c r="E15" s="39" t="s">
        <v>30</v>
      </c>
      <c r="F15" s="11"/>
      <c r="G15" s="33" t="s">
        <v>17</v>
      </c>
      <c r="H15" s="34" t="s">
        <v>58</v>
      </c>
      <c r="I15" s="32" t="s">
        <v>59</v>
      </c>
      <c r="J15" s="11"/>
      <c r="K15" s="3"/>
      <c r="L15" s="3"/>
      <c r="M15" s="40" t="s">
        <v>84</v>
      </c>
      <c r="N15" s="24"/>
      <c r="O15" s="24">
        <v>14000</v>
      </c>
      <c r="P15" s="11"/>
      <c r="Q15" s="11"/>
      <c r="R15" s="11"/>
    </row>
    <row r="16" spans="1:18" x14ac:dyDescent="0.25">
      <c r="A16" s="18"/>
      <c r="B16" s="18"/>
      <c r="C16" s="18"/>
      <c r="D16" s="18"/>
      <c r="E16" s="18"/>
      <c r="F16" s="11"/>
      <c r="G16" s="38" t="s">
        <v>0</v>
      </c>
      <c r="H16" s="35">
        <v>500000</v>
      </c>
      <c r="I16" s="10">
        <v>600000</v>
      </c>
      <c r="J16" s="11"/>
      <c r="K16" s="3"/>
      <c r="L16" s="3"/>
      <c r="M16" s="19" t="s">
        <v>91</v>
      </c>
      <c r="N16" s="24">
        <f>SUM(N13:N15)</f>
        <v>0</v>
      </c>
      <c r="O16" s="24">
        <f>SUM(O13:O15)</f>
        <v>-5000</v>
      </c>
      <c r="P16" s="11"/>
      <c r="Q16" s="11"/>
      <c r="R16" s="11"/>
    </row>
    <row r="17" spans="1:18" x14ac:dyDescent="0.25">
      <c r="A17" s="39" t="s">
        <v>21</v>
      </c>
      <c r="B17" s="18"/>
      <c r="C17" s="18"/>
      <c r="D17" s="23">
        <f>B3</f>
        <v>180000</v>
      </c>
      <c r="E17" s="23">
        <f>D27</f>
        <v>345400</v>
      </c>
      <c r="F17" s="11"/>
      <c r="G17" s="38" t="s">
        <v>66</v>
      </c>
      <c r="H17" s="35">
        <f>-0.4*H16</f>
        <v>-200000</v>
      </c>
      <c r="I17" s="35">
        <f>-0.4*I16</f>
        <v>-240000</v>
      </c>
      <c r="J17" s="11"/>
      <c r="K17" s="3"/>
      <c r="L17" s="3"/>
      <c r="M17" s="24"/>
      <c r="N17" s="24"/>
      <c r="O17" s="24"/>
      <c r="P17" s="11"/>
      <c r="Q17" s="11"/>
      <c r="R17" s="11"/>
    </row>
    <row r="18" spans="1:18" x14ac:dyDescent="0.25">
      <c r="A18" s="39" t="s">
        <v>22</v>
      </c>
      <c r="B18" s="25">
        <v>300000</v>
      </c>
      <c r="C18" s="25">
        <v>200000</v>
      </c>
      <c r="D18" s="23">
        <f>H16</f>
        <v>500000</v>
      </c>
      <c r="E18" s="23">
        <f>I16</f>
        <v>600000</v>
      </c>
      <c r="F18" s="11"/>
      <c r="G18" s="30" t="s">
        <v>69</v>
      </c>
      <c r="H18" s="20">
        <f>SUM(H16:H17)</f>
        <v>300000</v>
      </c>
      <c r="I18" s="20">
        <f>SUM(I16:I17)</f>
        <v>360000</v>
      </c>
      <c r="J18" s="11"/>
      <c r="K18" s="3"/>
      <c r="L18" s="3"/>
      <c r="M18" s="43" t="s">
        <v>40</v>
      </c>
      <c r="N18" s="24"/>
      <c r="O18" s="24"/>
      <c r="P18" s="11"/>
      <c r="Q18" s="11"/>
      <c r="R18" s="11"/>
    </row>
    <row r="19" spans="1:18" x14ac:dyDescent="0.25">
      <c r="A19" s="39" t="s">
        <v>23</v>
      </c>
      <c r="B19" s="18"/>
      <c r="C19" s="18"/>
      <c r="D19" s="18"/>
      <c r="E19" s="18"/>
      <c r="F19" s="11"/>
      <c r="G19" s="38" t="s">
        <v>38</v>
      </c>
      <c r="H19" s="35">
        <f>-(0.2*H16+21000)</f>
        <v>-121000</v>
      </c>
      <c r="I19" s="35">
        <f>-(0.2*I16+21000)</f>
        <v>-141000</v>
      </c>
      <c r="J19" s="31" t="s">
        <v>70</v>
      </c>
      <c r="K19" s="3"/>
      <c r="L19" s="3"/>
      <c r="M19" s="40" t="s">
        <v>72</v>
      </c>
      <c r="N19" s="24">
        <v>-140000</v>
      </c>
      <c r="O19" s="24">
        <v>-50000</v>
      </c>
      <c r="P19" s="11"/>
      <c r="Q19" s="11"/>
      <c r="R19" s="11"/>
    </row>
    <row r="20" spans="1:18" x14ac:dyDescent="0.25">
      <c r="A20" s="39" t="s">
        <v>24</v>
      </c>
      <c r="B20" s="23">
        <f>0.4*B18</f>
        <v>120000</v>
      </c>
      <c r="C20" s="23">
        <f t="shared" ref="C20:E20" si="0">0.4*C18</f>
        <v>80000</v>
      </c>
      <c r="D20" s="23">
        <f t="shared" si="0"/>
        <v>200000</v>
      </c>
      <c r="E20" s="23">
        <f t="shared" si="0"/>
        <v>240000</v>
      </c>
      <c r="F20" s="11"/>
      <c r="G20" s="38" t="s">
        <v>71</v>
      </c>
      <c r="H20" s="35">
        <f>SUM(H18:H19)</f>
        <v>179000</v>
      </c>
      <c r="I20" s="35">
        <f>SUM(I18:I19)</f>
        <v>219000</v>
      </c>
      <c r="J20" s="11"/>
      <c r="K20" s="3"/>
      <c r="L20" s="3"/>
      <c r="M20" s="44" t="s">
        <v>76</v>
      </c>
      <c r="N20" s="24"/>
      <c r="O20" s="24">
        <f>D53</f>
        <v>340000</v>
      </c>
      <c r="P20" s="11"/>
      <c r="Q20" s="11"/>
      <c r="R20" s="11"/>
    </row>
    <row r="21" spans="1:18" x14ac:dyDescent="0.25">
      <c r="A21" s="39" t="s">
        <v>25</v>
      </c>
      <c r="B21" s="18"/>
      <c r="C21" s="23">
        <f>0.4*B18</f>
        <v>120000</v>
      </c>
      <c r="D21" s="23">
        <f t="shared" ref="D21:E21" si="1">0.4*C18</f>
        <v>80000</v>
      </c>
      <c r="E21" s="23">
        <f t="shared" si="1"/>
        <v>200000</v>
      </c>
      <c r="F21" s="11"/>
      <c r="G21" s="38" t="s">
        <v>18</v>
      </c>
      <c r="H21" s="35">
        <v>-9000</v>
      </c>
      <c r="I21" s="10">
        <v>-9000</v>
      </c>
      <c r="J21" s="11"/>
      <c r="K21" s="3"/>
      <c r="L21" s="3"/>
      <c r="M21" s="43" t="s">
        <v>92</v>
      </c>
      <c r="N21" s="42">
        <f>SUM(N19:N20)</f>
        <v>-140000</v>
      </c>
      <c r="O21" s="42">
        <f>SUM(O19:O20)</f>
        <v>290000</v>
      </c>
      <c r="P21" s="11"/>
      <c r="Q21" s="11"/>
      <c r="R21" s="11"/>
    </row>
    <row r="22" spans="1:18" x14ac:dyDescent="0.25">
      <c r="A22" s="39" t="s">
        <v>26</v>
      </c>
      <c r="B22" s="18"/>
      <c r="C22" s="18"/>
      <c r="D22" s="23">
        <f>0.2*B18</f>
        <v>60000</v>
      </c>
      <c r="E22" s="23">
        <f>0.2*C18</f>
        <v>40000</v>
      </c>
      <c r="F22" s="11"/>
      <c r="G22" s="38" t="s">
        <v>77</v>
      </c>
      <c r="H22" s="35">
        <f>SUM(H20:H21)</f>
        <v>170000</v>
      </c>
      <c r="I22" s="35">
        <f>SUM(I20:I21)</f>
        <v>210000</v>
      </c>
      <c r="J22" s="11"/>
      <c r="K22" s="3"/>
      <c r="L22" s="3"/>
      <c r="M22" s="18"/>
      <c r="N22" s="18"/>
      <c r="O22" s="18"/>
      <c r="P22" s="11"/>
      <c r="Q22" s="11"/>
      <c r="R22" s="11"/>
    </row>
    <row r="23" spans="1:18" x14ac:dyDescent="0.25">
      <c r="A23" s="39" t="s">
        <v>62</v>
      </c>
      <c r="B23" s="18"/>
      <c r="C23" s="18"/>
      <c r="D23" s="23">
        <f>-0.03*0.6*B18</f>
        <v>-5400</v>
      </c>
      <c r="E23" s="23">
        <f>-0.03*0.6*C18</f>
        <v>-3599.9999999999995</v>
      </c>
      <c r="F23" s="11"/>
      <c r="G23" s="38" t="s">
        <v>78</v>
      </c>
      <c r="H23" s="35">
        <v>0</v>
      </c>
      <c r="I23" s="13">
        <f>E53</f>
        <v>10000</v>
      </c>
      <c r="J23" s="11"/>
      <c r="K23" s="3"/>
      <c r="L23" s="3"/>
      <c r="M23" s="40" t="s">
        <v>93</v>
      </c>
      <c r="N23" s="41">
        <f>N9+N16+N21</f>
        <v>-52400</v>
      </c>
      <c r="O23" s="41">
        <f>O9+O16+O21</f>
        <v>253400</v>
      </c>
      <c r="P23" s="11"/>
      <c r="Q23" s="11"/>
      <c r="R23" s="11"/>
    </row>
    <row r="24" spans="1:18" x14ac:dyDescent="0.25">
      <c r="A24" s="18"/>
      <c r="B24" s="18"/>
      <c r="C24" s="18"/>
      <c r="D24" s="18"/>
      <c r="E24" s="18"/>
      <c r="F24" s="11"/>
      <c r="G24" s="38" t="s">
        <v>49</v>
      </c>
      <c r="H24" s="36">
        <v>0</v>
      </c>
      <c r="I24" s="13">
        <v>-3000</v>
      </c>
      <c r="J24" s="11"/>
      <c r="K24" s="3"/>
      <c r="L24" s="3"/>
      <c r="M24" s="3"/>
      <c r="N24" s="10"/>
      <c r="O24" s="10"/>
      <c r="P24" s="11"/>
      <c r="Q24" s="11"/>
      <c r="R24" s="11"/>
    </row>
    <row r="25" spans="1:18" x14ac:dyDescent="0.25">
      <c r="A25" s="39" t="s">
        <v>63</v>
      </c>
      <c r="B25" s="23">
        <f>SUM(B20:B23)</f>
        <v>120000</v>
      </c>
      <c r="C25" s="23">
        <f t="shared" ref="C25:E25" si="2">SUM(C20:C23)</f>
        <v>200000</v>
      </c>
      <c r="D25" s="23">
        <f t="shared" si="2"/>
        <v>334600</v>
      </c>
      <c r="E25" s="23">
        <f t="shared" si="2"/>
        <v>476400</v>
      </c>
      <c r="F25" s="11"/>
      <c r="G25" s="38" t="s">
        <v>19</v>
      </c>
      <c r="H25" s="36">
        <f>P32</f>
        <v>-300</v>
      </c>
      <c r="I25" s="36">
        <f>Q32</f>
        <v>-1095</v>
      </c>
      <c r="J25" s="28"/>
      <c r="K25" s="3"/>
      <c r="L25" s="3"/>
      <c r="M25" s="26"/>
      <c r="N25" s="26"/>
      <c r="O25" s="26"/>
      <c r="P25" s="26"/>
      <c r="Q25" s="26"/>
      <c r="R25" s="11"/>
    </row>
    <row r="26" spans="1:18" x14ac:dyDescent="0.25">
      <c r="A26" s="18"/>
      <c r="B26" s="18"/>
      <c r="C26" s="18"/>
      <c r="D26" s="18"/>
      <c r="E26" s="18"/>
      <c r="F26" s="11"/>
      <c r="G26" s="38" t="s">
        <v>88</v>
      </c>
      <c r="H26" s="35">
        <f>SUM(H22:H25)</f>
        <v>169700</v>
      </c>
      <c r="I26" s="35">
        <f>SUM(I22:I25)</f>
        <v>215905</v>
      </c>
      <c r="J26" s="11"/>
      <c r="K26" s="3"/>
      <c r="L26" s="3"/>
      <c r="M26" s="26"/>
      <c r="N26" s="26"/>
      <c r="O26" s="26"/>
      <c r="P26" s="26"/>
      <c r="Q26" s="26"/>
      <c r="R26" s="11"/>
    </row>
    <row r="27" spans="1:18" x14ac:dyDescent="0.25">
      <c r="A27" s="39" t="s">
        <v>64</v>
      </c>
      <c r="B27" s="18"/>
      <c r="C27" s="18"/>
      <c r="D27" s="23">
        <f>D17+D18-D25</f>
        <v>345400</v>
      </c>
      <c r="E27" s="23">
        <f>E17+E18-E25</f>
        <v>469000</v>
      </c>
      <c r="F27" s="11"/>
      <c r="G27" s="38" t="s">
        <v>89</v>
      </c>
      <c r="H27" s="35">
        <f>-0.2*H26</f>
        <v>-33940</v>
      </c>
      <c r="I27" s="35">
        <f>-0.2*I26</f>
        <v>-43181</v>
      </c>
      <c r="J27" s="29">
        <f>SUM(H27:I27)</f>
        <v>-77121</v>
      </c>
      <c r="K27" s="3"/>
      <c r="L27" s="3"/>
      <c r="M27" s="40" t="s">
        <v>50</v>
      </c>
      <c r="N27" s="40" t="s">
        <v>27</v>
      </c>
      <c r="O27" s="40" t="s">
        <v>28</v>
      </c>
      <c r="P27" s="40" t="s">
        <v>29</v>
      </c>
      <c r="Q27" s="40" t="s">
        <v>30</v>
      </c>
      <c r="R27" s="11"/>
    </row>
    <row r="28" spans="1:18" x14ac:dyDescent="0.25">
      <c r="B28" s="11"/>
      <c r="C28" s="11"/>
      <c r="D28" s="11"/>
      <c r="E28" s="11"/>
      <c r="F28" s="11"/>
      <c r="G28" s="38" t="s">
        <v>32</v>
      </c>
      <c r="H28" s="37">
        <f>SUM(H26:H27)</f>
        <v>135760</v>
      </c>
      <c r="I28" s="37">
        <f>SUM(I26:I27)</f>
        <v>172724</v>
      </c>
      <c r="J28" s="29">
        <f>SUM(H28:I28)</f>
        <v>308484</v>
      </c>
      <c r="K28" s="3"/>
      <c r="L28" s="3"/>
      <c r="M28" s="40" t="s">
        <v>51</v>
      </c>
      <c r="N28" s="24"/>
      <c r="O28" s="24"/>
      <c r="P28" s="24">
        <f>B2</f>
        <v>30500</v>
      </c>
      <c r="Q28" s="24">
        <f>P36</f>
        <v>30800</v>
      </c>
      <c r="R28" s="11"/>
    </row>
    <row r="29" spans="1:18" x14ac:dyDescent="0.25">
      <c r="A29" s="11"/>
      <c r="B29" s="11"/>
      <c r="C29" s="11"/>
      <c r="D29" s="11"/>
      <c r="E29" s="11"/>
      <c r="F29" s="11"/>
      <c r="G29" s="11"/>
      <c r="H29" s="29"/>
      <c r="I29" s="29"/>
      <c r="J29" s="29"/>
      <c r="K29" s="3"/>
      <c r="L29" s="3"/>
      <c r="M29" s="40" t="s">
        <v>41</v>
      </c>
      <c r="N29" s="24"/>
      <c r="O29" s="24"/>
      <c r="P29" s="24">
        <f>N23</f>
        <v>-52400</v>
      </c>
      <c r="Q29" s="24">
        <f>O23</f>
        <v>253400</v>
      </c>
      <c r="R29" s="11"/>
    </row>
    <row r="30" spans="1:18" x14ac:dyDescent="0.25">
      <c r="A30" s="39" t="s">
        <v>33</v>
      </c>
      <c r="B30" s="39" t="s">
        <v>29</v>
      </c>
      <c r="C30" s="39" t="s">
        <v>30</v>
      </c>
      <c r="D30" s="3"/>
      <c r="E30" s="3"/>
      <c r="F30" s="11"/>
      <c r="G30" s="11"/>
      <c r="H30" s="11"/>
      <c r="I30" s="11"/>
      <c r="J30" s="11"/>
      <c r="K30" s="3"/>
      <c r="L30" s="3"/>
      <c r="M30" s="40" t="s">
        <v>48</v>
      </c>
      <c r="N30" s="24"/>
      <c r="O30" s="24"/>
      <c r="P30" s="24">
        <f>SUM(P28:P29)</f>
        <v>-21900</v>
      </c>
      <c r="Q30" s="24">
        <f>SUM(Q28:Q29)</f>
        <v>284200</v>
      </c>
      <c r="R30" s="11"/>
    </row>
    <row r="31" spans="1:18" x14ac:dyDescent="0.25">
      <c r="A31" s="18"/>
      <c r="B31" s="25"/>
      <c r="C31" s="25"/>
      <c r="D31" s="3"/>
      <c r="E31" s="3"/>
      <c r="F31" s="11"/>
      <c r="G31" s="11"/>
      <c r="H31" s="11"/>
      <c r="I31" s="11"/>
      <c r="J31" s="11"/>
      <c r="K31" s="3"/>
      <c r="L31" s="3"/>
      <c r="M31" s="40" t="s">
        <v>94</v>
      </c>
      <c r="N31" s="24"/>
      <c r="O31" s="24"/>
      <c r="P31" s="24">
        <f>-O34</f>
        <v>-20000</v>
      </c>
      <c r="Q31" s="24">
        <f>-P34</f>
        <v>-73000</v>
      </c>
      <c r="R31" s="11"/>
    </row>
    <row r="32" spans="1:18" x14ac:dyDescent="0.25">
      <c r="A32" s="39" t="s">
        <v>21</v>
      </c>
      <c r="B32" s="25">
        <v>0</v>
      </c>
      <c r="C32" s="25">
        <f>B42</f>
        <v>280000</v>
      </c>
      <c r="D32" s="3"/>
      <c r="E32" s="3"/>
      <c r="F32" s="11"/>
      <c r="G32" s="26"/>
      <c r="H32" s="27"/>
      <c r="I32" s="27"/>
      <c r="J32" s="27"/>
      <c r="K32" s="27"/>
      <c r="L32" s="11"/>
      <c r="M32" s="40" t="s">
        <v>19</v>
      </c>
      <c r="N32" s="24"/>
      <c r="O32" s="24"/>
      <c r="P32" s="24">
        <f>0.015*P31</f>
        <v>-300</v>
      </c>
      <c r="Q32" s="24">
        <f>0.015*Q31</f>
        <v>-1095</v>
      </c>
      <c r="R32" s="11"/>
    </row>
    <row r="33" spans="1:18" x14ac:dyDescent="0.25">
      <c r="A33" s="39" t="s">
        <v>34</v>
      </c>
      <c r="B33" s="25">
        <v>400000</v>
      </c>
      <c r="C33" s="25">
        <v>240000</v>
      </c>
      <c r="D33" s="3"/>
      <c r="E33" s="3"/>
      <c r="F33" s="11"/>
      <c r="G33" s="26"/>
      <c r="H33" s="26"/>
      <c r="I33" s="26"/>
      <c r="J33" s="26"/>
      <c r="K33" s="26"/>
      <c r="L33" s="11"/>
      <c r="M33" s="40" t="s">
        <v>48</v>
      </c>
      <c r="N33" s="24"/>
      <c r="O33" s="24"/>
      <c r="P33" s="24">
        <f>SUM(P30:P32)</f>
        <v>-42200</v>
      </c>
      <c r="Q33" s="24">
        <f>SUM(Q30:Q32)</f>
        <v>210105</v>
      </c>
      <c r="R33" s="11"/>
    </row>
    <row r="34" spans="1:18" x14ac:dyDescent="0.25">
      <c r="A34" s="39" t="s">
        <v>35</v>
      </c>
      <c r="B34" s="25"/>
      <c r="C34" s="25"/>
      <c r="D34" s="3"/>
      <c r="E34" s="3"/>
      <c r="F34" s="11"/>
      <c r="G34" s="26"/>
      <c r="H34" s="26"/>
      <c r="I34" s="26"/>
      <c r="J34" s="26"/>
      <c r="K34" s="26"/>
      <c r="L34" s="11"/>
      <c r="M34" s="40" t="s">
        <v>52</v>
      </c>
      <c r="N34" s="24"/>
      <c r="O34" s="24">
        <v>20000</v>
      </c>
      <c r="P34" s="24">
        <v>73000</v>
      </c>
      <c r="Q34" s="24">
        <v>0</v>
      </c>
      <c r="R34" s="11"/>
    </row>
    <row r="35" spans="1:18" x14ac:dyDescent="0.25">
      <c r="A35" s="39" t="s">
        <v>36</v>
      </c>
      <c r="B35" s="25">
        <f>0.3*B33</f>
        <v>120000</v>
      </c>
      <c r="C35" s="25">
        <f>0.3*C33</f>
        <v>72000</v>
      </c>
      <c r="D35" s="3"/>
      <c r="E35" s="3"/>
      <c r="F35" s="11"/>
      <c r="G35" s="26"/>
      <c r="H35" s="26"/>
      <c r="I35" s="26"/>
      <c r="J35" s="26"/>
      <c r="K35" s="26"/>
      <c r="L35" s="11"/>
      <c r="M35" s="18"/>
      <c r="N35" s="25"/>
      <c r="O35" s="25"/>
      <c r="P35" s="18"/>
      <c r="Q35" s="18"/>
      <c r="R35" s="11"/>
    </row>
    <row r="36" spans="1:18" x14ac:dyDescent="0.25">
      <c r="A36" s="39" t="s">
        <v>37</v>
      </c>
      <c r="B36" s="25"/>
      <c r="C36" s="25">
        <f>0.7*B33</f>
        <v>280000</v>
      </c>
      <c r="D36" s="3"/>
      <c r="E36" s="3"/>
      <c r="F36" s="11"/>
      <c r="G36" s="26"/>
      <c r="H36" s="26"/>
      <c r="I36" s="26"/>
      <c r="J36" s="26"/>
      <c r="K36" s="26"/>
      <c r="L36" s="11"/>
      <c r="M36" s="39" t="s">
        <v>95</v>
      </c>
      <c r="N36" s="25"/>
      <c r="O36" s="41">
        <f>P28</f>
        <v>30500</v>
      </c>
      <c r="P36" s="42">
        <f>P33+P34</f>
        <v>30800</v>
      </c>
      <c r="Q36" s="42">
        <f>Q33</f>
        <v>210105</v>
      </c>
      <c r="R36" s="11"/>
    </row>
    <row r="37" spans="1:18" x14ac:dyDescent="0.25">
      <c r="A37" s="39"/>
      <c r="B37" s="25"/>
      <c r="C37" s="25"/>
      <c r="D37" s="3"/>
      <c r="E37" s="3"/>
      <c r="F37" s="11"/>
      <c r="G37" s="27"/>
      <c r="H37" s="27"/>
      <c r="I37" s="27"/>
      <c r="J37" s="27"/>
      <c r="K37" s="27"/>
      <c r="L37" s="11"/>
      <c r="M37" s="11"/>
      <c r="N37" s="10"/>
      <c r="O37" s="10"/>
      <c r="P37" s="11"/>
      <c r="Q37" s="11"/>
      <c r="R37" s="11"/>
    </row>
    <row r="38" spans="1:18" x14ac:dyDescent="0.25">
      <c r="A38" s="39"/>
      <c r="B38" s="25"/>
      <c r="C38" s="25"/>
      <c r="D38" s="3"/>
      <c r="E38" s="3"/>
      <c r="F38" s="11"/>
      <c r="G38" s="26"/>
      <c r="H38" s="26"/>
      <c r="I38" s="27"/>
      <c r="J38" s="27"/>
      <c r="K38" s="27"/>
      <c r="L38" s="11"/>
      <c r="M38" s="11"/>
      <c r="N38" s="10"/>
      <c r="O38" s="10"/>
      <c r="P38" s="11"/>
      <c r="Q38" s="11"/>
      <c r="R38" s="11"/>
    </row>
    <row r="39" spans="1:18" x14ac:dyDescent="0.25">
      <c r="A39" s="18"/>
      <c r="B39" s="25"/>
      <c r="C39" s="25"/>
      <c r="D39" s="3"/>
      <c r="E39" s="3"/>
      <c r="F39" s="11"/>
      <c r="G39" s="26"/>
      <c r="H39" s="26"/>
      <c r="I39" s="27"/>
      <c r="J39" s="27"/>
      <c r="K39" s="27"/>
      <c r="L39" s="11"/>
      <c r="M39" s="11"/>
      <c r="N39" s="10"/>
      <c r="O39" s="10"/>
      <c r="P39" s="11"/>
      <c r="Q39" s="11"/>
      <c r="R39" s="11"/>
    </row>
    <row r="40" spans="1:18" x14ac:dyDescent="0.25">
      <c r="A40" s="39" t="s">
        <v>67</v>
      </c>
      <c r="B40" s="25">
        <f>SUM(B35:B38)</f>
        <v>120000</v>
      </c>
      <c r="C40" s="25">
        <f>SUM(C35:C38)</f>
        <v>352000</v>
      </c>
      <c r="D40" s="3"/>
      <c r="E40" s="3"/>
      <c r="F40" s="11"/>
      <c r="G40" s="26"/>
      <c r="H40" s="26"/>
      <c r="I40" s="27"/>
      <c r="J40" s="27"/>
      <c r="K40" s="27"/>
      <c r="L40" s="11"/>
      <c r="M40" s="11"/>
      <c r="N40" s="10"/>
      <c r="O40" s="10"/>
      <c r="P40" s="11"/>
      <c r="Q40" s="11"/>
      <c r="R40" s="11"/>
    </row>
    <row r="41" spans="1:18" x14ac:dyDescent="0.25">
      <c r="A41" s="18"/>
      <c r="B41" s="25"/>
      <c r="C41" s="25"/>
      <c r="D41" s="11"/>
      <c r="E41" s="11"/>
      <c r="F41" s="11"/>
      <c r="G41" s="26"/>
      <c r="H41" s="26"/>
      <c r="I41" s="27"/>
      <c r="J41" s="27"/>
      <c r="K41" s="27"/>
      <c r="L41" s="11"/>
      <c r="M41" s="11"/>
      <c r="N41" s="10"/>
      <c r="O41" s="11"/>
      <c r="P41" s="11"/>
      <c r="Q41" s="11"/>
      <c r="R41" s="11"/>
    </row>
    <row r="42" spans="1:18" x14ac:dyDescent="0.25">
      <c r="A42" s="39" t="s">
        <v>68</v>
      </c>
      <c r="B42" s="25">
        <f>B32+B33-B40</f>
        <v>280000</v>
      </c>
      <c r="C42" s="25">
        <f>C32+C33-C40</f>
        <v>168000</v>
      </c>
      <c r="D42" s="3"/>
      <c r="E42" s="3"/>
      <c r="F42" s="11"/>
      <c r="G42" s="26"/>
      <c r="H42" s="26"/>
      <c r="I42" s="27"/>
      <c r="J42" s="27"/>
      <c r="K42" s="27"/>
      <c r="L42" s="11"/>
      <c r="M42" s="11"/>
      <c r="N42" s="11"/>
      <c r="O42" s="11"/>
      <c r="P42" s="11"/>
      <c r="Q42" s="11"/>
      <c r="R42" s="11"/>
    </row>
    <row r="43" spans="1:18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 x14ac:dyDescent="0.25">
      <c r="A45" s="3"/>
      <c r="B45" s="3"/>
      <c r="C45" s="3"/>
      <c r="D45" s="3"/>
      <c r="E45" s="3"/>
      <c r="F45" s="11"/>
      <c r="G45" s="26"/>
      <c r="H45" s="26"/>
      <c r="I45" s="11"/>
      <c r="J45" s="11"/>
      <c r="K45" s="10"/>
      <c r="L45" s="11"/>
      <c r="M45" s="11"/>
      <c r="N45" s="11"/>
      <c r="O45" s="11"/>
      <c r="P45" s="11"/>
      <c r="Q45" s="11"/>
      <c r="R45" s="11"/>
    </row>
    <row r="46" spans="1:18" x14ac:dyDescent="0.25">
      <c r="A46" s="3"/>
      <c r="B46" s="3"/>
      <c r="C46" s="3"/>
      <c r="D46" s="3"/>
      <c r="E46" s="3"/>
      <c r="F46" s="11"/>
      <c r="G46" s="26"/>
      <c r="H46" s="26"/>
      <c r="I46" s="11"/>
      <c r="J46" s="11"/>
      <c r="K46" s="10"/>
      <c r="L46" s="11"/>
      <c r="M46" s="11"/>
      <c r="N46" s="11"/>
      <c r="O46" s="11"/>
      <c r="P46" s="11"/>
      <c r="Q46" s="11"/>
      <c r="R46" s="11"/>
    </row>
    <row r="47" spans="1:18" x14ac:dyDescent="0.25">
      <c r="A47" s="3"/>
      <c r="B47" s="3"/>
      <c r="C47" s="3"/>
      <c r="D47" s="3"/>
      <c r="E47" s="3"/>
      <c r="F47" s="11"/>
      <c r="G47" s="26"/>
      <c r="H47" s="26"/>
      <c r="I47" s="11"/>
      <c r="J47" s="11"/>
      <c r="K47" s="10"/>
      <c r="L47" s="11"/>
      <c r="M47" s="11"/>
      <c r="N47" s="11"/>
      <c r="O47" s="11"/>
      <c r="P47" s="11"/>
      <c r="Q47" s="11"/>
      <c r="R47" s="11"/>
    </row>
    <row r="48" spans="1:18" x14ac:dyDescent="0.25">
      <c r="A48" s="3"/>
      <c r="B48" s="3"/>
      <c r="C48" s="3"/>
      <c r="D48" s="3"/>
      <c r="E48" s="3"/>
      <c r="F48" s="11"/>
      <c r="G48" s="26"/>
      <c r="H48" s="26"/>
      <c r="I48" s="11"/>
      <c r="J48" s="11"/>
      <c r="K48" s="10"/>
      <c r="L48" s="11"/>
      <c r="M48" s="11"/>
      <c r="N48" s="11"/>
      <c r="O48" s="11"/>
      <c r="P48" s="11"/>
      <c r="Q48" s="11"/>
      <c r="R48" s="11"/>
    </row>
    <row r="49" spans="1:18" x14ac:dyDescent="0.25">
      <c r="A49" s="3"/>
      <c r="B49" s="3"/>
      <c r="C49" s="3"/>
      <c r="D49" s="3"/>
      <c r="E49" s="3"/>
      <c r="F49" s="11"/>
      <c r="G49" s="26"/>
      <c r="H49" s="26"/>
      <c r="I49" s="11"/>
      <c r="J49" s="11"/>
      <c r="K49" s="10"/>
      <c r="L49" s="11"/>
      <c r="M49" s="11"/>
      <c r="N49" s="11"/>
      <c r="O49" s="11"/>
      <c r="P49" s="11"/>
      <c r="Q49" s="11"/>
      <c r="R49" s="11"/>
    </row>
    <row r="50" spans="1:18" x14ac:dyDescent="0.25">
      <c r="A50" s="40" t="s">
        <v>42</v>
      </c>
      <c r="B50" s="40" t="s">
        <v>43</v>
      </c>
      <c r="C50" s="40" t="s">
        <v>18</v>
      </c>
      <c r="D50" s="40" t="s">
        <v>73</v>
      </c>
      <c r="E50" s="40" t="s">
        <v>74</v>
      </c>
      <c r="F50" s="11"/>
      <c r="G50" s="26"/>
      <c r="H50" s="26"/>
      <c r="I50" s="11"/>
      <c r="J50" s="11"/>
      <c r="K50" s="10"/>
      <c r="L50" s="11"/>
      <c r="M50" s="11"/>
      <c r="N50" s="11"/>
      <c r="O50" s="11"/>
      <c r="P50" s="11"/>
      <c r="Q50" s="11"/>
      <c r="R50" s="11"/>
    </row>
    <row r="51" spans="1:18" x14ac:dyDescent="0.25">
      <c r="A51" s="40" t="s">
        <v>44</v>
      </c>
      <c r="B51" s="2"/>
      <c r="C51" s="2"/>
      <c r="D51" s="2">
        <v>-140000</v>
      </c>
      <c r="E51" s="2"/>
      <c r="F51" s="11"/>
      <c r="G51" s="24"/>
      <c r="H51" s="40" t="s">
        <v>29</v>
      </c>
      <c r="I51" s="39" t="s">
        <v>30</v>
      </c>
      <c r="J51" s="11"/>
      <c r="K51" s="10"/>
      <c r="L51" s="11"/>
      <c r="M51" s="11"/>
      <c r="N51" s="11"/>
      <c r="O51" s="11"/>
      <c r="P51" s="11"/>
      <c r="Q51" s="11"/>
      <c r="R51" s="11"/>
    </row>
    <row r="52" spans="1:18" x14ac:dyDescent="0.25">
      <c r="A52" s="40" t="s">
        <v>75</v>
      </c>
      <c r="B52" s="2"/>
      <c r="C52" s="2"/>
      <c r="D52" s="2">
        <v>-50000</v>
      </c>
      <c r="E52" s="2"/>
      <c r="F52" s="11"/>
      <c r="G52" s="39" t="s">
        <v>4</v>
      </c>
      <c r="H52" s="23">
        <f>0.03*C18</f>
        <v>6000</v>
      </c>
      <c r="I52" s="23">
        <f>0.03*H16</f>
        <v>15000</v>
      </c>
      <c r="J52" s="11"/>
      <c r="K52" s="10"/>
      <c r="L52" s="11"/>
      <c r="M52" s="11"/>
      <c r="N52" s="11"/>
      <c r="O52" s="11"/>
      <c r="P52" s="11"/>
      <c r="Q52" s="11"/>
      <c r="R52" s="11"/>
    </row>
    <row r="53" spans="1:18" x14ac:dyDescent="0.25">
      <c r="A53" s="39" t="s">
        <v>45</v>
      </c>
      <c r="B53" s="2">
        <v>400000</v>
      </c>
      <c r="C53" s="2">
        <v>70000</v>
      </c>
      <c r="D53" s="2">
        <v>340000</v>
      </c>
      <c r="E53" s="2">
        <f>D53-(B53-C53)</f>
        <v>10000</v>
      </c>
      <c r="F53" s="11"/>
      <c r="G53" s="18"/>
      <c r="H53" s="18"/>
      <c r="I53" s="18"/>
      <c r="J53" s="11"/>
      <c r="K53" s="11"/>
      <c r="L53" s="11"/>
      <c r="M53" s="11"/>
      <c r="N53" s="11"/>
      <c r="O53" s="11"/>
      <c r="P53" s="11"/>
      <c r="Q53" s="11"/>
      <c r="R53" s="11"/>
    </row>
    <row r="54" spans="1:18" x14ac:dyDescent="0.25">
      <c r="A54" s="3"/>
      <c r="B54" s="3"/>
      <c r="C54" s="3"/>
      <c r="D54" s="3"/>
      <c r="E54" s="3"/>
      <c r="F54" s="11"/>
      <c r="G54" s="39" t="s">
        <v>87</v>
      </c>
      <c r="H54" s="18"/>
      <c r="I54" s="23">
        <f>SUM(H52:I52)</f>
        <v>21000</v>
      </c>
      <c r="J54" s="11"/>
      <c r="K54" s="11"/>
      <c r="L54" s="11"/>
      <c r="M54" s="11"/>
      <c r="N54" s="11"/>
      <c r="O54" s="11"/>
      <c r="P54" s="11"/>
      <c r="Q54" s="11"/>
      <c r="R54" s="11"/>
    </row>
    <row r="55" spans="1:18" x14ac:dyDescent="0.25">
      <c r="A55" s="3"/>
      <c r="B55" s="3"/>
      <c r="C55" s="3"/>
      <c r="D55" s="3"/>
      <c r="E55" s="3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1:18" x14ac:dyDescent="0.25">
      <c r="A56" s="40" t="s">
        <v>46</v>
      </c>
      <c r="B56" s="2">
        <f>B8</f>
        <v>433000</v>
      </c>
      <c r="C56" s="3"/>
      <c r="D56" s="3"/>
      <c r="E56" s="3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1:18" x14ac:dyDescent="0.25">
      <c r="A57" s="40" t="s">
        <v>31</v>
      </c>
      <c r="B57" s="2">
        <f>B9</f>
        <v>-129000</v>
      </c>
      <c r="C57" s="3"/>
      <c r="D57" s="3"/>
      <c r="E57" s="3"/>
      <c r="F57" s="11"/>
      <c r="G57" s="39" t="s">
        <v>54</v>
      </c>
      <c r="H57" s="18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1:18" x14ac:dyDescent="0.25">
      <c r="A58" s="39" t="s">
        <v>22</v>
      </c>
      <c r="B58" s="25">
        <v>400000</v>
      </c>
      <c r="C58" s="11"/>
      <c r="D58" s="11"/>
      <c r="E58" s="11"/>
      <c r="F58" s="11"/>
      <c r="G58" s="39" t="s">
        <v>55</v>
      </c>
      <c r="H58" s="23">
        <f>B4</f>
        <v>0</v>
      </c>
    </row>
    <row r="59" spans="1:18" x14ac:dyDescent="0.25">
      <c r="A59" s="39" t="s">
        <v>79</v>
      </c>
      <c r="B59" s="25">
        <f>-70000</f>
        <v>-70000</v>
      </c>
      <c r="G59" s="39" t="s">
        <v>34</v>
      </c>
      <c r="H59" s="23">
        <f>SUM(B33:C33)</f>
        <v>640000</v>
      </c>
    </row>
    <row r="60" spans="1:18" x14ac:dyDescent="0.25">
      <c r="A60" s="39" t="s">
        <v>47</v>
      </c>
      <c r="B60" s="41">
        <f>-D51-D52</f>
        <v>190000</v>
      </c>
      <c r="G60" s="39" t="s">
        <v>56</v>
      </c>
      <c r="H60" s="23">
        <f>SUM(H17:I17)</f>
        <v>-440000</v>
      </c>
    </row>
    <row r="61" spans="1:18" x14ac:dyDescent="0.25">
      <c r="A61" s="39" t="s">
        <v>80</v>
      </c>
      <c r="B61" s="41">
        <f>B56-B58+B60</f>
        <v>223000</v>
      </c>
      <c r="G61" s="18"/>
      <c r="H61" s="18"/>
    </row>
    <row r="62" spans="1:18" x14ac:dyDescent="0.25">
      <c r="A62" s="39" t="s">
        <v>81</v>
      </c>
      <c r="B62" s="42">
        <f>B57-B59+SUM(H21:I21)</f>
        <v>-77000</v>
      </c>
      <c r="G62" s="39" t="s">
        <v>57</v>
      </c>
      <c r="H62" s="23">
        <f>H59+H60</f>
        <v>200000</v>
      </c>
    </row>
    <row r="65" spans="1:2" x14ac:dyDescent="0.25">
      <c r="A65" s="30" t="s">
        <v>85</v>
      </c>
      <c r="B65" s="20">
        <f>D8</f>
        <v>400000</v>
      </c>
    </row>
    <row r="66" spans="1:2" x14ac:dyDescent="0.25">
      <c r="A66" s="30" t="s">
        <v>84</v>
      </c>
      <c r="B66" s="22">
        <f>O15</f>
        <v>14000</v>
      </c>
    </row>
    <row r="67" spans="1:2" x14ac:dyDescent="0.25">
      <c r="A67" s="30" t="s">
        <v>86</v>
      </c>
      <c r="B67" s="20">
        <f>SUM(B65:B66)</f>
        <v>414000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F4CC-79E0-41D6-9496-BC3C30650E5A}">
  <dimension ref="O24"/>
  <sheetViews>
    <sheetView zoomScale="115" zoomScaleNormal="115" workbookViewId="0">
      <selection activeCell="O28" sqref="O28"/>
    </sheetView>
  </sheetViews>
  <sheetFormatPr baseColWidth="10" defaultRowHeight="14.25" x14ac:dyDescent="0.2"/>
  <sheetData>
    <row r="24" spans="15:15" x14ac:dyDescent="0.2">
      <c r="O24" s="1" t="s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Francisca Ibarra Carvajal</dc:creator>
  <cp:lastModifiedBy>gabriel haensgen</cp:lastModifiedBy>
  <dcterms:created xsi:type="dcterms:W3CDTF">2020-07-01T22:03:16Z</dcterms:created>
  <dcterms:modified xsi:type="dcterms:W3CDTF">2020-12-02T21:59:59Z</dcterms:modified>
</cp:coreProperties>
</file>