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49DE3DE-ED0B-4D1A-8AA8-6BD6ABB54D32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8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B4" i="8"/>
  <c r="AB5" i="8"/>
  <c r="AB6" i="8"/>
  <c r="AB7" i="8"/>
  <c r="AB8" i="8"/>
  <c r="AB9" i="8"/>
  <c r="AB10" i="8"/>
  <c r="AB12" i="8"/>
  <c r="AB13" i="8"/>
  <c r="AB14" i="8"/>
  <c r="AB15" i="8"/>
  <c r="AB16" i="8"/>
  <c r="AB17" i="8"/>
  <c r="AB18" i="8"/>
  <c r="AB19" i="8"/>
  <c r="AB20" i="8"/>
  <c r="AB21" i="8"/>
  <c r="AB25" i="8"/>
  <c r="AB27" i="8"/>
  <c r="AB28" i="8"/>
  <c r="AB29" i="8"/>
  <c r="AB30" i="8"/>
  <c r="AB32" i="8"/>
  <c r="AB33" i="8"/>
  <c r="AB34" i="8"/>
  <c r="AB37" i="8"/>
  <c r="AB39" i="8"/>
  <c r="AB40" i="8"/>
  <c r="AB41" i="8"/>
  <c r="AB42" i="8"/>
  <c r="AB43" i="8"/>
  <c r="AB44" i="8"/>
  <c r="AB46" i="8"/>
  <c r="AB47" i="8"/>
  <c r="AB48" i="8"/>
  <c r="AB49" i="8"/>
  <c r="AB50" i="8"/>
  <c r="AB51" i="8"/>
  <c r="AB52" i="8"/>
  <c r="AB53" i="8"/>
  <c r="AB55" i="8"/>
  <c r="AB56" i="8"/>
  <c r="AA56" i="8"/>
  <c r="AA55" i="8"/>
  <c r="AA53" i="8"/>
  <c r="AA52" i="8"/>
  <c r="AA51" i="8"/>
  <c r="AA50" i="8"/>
  <c r="AA49" i="8"/>
  <c r="AA48" i="8"/>
  <c r="AA47" i="8"/>
  <c r="AA46" i="8"/>
  <c r="AA44" i="8"/>
  <c r="AA43" i="8"/>
  <c r="AA42" i="8"/>
  <c r="AA41" i="8"/>
  <c r="AA40" i="8"/>
  <c r="AA39" i="8"/>
  <c r="AA37" i="8"/>
  <c r="AA34" i="8"/>
  <c r="AA33" i="8"/>
  <c r="AA32" i="8"/>
  <c r="AA30" i="8"/>
  <c r="AA29" i="8"/>
  <c r="AA28" i="8"/>
  <c r="AA27" i="8"/>
  <c r="AA25" i="8"/>
  <c r="AA21" i="8"/>
  <c r="AA20" i="8"/>
  <c r="AA19" i="8"/>
  <c r="AA18" i="8"/>
  <c r="AA17" i="8"/>
  <c r="AA16" i="8"/>
  <c r="AA15" i="8"/>
  <c r="AA14" i="8"/>
  <c r="AA13" i="8"/>
  <c r="AA12" i="8"/>
  <c r="AA10" i="8"/>
  <c r="AA9" i="8"/>
  <c r="AA8" i="8"/>
  <c r="AA7" i="8"/>
  <c r="AA6" i="8"/>
  <c r="AA5" i="8"/>
  <c r="AA4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X2" i="8" l="1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V2" i="8"/>
  <c r="V3" i="8"/>
  <c r="Y3" i="8" s="1"/>
  <c r="V4" i="8"/>
  <c r="V5" i="8"/>
  <c r="V6" i="8"/>
  <c r="V7" i="8"/>
  <c r="Y7" i="8" s="1"/>
  <c r="V8" i="8"/>
  <c r="V9" i="8"/>
  <c r="V10" i="8"/>
  <c r="V11" i="8"/>
  <c r="Y11" i="8" s="1"/>
  <c r="V12" i="8"/>
  <c r="V13" i="8"/>
  <c r="V14" i="8"/>
  <c r="V15" i="8"/>
  <c r="Y15" i="8" s="1"/>
  <c r="V16" i="8"/>
  <c r="V17" i="8"/>
  <c r="V18" i="8"/>
  <c r="V19" i="8"/>
  <c r="Y19" i="8" s="1"/>
  <c r="V20" i="8"/>
  <c r="V21" i="8"/>
  <c r="V22" i="8"/>
  <c r="V23" i="8"/>
  <c r="Y23" i="8" s="1"/>
  <c r="V24" i="8"/>
  <c r="V25" i="8"/>
  <c r="V26" i="8"/>
  <c r="V27" i="8"/>
  <c r="Y27" i="8" s="1"/>
  <c r="V28" i="8"/>
  <c r="V29" i="8"/>
  <c r="V30" i="8"/>
  <c r="V31" i="8"/>
  <c r="Y31" i="8" s="1"/>
  <c r="V32" i="8"/>
  <c r="V33" i="8"/>
  <c r="V34" i="8"/>
  <c r="V35" i="8"/>
  <c r="Y35" i="8" s="1"/>
  <c r="V36" i="8"/>
  <c r="V37" i="8"/>
  <c r="V38" i="8"/>
  <c r="V39" i="8"/>
  <c r="Y39" i="8" s="1"/>
  <c r="V40" i="8"/>
  <c r="V41" i="8"/>
  <c r="V42" i="8"/>
  <c r="V43" i="8"/>
  <c r="Y43" i="8" s="1"/>
  <c r="V44" i="8"/>
  <c r="V45" i="8"/>
  <c r="V46" i="8"/>
  <c r="V47" i="8"/>
  <c r="Y47" i="8" s="1"/>
  <c r="V48" i="8"/>
  <c r="V49" i="8"/>
  <c r="V50" i="8"/>
  <c r="V51" i="8"/>
  <c r="Y51" i="8" s="1"/>
  <c r="V52" i="8"/>
  <c r="V53" i="8"/>
  <c r="V54" i="8"/>
  <c r="V55" i="8"/>
  <c r="Y55" i="8" s="1"/>
  <c r="V56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T2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O2" i="8"/>
  <c r="S2" i="8" s="1"/>
  <c r="O3" i="8"/>
  <c r="S3" i="8" s="1"/>
  <c r="S10" i="8"/>
  <c r="S9" i="8"/>
  <c r="S8" i="8"/>
  <c r="S7" i="8"/>
  <c r="S6" i="8"/>
  <c r="S56" i="8"/>
  <c r="S55" i="8"/>
  <c r="S53" i="8"/>
  <c r="S52" i="8"/>
  <c r="S51" i="8"/>
  <c r="S50" i="8"/>
  <c r="S49" i="8"/>
  <c r="S48" i="8"/>
  <c r="S47" i="8"/>
  <c r="S46" i="8"/>
  <c r="S44" i="8"/>
  <c r="S43" i="8"/>
  <c r="S42" i="8"/>
  <c r="S41" i="8"/>
  <c r="S40" i="8"/>
  <c r="S39" i="8"/>
  <c r="S37" i="8"/>
  <c r="S34" i="8"/>
  <c r="S33" i="8"/>
  <c r="S32" i="8"/>
  <c r="S30" i="8"/>
  <c r="S29" i="8"/>
  <c r="S28" i="8"/>
  <c r="S27" i="8"/>
  <c r="S25" i="8"/>
  <c r="S21" i="8"/>
  <c r="S20" i="8"/>
  <c r="S19" i="8"/>
  <c r="S18" i="8"/>
  <c r="S17" i="8"/>
  <c r="S16" i="8"/>
  <c r="S15" i="8"/>
  <c r="S14" i="8"/>
  <c r="S13" i="8"/>
  <c r="S12" i="8"/>
  <c r="S5" i="8"/>
  <c r="S4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O38" i="8"/>
  <c r="O36" i="8"/>
  <c r="O11" i="8"/>
  <c r="O35" i="8"/>
  <c r="O31" i="8"/>
  <c r="O26" i="8"/>
  <c r="O24" i="8"/>
  <c r="O23" i="8"/>
  <c r="O22" i="8"/>
  <c r="O54" i="8"/>
  <c r="S54" i="8" s="1"/>
  <c r="O45" i="8"/>
  <c r="T40" i="8"/>
  <c r="Y56" i="8" l="1"/>
  <c r="Y52" i="8"/>
  <c r="Y48" i="8"/>
  <c r="Y44" i="8"/>
  <c r="Y40" i="8"/>
  <c r="Y36" i="8"/>
  <c r="Y32" i="8"/>
  <c r="Y28" i="8"/>
  <c r="Y24" i="8"/>
  <c r="Y20" i="8"/>
  <c r="Y16" i="8"/>
  <c r="Y12" i="8"/>
  <c r="Y8" i="8"/>
  <c r="Y4" i="8"/>
  <c r="S22" i="8"/>
  <c r="AB22" i="8"/>
  <c r="AA22" i="8"/>
  <c r="S24" i="8"/>
  <c r="AB24" i="8"/>
  <c r="AA24" i="8"/>
  <c r="S11" i="8"/>
  <c r="AA11" i="8"/>
  <c r="AB11" i="8"/>
  <c r="AB2" i="8"/>
  <c r="AA2" i="8"/>
  <c r="S31" i="8"/>
  <c r="AA31" i="8"/>
  <c r="AB31" i="8"/>
  <c r="S38" i="8"/>
  <c r="AB38" i="8"/>
  <c r="AA38" i="8"/>
  <c r="S23" i="8"/>
  <c r="AA23" i="8"/>
  <c r="AB23" i="8"/>
  <c r="S35" i="8"/>
  <c r="AA35" i="8"/>
  <c r="AB35" i="8"/>
  <c r="AA3" i="8"/>
  <c r="AB3" i="8"/>
  <c r="S45" i="8"/>
  <c r="AB45" i="8"/>
  <c r="AA45" i="8"/>
  <c r="AB54" i="8"/>
  <c r="AA54" i="8"/>
  <c r="S26" i="8"/>
  <c r="AB26" i="8"/>
  <c r="AA26" i="8"/>
  <c r="S36" i="8"/>
  <c r="AB36" i="8"/>
  <c r="AA36" i="8"/>
  <c r="Y18" i="8"/>
  <c r="Y10" i="8"/>
  <c r="Y2" i="8"/>
  <c r="Y53" i="8"/>
  <c r="Y49" i="8"/>
  <c r="Y45" i="8"/>
  <c r="Y41" i="8"/>
  <c r="Y37" i="8"/>
  <c r="Y33" i="8"/>
  <c r="Y29" i="8"/>
  <c r="Y25" i="8"/>
  <c r="Y21" i="8"/>
  <c r="Y17" i="8"/>
  <c r="Y13" i="8"/>
  <c r="Y9" i="8"/>
  <c r="Y5" i="8"/>
  <c r="Y54" i="8"/>
  <c r="Y50" i="8"/>
  <c r="Y46" i="8"/>
  <c r="Y42" i="8"/>
  <c r="Y38" i="8"/>
  <c r="Y34" i="8"/>
  <c r="Y30" i="8"/>
  <c r="Y26" i="8"/>
  <c r="Y22" i="8"/>
  <c r="Y14" i="8"/>
  <c r="Y6" i="8"/>
</calcChain>
</file>

<file path=xl/sharedStrings.xml><?xml version="1.0" encoding="utf-8"?>
<sst xmlns="http://schemas.openxmlformats.org/spreadsheetml/2006/main" count="85" uniqueCount="43">
  <si>
    <t>A-</t>
  </si>
  <si>
    <t>الموجودات غير المتداولة</t>
  </si>
  <si>
    <t>اجمالي الموجودات</t>
  </si>
  <si>
    <t>حقوق الملكية</t>
  </si>
  <si>
    <t>المطلوبات  المتداولة</t>
  </si>
  <si>
    <t>رأس المال</t>
  </si>
  <si>
    <t>الإيرادات</t>
  </si>
  <si>
    <t>B</t>
  </si>
  <si>
    <t>صافي الربح(الخسارة)</t>
  </si>
  <si>
    <t>BB+</t>
  </si>
  <si>
    <t>BBB-</t>
  </si>
  <si>
    <t>B-</t>
  </si>
  <si>
    <t>A</t>
  </si>
  <si>
    <t>التصنيف</t>
  </si>
  <si>
    <t>BBB+</t>
  </si>
  <si>
    <t>BBB</t>
  </si>
  <si>
    <t>CCC+</t>
  </si>
  <si>
    <t>العام المالي</t>
  </si>
  <si>
    <t>B+</t>
  </si>
  <si>
    <t>BB-</t>
  </si>
  <si>
    <t>BB</t>
  </si>
  <si>
    <t>A+</t>
  </si>
  <si>
    <t>اجمالي الديون</t>
  </si>
  <si>
    <t>اجمالي الخصوم</t>
  </si>
  <si>
    <t>النقد والاستثمارات قصيرة الاجل</t>
  </si>
  <si>
    <t>نسبة السيولة</t>
  </si>
  <si>
    <t>الرافعة المالية</t>
  </si>
  <si>
    <t>صافي الربح</t>
  </si>
  <si>
    <t>دورة التحصيل</t>
  </si>
  <si>
    <t>الذمم المدينة " العملاء "</t>
  </si>
  <si>
    <t>تكلفة المبيعات</t>
  </si>
  <si>
    <t>المخزون</t>
  </si>
  <si>
    <t>الذمم الدائنة " الموردين "</t>
  </si>
  <si>
    <t>مجمل الربح</t>
  </si>
  <si>
    <t>نسبة مجمل الربح</t>
  </si>
  <si>
    <t>دورة المشتريات</t>
  </si>
  <si>
    <t>دورة المخزون</t>
  </si>
  <si>
    <t>صافي الدورة النقدية</t>
  </si>
  <si>
    <t>معدل دوران الاصول</t>
  </si>
  <si>
    <t>نسبة الديون الى حقوق الملكية</t>
  </si>
  <si>
    <t>الديون الى اجمالي الخصوم</t>
  </si>
  <si>
    <t>العائد على الأصول ROA</t>
  </si>
  <si>
    <t>العائد على حقوق الملكية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</si>
</sst>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4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9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28"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4" formatCode="#,##0.00"/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64" formatCode="#,##0.000"/>
      <fill>
        <patternFill patternType="solid">
          <fgColor indexed="64"/>
          <bgColor theme="5" tint="0.79998168889431442"/>
        </patternFill>
      </fill>
    </dxf>
    <dxf>
      <numFmt numFmtId="4" formatCode="#,##0.00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E5448-4209-4AC1-8598-CFA1BC093FC8}" name="Table1345" displayName="Table1345" ref="A1:AD56" totalsRowShown="0">
  <autoFilter ref="A1:AD56" xr:uid="{429C4CC7-787A-40CC-8159-DF4E4BA426D7}"/>
  <tableColumns count="30">
    <tableColumn id="1" xr3:uid="{F5D02396-438B-4E81-BDF7-A359CA41CBDB}" name="التصنيف"/>
    <tableColumn id="2" xr3:uid="{A3F094CF-318C-4C4B-831A-6DC8FB3E199E}" name="العام المالي"/>
    <tableColumn id="11" xr3:uid="{C10E880D-8997-442B-8B92-CB0EA435FC03}" name="الإيرادات" dataDxfId="27"/>
    <tableColumn id="7" xr3:uid="{E164C0D1-03A4-4B37-B7FD-9230D4A84D41}" name="تكلفة المبيعات" dataDxfId="26"/>
    <tableColumn id="21" xr3:uid="{918CB7AC-008D-4542-A7F0-0D0B83E351E2}" name="مجمل الربح" dataDxfId="14"/>
    <tableColumn id="12" xr3:uid="{5A8CF75A-66E0-4658-AFBF-9147A41F943F}" name="صافي الربح(الخسارة)" dataDxfId="25"/>
    <tableColumn id="29" xr3:uid="{D237DE56-FF4D-446C-8FD5-1CD1A2936E2B}" name="النقد والاستثمارات قصيرة الاجل" dataDxfId="24"/>
    <tableColumn id="3" xr3:uid="{DC815F04-0A7D-4F81-84AC-4FF88F843D74}" name="الموجودات غير المتداولة" dataDxfId="23"/>
    <tableColumn id="9" xr3:uid="{794B5CCB-D37F-4288-A283-0119F26BA267}" name="المخزون" dataDxfId="22"/>
    <tableColumn id="4" xr3:uid="{3A7DB305-CD56-426D-AA5C-0816AF77ABB1}" name="الذمم المدينة &quot; العملاء &quot;" dataDxfId="21"/>
    <tableColumn id="5" xr3:uid="{C31B2E98-3ED3-4ECD-93AD-DF19F42FE650}" name="اجمالي الموجودات" dataDxfId="20"/>
    <tableColumn id="8" xr3:uid="{B8C6B38D-B1E3-4851-9661-F208B465E740}" name="المطلوبات  المتداولة" dataDxfId="19"/>
    <tableColumn id="18" xr3:uid="{DC80C9BD-E44B-410D-8813-97861112ADE2}" name="الذمم الدائنة &quot; الموردين &quot;" dataDxfId="18"/>
    <tableColumn id="39" xr3:uid="{5E6A68BE-7687-4E3E-8347-C86601C05F11}" name="اجمالي الخصوم" dataDxfId="17">
      <calculatedColumnFormula>Table1345[[#This Row],[المطلوبات  المتداولة]]+#REF!</calculatedColumnFormula>
    </tableColumn>
    <tableColumn id="38" xr3:uid="{F024F87C-4872-40FF-A0F4-3FBDFEBF2CAC}" name="اجمالي الديون" dataDxfId="16"/>
    <tableColumn id="6" xr3:uid="{C8F8FA7F-D85A-4356-B1F1-AF6B46A00CBD}" name="حقوق الملكية" dataDxfId="15"/>
    <tableColumn id="10" xr3:uid="{C48C66D5-F280-4456-84EB-9572C436012E}" name="رأس المال" dataDxfId="8"/>
    <tableColumn id="13" xr3:uid="{C0C8A189-E825-45C2-88A3-30744F3C50AD}" name="نسبة السيولة" dataDxfId="7">
      <calculatedColumnFormula>Table1345[[#This Row],[النقد والاستثمارات قصيرة الاجل]]/Table1345[[#This Row],[المطلوبات  المتداولة]]</calculatedColumnFormula>
    </tableColumn>
    <tableColumn id="17" xr3:uid="{4BE65CC0-D880-46F3-A3C3-4272ACB70E8C}" name="الرافعة المالية" dataDxfId="6">
      <calculatedColumnFormula>Table1345[[#This Row],[اجمالي الديون]]/Table1345[[#This Row],[حقوق الملكية]]</calculatedColumnFormula>
    </tableColumn>
    <tableColumn id="15" xr3:uid="{B2E79EBC-4E98-43FD-8A34-E264B83D1D36}" name="صافي الربح" dataDxfId="5">
      <calculatedColumnFormula>Table1345[[#This Row],[صافي الربح(الخسارة)]]/Table1345[[#This Row],[الإيرادات]]</calculatedColumnFormula>
    </tableColumn>
    <tableColumn id="36" xr3:uid="{F5248E01-EC09-4DA5-975C-235C0399F78D}" name="نسبة مجمل الربح" dataDxfId="13">
      <calculatedColumnFormula>Table1345[[#This Row],[مجمل الربح]]/Table1345[[#This Row],[الإيرادات]]</calculatedColumnFormula>
    </tableColumn>
    <tableColumn id="35" xr3:uid="{53BC1FD4-02FE-444A-B672-FCA279B1C80C}" name="دورة التحصيل" dataDxfId="12">
      <calculatedColumnFormula>Table1345[[#This Row],[الذمم المدينة " العملاء "]]/Table1345[[#This Row],[الإيرادات]]*365</calculatedColumnFormula>
    </tableColumn>
    <tableColumn id="37" xr3:uid="{2806197C-D21D-430E-A6CC-FD1BAB251AE7}" name="دورة المشتريات" dataDxfId="11">
      <calculatedColumnFormula>Table1345[[#This Row],[الذمم الدائنة " الموردين "]]/Table1345[[#This Row],[تكلفة المبيعات]]*365</calculatedColumnFormula>
    </tableColumn>
    <tableColumn id="14" xr3:uid="{D84CADAA-919D-4BE3-B1AF-0EECBC07F3EE}" name="دورة المخزون" dataDxfId="10">
      <calculatedColumnFormula>Table1345[[#This Row],[المخزون]]/Table1345[[#This Row],[تكلفة المبيعات]]*365</calculatedColumnFormula>
    </tableColumn>
    <tableColumn id="19" xr3:uid="{BE72E10C-E099-4FF3-8CD7-B24491E42432}" name="صافي الدورة النقدية" dataDxfId="2">
      <calculatedColumnFormula>Table1345[[#This Row],[دورة التحصيل]]+Table1345[[#This Row],[دورة المخزون]]-Table1345[[#This Row],[دورة المشتريات]]</calculatedColumnFormula>
    </tableColumn>
    <tableColumn id="20" xr3:uid="{587A171C-7CBF-4E8D-B1D5-AC3969A0D569}" name="معدل دوران الاصول" dataDxfId="0">
      <calculatedColumnFormula>Table1345[[#This Row],[الإيرادات]]/Table1345[[#This Row],[اجمالي الموجودات]]</calculatedColumnFormula>
    </tableColumn>
    <tableColumn id="25" xr3:uid="{95C2F5B1-1221-41F7-B9C7-D72753CD8B20}" name="نسبة الديون الى حقوق الملكية" dataDxfId="1">
      <calculatedColumnFormula>Table1345[[#This Row],[اجمالي الديون]]/Table1345[[#This Row],[حقوق الملكية]]</calculatedColumnFormula>
    </tableColumn>
    <tableColumn id="22" xr3:uid="{A69005C2-48E8-494B-8106-69EF24C233B4}" name="الديون الى اجمالي الخصوم" dataDxfId="3">
      <calculatedColumnFormula>Table1345[[#This Row],[اجمالي الديون]]/Table1345[[#This Row],[اجمالي الخصوم]]</calculatedColumnFormula>
    </tableColumn>
    <tableColumn id="23" xr3:uid="{B77152DA-C8D9-4EDA-8CD0-B93B7EFA19BD}" name="العائد على الأصول ROA" dataDxfId="4">
      <calculatedColumnFormula>Table1345[[#This Row],[صافي الربح(الخسارة)]]/Table1345[[#This Row],[اجمالي الموجودات]]</calculatedColumnFormula>
    </tableColumn>
    <tableColumn id="24" xr3:uid="{CFCCF4C6-2E33-4B1B-AFA3-CD9E0151D559}" name="العائد على حقوق الملكية ROI" dataDxfId="9">
      <calculatedColumnFormula>Table1345[[#This Row],[صافي الربح(الخسارة)]]/Table1345[[#This Row],[رأس المال]]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2686-C90A-47C7-9B66-2AC3C6526849}">
  <dimension ref="A1:AN56"/>
  <sheetViews>
    <sheetView rightToLeft="1" tabSelected="1" topLeftCell="V1" workbookViewId="0">
      <selection activeCell="AB2" sqref="AB2"/>
    </sheetView>
  </sheetViews>
  <sheetFormatPr defaultRowHeight="15" x14ac:dyDescent="0.25"/>
  <cols>
    <col min="1" max="1" width="10" bestFit="1" customWidth="1"/>
    <col min="2" max="2" width="11" bestFit="1" customWidth="1"/>
    <col min="3" max="3" width="13.85546875" customWidth="1"/>
    <col min="4" max="4" width="14.28515625" bestFit="1" customWidth="1"/>
    <col min="5" max="5" width="13.85546875" customWidth="1"/>
    <col min="6" max="6" width="18.5703125" bestFit="1" customWidth="1"/>
    <col min="7" max="7" width="27" bestFit="1" customWidth="1"/>
    <col min="8" max="8" width="21.7109375" customWidth="1"/>
    <col min="9" max="9" width="12.7109375" bestFit="1" customWidth="1"/>
    <col min="10" max="10" width="21.85546875" bestFit="1" customWidth="1"/>
    <col min="11" max="11" width="16.85546875" bestFit="1" customWidth="1"/>
    <col min="12" max="12" width="18.5703125" bestFit="1" customWidth="1"/>
    <col min="13" max="13" width="22.5703125" bestFit="1" customWidth="1"/>
    <col min="14" max="14" width="14.42578125" bestFit="1" customWidth="1"/>
    <col min="15" max="15" width="13.140625" bestFit="1" customWidth="1"/>
    <col min="16" max="16" width="13.85546875" bestFit="1" customWidth="1"/>
    <col min="17" max="17" width="12.7109375" bestFit="1" customWidth="1"/>
    <col min="18" max="18" width="13.28515625" bestFit="1" customWidth="1"/>
    <col min="19" max="19" width="13.42578125" bestFit="1" customWidth="1"/>
    <col min="20" max="20" width="11.28515625" bestFit="1" customWidth="1"/>
    <col min="21" max="21" width="12.28515625" bestFit="1" customWidth="1"/>
    <col min="22" max="22" width="16.7109375" bestFit="1" customWidth="1"/>
    <col min="23" max="23" width="13.7109375" bestFit="1" customWidth="1"/>
    <col min="24" max="24" width="14.28515625" bestFit="1" customWidth="1"/>
    <col min="25" max="25" width="13.140625" bestFit="1" customWidth="1"/>
    <col min="26" max="26" width="17.5703125" bestFit="1" customWidth="1"/>
    <col min="27" max="27" width="17.85546875" bestFit="1" customWidth="1"/>
    <col min="28" max="28" width="28.140625" bestFit="1" customWidth="1"/>
    <col min="29" max="29" width="22.140625" bestFit="1" customWidth="1"/>
    <col min="30" max="30" width="20.85546875" bestFit="1" customWidth="1"/>
    <col min="31" max="31" width="25.42578125" bestFit="1" customWidth="1"/>
    <col min="32" max="32" width="20.42578125" bestFit="1" customWidth="1"/>
    <col min="33" max="33" width="17.85546875" bestFit="1" customWidth="1"/>
    <col min="35" max="35" width="25.42578125" bestFit="1" customWidth="1"/>
    <col min="37" max="37" width="22.140625" bestFit="1" customWidth="1"/>
    <col min="38" max="38" width="20.85546875" bestFit="1" customWidth="1"/>
    <col min="39" max="39" width="25.42578125" bestFit="1" customWidth="1"/>
    <col min="40" max="40" width="10.28515625" style="4" bestFit="1" customWidth="1"/>
    <col min="41" max="41" width="10" bestFit="1" customWidth="1"/>
  </cols>
  <sheetData>
    <row r="1" spans="1:40" x14ac:dyDescent="0.25">
      <c r="A1" t="s">
        <v>13</v>
      </c>
      <c r="B1" t="s">
        <v>17</v>
      </c>
      <c r="C1" t="s">
        <v>6</v>
      </c>
      <c r="D1" t="s">
        <v>30</v>
      </c>
      <c r="E1" t="s">
        <v>33</v>
      </c>
      <c r="F1" t="s">
        <v>8</v>
      </c>
      <c r="G1" t="s">
        <v>24</v>
      </c>
      <c r="H1" t="s">
        <v>1</v>
      </c>
      <c r="I1" t="s">
        <v>31</v>
      </c>
      <c r="J1" t="s">
        <v>29</v>
      </c>
      <c r="K1" t="s">
        <v>2</v>
      </c>
      <c r="L1" t="s">
        <v>4</v>
      </c>
      <c r="M1" t="s">
        <v>32</v>
      </c>
      <c r="N1" t="s">
        <v>23</v>
      </c>
      <c r="O1" t="s">
        <v>22</v>
      </c>
      <c r="P1" t="s">
        <v>3</v>
      </c>
      <c r="Q1" t="s">
        <v>5</v>
      </c>
      <c r="R1" s="3" t="s">
        <v>25</v>
      </c>
      <c r="S1" t="s">
        <v>26</v>
      </c>
      <c r="T1" t="s">
        <v>27</v>
      </c>
      <c r="U1" t="s">
        <v>34</v>
      </c>
      <c r="V1" t="s">
        <v>28</v>
      </c>
      <c r="W1" t="s">
        <v>35</v>
      </c>
      <c r="X1" t="s">
        <v>36</v>
      </c>
      <c r="Y1" t="s">
        <v>37</v>
      </c>
      <c r="Z1" t="s">
        <v>38</v>
      </c>
      <c r="AA1" s="4" t="s">
        <v>39</v>
      </c>
      <c r="AB1" t="s">
        <v>40</v>
      </c>
      <c r="AC1" t="s">
        <v>41</v>
      </c>
      <c r="AD1" t="s">
        <v>42</v>
      </c>
      <c r="AN1"/>
    </row>
    <row r="2" spans="1:40" x14ac:dyDescent="0.25">
      <c r="A2" s="5" t="s">
        <v>0</v>
      </c>
      <c r="B2" s="5">
        <v>2023</v>
      </c>
      <c r="C2" s="6">
        <v>24265089</v>
      </c>
      <c r="D2" s="6">
        <v>12315753</v>
      </c>
      <c r="E2" s="6">
        <v>11949336</v>
      </c>
      <c r="F2" s="6">
        <v>5047959</v>
      </c>
      <c r="G2" s="6">
        <v>5223319</v>
      </c>
      <c r="H2" s="6">
        <v>4340521</v>
      </c>
      <c r="I2" s="6">
        <v>1411865</v>
      </c>
      <c r="J2" s="6">
        <v>9401197</v>
      </c>
      <c r="K2" s="6">
        <v>39779763</v>
      </c>
      <c r="L2" s="6">
        <v>5443500</v>
      </c>
      <c r="M2" s="6">
        <v>2448389</v>
      </c>
      <c r="N2" s="6">
        <v>9044048</v>
      </c>
      <c r="O2" s="6">
        <f>1306148+1409755+327127+583132</f>
        <v>3626162</v>
      </c>
      <c r="P2" s="6">
        <v>30735715</v>
      </c>
      <c r="Q2" s="6">
        <v>12954550</v>
      </c>
      <c r="R2" s="7">
        <f>Table1345[[#This Row],[النقد والاستثمارات قصيرة الاجل]]/Table1345[[#This Row],[المطلوبات  المتداولة]]</f>
        <v>0.95955157527326174</v>
      </c>
      <c r="S2" s="8">
        <f>Table1345[[#This Row],[اجمالي الديون]]/Table1345[[#This Row],[حقوق الملكية]]</f>
        <v>0.11797877485524576</v>
      </c>
      <c r="T2" s="8">
        <f>Table1345[[#This Row],[صافي الربح(الخسارة)]]/Table1345[[#This Row],[الإيرادات]]</f>
        <v>0.20803381351702441</v>
      </c>
      <c r="U2" s="2">
        <f>Table1345[[#This Row],[مجمل الربح]]/Table1345[[#This Row],[الإيرادات]]</f>
        <v>0.4924497083031511</v>
      </c>
      <c r="V2" s="1">
        <f>Table1345[[#This Row],[الذمم المدينة " العملاء "]]/Table1345[[#This Row],[الإيرادات]]*365</f>
        <v>141.41456085324887</v>
      </c>
      <c r="W2" s="1">
        <f>Table1345[[#This Row],[الذمم الدائنة " الموردين "]]/Table1345[[#This Row],[تكلفة المبيعات]]*365</f>
        <v>72.562512824023017</v>
      </c>
      <c r="X2" s="1">
        <f>Table1345[[#This Row],[المخزون]]/Table1345[[#This Row],[تكلفة المبيعات]]*365</f>
        <v>41.843216975851988</v>
      </c>
      <c r="Y2" s="1">
        <f>Table1345[[#This Row],[دورة التحصيل]]+Table1345[[#This Row],[دورة المخزون]]-Table1345[[#This Row],[دورة المشتريات]]</f>
        <v>110.69526500507784</v>
      </c>
      <c r="Z2" s="8">
        <f>Table1345[[#This Row],[الإيرادات]]/Table1345[[#This Row],[اجمالي الموجودات]]</f>
        <v>0.60998576085030976</v>
      </c>
      <c r="AA2" s="9">
        <f>Table1345[[#This Row],[اجمالي الديون]]/Table1345[[#This Row],[حقوق الملكية]]</f>
        <v>0.11797877485524576</v>
      </c>
      <c r="AB2" s="8">
        <f>Table1345[[#This Row],[اجمالي الديون]]/Table1345[[#This Row],[اجمالي الخصوم]]</f>
        <v>0.40094457703010866</v>
      </c>
      <c r="AC2" s="2">
        <f>Table1345[[#This Row],[صافي الربح(الخسارة)]]/Table1345[[#This Row],[اجمالي الموجودات]]</f>
        <v>0.12689766402077357</v>
      </c>
      <c r="AD2" s="2">
        <f>Table1345[[#This Row],[صافي الربح(الخسارة)]]/Table1345[[#This Row],[رأس المال]]</f>
        <v>0.38966687380109694</v>
      </c>
      <c r="AN2"/>
    </row>
    <row r="3" spans="1:40" x14ac:dyDescent="0.25">
      <c r="A3" t="s">
        <v>7</v>
      </c>
      <c r="B3">
        <v>2023</v>
      </c>
      <c r="C3" s="1">
        <v>8231273</v>
      </c>
      <c r="D3" s="1">
        <v>8131049</v>
      </c>
      <c r="E3" s="1">
        <v>100224</v>
      </c>
      <c r="F3" s="1">
        <v>-1026898</v>
      </c>
      <c r="G3" s="1">
        <v>48819</v>
      </c>
      <c r="H3" s="1">
        <v>10267533</v>
      </c>
      <c r="I3" s="1">
        <v>0</v>
      </c>
      <c r="J3" s="1">
        <v>2988251</v>
      </c>
      <c r="K3" s="1">
        <v>15902093</v>
      </c>
      <c r="L3" s="1">
        <v>10502093</v>
      </c>
      <c r="M3" s="1">
        <v>1562651</v>
      </c>
      <c r="N3" s="1">
        <v>10502093</v>
      </c>
      <c r="O3" s="1">
        <f>69281</f>
        <v>69281</v>
      </c>
      <c r="P3" s="1">
        <v>5400000</v>
      </c>
      <c r="Q3" s="1">
        <v>5400000</v>
      </c>
      <c r="R3" s="7">
        <f>Table1345[[#This Row],[النقد والاستثمارات قصيرة الاجل]]/Table1345[[#This Row],[المطلوبات  المتداولة]]</f>
        <v>4.6485019700358773E-3</v>
      </c>
      <c r="S3" s="8">
        <f>Table1345[[#This Row],[اجمالي الديون]]/Table1345[[#This Row],[حقوق الملكية]]</f>
        <v>1.2829814814814815E-2</v>
      </c>
      <c r="T3" s="8">
        <f>Table1345[[#This Row],[صافي الربح(الخسارة)]]/Table1345[[#This Row],[الإيرادات]]</f>
        <v>-0.12475567266448337</v>
      </c>
      <c r="U3" s="2">
        <f>Table1345[[#This Row],[مجمل الربح]]/Table1345[[#This Row],[الإيرادات]]</f>
        <v>1.2176002423926408E-2</v>
      </c>
      <c r="V3" s="1">
        <f>Table1345[[#This Row],[الذمم المدينة " العملاء "]]/Table1345[[#This Row],[الإيرادات]]*365</f>
        <v>132.50825419105891</v>
      </c>
      <c r="W3" s="1">
        <f>Table1345[[#This Row],[الذمم الدائنة " الموردين "]]/Table1345[[#This Row],[تكلفة المبيعات]]*365</f>
        <v>70.146867273829002</v>
      </c>
      <c r="X3" s="1">
        <f>Table1345[[#This Row],[المخزون]]/Table1345[[#This Row],[تكلفة المبيعات]]*365</f>
        <v>0</v>
      </c>
      <c r="Y3" s="1">
        <f>Table1345[[#This Row],[دورة التحصيل]]+Table1345[[#This Row],[دورة المخزون]]-Table1345[[#This Row],[دورة المشتريات]]</f>
        <v>62.361386917229908</v>
      </c>
      <c r="Z3" s="8">
        <f>Table1345[[#This Row],[الإيرادات]]/Table1345[[#This Row],[اجمالي الموجودات]]</f>
        <v>0.51762198850176511</v>
      </c>
      <c r="AA3" s="9">
        <f>Table1345[[#This Row],[اجمالي الديون]]/Table1345[[#This Row],[حقوق الملكية]]</f>
        <v>1.2829814814814815E-2</v>
      </c>
      <c r="AB3" s="8">
        <f>Table1345[[#This Row],[اجمالي الديون]]/Table1345[[#This Row],[اجمالي الخصوم]]</f>
        <v>6.596875499007674E-3</v>
      </c>
      <c r="AC3" s="2">
        <f>Table1345[[#This Row],[صافي الربح(الخسارة)]]/Table1345[[#This Row],[اجمالي الموجودات]]</f>
        <v>-6.4576279361465191E-2</v>
      </c>
      <c r="AD3" s="2">
        <f>Table1345[[#This Row],[صافي الربح(الخسارة)]]/Table1345[[#This Row],[رأس المال]]</f>
        <v>-0.19016629629629631</v>
      </c>
      <c r="AN3"/>
    </row>
    <row r="4" spans="1:40" x14ac:dyDescent="0.25">
      <c r="A4" t="s">
        <v>9</v>
      </c>
      <c r="B4">
        <v>2023</v>
      </c>
      <c r="C4" s="1">
        <v>9015097</v>
      </c>
      <c r="D4" s="1">
        <v>6656047</v>
      </c>
      <c r="E4" s="1">
        <v>2359050</v>
      </c>
      <c r="F4" s="1">
        <v>260656</v>
      </c>
      <c r="G4" s="1">
        <v>12695</v>
      </c>
      <c r="H4" s="1">
        <v>3269124</v>
      </c>
      <c r="I4" s="1">
        <v>7440</v>
      </c>
      <c r="J4" s="1">
        <v>6307868</v>
      </c>
      <c r="K4" s="1">
        <v>20063456</v>
      </c>
      <c r="L4" s="1">
        <v>16864770</v>
      </c>
      <c r="M4" s="1">
        <v>378697</v>
      </c>
      <c r="N4" s="1">
        <v>17319187</v>
      </c>
      <c r="O4" s="1">
        <v>0</v>
      </c>
      <c r="P4" s="1">
        <v>2744269</v>
      </c>
      <c r="Q4" s="1">
        <v>100000</v>
      </c>
      <c r="R4" s="7">
        <f>Table1345[[#This Row],[النقد والاستثمارات قصيرة الاجل]]/Table1345[[#This Row],[المطلوبات  المتداولة]]</f>
        <v>7.5275263166945056E-4</v>
      </c>
      <c r="S4" s="8">
        <f>Table1345[[#This Row],[اجمالي الديون]]/Table1345[[#This Row],[حقوق الملكية]]</f>
        <v>0</v>
      </c>
      <c r="T4" s="8">
        <f>Table1345[[#This Row],[صافي الربح(الخسارة)]]/Table1345[[#This Row],[الإيرادات]]</f>
        <v>2.8913277361297389E-2</v>
      </c>
      <c r="U4" s="2">
        <f>Table1345[[#This Row],[مجمل الربح]]/Table1345[[#This Row],[الإيرادات]]</f>
        <v>0.261677716834328</v>
      </c>
      <c r="V4" s="1">
        <f>Table1345[[#This Row],[الذمم المدينة " العملاء "]]/Table1345[[#This Row],[الإيرادات]]*365</f>
        <v>255.39068742133333</v>
      </c>
      <c r="W4" s="1">
        <f>Table1345[[#This Row],[الذمم الدائنة " الموردين "]]/Table1345[[#This Row],[تكلفة المبيعات]]*365</f>
        <v>20.766741130283485</v>
      </c>
      <c r="X4" s="1">
        <f>Table1345[[#This Row],[المخزون]]/Table1345[[#This Row],[تكلفة المبيعات]]*365</f>
        <v>0.40798990752318903</v>
      </c>
      <c r="Y4" s="1">
        <f>Table1345[[#This Row],[دورة التحصيل]]+Table1345[[#This Row],[دورة المخزون]]-Table1345[[#This Row],[دورة المشتريات]]</f>
        <v>235.03193619857302</v>
      </c>
      <c r="Z4" s="8">
        <f>Table1345[[#This Row],[الإيرادات]]/Table1345[[#This Row],[اجمالي الموجودات]]</f>
        <v>0.44932921825631633</v>
      </c>
      <c r="AA4" s="9">
        <f>Table1345[[#This Row],[اجمالي الديون]]/Table1345[[#This Row],[حقوق الملكية]]</f>
        <v>0</v>
      </c>
      <c r="AB4" s="8">
        <f>Table1345[[#This Row],[اجمالي الديون]]/Table1345[[#This Row],[اجمالي الخصوم]]</f>
        <v>0</v>
      </c>
      <c r="AC4" s="2">
        <f>Table1345[[#This Row],[صافي الربح(الخسارة)]]/Table1345[[#This Row],[اجمالي الموجودات]]</f>
        <v>1.2991580313979805E-2</v>
      </c>
      <c r="AD4" s="2">
        <f>Table1345[[#This Row],[صافي الربح(الخسارة)]]/Table1345[[#This Row],[رأس المال]]</f>
        <v>2.60656</v>
      </c>
      <c r="AN4"/>
    </row>
    <row r="5" spans="1:40" x14ac:dyDescent="0.25">
      <c r="A5" t="s">
        <v>7</v>
      </c>
      <c r="B5">
        <v>2023</v>
      </c>
      <c r="C5" s="1">
        <v>14203624</v>
      </c>
      <c r="D5" s="1">
        <v>8209343</v>
      </c>
      <c r="E5" s="1">
        <v>5994281</v>
      </c>
      <c r="F5" s="1">
        <v>420000</v>
      </c>
      <c r="G5" s="1">
        <v>351778</v>
      </c>
      <c r="H5" s="1">
        <v>316304</v>
      </c>
      <c r="I5" s="1">
        <v>0</v>
      </c>
      <c r="J5" s="1">
        <v>480107</v>
      </c>
      <c r="K5" s="1">
        <v>3595113</v>
      </c>
      <c r="L5" s="1">
        <v>2975906</v>
      </c>
      <c r="M5" s="1">
        <v>1838070</v>
      </c>
      <c r="N5" s="1">
        <v>3132865</v>
      </c>
      <c r="O5" s="1">
        <v>0</v>
      </c>
      <c r="P5" s="1">
        <v>462248</v>
      </c>
      <c r="Q5" s="1">
        <v>1000000</v>
      </c>
      <c r="R5" s="7">
        <f>Table1345[[#This Row],[النقد والاستثمارات قصيرة الاجل]]/Table1345[[#This Row],[المطلوبات  المتداولة]]</f>
        <v>0.1182087068610366</v>
      </c>
      <c r="S5" s="8">
        <f>Table1345[[#This Row],[اجمالي الديون]]/Table1345[[#This Row],[حقوق الملكية]]</f>
        <v>0</v>
      </c>
      <c r="T5" s="8">
        <f>Table1345[[#This Row],[صافي الربح(الخسارة)]]/Table1345[[#This Row],[الإيرادات]]</f>
        <v>2.9569918212422407E-2</v>
      </c>
      <c r="U5" s="2">
        <f>Table1345[[#This Row],[مجمل الربح]]/Table1345[[#This Row],[الإيرادات]]</f>
        <v>0.42202475931494665</v>
      </c>
      <c r="V5" s="1">
        <f>Table1345[[#This Row],[الذمم المدينة " العملاء "]]/Table1345[[#This Row],[الإيرادات]]*365</f>
        <v>12.33762981898141</v>
      </c>
      <c r="W5" s="1">
        <f>Table1345[[#This Row],[الذمم الدائنة " الموردين "]]/Table1345[[#This Row],[تكلفة المبيعات]]*365</f>
        <v>81.72341562534298</v>
      </c>
      <c r="X5" s="1">
        <f>Table1345[[#This Row],[المخزون]]/Table1345[[#This Row],[تكلفة المبيعات]]*365</f>
        <v>0</v>
      </c>
      <c r="Y5" s="1">
        <f>Table1345[[#This Row],[دورة التحصيل]]+Table1345[[#This Row],[دورة المخزون]]-Table1345[[#This Row],[دورة المشتريات]]</f>
        <v>-69.385785806361568</v>
      </c>
      <c r="Z5" s="8">
        <f>Table1345[[#This Row],[الإيرادات]]/Table1345[[#This Row],[اجمالي الموجودات]]</f>
        <v>3.9508143415798056</v>
      </c>
      <c r="AA5" s="9">
        <f>Table1345[[#This Row],[اجمالي الديون]]/Table1345[[#This Row],[حقوق الملكية]]</f>
        <v>0</v>
      </c>
      <c r="AB5" s="8">
        <f>Table1345[[#This Row],[اجمالي الديون]]/Table1345[[#This Row],[اجمالي الخصوم]]</f>
        <v>0</v>
      </c>
      <c r="AC5" s="2">
        <f>Table1345[[#This Row],[صافي الربح(الخسارة)]]/Table1345[[#This Row],[اجمالي الموجودات]]</f>
        <v>0.11682525695298034</v>
      </c>
      <c r="AD5" s="2">
        <f>Table1345[[#This Row],[صافي الربح(الخسارة)]]/Table1345[[#This Row],[رأس المال]]</f>
        <v>0.42</v>
      </c>
      <c r="AN5"/>
    </row>
    <row r="6" spans="1:40" x14ac:dyDescent="0.25">
      <c r="A6" t="s">
        <v>10</v>
      </c>
      <c r="B6">
        <v>2023</v>
      </c>
      <c r="C6" s="1">
        <v>69213487</v>
      </c>
      <c r="D6" s="1">
        <v>49691160</v>
      </c>
      <c r="E6" s="1">
        <v>19522327</v>
      </c>
      <c r="F6" s="1">
        <v>3885686</v>
      </c>
      <c r="G6" s="1">
        <v>13679156</v>
      </c>
      <c r="H6" s="1">
        <v>3865037</v>
      </c>
      <c r="I6" s="1">
        <v>0</v>
      </c>
      <c r="J6" s="1">
        <v>26805292</v>
      </c>
      <c r="K6" s="1">
        <v>66634930</v>
      </c>
      <c r="L6" s="1">
        <v>35038930</v>
      </c>
      <c r="M6" s="1">
        <v>9409393</v>
      </c>
      <c r="N6" s="1">
        <v>54256686</v>
      </c>
      <c r="O6" s="1">
        <v>0</v>
      </c>
      <c r="P6" s="1">
        <v>12378244</v>
      </c>
      <c r="Q6" s="1">
        <v>1000000</v>
      </c>
      <c r="R6" s="7">
        <f>Table1345[[#This Row],[النقد والاستثمارات قصيرة الاجل]]/Table1345[[#This Row],[المطلوبات  المتداولة]]</f>
        <v>0.39039879357046575</v>
      </c>
      <c r="S6" s="8">
        <f>Table1345[[#This Row],[اجمالي الديون]]/Table1345[[#This Row],[حقوق الملكية]]</f>
        <v>0</v>
      </c>
      <c r="T6" s="8">
        <f>Table1345[[#This Row],[صافي الربح(الخسارة)]]/Table1345[[#This Row],[الإيرادات]]</f>
        <v>5.6140590055808057E-2</v>
      </c>
      <c r="U6" s="2">
        <f>Table1345[[#This Row],[مجمل الربح]]/Table1345[[#This Row],[الإيرادات]]</f>
        <v>0.28205957893726696</v>
      </c>
      <c r="V6" s="1">
        <f>Table1345[[#This Row],[الذمم المدينة " العملاء "]]/Table1345[[#This Row],[الإيرادات]]*365</f>
        <v>141.3587438529141</v>
      </c>
      <c r="W6" s="1">
        <f>Table1345[[#This Row],[الذمم الدائنة " الموردين "]]/Table1345[[#This Row],[تكلفة المبيعات]]*365</f>
        <v>69.115481405545779</v>
      </c>
      <c r="X6" s="1">
        <f>Table1345[[#This Row],[المخزون]]/Table1345[[#This Row],[تكلفة المبيعات]]*365</f>
        <v>0</v>
      </c>
      <c r="Y6" s="1">
        <f>Table1345[[#This Row],[دورة التحصيل]]+Table1345[[#This Row],[دورة المخزون]]-Table1345[[#This Row],[دورة المشتريات]]</f>
        <v>72.243262447368323</v>
      </c>
      <c r="Z6" s="8">
        <f>Table1345[[#This Row],[الإيرادات]]/Table1345[[#This Row],[اجمالي الموجودات]]</f>
        <v>1.0386967766005006</v>
      </c>
      <c r="AA6" s="9">
        <f>Table1345[[#This Row],[اجمالي الديون]]/Table1345[[#This Row],[حقوق الملكية]]</f>
        <v>0</v>
      </c>
      <c r="AB6" s="8">
        <f>Table1345[[#This Row],[اجمالي الديون]]/Table1345[[#This Row],[اجمالي الخصوم]]</f>
        <v>0</v>
      </c>
      <c r="AC6" s="2">
        <f>Table1345[[#This Row],[صافي الربح(الخسارة)]]/Table1345[[#This Row],[اجمالي الموجودات]]</f>
        <v>5.8313049927417947E-2</v>
      </c>
      <c r="AD6" s="2">
        <f>Table1345[[#This Row],[صافي الربح(الخسارة)]]/Table1345[[#This Row],[رأس المال]]</f>
        <v>3.8856860000000002</v>
      </c>
      <c r="AN6"/>
    </row>
    <row r="7" spans="1:40" x14ac:dyDescent="0.25">
      <c r="A7" t="s">
        <v>11</v>
      </c>
      <c r="B7">
        <v>2023</v>
      </c>
      <c r="C7" s="1">
        <v>11404002</v>
      </c>
      <c r="D7" s="1">
        <v>9608581</v>
      </c>
      <c r="E7" s="1">
        <v>1795421</v>
      </c>
      <c r="F7" s="1">
        <v>-584543</v>
      </c>
      <c r="G7" s="1">
        <v>1302996</v>
      </c>
      <c r="H7" s="1">
        <v>55304</v>
      </c>
      <c r="I7" s="1">
        <v>0</v>
      </c>
      <c r="J7" s="1">
        <v>0</v>
      </c>
      <c r="K7" s="1">
        <v>2167368</v>
      </c>
      <c r="L7" s="1">
        <v>2705161</v>
      </c>
      <c r="M7" s="1">
        <v>88086</v>
      </c>
      <c r="N7" s="1">
        <v>2726911</v>
      </c>
      <c r="O7" s="1">
        <v>0</v>
      </c>
      <c r="P7" s="1">
        <v>-559543</v>
      </c>
      <c r="Q7" s="1">
        <v>25000</v>
      </c>
      <c r="R7" s="7">
        <f>Table1345[[#This Row],[النقد والاستثمارات قصيرة الاجل]]/Table1345[[#This Row],[المطلوبات  المتداولة]]</f>
        <v>0.48167040704786146</v>
      </c>
      <c r="S7" s="8">
        <f>Table1345[[#This Row],[اجمالي الديون]]/Table1345[[#This Row],[حقوق الملكية]]</f>
        <v>0</v>
      </c>
      <c r="T7" s="8">
        <f>Table1345[[#This Row],[صافي الربح(الخسارة)]]/Table1345[[#This Row],[الإيرادات]]</f>
        <v>-5.1257707601243846E-2</v>
      </c>
      <c r="U7" s="2">
        <f>Table1345[[#This Row],[مجمل الربح]]/Table1345[[#This Row],[الإيرادات]]</f>
        <v>0.15743780122100995</v>
      </c>
      <c r="V7" s="1">
        <f>Table1345[[#This Row],[الذمم المدينة " العملاء "]]/Table1345[[#This Row],[الإيرادات]]*365</f>
        <v>0</v>
      </c>
      <c r="W7" s="1">
        <f>Table1345[[#This Row],[الذمم الدائنة " الموردين "]]/Table1345[[#This Row],[تكلفة المبيعات]]*365</f>
        <v>3.3461121886780161</v>
      </c>
      <c r="X7" s="1">
        <f>Table1345[[#This Row],[المخزون]]/Table1345[[#This Row],[تكلفة المبيعات]]*365</f>
        <v>0</v>
      </c>
      <c r="Y7" s="1">
        <f>Table1345[[#This Row],[دورة التحصيل]]+Table1345[[#This Row],[دورة المخزون]]-Table1345[[#This Row],[دورة المشتريات]]</f>
        <v>-3.3461121886780161</v>
      </c>
      <c r="Z7" s="8">
        <f>Table1345[[#This Row],[الإيرادات]]/Table1345[[#This Row],[اجمالي الموجودات]]</f>
        <v>5.2616823723520882</v>
      </c>
      <c r="AA7" s="9">
        <f>Table1345[[#This Row],[اجمالي الديون]]/Table1345[[#This Row],[حقوق الملكية]]</f>
        <v>0</v>
      </c>
      <c r="AB7" s="8">
        <f>Table1345[[#This Row],[اجمالي الديون]]/Table1345[[#This Row],[اجمالي الخصوم]]</f>
        <v>0</v>
      </c>
      <c r="AC7" s="2">
        <f>Table1345[[#This Row],[صافي الربح(الخسارة)]]/Table1345[[#This Row],[اجمالي الموجودات]]</f>
        <v>-0.26970177653264238</v>
      </c>
      <c r="AD7" s="2">
        <f>Table1345[[#This Row],[صافي الربح(الخسارة)]]/Table1345[[#This Row],[رأس المال]]</f>
        <v>-23.381720000000001</v>
      </c>
      <c r="AN7"/>
    </row>
    <row r="8" spans="1:40" x14ac:dyDescent="0.25">
      <c r="A8" t="s">
        <v>12</v>
      </c>
      <c r="B8">
        <v>2023</v>
      </c>
      <c r="C8" s="1">
        <v>12780661</v>
      </c>
      <c r="D8" s="1">
        <v>7962958</v>
      </c>
      <c r="E8" s="1">
        <v>4817703</v>
      </c>
      <c r="F8" s="1">
        <v>3495303</v>
      </c>
      <c r="G8" s="1">
        <v>1251797</v>
      </c>
      <c r="H8" s="1">
        <v>2468533</v>
      </c>
      <c r="I8" s="1">
        <v>0</v>
      </c>
      <c r="J8" s="1">
        <v>62227</v>
      </c>
      <c r="K8" s="1">
        <v>5426626</v>
      </c>
      <c r="L8" s="1">
        <v>1415619</v>
      </c>
      <c r="M8" s="1">
        <v>13575</v>
      </c>
      <c r="N8" s="1">
        <v>1465989</v>
      </c>
      <c r="O8" s="1"/>
      <c r="P8" s="1">
        <v>3960637</v>
      </c>
      <c r="Q8" s="1">
        <v>500000</v>
      </c>
      <c r="R8" s="7">
        <f>Table1345[[#This Row],[النقد والاستثمارات قصيرة الاجل]]/Table1345[[#This Row],[المطلوبات  المتداولة]]</f>
        <v>0.88427535940108182</v>
      </c>
      <c r="S8" s="8">
        <f>Table1345[[#This Row],[اجمالي الديون]]/Table1345[[#This Row],[حقوق الملكية]]</f>
        <v>0</v>
      </c>
      <c r="T8" s="8">
        <f>Table1345[[#This Row],[صافي الربح(الخسارة)]]/Table1345[[#This Row],[الإيرادات]]</f>
        <v>0.27348374235104117</v>
      </c>
      <c r="U8" s="2">
        <f>Table1345[[#This Row],[مجمل الربح]]/Table1345[[#This Row],[الإيرادات]]</f>
        <v>0.37695256919810327</v>
      </c>
      <c r="V8" s="1">
        <f>Table1345[[#This Row],[الذمم المدينة " العملاء "]]/Table1345[[#This Row],[الإيرادات]]*365</f>
        <v>1.7771267855394961</v>
      </c>
      <c r="W8" s="1">
        <f>Table1345[[#This Row],[الذمم الدائنة " الموردين "]]/Table1345[[#This Row],[تكلفة المبيعات]]*365</f>
        <v>0.6222405040940816</v>
      </c>
      <c r="X8" s="1">
        <f>Table1345[[#This Row],[المخزون]]/Table1345[[#This Row],[تكلفة المبيعات]]*365</f>
        <v>0</v>
      </c>
      <c r="Y8" s="1">
        <f>Table1345[[#This Row],[دورة التحصيل]]+Table1345[[#This Row],[دورة المخزون]]-Table1345[[#This Row],[دورة المشتريات]]</f>
        <v>1.1548862814454144</v>
      </c>
      <c r="Z8" s="8">
        <f>Table1345[[#This Row],[الإيرادات]]/Table1345[[#This Row],[اجمالي الموجودات]]</f>
        <v>2.3551763102893033</v>
      </c>
      <c r="AA8" s="9">
        <f>Table1345[[#This Row],[اجمالي الديون]]/Table1345[[#This Row],[حقوق الملكية]]</f>
        <v>0</v>
      </c>
      <c r="AB8" s="8">
        <f>Table1345[[#This Row],[اجمالي الديون]]/Table1345[[#This Row],[اجمالي الخصوم]]</f>
        <v>0</v>
      </c>
      <c r="AC8" s="2">
        <f>Table1345[[#This Row],[صافي الربح(الخسارة)]]/Table1345[[#This Row],[اجمالي الموجودات]]</f>
        <v>0.64410243123443556</v>
      </c>
      <c r="AD8" s="2">
        <f>Table1345[[#This Row],[صافي الربح(الخسارة)]]/Table1345[[#This Row],[رأس المال]]</f>
        <v>6.9906059999999997</v>
      </c>
      <c r="AN8"/>
    </row>
    <row r="9" spans="1:40" x14ac:dyDescent="0.25">
      <c r="A9" t="s">
        <v>12</v>
      </c>
      <c r="B9">
        <v>2023</v>
      </c>
      <c r="C9" s="1">
        <v>28992212</v>
      </c>
      <c r="D9" s="1">
        <v>27194535</v>
      </c>
      <c r="E9" s="1">
        <v>1797677</v>
      </c>
      <c r="F9" s="1">
        <v>1279971</v>
      </c>
      <c r="G9" s="1">
        <v>576264</v>
      </c>
      <c r="H9" s="1">
        <v>19481651</v>
      </c>
      <c r="I9" s="1">
        <v>410751</v>
      </c>
      <c r="J9" s="1">
        <v>566311</v>
      </c>
      <c r="K9" s="1">
        <v>23106408</v>
      </c>
      <c r="L9" s="1">
        <v>1583404</v>
      </c>
      <c r="M9" s="1">
        <v>208957</v>
      </c>
      <c r="N9" s="1">
        <v>19018425</v>
      </c>
      <c r="O9" s="1">
        <v>0</v>
      </c>
      <c r="P9" s="1">
        <v>4087983</v>
      </c>
      <c r="Q9" s="1">
        <v>801000</v>
      </c>
      <c r="R9" s="7">
        <f>Table1345[[#This Row],[النقد والاستثمارات قصيرة الاجل]]/Table1345[[#This Row],[المطلوبات  المتداولة]]</f>
        <v>0.36393996731093264</v>
      </c>
      <c r="S9" s="8">
        <f>Table1345[[#This Row],[اجمالي الديون]]/Table1345[[#This Row],[حقوق الملكية]]</f>
        <v>0</v>
      </c>
      <c r="T9" s="8">
        <f>Table1345[[#This Row],[صافي الربح(الخسارة)]]/Table1345[[#This Row],[الإيرادات]]</f>
        <v>4.4148787267422024E-2</v>
      </c>
      <c r="U9" s="2">
        <f>Table1345[[#This Row],[مجمل الربح]]/Table1345[[#This Row],[الإيرادات]]</f>
        <v>6.2005513756590906E-2</v>
      </c>
      <c r="V9" s="1">
        <f>Table1345[[#This Row],[الذمم المدينة " العملاء "]]/Table1345[[#This Row],[الإيرادات]]*365</f>
        <v>7.1296220860967763</v>
      </c>
      <c r="W9" s="1">
        <f>Table1345[[#This Row],[الذمم الدائنة " الموردين "]]/Table1345[[#This Row],[تكلفة المبيعات]]*365</f>
        <v>2.8045820603294009</v>
      </c>
      <c r="X9" s="1">
        <f>Table1345[[#This Row],[المخزون]]/Table1345[[#This Row],[تكلفة المبيعات]]*365</f>
        <v>5.5130236644972976</v>
      </c>
      <c r="Y9" s="1">
        <f>Table1345[[#This Row],[دورة التحصيل]]+Table1345[[#This Row],[دورة المخزون]]-Table1345[[#This Row],[دورة المشتريات]]</f>
        <v>9.8380636902646721</v>
      </c>
      <c r="Z9" s="8">
        <f>Table1345[[#This Row],[الإيرادات]]/Table1345[[#This Row],[اجمالي الموجودات]]</f>
        <v>1.2547260482892884</v>
      </c>
      <c r="AA9" s="9">
        <f>Table1345[[#This Row],[اجمالي الديون]]/Table1345[[#This Row],[حقوق الملكية]]</f>
        <v>0</v>
      </c>
      <c r="AB9" s="8">
        <f>Table1345[[#This Row],[اجمالي الديون]]/Table1345[[#This Row],[اجمالي الخصوم]]</f>
        <v>0</v>
      </c>
      <c r="AC9" s="2">
        <f>Table1345[[#This Row],[صافي الربح(الخسارة)]]/Table1345[[#This Row],[اجمالي الموجودات]]</f>
        <v>5.5394633384816885E-2</v>
      </c>
      <c r="AD9" s="2">
        <f>Table1345[[#This Row],[صافي الربح(الخسارة)]]/Table1345[[#This Row],[رأس المال]]</f>
        <v>1.5979662921348314</v>
      </c>
      <c r="AN9"/>
    </row>
    <row r="10" spans="1:40" x14ac:dyDescent="0.25">
      <c r="A10" t="s">
        <v>9</v>
      </c>
      <c r="B10">
        <v>2023</v>
      </c>
      <c r="C10" s="1">
        <v>8846773</v>
      </c>
      <c r="D10" s="1">
        <v>8124606</v>
      </c>
      <c r="E10" s="1">
        <v>722167</v>
      </c>
      <c r="F10" s="1">
        <v>81831</v>
      </c>
      <c r="G10" s="1">
        <v>1351</v>
      </c>
      <c r="H10" s="1">
        <v>556338</v>
      </c>
      <c r="I10" s="1">
        <v>0</v>
      </c>
      <c r="J10" s="1">
        <v>132629</v>
      </c>
      <c r="K10" s="1">
        <v>4225898</v>
      </c>
      <c r="L10" s="1">
        <v>3824961</v>
      </c>
      <c r="M10" s="1">
        <v>711569</v>
      </c>
      <c r="N10" s="1">
        <v>4008012</v>
      </c>
      <c r="O10" s="1">
        <v>0</v>
      </c>
      <c r="P10" s="1">
        <v>217886</v>
      </c>
      <c r="Q10" s="1">
        <v>50000</v>
      </c>
      <c r="R10" s="7">
        <f>Table1345[[#This Row],[النقد والاستثمارات قصيرة الاجل]]/Table1345[[#This Row],[المطلوبات  المتداولة]]</f>
        <v>3.5320621569736265E-4</v>
      </c>
      <c r="S10" s="8">
        <f>Table1345[[#This Row],[اجمالي الديون]]/Table1345[[#This Row],[حقوق الملكية]]</f>
        <v>0</v>
      </c>
      <c r="T10" s="8">
        <f>Table1345[[#This Row],[صافي الربح(الخسارة)]]/Table1345[[#This Row],[الإيرادات]]</f>
        <v>9.2498134630559642E-3</v>
      </c>
      <c r="U10" s="2">
        <f>Table1345[[#This Row],[مجمل الربح]]/Table1345[[#This Row],[الإيرادات]]</f>
        <v>8.163055613611879E-2</v>
      </c>
      <c r="V10" s="1">
        <f>Table1345[[#This Row],[الذمم المدينة " العملاء "]]/Table1345[[#This Row],[الإيرادات]]*365</f>
        <v>5.4720048768064924</v>
      </c>
      <c r="W10" s="1">
        <f>Table1345[[#This Row],[الذمم الدائنة " الموردين "]]/Table1345[[#This Row],[تكلفة المبيعات]]*365</f>
        <v>31.967419096999901</v>
      </c>
      <c r="X10" s="1">
        <f>Table1345[[#This Row],[المخزون]]/Table1345[[#This Row],[تكلفة المبيعات]]*365</f>
        <v>0</v>
      </c>
      <c r="Y10" s="1">
        <f>Table1345[[#This Row],[دورة التحصيل]]+Table1345[[#This Row],[دورة المخزون]]-Table1345[[#This Row],[دورة المشتريات]]</f>
        <v>-26.49541422019341</v>
      </c>
      <c r="Z10" s="8">
        <f>Table1345[[#This Row],[الإيرادات]]/Table1345[[#This Row],[اجمالي الموجودات]]</f>
        <v>2.0934658148398282</v>
      </c>
      <c r="AA10" s="9">
        <f>Table1345[[#This Row],[اجمالي الديون]]/Table1345[[#This Row],[حقوق الملكية]]</f>
        <v>0</v>
      </c>
      <c r="AB10" s="8">
        <f>Table1345[[#This Row],[اجمالي الديون]]/Table1345[[#This Row],[اجمالي الخصوم]]</f>
        <v>0</v>
      </c>
      <c r="AC10" s="2">
        <f>Table1345[[#This Row],[صافي الربح(الخسارة)]]/Table1345[[#This Row],[اجمالي الموجودات]]</f>
        <v>1.9364168278552866E-2</v>
      </c>
      <c r="AD10" s="2">
        <f>Table1345[[#This Row],[صافي الربح(الخسارة)]]/Table1345[[#This Row],[رأس المال]]</f>
        <v>1.63662</v>
      </c>
      <c r="AN10"/>
    </row>
    <row r="11" spans="1:40" x14ac:dyDescent="0.25">
      <c r="A11" s="5" t="s">
        <v>14</v>
      </c>
      <c r="B11" s="5">
        <v>2023</v>
      </c>
      <c r="C11" s="6">
        <v>42666713</v>
      </c>
      <c r="D11" s="6">
        <v>31321882</v>
      </c>
      <c r="E11" s="6">
        <v>11344831</v>
      </c>
      <c r="F11" s="6">
        <v>8004857</v>
      </c>
      <c r="G11" s="6">
        <v>4452192</v>
      </c>
      <c r="H11" s="6">
        <v>3176067</v>
      </c>
      <c r="I11" s="6">
        <v>53642</v>
      </c>
      <c r="J11" s="6">
        <v>15479282</v>
      </c>
      <c r="K11" s="6">
        <v>69179350</v>
      </c>
      <c r="L11" s="6">
        <v>37021431</v>
      </c>
      <c r="M11" s="6">
        <v>6778710</v>
      </c>
      <c r="N11" s="6">
        <v>37870587</v>
      </c>
      <c r="O11" s="6">
        <f>1000000</f>
        <v>1000000</v>
      </c>
      <c r="P11" s="6">
        <v>31308763</v>
      </c>
      <c r="Q11" s="6">
        <v>15000000</v>
      </c>
      <c r="R11" s="7">
        <f>Table1345[[#This Row],[النقد والاستثمارات قصيرة الاجل]]/Table1345[[#This Row],[المطلوبات  المتداولة]]</f>
        <v>0.12025985705414791</v>
      </c>
      <c r="S11" s="8">
        <f>Table1345[[#This Row],[اجمالي الديون]]/Table1345[[#This Row],[حقوق الملكية]]</f>
        <v>3.1939939626487321E-2</v>
      </c>
      <c r="T11" s="8">
        <f>Table1345[[#This Row],[صافي الربح(الخسارة)]]/Table1345[[#This Row],[الإيرادات]]</f>
        <v>0.18761363220082128</v>
      </c>
      <c r="U11" s="2">
        <f>Table1345[[#This Row],[مجمل الربح]]/Table1345[[#This Row],[الإيرادات]]</f>
        <v>0.26589418781803043</v>
      </c>
      <c r="V11" s="1">
        <f>Table1345[[#This Row],[الذمم المدينة " العملاء "]]/Table1345[[#This Row],[الإيرادات]]*365</f>
        <v>132.42027643423106</v>
      </c>
      <c r="W11" s="1">
        <f>Table1345[[#This Row],[الذمم الدائنة " الموردين "]]/Table1345[[#This Row],[تكلفة المبيعات]]*365</f>
        <v>78.993629756985868</v>
      </c>
      <c r="X11" s="1">
        <f>Table1345[[#This Row],[المخزون]]/Table1345[[#This Row],[تكلفة المبيعات]]*365</f>
        <v>0.62510068839413924</v>
      </c>
      <c r="Y11" s="1">
        <f>Table1345[[#This Row],[دورة التحصيل]]+Table1345[[#This Row],[دورة المخزون]]-Table1345[[#This Row],[دورة المشتريات]]</f>
        <v>54.051747365639315</v>
      </c>
      <c r="Z11" s="8">
        <f>Table1345[[#This Row],[الإيرادات]]/Table1345[[#This Row],[اجمالي الموجودات]]</f>
        <v>0.6167550432318315</v>
      </c>
      <c r="AA11" s="9">
        <f>Table1345[[#This Row],[اجمالي الديون]]/Table1345[[#This Row],[حقوق الملكية]]</f>
        <v>3.1939939626487321E-2</v>
      </c>
      <c r="AB11" s="8">
        <f>Table1345[[#This Row],[اجمالي الديون]]/Table1345[[#This Row],[اجمالي الخصوم]]</f>
        <v>2.6405716922211952E-2</v>
      </c>
      <c r="AC11" s="2">
        <f>Table1345[[#This Row],[صافي الربح(الخسارة)]]/Table1345[[#This Row],[اجمالي الموجودات]]</f>
        <v>0.11571165383889846</v>
      </c>
      <c r="AD11" s="2">
        <f>Table1345[[#This Row],[صافي الربح(الخسارة)]]/Table1345[[#This Row],[رأس المال]]</f>
        <v>0.53365713333333331</v>
      </c>
      <c r="AN11"/>
    </row>
    <row r="12" spans="1:40" x14ac:dyDescent="0.25">
      <c r="A12" t="s">
        <v>12</v>
      </c>
      <c r="B12">
        <v>2023</v>
      </c>
      <c r="C12" s="1">
        <v>17054604</v>
      </c>
      <c r="D12" s="1">
        <v>12701476</v>
      </c>
      <c r="E12" s="1">
        <v>4353128</v>
      </c>
      <c r="F12" s="1">
        <v>2421723</v>
      </c>
      <c r="G12" s="1">
        <v>1106950</v>
      </c>
      <c r="H12" s="1">
        <v>3336601</v>
      </c>
      <c r="I12" s="1">
        <v>2683</v>
      </c>
      <c r="J12" s="1">
        <v>0</v>
      </c>
      <c r="K12" s="1">
        <v>8443738</v>
      </c>
      <c r="L12" s="1">
        <v>1230365</v>
      </c>
      <c r="M12" s="1">
        <v>0</v>
      </c>
      <c r="N12" s="1">
        <v>1934117</v>
      </c>
      <c r="O12" s="1">
        <v>0</v>
      </c>
      <c r="P12" s="1">
        <v>6509621</v>
      </c>
      <c r="Q12" s="1">
        <v>175000</v>
      </c>
      <c r="R12" s="7">
        <f>Table1345[[#This Row],[النقد والاستثمارات قصيرة الاجل]]/Table1345[[#This Row],[المطلوبات  المتداولة]]</f>
        <v>0.89969236771202044</v>
      </c>
      <c r="S12" s="8">
        <f>Table1345[[#This Row],[اجمالي الديون]]/Table1345[[#This Row],[حقوق الملكية]]</f>
        <v>0</v>
      </c>
      <c r="T12" s="8">
        <f>Table1345[[#This Row],[صافي الربح(الخسارة)]]/Table1345[[#This Row],[الإيرادات]]</f>
        <v>0.1419981959123765</v>
      </c>
      <c r="U12" s="2">
        <f>Table1345[[#This Row],[مجمل الربح]]/Table1345[[#This Row],[الإيرادات]]</f>
        <v>0.2552465011793883</v>
      </c>
      <c r="V12" s="1">
        <f>Table1345[[#This Row],[الذمم المدينة " العملاء "]]/Table1345[[#This Row],[الإيرادات]]*365</f>
        <v>0</v>
      </c>
      <c r="W12" s="1">
        <f>Table1345[[#This Row],[الذمم الدائنة " الموردين "]]/Table1345[[#This Row],[تكلفة المبيعات]]*365</f>
        <v>0</v>
      </c>
      <c r="X12" s="1">
        <f>Table1345[[#This Row],[المخزون]]/Table1345[[#This Row],[تكلفة المبيعات]]*365</f>
        <v>7.7100881818774447E-2</v>
      </c>
      <c r="Y12" s="1">
        <f>Table1345[[#This Row],[دورة التحصيل]]+Table1345[[#This Row],[دورة المخزون]]-Table1345[[#This Row],[دورة المشتريات]]</f>
        <v>7.7100881818774447E-2</v>
      </c>
      <c r="Z12" s="8">
        <f>Table1345[[#This Row],[الإيرادات]]/Table1345[[#This Row],[اجمالي الموجودات]]</f>
        <v>2.0197931295357576</v>
      </c>
      <c r="AA12" s="9">
        <f>Table1345[[#This Row],[اجمالي الديون]]/Table1345[[#This Row],[حقوق الملكية]]</f>
        <v>0</v>
      </c>
      <c r="AB12" s="8">
        <f>Table1345[[#This Row],[اجمالي الديون]]/Table1345[[#This Row],[اجمالي الخصوم]]</f>
        <v>0</v>
      </c>
      <c r="AC12" s="2">
        <f>Table1345[[#This Row],[صافي الربح(الخسارة)]]/Table1345[[#This Row],[اجمالي الموجودات]]</f>
        <v>0.28680698051029058</v>
      </c>
      <c r="AD12" s="2">
        <f>Table1345[[#This Row],[صافي الربح(الخسارة)]]/Table1345[[#This Row],[رأس المال]]</f>
        <v>13.838417142857143</v>
      </c>
      <c r="AN12"/>
    </row>
    <row r="13" spans="1:40" x14ac:dyDescent="0.25">
      <c r="A13" s="5" t="s">
        <v>15</v>
      </c>
      <c r="B13" s="5">
        <v>2023</v>
      </c>
      <c r="C13" s="6">
        <v>22853954</v>
      </c>
      <c r="D13" s="6">
        <v>16179071</v>
      </c>
      <c r="E13" s="6">
        <v>6674883</v>
      </c>
      <c r="F13" s="6">
        <v>1220070</v>
      </c>
      <c r="G13" s="6">
        <v>96405</v>
      </c>
      <c r="H13" s="6">
        <v>25611</v>
      </c>
      <c r="I13" s="6">
        <v>492324</v>
      </c>
      <c r="J13" s="6">
        <v>8765937</v>
      </c>
      <c r="K13" s="6">
        <v>15575188</v>
      </c>
      <c r="L13" s="6">
        <v>8337469</v>
      </c>
      <c r="M13" s="6">
        <v>3685981</v>
      </c>
      <c r="N13" s="6">
        <v>9252433</v>
      </c>
      <c r="O13" s="6">
        <v>981923</v>
      </c>
      <c r="P13" s="6">
        <v>6322755</v>
      </c>
      <c r="Q13" s="6">
        <v>1500000</v>
      </c>
      <c r="R13" s="7">
        <f>Table1345[[#This Row],[النقد والاستثمارات قصيرة الاجل]]/Table1345[[#This Row],[المطلوبات  المتداولة]]</f>
        <v>1.1562861583053563E-2</v>
      </c>
      <c r="S13" s="8">
        <f>Table1345[[#This Row],[اجمالي الديون]]/Table1345[[#This Row],[حقوق الملكية]]</f>
        <v>0.15529986532769338</v>
      </c>
      <c r="T13" s="8">
        <f>Table1345[[#This Row],[صافي الربح(الخسارة)]]/Table1345[[#This Row],[الإيرادات]]</f>
        <v>5.3385510446026102E-2</v>
      </c>
      <c r="U13" s="2">
        <f>Table1345[[#This Row],[مجمل الربح]]/Table1345[[#This Row],[الإيرادات]]</f>
        <v>0.2920668782303491</v>
      </c>
      <c r="V13" s="1">
        <f>Table1345[[#This Row],[الذمم المدينة " العملاء "]]/Table1345[[#This Row],[الإيرادات]]*365</f>
        <v>140.00058830082531</v>
      </c>
      <c r="W13" s="1">
        <f>Table1345[[#This Row],[الذمم الدائنة " الموردين "]]/Table1345[[#This Row],[تكلفة المبيعات]]*365</f>
        <v>83.155767410872969</v>
      </c>
      <c r="X13" s="1">
        <f>Table1345[[#This Row],[المخزون]]/Table1345[[#This Row],[تكلفة المبيعات]]*365</f>
        <v>11.106834255193021</v>
      </c>
      <c r="Y13" s="1">
        <f>Table1345[[#This Row],[دورة التحصيل]]+Table1345[[#This Row],[دورة المخزون]]-Table1345[[#This Row],[دورة المشتريات]]</f>
        <v>67.951655145145352</v>
      </c>
      <c r="Z13" s="8">
        <f>Table1345[[#This Row],[الإيرادات]]/Table1345[[#This Row],[اجمالي الموجودات]]</f>
        <v>1.4673308598265395</v>
      </c>
      <c r="AA13" s="9">
        <f>Table1345[[#This Row],[اجمالي الديون]]/Table1345[[#This Row],[حقوق الملكية]]</f>
        <v>0.15529986532769338</v>
      </c>
      <c r="AB13" s="8">
        <f>Table1345[[#This Row],[اجمالي الديون]]/Table1345[[#This Row],[اجمالي الخصوم]]</f>
        <v>0.10612592385159665</v>
      </c>
      <c r="AC13" s="2">
        <f>Table1345[[#This Row],[صافي الربح(الخسارة)]]/Table1345[[#This Row],[اجمالي الموجودات]]</f>
        <v>7.8334206945046184E-2</v>
      </c>
      <c r="AD13" s="2">
        <f>Table1345[[#This Row],[صافي الربح(الخسارة)]]/Table1345[[#This Row],[رأس المال]]</f>
        <v>0.81337999999999999</v>
      </c>
      <c r="AN13"/>
    </row>
    <row r="14" spans="1:40" x14ac:dyDescent="0.25">
      <c r="A14" t="s">
        <v>12</v>
      </c>
      <c r="B14">
        <v>2023</v>
      </c>
      <c r="C14" s="1">
        <v>12780661</v>
      </c>
      <c r="D14" s="1">
        <v>7962958</v>
      </c>
      <c r="E14" s="1">
        <v>4817703</v>
      </c>
      <c r="F14" s="1">
        <v>3495303</v>
      </c>
      <c r="G14" s="1">
        <v>1251797</v>
      </c>
      <c r="H14" s="1">
        <v>2468533</v>
      </c>
      <c r="I14" s="1">
        <v>0</v>
      </c>
      <c r="J14" s="1">
        <v>62227</v>
      </c>
      <c r="K14" s="1">
        <v>5426626</v>
      </c>
      <c r="L14" s="1">
        <v>1415619</v>
      </c>
      <c r="M14" s="1">
        <v>13575</v>
      </c>
      <c r="N14" s="1">
        <v>1465989</v>
      </c>
      <c r="O14" s="1">
        <v>0</v>
      </c>
      <c r="P14" s="1">
        <v>3960637</v>
      </c>
      <c r="Q14" s="1">
        <v>500000</v>
      </c>
      <c r="R14" s="7">
        <f>Table1345[[#This Row],[النقد والاستثمارات قصيرة الاجل]]/Table1345[[#This Row],[المطلوبات  المتداولة]]</f>
        <v>0.88427535940108182</v>
      </c>
      <c r="S14" s="8">
        <f>Table1345[[#This Row],[اجمالي الديون]]/Table1345[[#This Row],[حقوق الملكية]]</f>
        <v>0</v>
      </c>
      <c r="T14" s="8">
        <f>Table1345[[#This Row],[صافي الربح(الخسارة)]]/Table1345[[#This Row],[الإيرادات]]</f>
        <v>0.27348374235104117</v>
      </c>
      <c r="U14" s="2">
        <f>Table1345[[#This Row],[مجمل الربح]]/Table1345[[#This Row],[الإيرادات]]</f>
        <v>0.37695256919810327</v>
      </c>
      <c r="V14" s="1">
        <f>Table1345[[#This Row],[الذمم المدينة " العملاء "]]/Table1345[[#This Row],[الإيرادات]]*365</f>
        <v>1.7771267855394961</v>
      </c>
      <c r="W14" s="1">
        <f>Table1345[[#This Row],[الذمم الدائنة " الموردين "]]/Table1345[[#This Row],[تكلفة المبيعات]]*365</f>
        <v>0.6222405040940816</v>
      </c>
      <c r="X14" s="1">
        <f>Table1345[[#This Row],[المخزون]]/Table1345[[#This Row],[تكلفة المبيعات]]*365</f>
        <v>0</v>
      </c>
      <c r="Y14" s="1">
        <f>Table1345[[#This Row],[دورة التحصيل]]+Table1345[[#This Row],[دورة المخزون]]-Table1345[[#This Row],[دورة المشتريات]]</f>
        <v>1.1548862814454144</v>
      </c>
      <c r="Z14" s="8">
        <f>Table1345[[#This Row],[الإيرادات]]/Table1345[[#This Row],[اجمالي الموجودات]]</f>
        <v>2.3551763102893033</v>
      </c>
      <c r="AA14" s="9">
        <f>Table1345[[#This Row],[اجمالي الديون]]/Table1345[[#This Row],[حقوق الملكية]]</f>
        <v>0</v>
      </c>
      <c r="AB14" s="8">
        <f>Table1345[[#This Row],[اجمالي الديون]]/Table1345[[#This Row],[اجمالي الخصوم]]</f>
        <v>0</v>
      </c>
      <c r="AC14" s="2">
        <f>Table1345[[#This Row],[صافي الربح(الخسارة)]]/Table1345[[#This Row],[اجمالي الموجودات]]</f>
        <v>0.64410243123443556</v>
      </c>
      <c r="AD14" s="2">
        <f>Table1345[[#This Row],[صافي الربح(الخسارة)]]/Table1345[[#This Row],[رأس المال]]</f>
        <v>6.9906059999999997</v>
      </c>
      <c r="AN14"/>
    </row>
    <row r="15" spans="1:40" x14ac:dyDescent="0.25">
      <c r="A15" t="s">
        <v>15</v>
      </c>
      <c r="B15">
        <v>2023</v>
      </c>
      <c r="C15" s="1">
        <v>4262663</v>
      </c>
      <c r="D15" s="1">
        <v>3655188</v>
      </c>
      <c r="E15" s="1">
        <v>607475</v>
      </c>
      <c r="F15" s="1">
        <v>541876</v>
      </c>
      <c r="G15" s="1">
        <v>1132862</v>
      </c>
      <c r="H15" s="1">
        <v>0</v>
      </c>
      <c r="I15" s="1">
        <v>0</v>
      </c>
      <c r="J15" s="1">
        <v>0</v>
      </c>
      <c r="K15" s="1">
        <v>2277021</v>
      </c>
      <c r="L15" s="1">
        <v>1423841</v>
      </c>
      <c r="M15" s="1">
        <v>709307</v>
      </c>
      <c r="N15" s="1">
        <v>1720145</v>
      </c>
      <c r="O15" s="1">
        <v>0</v>
      </c>
      <c r="P15" s="1">
        <v>556876</v>
      </c>
      <c r="Q15" s="1">
        <v>15000</v>
      </c>
      <c r="R15" s="7">
        <f>Table1345[[#This Row],[النقد والاستثمارات قصيرة الاجل]]/Table1345[[#This Row],[المطلوبات  المتداولة]]</f>
        <v>0.79563799609647423</v>
      </c>
      <c r="S15" s="8">
        <f>Table1345[[#This Row],[اجمالي الديون]]/Table1345[[#This Row],[حقوق الملكية]]</f>
        <v>0</v>
      </c>
      <c r="T15" s="8">
        <f>Table1345[[#This Row],[صافي الربح(الخسارة)]]/Table1345[[#This Row],[الإيرادات]]</f>
        <v>0.12712147312607167</v>
      </c>
      <c r="U15" s="2">
        <f>Table1345[[#This Row],[مجمل الربح]]/Table1345[[#This Row],[الإيرادات]]</f>
        <v>0.14251067935701228</v>
      </c>
      <c r="V15" s="1">
        <f>Table1345[[#This Row],[الذمم المدينة " العملاء "]]/Table1345[[#This Row],[الإيرادات]]*365</f>
        <v>0</v>
      </c>
      <c r="W15" s="1">
        <f>Table1345[[#This Row],[الذمم الدائنة " الموردين "]]/Table1345[[#This Row],[تكلفة المبيعات]]*365</f>
        <v>70.830024338009423</v>
      </c>
      <c r="X15" s="1">
        <f>Table1345[[#This Row],[المخزون]]/Table1345[[#This Row],[تكلفة المبيعات]]*365</f>
        <v>0</v>
      </c>
      <c r="Y15" s="1">
        <f>Table1345[[#This Row],[دورة التحصيل]]+Table1345[[#This Row],[دورة المخزون]]-Table1345[[#This Row],[دورة المشتريات]]</f>
        <v>-70.830024338009423</v>
      </c>
      <c r="Z15" s="8">
        <f>Table1345[[#This Row],[الإيرادات]]/Table1345[[#This Row],[اجمالي الموجودات]]</f>
        <v>1.8720349966030176</v>
      </c>
      <c r="AA15" s="9">
        <f>Table1345[[#This Row],[اجمالي الديون]]/Table1345[[#This Row],[حقوق الملكية]]</f>
        <v>0</v>
      </c>
      <c r="AB15" s="8">
        <f>Table1345[[#This Row],[اجمالي الديون]]/Table1345[[#This Row],[اجمالي الخصوم]]</f>
        <v>0</v>
      </c>
      <c r="AC15" s="2">
        <f>Table1345[[#This Row],[صافي الربح(الخسارة)]]/Table1345[[#This Row],[اجمالي الموجودات]]</f>
        <v>0.23797584651173617</v>
      </c>
      <c r="AD15" s="2">
        <f>Table1345[[#This Row],[صافي الربح(الخسارة)]]/Table1345[[#This Row],[رأس المال]]</f>
        <v>36.125066666666669</v>
      </c>
      <c r="AN15"/>
    </row>
    <row r="16" spans="1:40" x14ac:dyDescent="0.25">
      <c r="A16" t="s">
        <v>0</v>
      </c>
      <c r="B16">
        <v>2023</v>
      </c>
      <c r="C16" s="1">
        <v>68038411</v>
      </c>
      <c r="D16" s="1">
        <v>51796044</v>
      </c>
      <c r="E16" s="1">
        <v>16242367</v>
      </c>
      <c r="F16" s="1">
        <v>8271002</v>
      </c>
      <c r="G16" s="1">
        <v>504342</v>
      </c>
      <c r="H16" s="1">
        <v>4303556</v>
      </c>
      <c r="I16" s="1">
        <v>0</v>
      </c>
      <c r="J16" s="1">
        <v>7836110</v>
      </c>
      <c r="K16" s="1">
        <v>25361631</v>
      </c>
      <c r="L16" s="1">
        <v>14805840</v>
      </c>
      <c r="M16" s="1">
        <v>1264865</v>
      </c>
      <c r="N16" s="1">
        <v>16525875</v>
      </c>
      <c r="O16" s="1">
        <v>0</v>
      </c>
      <c r="P16" s="1">
        <v>8835756</v>
      </c>
      <c r="Q16" s="1">
        <v>25000</v>
      </c>
      <c r="R16" s="7">
        <f>Table1345[[#This Row],[النقد والاستثمارات قصيرة الاجل]]/Table1345[[#This Row],[المطلوبات  المتداولة]]</f>
        <v>3.4063720802061888E-2</v>
      </c>
      <c r="S16" s="8">
        <f>Table1345[[#This Row],[اجمالي الديون]]/Table1345[[#This Row],[حقوق الملكية]]</f>
        <v>0</v>
      </c>
      <c r="T16" s="8">
        <f>Table1345[[#This Row],[صافي الربح(الخسارة)]]/Table1345[[#This Row],[الإيرادات]]</f>
        <v>0.12156371494331342</v>
      </c>
      <c r="U16" s="2">
        <f>Table1345[[#This Row],[مجمل الربح]]/Table1345[[#This Row],[الإيرادات]]</f>
        <v>0.23872349105860219</v>
      </c>
      <c r="V16" s="1">
        <f>Table1345[[#This Row],[الذمم المدينة " العملاء "]]/Table1345[[#This Row],[الإيرادات]]*365</f>
        <v>42.037727042155645</v>
      </c>
      <c r="W16" s="1">
        <f>Table1345[[#This Row],[الذمم الدائنة " الموردين "]]/Table1345[[#This Row],[تكلفة المبيعات]]*365</f>
        <v>8.9133395013719579</v>
      </c>
      <c r="X16" s="1">
        <f>Table1345[[#This Row],[المخزون]]/Table1345[[#This Row],[تكلفة المبيعات]]*365</f>
        <v>0</v>
      </c>
      <c r="Y16" s="1">
        <f>Table1345[[#This Row],[دورة التحصيل]]+Table1345[[#This Row],[دورة المخزون]]-Table1345[[#This Row],[دورة المشتريات]]</f>
        <v>33.124387540783687</v>
      </c>
      <c r="Z16" s="8">
        <f>Table1345[[#This Row],[الإيرادات]]/Table1345[[#This Row],[اجمالي الموجودات]]</f>
        <v>2.6827301051734409</v>
      </c>
      <c r="AA16" s="9">
        <f>Table1345[[#This Row],[اجمالي الديون]]/Table1345[[#This Row],[حقوق الملكية]]</f>
        <v>0</v>
      </c>
      <c r="AB16" s="8">
        <f>Table1345[[#This Row],[اجمالي الديون]]/Table1345[[#This Row],[اجمالي الخصوم]]</f>
        <v>0</v>
      </c>
      <c r="AC16" s="2">
        <f>Table1345[[#This Row],[صافي الربح(الخسارة)]]/Table1345[[#This Row],[اجمالي الموجودات]]</f>
        <v>0.32612263777514938</v>
      </c>
      <c r="AD16" s="2">
        <f>Table1345[[#This Row],[صافي الربح(الخسارة)]]/Table1345[[#This Row],[رأس المال]]</f>
        <v>330.84008</v>
      </c>
      <c r="AN16"/>
    </row>
    <row r="17" spans="1:40" x14ac:dyDescent="0.25">
      <c r="A17" t="s">
        <v>9</v>
      </c>
      <c r="B17">
        <v>2023</v>
      </c>
      <c r="C17" s="1">
        <v>3930856</v>
      </c>
      <c r="D17" s="1">
        <v>2827604</v>
      </c>
      <c r="E17" s="1">
        <v>1103252</v>
      </c>
      <c r="F17" s="1">
        <v>652662</v>
      </c>
      <c r="G17" s="1">
        <v>18199</v>
      </c>
      <c r="H17" s="1">
        <v>60138</v>
      </c>
      <c r="I17" s="1">
        <v>0</v>
      </c>
      <c r="J17" s="1">
        <v>0</v>
      </c>
      <c r="K17" s="1">
        <v>1290452</v>
      </c>
      <c r="L17" s="1">
        <v>427212</v>
      </c>
      <c r="M17" s="1">
        <v>75056</v>
      </c>
      <c r="N17" s="1">
        <v>437790</v>
      </c>
      <c r="O17" s="1">
        <v>0</v>
      </c>
      <c r="P17" s="1">
        <v>852662</v>
      </c>
      <c r="Q17" s="1">
        <v>200000</v>
      </c>
      <c r="R17" s="7">
        <f>Table1345[[#This Row],[النقد والاستثمارات قصيرة الاجل]]/Table1345[[#This Row],[المطلوبات  المتداولة]]</f>
        <v>4.2599458816699909E-2</v>
      </c>
      <c r="S17" s="8">
        <f>Table1345[[#This Row],[اجمالي الديون]]/Table1345[[#This Row],[حقوق الملكية]]</f>
        <v>0</v>
      </c>
      <c r="T17" s="8">
        <f>Table1345[[#This Row],[صافي الربح(الخسارة)]]/Table1345[[#This Row],[الإيرادات]]</f>
        <v>0.16603559123000181</v>
      </c>
      <c r="U17" s="2">
        <f>Table1345[[#This Row],[مجمل الربح]]/Table1345[[#This Row],[الإيرادات]]</f>
        <v>0.28066456771756582</v>
      </c>
      <c r="V17" s="1">
        <f>Table1345[[#This Row],[الذمم المدينة " العملاء "]]/Table1345[[#This Row],[الإيرادات]]*365</f>
        <v>0</v>
      </c>
      <c r="W17" s="1">
        <f>Table1345[[#This Row],[الذمم الدائنة " الموردين "]]/Table1345[[#This Row],[تكلفة المبيعات]]*365</f>
        <v>9.6885702524115818</v>
      </c>
      <c r="X17" s="1">
        <f>Table1345[[#This Row],[المخزون]]/Table1345[[#This Row],[تكلفة المبيعات]]*365</f>
        <v>0</v>
      </c>
      <c r="Y17" s="1">
        <f>Table1345[[#This Row],[دورة التحصيل]]+Table1345[[#This Row],[دورة المخزون]]-Table1345[[#This Row],[دورة المشتريات]]</f>
        <v>-9.6885702524115818</v>
      </c>
      <c r="Z17" s="8">
        <f>Table1345[[#This Row],[الإيرادات]]/Table1345[[#This Row],[اجمالي الموجودات]]</f>
        <v>3.0461078753800992</v>
      </c>
      <c r="AA17" s="9">
        <f>Table1345[[#This Row],[اجمالي الديون]]/Table1345[[#This Row],[حقوق الملكية]]</f>
        <v>0</v>
      </c>
      <c r="AB17" s="8">
        <f>Table1345[[#This Row],[اجمالي الديون]]/Table1345[[#This Row],[اجمالي الخصوم]]</f>
        <v>0</v>
      </c>
      <c r="AC17" s="2">
        <f>Table1345[[#This Row],[صافي الربح(الخسارة)]]/Table1345[[#This Row],[اجمالي الموجودات]]</f>
        <v>0.50576232203909943</v>
      </c>
      <c r="AD17" s="2">
        <f>Table1345[[#This Row],[صافي الربح(الخسارة)]]/Table1345[[#This Row],[رأس المال]]</f>
        <v>3.2633100000000002</v>
      </c>
      <c r="AN17"/>
    </row>
    <row r="18" spans="1:40" x14ac:dyDescent="0.25">
      <c r="A18" t="s">
        <v>14</v>
      </c>
      <c r="B18">
        <v>2023</v>
      </c>
      <c r="C18" s="1">
        <v>23041619</v>
      </c>
      <c r="D18" s="1">
        <v>8493625</v>
      </c>
      <c r="E18" s="1">
        <v>14547994</v>
      </c>
      <c r="F18" s="1">
        <v>6277252</v>
      </c>
      <c r="G18" s="1">
        <v>13840629</v>
      </c>
      <c r="H18" s="1">
        <v>117322</v>
      </c>
      <c r="I18" s="1">
        <v>1014518</v>
      </c>
      <c r="J18" s="1">
        <v>17322076</v>
      </c>
      <c r="K18" s="1">
        <v>36799517</v>
      </c>
      <c r="L18" s="1">
        <v>4284814</v>
      </c>
      <c r="M18" s="1">
        <v>1689671</v>
      </c>
      <c r="N18" s="1">
        <v>14858453</v>
      </c>
      <c r="O18" s="1">
        <v>0</v>
      </c>
      <c r="P18" s="1">
        <v>21941064</v>
      </c>
      <c r="Q18" s="1">
        <v>500000</v>
      </c>
      <c r="R18" s="7">
        <f>Table1345[[#This Row],[النقد والاستثمارات قصيرة الاجل]]/Table1345[[#This Row],[المطلوبات  المتداولة]]</f>
        <v>3.2301586486601286</v>
      </c>
      <c r="S18" s="8">
        <f>Table1345[[#This Row],[اجمالي الديون]]/Table1345[[#This Row],[حقوق الملكية]]</f>
        <v>0</v>
      </c>
      <c r="T18" s="8">
        <f>Table1345[[#This Row],[صافي الربح(الخسارة)]]/Table1345[[#This Row],[الإيرادات]]</f>
        <v>0.27243103012856867</v>
      </c>
      <c r="U18" s="2">
        <f>Table1345[[#This Row],[مجمل الربح]]/Table1345[[#This Row],[الإيرادات]]</f>
        <v>0.63137898426321515</v>
      </c>
      <c r="V18" s="1">
        <f>Table1345[[#This Row],[الذمم المدينة " العملاء "]]/Table1345[[#This Row],[الإيرادات]]*365</f>
        <v>274.39728692675635</v>
      </c>
      <c r="W18" s="1">
        <f>Table1345[[#This Row],[الذمم الدائنة " الموردين "]]/Table1345[[#This Row],[تكلفة المبيعات]]*365</f>
        <v>72.610918777318275</v>
      </c>
      <c r="X18" s="1">
        <f>Table1345[[#This Row],[المخزون]]/Table1345[[#This Row],[تكلفة المبيعات]]*365</f>
        <v>43.597294441419301</v>
      </c>
      <c r="Y18" s="1">
        <f>Table1345[[#This Row],[دورة التحصيل]]+Table1345[[#This Row],[دورة المخزون]]-Table1345[[#This Row],[دورة المشتريات]]</f>
        <v>245.3836625908574</v>
      </c>
      <c r="Z18" s="8">
        <f>Table1345[[#This Row],[الإيرادات]]/Table1345[[#This Row],[اجمالي الموجودات]]</f>
        <v>0.62613916916355183</v>
      </c>
      <c r="AA18" s="9">
        <f>Table1345[[#This Row],[اجمالي الديون]]/Table1345[[#This Row],[حقوق الملكية]]</f>
        <v>0</v>
      </c>
      <c r="AB18" s="8">
        <f>Table1345[[#This Row],[اجمالي الديون]]/Table1345[[#This Row],[اجمالي الخصوم]]</f>
        <v>0</v>
      </c>
      <c r="AC18" s="2">
        <f>Table1345[[#This Row],[صافي الربح(الخسارة)]]/Table1345[[#This Row],[اجمالي الموجودات]]</f>
        <v>0.17057973885907252</v>
      </c>
      <c r="AD18" s="2">
        <f>Table1345[[#This Row],[صافي الربح(الخسارة)]]/Table1345[[#This Row],[رأس المال]]</f>
        <v>12.554504</v>
      </c>
      <c r="AN18"/>
    </row>
    <row r="19" spans="1:40" x14ac:dyDescent="0.25">
      <c r="A19" t="s">
        <v>14</v>
      </c>
      <c r="B19">
        <v>2023</v>
      </c>
      <c r="C19" s="1">
        <v>2913364</v>
      </c>
      <c r="D19" s="1">
        <v>1836785</v>
      </c>
      <c r="E19" s="1">
        <v>1076579</v>
      </c>
      <c r="F19" s="1">
        <v>321922</v>
      </c>
      <c r="G19" s="1">
        <v>129992</v>
      </c>
      <c r="H19" s="1">
        <v>218360</v>
      </c>
      <c r="I19" s="1">
        <v>0</v>
      </c>
      <c r="J19" s="1">
        <v>803171</v>
      </c>
      <c r="K19" s="1">
        <v>1711928</v>
      </c>
      <c r="L19" s="1">
        <v>200121</v>
      </c>
      <c r="M19" s="1">
        <v>0</v>
      </c>
      <c r="N19" s="1">
        <v>892530</v>
      </c>
      <c r="O19" s="1">
        <v>0</v>
      </c>
      <c r="P19" s="1">
        <v>819398</v>
      </c>
      <c r="Q19" s="1">
        <v>25000</v>
      </c>
      <c r="R19" s="7">
        <f>Table1345[[#This Row],[النقد والاستثمارات قصيرة الاجل]]/Table1345[[#This Row],[المطلوبات  المتداولة]]</f>
        <v>0.64956701195776556</v>
      </c>
      <c r="S19" s="8">
        <f>Table1345[[#This Row],[اجمالي الديون]]/Table1345[[#This Row],[حقوق الملكية]]</f>
        <v>0</v>
      </c>
      <c r="T19" s="8">
        <f>Table1345[[#This Row],[صافي الربح(الخسارة)]]/Table1345[[#This Row],[الإيرادات]]</f>
        <v>0.1104983791932625</v>
      </c>
      <c r="U19" s="2">
        <f>Table1345[[#This Row],[مجمل الربح]]/Table1345[[#This Row],[الإيرادات]]</f>
        <v>0.36953123605563876</v>
      </c>
      <c r="V19" s="1">
        <f>Table1345[[#This Row],[الذمم المدينة " العملاء "]]/Table1345[[#This Row],[الإيرادات]]*365</f>
        <v>100.6250557774449</v>
      </c>
      <c r="W19" s="1">
        <f>Table1345[[#This Row],[الذمم الدائنة " الموردين "]]/Table1345[[#This Row],[تكلفة المبيعات]]*365</f>
        <v>0</v>
      </c>
      <c r="X19" s="1">
        <f>Table1345[[#This Row],[المخزون]]/Table1345[[#This Row],[تكلفة المبيعات]]*365</f>
        <v>0</v>
      </c>
      <c r="Y19" s="1">
        <f>Table1345[[#This Row],[دورة التحصيل]]+Table1345[[#This Row],[دورة المخزون]]-Table1345[[#This Row],[دورة المشتريات]]</f>
        <v>100.6250557774449</v>
      </c>
      <c r="Z19" s="8">
        <f>Table1345[[#This Row],[الإيرادات]]/Table1345[[#This Row],[اجمالي الموجودات]]</f>
        <v>1.7018028795603553</v>
      </c>
      <c r="AA19" s="9">
        <f>Table1345[[#This Row],[اجمالي الديون]]/Table1345[[#This Row],[حقوق الملكية]]</f>
        <v>0</v>
      </c>
      <c r="AB19" s="8">
        <f>Table1345[[#This Row],[اجمالي الديون]]/Table1345[[#This Row],[اجمالي الخصوم]]</f>
        <v>0</v>
      </c>
      <c r="AC19" s="2">
        <f>Table1345[[#This Row],[صافي الربح(الخسارة)]]/Table1345[[#This Row],[اجمالي الموجودات]]</f>
        <v>0.18804645989784616</v>
      </c>
      <c r="AD19" s="2">
        <f>Table1345[[#This Row],[صافي الربح(الخسارة)]]/Table1345[[#This Row],[رأس المال]]</f>
        <v>12.87688</v>
      </c>
      <c r="AN19"/>
    </row>
    <row r="20" spans="1:40" x14ac:dyDescent="0.25">
      <c r="A20" t="s">
        <v>7</v>
      </c>
      <c r="B20">
        <v>2023</v>
      </c>
      <c r="C20" s="1">
        <v>6840845</v>
      </c>
      <c r="D20" s="1">
        <v>5793456</v>
      </c>
      <c r="E20" s="1">
        <v>1047389</v>
      </c>
      <c r="F20" s="1">
        <v>-308606</v>
      </c>
      <c r="G20" s="1">
        <v>109062</v>
      </c>
      <c r="H20" s="1">
        <v>386148</v>
      </c>
      <c r="I20" s="1">
        <v>0</v>
      </c>
      <c r="J20" s="1">
        <v>313803</v>
      </c>
      <c r="K20" s="1">
        <v>2320663</v>
      </c>
      <c r="L20" s="1">
        <v>2274271</v>
      </c>
      <c r="M20" s="1">
        <v>906084</v>
      </c>
      <c r="N20" s="1">
        <v>2714633</v>
      </c>
      <c r="O20" s="1">
        <v>0</v>
      </c>
      <c r="P20" s="1">
        <v>-393960</v>
      </c>
      <c r="Q20" s="1">
        <v>5000</v>
      </c>
      <c r="R20" s="7">
        <f>Table1345[[#This Row],[النقد والاستثمارات قصيرة الاجل]]/Table1345[[#This Row],[المطلوبات  المتداولة]]</f>
        <v>4.7954707244651146E-2</v>
      </c>
      <c r="S20" s="8">
        <f>Table1345[[#This Row],[اجمالي الديون]]/Table1345[[#This Row],[حقوق الملكية]]</f>
        <v>0</v>
      </c>
      <c r="T20" s="8">
        <f>Table1345[[#This Row],[صافي الربح(الخسارة)]]/Table1345[[#This Row],[الإيرادات]]</f>
        <v>-4.5112263178013826E-2</v>
      </c>
      <c r="U20" s="2">
        <f>Table1345[[#This Row],[مجمل الربح]]/Table1345[[#This Row],[الإيرادات]]</f>
        <v>0.15310813210941046</v>
      </c>
      <c r="V20" s="1">
        <f>Table1345[[#This Row],[الذمم المدينة " العملاء "]]/Table1345[[#This Row],[الإيرادات]]*365</f>
        <v>16.743267096389406</v>
      </c>
      <c r="W20" s="1">
        <f>Table1345[[#This Row],[الذمم الدائنة " الموردين "]]/Table1345[[#This Row],[تكلفة المبيعات]]*365</f>
        <v>57.085211314282873</v>
      </c>
      <c r="X20" s="1">
        <f>Table1345[[#This Row],[المخزون]]/Table1345[[#This Row],[تكلفة المبيعات]]*365</f>
        <v>0</v>
      </c>
      <c r="Y20" s="1">
        <f>Table1345[[#This Row],[دورة التحصيل]]+Table1345[[#This Row],[دورة المخزون]]-Table1345[[#This Row],[دورة المشتريات]]</f>
        <v>-40.34194421789347</v>
      </c>
      <c r="Z20" s="8">
        <f>Table1345[[#This Row],[الإيرادات]]/Table1345[[#This Row],[اجمالي الموجودات]]</f>
        <v>2.9477976767846084</v>
      </c>
      <c r="AA20" s="9">
        <f>Table1345[[#This Row],[اجمالي الديون]]/Table1345[[#This Row],[حقوق الملكية]]</f>
        <v>0</v>
      </c>
      <c r="AB20" s="8">
        <f>Table1345[[#This Row],[اجمالي الديون]]/Table1345[[#This Row],[اجمالي الخصوم]]</f>
        <v>0</v>
      </c>
      <c r="AC20" s="2">
        <f>Table1345[[#This Row],[صافي الربح(الخسارة)]]/Table1345[[#This Row],[اجمالي الموجودات]]</f>
        <v>-0.132981824590645</v>
      </c>
      <c r="AD20" s="2">
        <f>Table1345[[#This Row],[صافي الربح(الخسارة)]]/Table1345[[#This Row],[رأس المال]]</f>
        <v>-61.721200000000003</v>
      </c>
      <c r="AN20"/>
    </row>
    <row r="21" spans="1:40" x14ac:dyDescent="0.25">
      <c r="A21" t="s">
        <v>0</v>
      </c>
      <c r="B21">
        <v>2023</v>
      </c>
      <c r="C21" s="1">
        <v>33576148</v>
      </c>
      <c r="D21" s="1">
        <v>25811270</v>
      </c>
      <c r="E21" s="1">
        <v>7764878</v>
      </c>
      <c r="F21" s="1">
        <v>3494242</v>
      </c>
      <c r="G21" s="1">
        <v>2812885</v>
      </c>
      <c r="H21" s="1">
        <v>363086</v>
      </c>
      <c r="I21" s="1">
        <v>0</v>
      </c>
      <c r="J21" s="1">
        <v>1727950</v>
      </c>
      <c r="K21" s="1">
        <v>8499350</v>
      </c>
      <c r="L21" s="1">
        <v>3698081</v>
      </c>
      <c r="M21" s="1">
        <v>456342</v>
      </c>
      <c r="N21" s="1">
        <v>4291622</v>
      </c>
      <c r="O21" s="1">
        <v>0</v>
      </c>
      <c r="P21" s="1">
        <v>4207728</v>
      </c>
      <c r="Q21" s="1">
        <v>25000</v>
      </c>
      <c r="R21" s="7">
        <f>Table1345[[#This Row],[النقد والاستثمارات قصيرة الاجل]]/Table1345[[#This Row],[المطلوبات  المتداولة]]</f>
        <v>0.76063369082505228</v>
      </c>
      <c r="S21" s="8">
        <f>Table1345[[#This Row],[اجمالي الديون]]/Table1345[[#This Row],[حقوق الملكية]]</f>
        <v>0</v>
      </c>
      <c r="T21" s="8">
        <f>Table1345[[#This Row],[صافي الربح(الخسارة)]]/Table1345[[#This Row],[الإيرادات]]</f>
        <v>0.10406917434364418</v>
      </c>
      <c r="U21" s="2">
        <f>Table1345[[#This Row],[مجمل الربح]]/Table1345[[#This Row],[الإيرادات]]</f>
        <v>0.23126172781940324</v>
      </c>
      <c r="V21" s="1">
        <f>Table1345[[#This Row],[الذمم المدينة " العملاء "]]/Table1345[[#This Row],[الإيرادات]]*365</f>
        <v>18.784219976633413</v>
      </c>
      <c r="W21" s="1">
        <f>Table1345[[#This Row],[الذمم الدائنة " الموردين "]]/Table1345[[#This Row],[تكلفة المبيعات]]*365</f>
        <v>6.4531822727049084</v>
      </c>
      <c r="X21" s="1">
        <f>Table1345[[#This Row],[المخزون]]/Table1345[[#This Row],[تكلفة المبيعات]]*365</f>
        <v>0</v>
      </c>
      <c r="Y21" s="1">
        <f>Table1345[[#This Row],[دورة التحصيل]]+Table1345[[#This Row],[دورة المخزون]]-Table1345[[#This Row],[دورة المشتريات]]</f>
        <v>12.331037703928505</v>
      </c>
      <c r="Z21" s="8">
        <f>Table1345[[#This Row],[الإيرادات]]/Table1345[[#This Row],[اجمالي الموجودات]]</f>
        <v>3.9504371510762586</v>
      </c>
      <c r="AA21" s="9">
        <f>Table1345[[#This Row],[اجمالي الديون]]/Table1345[[#This Row],[حقوق الملكية]]</f>
        <v>0</v>
      </c>
      <c r="AB21" s="8">
        <f>Table1345[[#This Row],[اجمالي الديون]]/Table1345[[#This Row],[اجمالي الخصوم]]</f>
        <v>0</v>
      </c>
      <c r="AC21" s="2">
        <f>Table1345[[#This Row],[صافي الربح(الخسارة)]]/Table1345[[#This Row],[اجمالي الموجودات]]</f>
        <v>0.4111187326089642</v>
      </c>
      <c r="AD21" s="2">
        <f>Table1345[[#This Row],[صافي الربح(الخسارة)]]/Table1345[[#This Row],[رأس المال]]</f>
        <v>139.76967999999999</v>
      </c>
      <c r="AN21"/>
    </row>
    <row r="22" spans="1:40" x14ac:dyDescent="0.25">
      <c r="A22" s="5" t="s">
        <v>15</v>
      </c>
      <c r="B22" s="5">
        <v>2023</v>
      </c>
      <c r="C22" s="6">
        <v>1978611</v>
      </c>
      <c r="D22" s="6">
        <v>1833098</v>
      </c>
      <c r="E22" s="6">
        <v>145513</v>
      </c>
      <c r="F22" s="6">
        <v>112117</v>
      </c>
      <c r="G22" s="6">
        <v>32571</v>
      </c>
      <c r="H22" s="6">
        <v>0</v>
      </c>
      <c r="I22" s="6">
        <v>0</v>
      </c>
      <c r="J22" s="6">
        <v>602914</v>
      </c>
      <c r="K22" s="6">
        <v>1005308</v>
      </c>
      <c r="L22" s="6">
        <v>144072</v>
      </c>
      <c r="M22" s="6">
        <v>0</v>
      </c>
      <c r="N22" s="6">
        <v>493191</v>
      </c>
      <c r="O22" s="6">
        <f>316674+99996</f>
        <v>416670</v>
      </c>
      <c r="P22" s="6">
        <v>512117</v>
      </c>
      <c r="Q22" s="6">
        <v>400000</v>
      </c>
      <c r="R22" s="7">
        <f>Table1345[[#This Row],[النقد والاستثمارات قصيرة الاجل]]/Table1345[[#This Row],[المطلوبات  المتداولة]]</f>
        <v>0.2260744627686157</v>
      </c>
      <c r="S22" s="8">
        <f>Table1345[[#This Row],[اجمالي الديون]]/Table1345[[#This Row],[حقوق الملكية]]</f>
        <v>0.813622668257449</v>
      </c>
      <c r="T22" s="8">
        <f>Table1345[[#This Row],[صافي الربح(الخسارة)]]/Table1345[[#This Row],[الإيرادات]]</f>
        <v>5.6664498478983485E-2</v>
      </c>
      <c r="U22" s="2">
        <f>Table1345[[#This Row],[مجمل الربح]]/Table1345[[#This Row],[الإيرادات]]</f>
        <v>7.3543005674182552E-2</v>
      </c>
      <c r="V22" s="1">
        <f>Table1345[[#This Row],[الذمم المدينة " العملاء "]]/Table1345[[#This Row],[الإيرادات]]*365</f>
        <v>111.22126077334049</v>
      </c>
      <c r="W22" s="1">
        <f>Table1345[[#This Row],[الذمم الدائنة " الموردين "]]/Table1345[[#This Row],[تكلفة المبيعات]]*365</f>
        <v>0</v>
      </c>
      <c r="X22" s="1">
        <f>Table1345[[#This Row],[المخزون]]/Table1345[[#This Row],[تكلفة المبيعات]]*365</f>
        <v>0</v>
      </c>
      <c r="Y22" s="1">
        <f>Table1345[[#This Row],[دورة التحصيل]]+Table1345[[#This Row],[دورة المخزون]]-Table1345[[#This Row],[دورة المشتريات]]</f>
        <v>111.22126077334049</v>
      </c>
      <c r="Z22" s="8">
        <f>Table1345[[#This Row],[الإيرادات]]/Table1345[[#This Row],[اجمالي الموجودات]]</f>
        <v>1.9681639855646229</v>
      </c>
      <c r="AA22" s="9">
        <f>Table1345[[#This Row],[اجمالي الديون]]/Table1345[[#This Row],[حقوق الملكية]]</f>
        <v>0.813622668257449</v>
      </c>
      <c r="AB22" s="8">
        <f>Table1345[[#This Row],[اجمالي الديون]]/Table1345[[#This Row],[اجمالي الخصوم]]</f>
        <v>0.84484510057969431</v>
      </c>
      <c r="AC22" s="2">
        <f>Table1345[[#This Row],[صافي الربح(الخسارة)]]/Table1345[[#This Row],[اجمالي الموجودات]]</f>
        <v>0.11152502516641666</v>
      </c>
      <c r="AD22" s="2">
        <f>Table1345[[#This Row],[صافي الربح(الخسارة)]]/Table1345[[#This Row],[رأس المال]]</f>
        <v>0.2802925</v>
      </c>
      <c r="AN22"/>
    </row>
    <row r="23" spans="1:40" x14ac:dyDescent="0.25">
      <c r="A23" t="s">
        <v>14</v>
      </c>
      <c r="B23">
        <v>2023</v>
      </c>
      <c r="C23" s="1">
        <v>12489828</v>
      </c>
      <c r="D23" s="1">
        <v>8484493</v>
      </c>
      <c r="E23" s="1">
        <v>4005335</v>
      </c>
      <c r="F23" s="1">
        <v>1245892</v>
      </c>
      <c r="G23" s="1">
        <v>260279</v>
      </c>
      <c r="H23" s="1">
        <v>1857755</v>
      </c>
      <c r="I23" s="1">
        <v>994140</v>
      </c>
      <c r="J23" s="1">
        <v>1918398</v>
      </c>
      <c r="K23" s="1">
        <v>24627391</v>
      </c>
      <c r="L23" s="1">
        <v>4326516</v>
      </c>
      <c r="M23" s="1">
        <v>1776487</v>
      </c>
      <c r="N23" s="1">
        <v>19121910</v>
      </c>
      <c r="O23" s="1">
        <f>425813+525096+975000+2056646</f>
        <v>3982555</v>
      </c>
      <c r="P23" s="1">
        <v>5505481</v>
      </c>
      <c r="Q23" s="1">
        <v>50000</v>
      </c>
      <c r="R23" s="7">
        <f>Table1345[[#This Row],[النقد والاستثمارات قصيرة الاجل]]/Table1345[[#This Row],[المطلوبات  المتداولة]]</f>
        <v>6.0159028650304307E-2</v>
      </c>
      <c r="S23" s="8">
        <f>Table1345[[#This Row],[اجمالي الديون]]/Table1345[[#This Row],[حقوق الملكية]]</f>
        <v>0.72338002801208467</v>
      </c>
      <c r="T23" s="8">
        <f>Table1345[[#This Row],[صافي الربح(الخسارة)]]/Table1345[[#This Row],[الإيرادات]]</f>
        <v>9.9752534622574468E-2</v>
      </c>
      <c r="U23" s="2">
        <f>Table1345[[#This Row],[مجمل الربح]]/Table1345[[#This Row],[الإيرادات]]</f>
        <v>0.32068776287391626</v>
      </c>
      <c r="V23" s="1">
        <f>Table1345[[#This Row],[الذمم المدينة " العملاء "]]/Table1345[[#This Row],[الإيرادات]]*365</f>
        <v>56.062843299363294</v>
      </c>
      <c r="W23" s="1">
        <f>Table1345[[#This Row],[الذمم الدائنة " الموردين "]]/Table1345[[#This Row],[تكلفة المبيعات]]*365</f>
        <v>76.423865869180389</v>
      </c>
      <c r="X23" s="1">
        <f>Table1345[[#This Row],[المخزون]]/Table1345[[#This Row],[تكلفة المبيعات]]*365</f>
        <v>42.767564308203212</v>
      </c>
      <c r="Y23" s="1">
        <f>Table1345[[#This Row],[دورة التحصيل]]+Table1345[[#This Row],[دورة المخزون]]-Table1345[[#This Row],[دورة المشتريات]]</f>
        <v>22.406541738386125</v>
      </c>
      <c r="Z23" s="8">
        <f>Table1345[[#This Row],[الإيرادات]]/Table1345[[#This Row],[اجمالي الموجودات]]</f>
        <v>0.50715189440895303</v>
      </c>
      <c r="AA23" s="9">
        <f>Table1345[[#This Row],[اجمالي الديون]]/Table1345[[#This Row],[حقوق الملكية]]</f>
        <v>0.72338002801208467</v>
      </c>
      <c r="AB23" s="8">
        <f>Table1345[[#This Row],[اجمالي الديون]]/Table1345[[#This Row],[اجمالي الخصوم]]</f>
        <v>0.20827182012675513</v>
      </c>
      <c r="AC23" s="2">
        <f>Table1345[[#This Row],[صافي الربح(الخسارة)]]/Table1345[[#This Row],[اجمالي الموجودات]]</f>
        <v>5.0589686905933316E-2</v>
      </c>
      <c r="AD23" s="2">
        <f>Table1345[[#This Row],[صافي الربح(الخسارة)]]/Table1345[[#This Row],[رأس المال]]</f>
        <v>24.917840000000002</v>
      </c>
      <c r="AN23"/>
    </row>
    <row r="24" spans="1:40" x14ac:dyDescent="0.25">
      <c r="A24" s="5" t="s">
        <v>15</v>
      </c>
      <c r="B24" s="5">
        <v>2023</v>
      </c>
      <c r="C24" s="6">
        <v>80425185</v>
      </c>
      <c r="D24" s="6">
        <v>54596680</v>
      </c>
      <c r="E24" s="6">
        <v>25828505</v>
      </c>
      <c r="F24" s="6">
        <v>6175720</v>
      </c>
      <c r="G24" s="6">
        <v>1596586</v>
      </c>
      <c r="H24" s="6">
        <v>156654</v>
      </c>
      <c r="I24" s="6">
        <v>4933813</v>
      </c>
      <c r="J24" s="6">
        <v>90469645</v>
      </c>
      <c r="K24" s="6">
        <v>134838144</v>
      </c>
      <c r="L24" s="6">
        <v>54859497</v>
      </c>
      <c r="M24" s="6">
        <v>15675387</v>
      </c>
      <c r="N24" s="6">
        <v>63262286</v>
      </c>
      <c r="O24" s="6">
        <f>14567108</f>
        <v>14567108</v>
      </c>
      <c r="P24" s="6">
        <v>71575858</v>
      </c>
      <c r="Q24" s="6">
        <v>6000000</v>
      </c>
      <c r="R24" s="7">
        <f>Table1345[[#This Row],[النقد والاستثمارات قصيرة الاجل]]/Table1345[[#This Row],[المطلوبات  المتداولة]]</f>
        <v>2.9103183355837184E-2</v>
      </c>
      <c r="S24" s="8">
        <f>Table1345[[#This Row],[اجمالي الديون]]/Table1345[[#This Row],[حقوق الملكية]]</f>
        <v>0.20351985162371369</v>
      </c>
      <c r="T24" s="8">
        <f>Table1345[[#This Row],[صافي الربح(الخسارة)]]/Table1345[[#This Row],[الإيرادات]]</f>
        <v>7.6788384136138449E-2</v>
      </c>
      <c r="U24" s="2">
        <f>Table1345[[#This Row],[مجمل الربح]]/Table1345[[#This Row],[الإيرادات]]</f>
        <v>0.32114946331798927</v>
      </c>
      <c r="V24" s="1">
        <f>Table1345[[#This Row],[الذمم المدينة " العملاء "]]/Table1345[[#This Row],[الإيرادات]]*365</f>
        <v>410.58556999278278</v>
      </c>
      <c r="W24" s="1">
        <f>Table1345[[#This Row],[الذمم الدائنة " الموردين "]]/Table1345[[#This Row],[تكلفة المبيعات]]*365</f>
        <v>104.79604721385988</v>
      </c>
      <c r="X24" s="1">
        <f>Table1345[[#This Row],[المخزون]]/Table1345[[#This Row],[تكلفة المبيعات]]*365</f>
        <v>32.9844551903156</v>
      </c>
      <c r="Y24" s="1">
        <f>Table1345[[#This Row],[دورة التحصيل]]+Table1345[[#This Row],[دورة المخزون]]-Table1345[[#This Row],[دورة المشتريات]]</f>
        <v>338.7739779692385</v>
      </c>
      <c r="Z24" s="8">
        <f>Table1345[[#This Row],[الإيرادات]]/Table1345[[#This Row],[اجمالي الموجودات]]</f>
        <v>0.59645722355834263</v>
      </c>
      <c r="AA24" s="9">
        <f>Table1345[[#This Row],[اجمالي الديون]]/Table1345[[#This Row],[حقوق الملكية]]</f>
        <v>0.20351985162371369</v>
      </c>
      <c r="AB24" s="8">
        <f>Table1345[[#This Row],[اجمالي الديون]]/Table1345[[#This Row],[اجمالي الخصوم]]</f>
        <v>0.23026528001217028</v>
      </c>
      <c r="AC24" s="2">
        <f>Table1345[[#This Row],[صافي الربح(الخسارة)]]/Table1345[[#This Row],[اجمالي الموجودات]]</f>
        <v>4.5800986403372622E-2</v>
      </c>
      <c r="AD24" s="2">
        <f>Table1345[[#This Row],[صافي الربح(الخسارة)]]/Table1345[[#This Row],[رأس المال]]</f>
        <v>1.0292866666666667</v>
      </c>
      <c r="AN24"/>
    </row>
    <row r="25" spans="1:40" x14ac:dyDescent="0.25">
      <c r="A25" t="s">
        <v>0</v>
      </c>
      <c r="B25">
        <v>2023</v>
      </c>
      <c r="C25" s="1">
        <v>60949011</v>
      </c>
      <c r="D25" s="1">
        <v>53658811</v>
      </c>
      <c r="E25" s="1">
        <v>7290200</v>
      </c>
      <c r="F25" s="1">
        <v>4669393</v>
      </c>
      <c r="G25" s="1">
        <v>3433550</v>
      </c>
      <c r="H25" s="1">
        <v>1417068</v>
      </c>
      <c r="I25" s="1">
        <v>267317</v>
      </c>
      <c r="J25" s="1">
        <v>8661331</v>
      </c>
      <c r="K25" s="1">
        <v>16661712</v>
      </c>
      <c r="L25" s="1">
        <v>10618385</v>
      </c>
      <c r="M25" s="1">
        <v>7558651</v>
      </c>
      <c r="N25" s="1">
        <v>11242319</v>
      </c>
      <c r="O25" s="1">
        <v>0</v>
      </c>
      <c r="P25" s="1">
        <v>5419393</v>
      </c>
      <c r="Q25" s="1">
        <v>500000</v>
      </c>
      <c r="R25" s="7">
        <f>Table1345[[#This Row],[النقد والاستثمارات قصيرة الاجل]]/Table1345[[#This Row],[المطلوبات  المتداولة]]</f>
        <v>0.32335896654717267</v>
      </c>
      <c r="S25" s="8">
        <f>Table1345[[#This Row],[اجمالي الديون]]/Table1345[[#This Row],[حقوق الملكية]]</f>
        <v>0</v>
      </c>
      <c r="T25" s="8">
        <f>Table1345[[#This Row],[صافي الربح(الخسارة)]]/Table1345[[#This Row],[الإيرادات]]</f>
        <v>7.6611464622453024E-2</v>
      </c>
      <c r="U25" s="2">
        <f>Table1345[[#This Row],[مجمل الربح]]/Table1345[[#This Row],[الإيرادات]]</f>
        <v>0.11961145686186771</v>
      </c>
      <c r="V25" s="1">
        <f>Table1345[[#This Row],[الذمم المدينة " العملاء "]]/Table1345[[#This Row],[الإيرادات]]*365</f>
        <v>51.869353794764606</v>
      </c>
      <c r="W25" s="1">
        <f>Table1345[[#This Row],[الذمم الدائنة " الموردين "]]/Table1345[[#This Row],[تكلفة المبيعات]]*365</f>
        <v>51.415742607490877</v>
      </c>
      <c r="X25" s="1">
        <f>Table1345[[#This Row],[المخزون]]/Table1345[[#This Row],[تكلفة المبيعات]]*365</f>
        <v>1.8183538394095238</v>
      </c>
      <c r="Y25" s="1">
        <f>Table1345[[#This Row],[دورة التحصيل]]+Table1345[[#This Row],[دورة المخزون]]-Table1345[[#This Row],[دورة المشتريات]]</f>
        <v>2.2719650266832545</v>
      </c>
      <c r="Z25" s="8">
        <f>Table1345[[#This Row],[الإيرادات]]/Table1345[[#This Row],[اجمالي الموجودات]]</f>
        <v>3.658028118599097</v>
      </c>
      <c r="AA25" s="9">
        <f>Table1345[[#This Row],[اجمالي الديون]]/Table1345[[#This Row],[حقوق الملكية]]</f>
        <v>0</v>
      </c>
      <c r="AB25" s="8">
        <f>Table1345[[#This Row],[اجمالي الديون]]/Table1345[[#This Row],[اجمالي الخصوم]]</f>
        <v>0</v>
      </c>
      <c r="AC25" s="2">
        <f>Table1345[[#This Row],[صافي الربح(الخسارة)]]/Table1345[[#This Row],[اجمالي الموجودات]]</f>
        <v>0.2802468917959931</v>
      </c>
      <c r="AD25" s="2">
        <f>Table1345[[#This Row],[صافي الربح(الخسارة)]]/Table1345[[#This Row],[رأس المال]]</f>
        <v>9.3387860000000007</v>
      </c>
      <c r="AN25"/>
    </row>
    <row r="26" spans="1:40" x14ac:dyDescent="0.25">
      <c r="A26" s="5" t="s">
        <v>14</v>
      </c>
      <c r="B26" s="5">
        <v>2023</v>
      </c>
      <c r="C26" s="6">
        <v>126477407</v>
      </c>
      <c r="D26" s="6">
        <v>94006192</v>
      </c>
      <c r="E26" s="6">
        <v>32471215</v>
      </c>
      <c r="F26" s="6">
        <v>4694626</v>
      </c>
      <c r="G26" s="6">
        <v>24096965</v>
      </c>
      <c r="H26" s="6">
        <v>25883298</v>
      </c>
      <c r="I26" s="6">
        <v>17572744</v>
      </c>
      <c r="J26" s="6">
        <v>44607669</v>
      </c>
      <c r="K26" s="6">
        <v>190373926</v>
      </c>
      <c r="L26" s="6">
        <v>87431274</v>
      </c>
      <c r="M26" s="6">
        <v>8838573</v>
      </c>
      <c r="N26" s="6">
        <v>131603778</v>
      </c>
      <c r="O26" s="6">
        <f>1567137+713896+16000000+24000000+3584089</f>
        <v>45865122</v>
      </c>
      <c r="P26" s="6">
        <v>58770148</v>
      </c>
      <c r="Q26" s="6">
        <v>5400000</v>
      </c>
      <c r="R26" s="7">
        <f>Table1345[[#This Row],[النقد والاستثمارات قصيرة الاجل]]/Table1345[[#This Row],[المطلوبات  المتداولة]]</f>
        <v>0.27561036111632092</v>
      </c>
      <c r="S26" s="8">
        <f>Table1345[[#This Row],[اجمالي الديون]]/Table1345[[#This Row],[حقوق الملكية]]</f>
        <v>0.78041528838756713</v>
      </c>
      <c r="T26" s="8">
        <f>Table1345[[#This Row],[صافي الربح(الخسارة)]]/Table1345[[#This Row],[الإيرادات]]</f>
        <v>3.7118297341437428E-2</v>
      </c>
      <c r="U26" s="2">
        <f>Table1345[[#This Row],[مجمل الربح]]/Table1345[[#This Row],[الإيرادات]]</f>
        <v>0.25673529976780757</v>
      </c>
      <c r="V26" s="1">
        <f>Table1345[[#This Row],[الذمم المدينة " العملاء "]]/Table1345[[#This Row],[الإيرادات]]*365</f>
        <v>128.73286677200775</v>
      </c>
      <c r="W26" s="1">
        <f>Table1345[[#This Row],[الذمم الدائنة " الموردين "]]/Table1345[[#This Row],[تكلفة المبيعات]]*365</f>
        <v>34.317730315041374</v>
      </c>
      <c r="X26" s="1">
        <f>Table1345[[#This Row],[المخزون]]/Table1345[[#This Row],[تكلفة المبيعات]]*365</f>
        <v>68.230096587680094</v>
      </c>
      <c r="Y26" s="1">
        <f>Table1345[[#This Row],[دورة التحصيل]]+Table1345[[#This Row],[دورة المخزون]]-Table1345[[#This Row],[دورة المشتريات]]</f>
        <v>162.64523304464649</v>
      </c>
      <c r="Z26" s="8">
        <f>Table1345[[#This Row],[الإيرادات]]/Table1345[[#This Row],[اجمالي الموجودات]]</f>
        <v>0.66436307564513852</v>
      </c>
      <c r="AA26" s="9">
        <f>Table1345[[#This Row],[اجمالي الديون]]/Table1345[[#This Row],[حقوق الملكية]]</f>
        <v>0.78041528838756713</v>
      </c>
      <c r="AB26" s="8">
        <f>Table1345[[#This Row],[اجمالي الديون]]/Table1345[[#This Row],[اجمالي الخصوم]]</f>
        <v>0.34850915906076801</v>
      </c>
      <c r="AC26" s="2">
        <f>Table1345[[#This Row],[صافي الربح(الخسارة)]]/Table1345[[#This Row],[اجمالي الموجودات]]</f>
        <v>2.466002618446814E-2</v>
      </c>
      <c r="AD26" s="2">
        <f>Table1345[[#This Row],[صافي الربح(الخسارة)]]/Table1345[[#This Row],[رأس المال]]</f>
        <v>0.8693751851851852</v>
      </c>
      <c r="AN26"/>
    </row>
    <row r="27" spans="1:40" x14ac:dyDescent="0.25">
      <c r="A27" t="s">
        <v>10</v>
      </c>
      <c r="B27">
        <v>2023</v>
      </c>
      <c r="C27" s="1">
        <v>3386433</v>
      </c>
      <c r="D27" s="1">
        <v>1249706</v>
      </c>
      <c r="E27" s="1">
        <v>2136727</v>
      </c>
      <c r="F27" s="1">
        <v>422460</v>
      </c>
      <c r="G27" s="1">
        <v>760572</v>
      </c>
      <c r="H27" s="1">
        <v>3870825</v>
      </c>
      <c r="I27" s="1">
        <v>2135773</v>
      </c>
      <c r="J27" s="1">
        <v>288570</v>
      </c>
      <c r="K27" s="1">
        <v>8417411</v>
      </c>
      <c r="L27" s="1">
        <v>2189071</v>
      </c>
      <c r="M27" s="1">
        <v>78896</v>
      </c>
      <c r="N27" s="1">
        <v>2525458</v>
      </c>
      <c r="O27" s="1">
        <v>0</v>
      </c>
      <c r="P27" s="1">
        <v>5891953</v>
      </c>
      <c r="Q27" s="1">
        <v>50000</v>
      </c>
      <c r="R27" s="7">
        <f>Table1345[[#This Row],[النقد والاستثمارات قصيرة الاجل]]/Table1345[[#This Row],[المطلوبات  المتداولة]]</f>
        <v>0.34744053527729341</v>
      </c>
      <c r="S27" s="8">
        <f>Table1345[[#This Row],[اجمالي الديون]]/Table1345[[#This Row],[حقوق الملكية]]</f>
        <v>0</v>
      </c>
      <c r="T27" s="8">
        <f>Table1345[[#This Row],[صافي الربح(الخسارة)]]/Table1345[[#This Row],[الإيرادات]]</f>
        <v>0.12475073329370462</v>
      </c>
      <c r="U27" s="2">
        <f>Table1345[[#This Row],[مجمل الربح]]/Table1345[[#This Row],[الإيرادات]]</f>
        <v>0.63096686100094113</v>
      </c>
      <c r="V27" s="1">
        <f>Table1345[[#This Row],[الذمم المدينة " العملاء "]]/Table1345[[#This Row],[الإيرادات]]*365</f>
        <v>31.102948146323875</v>
      </c>
      <c r="W27" s="1">
        <f>Table1345[[#This Row],[الذمم الدائنة " الموردين "]]/Table1345[[#This Row],[تكلفة المبيعات]]*365</f>
        <v>23.043051725765899</v>
      </c>
      <c r="X27" s="1">
        <f>Table1345[[#This Row],[المخزون]]/Table1345[[#This Row],[تكلفة المبيعات]]*365</f>
        <v>623.79243198000177</v>
      </c>
      <c r="Y27" s="1">
        <f>Table1345[[#This Row],[دورة التحصيل]]+Table1345[[#This Row],[دورة المخزون]]-Table1345[[#This Row],[دورة المشتريات]]</f>
        <v>631.85232840055983</v>
      </c>
      <c r="Z27" s="8">
        <f>Table1345[[#This Row],[الإيرادات]]/Table1345[[#This Row],[اجمالي الموجودات]]</f>
        <v>0.40231289644761314</v>
      </c>
      <c r="AA27" s="9">
        <f>Table1345[[#This Row],[اجمالي الديون]]/Table1345[[#This Row],[حقوق الملكية]]</f>
        <v>0</v>
      </c>
      <c r="AB27" s="8">
        <f>Table1345[[#This Row],[اجمالي الديون]]/Table1345[[#This Row],[اجمالي الخصوم]]</f>
        <v>0</v>
      </c>
      <c r="AC27" s="2">
        <f>Table1345[[#This Row],[صافي الربح(الخسارة)]]/Table1345[[#This Row],[اجمالي الموجودات]]</f>
        <v>5.0188828845353993E-2</v>
      </c>
      <c r="AD27" s="2">
        <f>Table1345[[#This Row],[صافي الربح(الخسارة)]]/Table1345[[#This Row],[رأس المال]]</f>
        <v>8.4491999999999994</v>
      </c>
      <c r="AN27"/>
    </row>
    <row r="28" spans="1:40" x14ac:dyDescent="0.25">
      <c r="A28" t="s">
        <v>10</v>
      </c>
      <c r="B28">
        <v>2023</v>
      </c>
      <c r="C28" s="1">
        <v>6529627</v>
      </c>
      <c r="D28" s="1">
        <v>5327685</v>
      </c>
      <c r="E28" s="1">
        <v>1201942</v>
      </c>
      <c r="F28" s="1">
        <v>374810</v>
      </c>
      <c r="G28" s="1">
        <v>333549</v>
      </c>
      <c r="H28" s="1">
        <v>298829</v>
      </c>
      <c r="I28" s="1">
        <v>0</v>
      </c>
      <c r="J28" s="1">
        <v>857551</v>
      </c>
      <c r="K28" s="1">
        <v>4120373</v>
      </c>
      <c r="L28" s="1">
        <v>3697361</v>
      </c>
      <c r="M28" s="1">
        <v>406909</v>
      </c>
      <c r="N28" s="1">
        <v>3715563</v>
      </c>
      <c r="O28" s="1">
        <v>0</v>
      </c>
      <c r="P28" s="1">
        <v>404810</v>
      </c>
      <c r="Q28" s="1">
        <v>30000</v>
      </c>
      <c r="R28" s="7">
        <f>Table1345[[#This Row],[النقد والاستثمارات قصيرة الاجل]]/Table1345[[#This Row],[المطلوبات  المتداولة]]</f>
        <v>9.0212721992794315E-2</v>
      </c>
      <c r="S28" s="8">
        <f>Table1345[[#This Row],[اجمالي الديون]]/Table1345[[#This Row],[حقوق الملكية]]</f>
        <v>0</v>
      </c>
      <c r="T28" s="8">
        <f>Table1345[[#This Row],[صافي الربح(الخسارة)]]/Table1345[[#This Row],[الإيرادات]]</f>
        <v>5.7401441154295643E-2</v>
      </c>
      <c r="U28" s="2">
        <f>Table1345[[#This Row],[مجمل الربح]]/Table1345[[#This Row],[الإيرادات]]</f>
        <v>0.18407513936094666</v>
      </c>
      <c r="V28" s="1">
        <f>Table1345[[#This Row],[الذمم المدينة " العملاء "]]/Table1345[[#This Row],[الإيرادات]]*365</f>
        <v>47.936293298223617</v>
      </c>
      <c r="W28" s="1">
        <f>Table1345[[#This Row],[الذمم الدائنة " الموردين "]]/Table1345[[#This Row],[تكلفة المبيعات]]*365</f>
        <v>27.877358552542049</v>
      </c>
      <c r="X28" s="1">
        <f>Table1345[[#This Row],[المخزون]]/Table1345[[#This Row],[تكلفة المبيعات]]*365</f>
        <v>0</v>
      </c>
      <c r="Y28" s="1">
        <f>Table1345[[#This Row],[دورة التحصيل]]+Table1345[[#This Row],[دورة المخزون]]-Table1345[[#This Row],[دورة المشتريات]]</f>
        <v>20.058934745681569</v>
      </c>
      <c r="Z28" s="8">
        <f>Table1345[[#This Row],[الإيرادات]]/Table1345[[#This Row],[اجمالي الموجودات]]</f>
        <v>1.5847174515511095</v>
      </c>
      <c r="AA28" s="9">
        <f>Table1345[[#This Row],[اجمالي الديون]]/Table1345[[#This Row],[حقوق الملكية]]</f>
        <v>0</v>
      </c>
      <c r="AB28" s="8">
        <f>Table1345[[#This Row],[اجمالي الديون]]/Table1345[[#This Row],[اجمالي الخصوم]]</f>
        <v>0</v>
      </c>
      <c r="AC28" s="2">
        <f>Table1345[[#This Row],[صافي الربح(الخسارة)]]/Table1345[[#This Row],[اجمالي الموجودات]]</f>
        <v>9.096506554139637E-2</v>
      </c>
      <c r="AD28" s="2">
        <f>Table1345[[#This Row],[صافي الربح(الخسارة)]]/Table1345[[#This Row],[رأس المال]]</f>
        <v>12.493666666666666</v>
      </c>
      <c r="AN28"/>
    </row>
    <row r="29" spans="1:40" x14ac:dyDescent="0.25">
      <c r="A29" t="s">
        <v>0</v>
      </c>
      <c r="B29">
        <v>2023</v>
      </c>
      <c r="C29" s="1">
        <v>11614900</v>
      </c>
      <c r="D29" s="1">
        <v>9909311</v>
      </c>
      <c r="E29" s="1">
        <v>1705589</v>
      </c>
      <c r="F29" s="1">
        <v>700522</v>
      </c>
      <c r="G29" s="1">
        <v>16098</v>
      </c>
      <c r="H29" s="1">
        <v>323265</v>
      </c>
      <c r="I29" s="1">
        <v>0</v>
      </c>
      <c r="J29" s="1">
        <v>1592916</v>
      </c>
      <c r="K29" s="1">
        <v>2832160</v>
      </c>
      <c r="L29" s="1">
        <v>786297</v>
      </c>
      <c r="M29" s="1">
        <v>0</v>
      </c>
      <c r="N29" s="1">
        <v>786297</v>
      </c>
      <c r="O29" s="1">
        <v>0</v>
      </c>
      <c r="P29" s="1">
        <v>2045863</v>
      </c>
      <c r="Q29" s="1">
        <v>10000</v>
      </c>
      <c r="R29" s="7">
        <f>Table1345[[#This Row],[النقد والاستثمارات قصيرة الاجل]]/Table1345[[#This Row],[المطلوبات  المتداولة]]</f>
        <v>2.0473179981610003E-2</v>
      </c>
      <c r="S29" s="8">
        <f>Table1345[[#This Row],[اجمالي الديون]]/Table1345[[#This Row],[حقوق الملكية]]</f>
        <v>0</v>
      </c>
      <c r="T29" s="8">
        <f>Table1345[[#This Row],[صافي الربح(الخسارة)]]/Table1345[[#This Row],[الإيرادات]]</f>
        <v>6.0312357402990985E-2</v>
      </c>
      <c r="U29" s="2">
        <f>Table1345[[#This Row],[مجمل الربح]]/Table1345[[#This Row],[الإيرادات]]</f>
        <v>0.1468449147216076</v>
      </c>
      <c r="V29" s="1">
        <f>Table1345[[#This Row],[الذمم المدينة " العملاء "]]/Table1345[[#This Row],[الإيرادات]]*365</f>
        <v>50.057627702347844</v>
      </c>
      <c r="W29" s="1">
        <f>Table1345[[#This Row],[الذمم الدائنة " الموردين "]]/Table1345[[#This Row],[تكلفة المبيعات]]*365</f>
        <v>0</v>
      </c>
      <c r="X29" s="1">
        <f>Table1345[[#This Row],[المخزون]]/Table1345[[#This Row],[تكلفة المبيعات]]*365</f>
        <v>0</v>
      </c>
      <c r="Y29" s="1">
        <f>Table1345[[#This Row],[دورة التحصيل]]+Table1345[[#This Row],[دورة المخزون]]-Table1345[[#This Row],[دورة المشتريات]]</f>
        <v>50.057627702347844</v>
      </c>
      <c r="Z29" s="8">
        <f>Table1345[[#This Row],[الإيرادات]]/Table1345[[#This Row],[اجمالي الموجودات]]</f>
        <v>4.1010747980340092</v>
      </c>
      <c r="AA29" s="9">
        <f>Table1345[[#This Row],[اجمالي الديون]]/Table1345[[#This Row],[حقوق الملكية]]</f>
        <v>0</v>
      </c>
      <c r="AB29" s="8">
        <f>Table1345[[#This Row],[اجمالي الديون]]/Table1345[[#This Row],[اجمالي الخصوم]]</f>
        <v>0</v>
      </c>
      <c r="AC29" s="2">
        <f>Table1345[[#This Row],[صافي الربح(الخسارة)]]/Table1345[[#This Row],[اجمالي الموجودات]]</f>
        <v>0.24734548895542624</v>
      </c>
      <c r="AD29" s="2">
        <f>Table1345[[#This Row],[صافي الربح(الخسارة)]]/Table1345[[#This Row],[رأس المال]]</f>
        <v>70.052199999999999</v>
      </c>
      <c r="AN29"/>
    </row>
    <row r="30" spans="1:40" x14ac:dyDescent="0.25">
      <c r="A30" t="s">
        <v>14</v>
      </c>
      <c r="B30">
        <v>2023</v>
      </c>
      <c r="C30" s="1">
        <v>11113368</v>
      </c>
      <c r="D30" s="1">
        <v>8027690</v>
      </c>
      <c r="E30" s="1">
        <v>3085678</v>
      </c>
      <c r="F30" s="1">
        <v>932091</v>
      </c>
      <c r="G30" s="1">
        <v>1084170</v>
      </c>
      <c r="H30" s="1">
        <v>133645</v>
      </c>
      <c r="I30" s="1">
        <v>0</v>
      </c>
      <c r="J30" s="1">
        <v>4301101</v>
      </c>
      <c r="K30" s="1">
        <v>5724762</v>
      </c>
      <c r="L30" s="1">
        <v>1373498</v>
      </c>
      <c r="M30" s="1">
        <v>69866</v>
      </c>
      <c r="N30" s="1">
        <v>2298064</v>
      </c>
      <c r="O30" s="1">
        <v>0</v>
      </c>
      <c r="P30" s="1">
        <v>3426698</v>
      </c>
      <c r="Q30" s="1">
        <v>100000</v>
      </c>
      <c r="R30" s="7">
        <f>Table1345[[#This Row],[النقد والاستثمارات قصيرة الاجل]]/Table1345[[#This Row],[المطلوبات  المتداولة]]</f>
        <v>0.78934952944962422</v>
      </c>
      <c r="S30" s="8">
        <f>Table1345[[#This Row],[اجمالي الديون]]/Table1345[[#This Row],[حقوق الملكية]]</f>
        <v>0</v>
      </c>
      <c r="T30" s="8">
        <f>Table1345[[#This Row],[صافي الربح(الخسارة)]]/Table1345[[#This Row],[الإيرادات]]</f>
        <v>8.3871154091180997E-2</v>
      </c>
      <c r="U30" s="2">
        <f>Table1345[[#This Row],[مجمل الربح]]/Table1345[[#This Row],[الإيرادات]]</f>
        <v>0.27765462279301828</v>
      </c>
      <c r="V30" s="1">
        <f>Table1345[[#This Row],[الذمم المدينة " العملاء "]]/Table1345[[#This Row],[الإيرادات]]*365</f>
        <v>141.26247461615597</v>
      </c>
      <c r="W30" s="1">
        <f>Table1345[[#This Row],[الذمم الدائنة " الموردين "]]/Table1345[[#This Row],[تكلفة المبيعات]]*365</f>
        <v>3.176641100989201</v>
      </c>
      <c r="X30" s="1">
        <f>Table1345[[#This Row],[المخزون]]/Table1345[[#This Row],[تكلفة المبيعات]]*365</f>
        <v>0</v>
      </c>
      <c r="Y30" s="1">
        <f>Table1345[[#This Row],[دورة التحصيل]]+Table1345[[#This Row],[دورة المخزون]]-Table1345[[#This Row],[دورة المشتريات]]</f>
        <v>138.08583351516677</v>
      </c>
      <c r="Z30" s="8">
        <f>Table1345[[#This Row],[الإيرادات]]/Table1345[[#This Row],[اجمالي الموجودات]]</f>
        <v>1.9412803536636107</v>
      </c>
      <c r="AA30" s="9">
        <f>Table1345[[#This Row],[اجمالي الديون]]/Table1345[[#This Row],[حقوق الملكية]]</f>
        <v>0</v>
      </c>
      <c r="AB30" s="8">
        <f>Table1345[[#This Row],[اجمالي الديون]]/Table1345[[#This Row],[اجمالي الخصوم]]</f>
        <v>0</v>
      </c>
      <c r="AC30" s="2">
        <f>Table1345[[#This Row],[صافي الربح(الخسارة)]]/Table1345[[#This Row],[اجمالي الموجودات]]</f>
        <v>0.16281742367630306</v>
      </c>
      <c r="AD30" s="2">
        <f>Table1345[[#This Row],[صافي الربح(الخسارة)]]/Table1345[[#This Row],[رأس المال]]</f>
        <v>9.3209099999999996</v>
      </c>
      <c r="AN30"/>
    </row>
    <row r="31" spans="1:40" x14ac:dyDescent="0.25">
      <c r="A31" s="5" t="s">
        <v>14</v>
      </c>
      <c r="B31" s="5">
        <v>2023</v>
      </c>
      <c r="C31" s="6">
        <v>25514151</v>
      </c>
      <c r="D31" s="6">
        <v>16434119</v>
      </c>
      <c r="E31" s="6">
        <v>9080032</v>
      </c>
      <c r="F31" s="6">
        <v>2260181</v>
      </c>
      <c r="G31" s="6">
        <v>689811</v>
      </c>
      <c r="H31" s="6">
        <v>361010</v>
      </c>
      <c r="I31" s="6">
        <v>11632167</v>
      </c>
      <c r="J31" s="6">
        <v>2004844</v>
      </c>
      <c r="K31" s="6">
        <v>20928406</v>
      </c>
      <c r="L31" s="6">
        <v>9638887</v>
      </c>
      <c r="M31" s="6">
        <v>5818388</v>
      </c>
      <c r="N31" s="6">
        <v>11611513</v>
      </c>
      <c r="O31" s="6">
        <f>1273389+1972626</f>
        <v>3246015</v>
      </c>
      <c r="P31" s="6">
        <v>9316893</v>
      </c>
      <c r="Q31" s="6">
        <v>5000000</v>
      </c>
      <c r="R31" s="7">
        <f>Table1345[[#This Row],[النقد والاستثمارات قصيرة الاجل]]/Table1345[[#This Row],[المطلوبات  المتداولة]]</f>
        <v>7.156542036440515E-2</v>
      </c>
      <c r="S31" s="8">
        <f>Table1345[[#This Row],[اجمالي الديون]]/Table1345[[#This Row],[حقوق الملكية]]</f>
        <v>0.34840101737778895</v>
      </c>
      <c r="T31" s="8">
        <f>Table1345[[#This Row],[صافي الربح(الخسارة)]]/Table1345[[#This Row],[الإيرادات]]</f>
        <v>8.8585389339429721E-2</v>
      </c>
      <c r="U31" s="2">
        <f>Table1345[[#This Row],[مجمل الربح]]/Table1345[[#This Row],[الإيرادات]]</f>
        <v>0.35588219259186793</v>
      </c>
      <c r="V31" s="1">
        <f>Table1345[[#This Row],[الذمم المدينة " العملاء "]]/Table1345[[#This Row],[الإيرادات]]*365</f>
        <v>28.680870470665472</v>
      </c>
      <c r="W31" s="1">
        <f>Table1345[[#This Row],[الذمم الدائنة " الموردين "]]/Table1345[[#This Row],[تكلفة المبيعات]]*365</f>
        <v>129.22576622452351</v>
      </c>
      <c r="X31" s="1">
        <f>Table1345[[#This Row],[المخزون]]/Table1345[[#This Row],[تكلفة المبيعات]]*365</f>
        <v>258.34916705909211</v>
      </c>
      <c r="Y31" s="1">
        <f>Table1345[[#This Row],[دورة التحصيل]]+Table1345[[#This Row],[دورة المخزون]]-Table1345[[#This Row],[دورة المشتريات]]</f>
        <v>157.80427130523407</v>
      </c>
      <c r="Z31" s="8">
        <f>Table1345[[#This Row],[الإيرادات]]/Table1345[[#This Row],[اجمالي الموجودات]]</f>
        <v>1.2191158275503637</v>
      </c>
      <c r="AA31" s="9">
        <f>Table1345[[#This Row],[اجمالي الديون]]/Table1345[[#This Row],[حقوق الملكية]]</f>
        <v>0.34840101737778895</v>
      </c>
      <c r="AB31" s="8">
        <f>Table1345[[#This Row],[اجمالي الديون]]/Table1345[[#This Row],[اجمالي الخصوم]]</f>
        <v>0.27955142452150722</v>
      </c>
      <c r="AC31" s="2">
        <f>Table1345[[#This Row],[صافي الربح(الخسارة)]]/Table1345[[#This Row],[اجمالي الموجودات]]</f>
        <v>0.10799585023341003</v>
      </c>
      <c r="AD31" s="2">
        <f>Table1345[[#This Row],[صافي الربح(الخسارة)]]/Table1345[[#This Row],[رأس المال]]</f>
        <v>0.4520362</v>
      </c>
      <c r="AN31"/>
    </row>
    <row r="32" spans="1:40" x14ac:dyDescent="0.25">
      <c r="A32" t="s">
        <v>0</v>
      </c>
      <c r="B32">
        <v>2023</v>
      </c>
      <c r="C32" s="1">
        <v>40994566</v>
      </c>
      <c r="D32" s="1">
        <v>21253399</v>
      </c>
      <c r="E32" s="1">
        <v>19741167</v>
      </c>
      <c r="F32" s="1">
        <v>7259578</v>
      </c>
      <c r="G32" s="1">
        <v>5797185</v>
      </c>
      <c r="H32" s="1">
        <v>2135395</v>
      </c>
      <c r="I32" s="1">
        <v>0</v>
      </c>
      <c r="J32" s="1">
        <v>17187215</v>
      </c>
      <c r="K32" s="1">
        <v>28049860</v>
      </c>
      <c r="L32" s="1">
        <v>5522043</v>
      </c>
      <c r="M32" s="1">
        <v>0</v>
      </c>
      <c r="N32" s="1">
        <v>14438378</v>
      </c>
      <c r="O32" s="1">
        <v>0</v>
      </c>
      <c r="P32" s="1">
        <v>13611482</v>
      </c>
      <c r="Q32" s="1">
        <v>135000</v>
      </c>
      <c r="R32" s="7">
        <f>Table1345[[#This Row],[النقد والاستثمارات قصيرة الاجل]]/Table1345[[#This Row],[المطلوبات  المتداولة]]</f>
        <v>1.0498261241355782</v>
      </c>
      <c r="S32" s="8">
        <f>Table1345[[#This Row],[اجمالي الديون]]/Table1345[[#This Row],[حقوق الملكية]]</f>
        <v>0</v>
      </c>
      <c r="T32" s="8">
        <f>Table1345[[#This Row],[صافي الربح(الخسارة)]]/Table1345[[#This Row],[الإيرادات]]</f>
        <v>0.17708634846872143</v>
      </c>
      <c r="U32" s="2">
        <f>Table1345[[#This Row],[مجمل الربح]]/Table1345[[#This Row],[الإيرادات]]</f>
        <v>0.48155570179716012</v>
      </c>
      <c r="V32" s="1">
        <f>Table1345[[#This Row],[الذمم المدينة " العملاء "]]/Table1345[[#This Row],[الإيرادات]]*365</f>
        <v>153.02841540022646</v>
      </c>
      <c r="W32" s="1">
        <f>Table1345[[#This Row],[الذمم الدائنة " الموردين "]]/Table1345[[#This Row],[تكلفة المبيعات]]*365</f>
        <v>0</v>
      </c>
      <c r="X32" s="1">
        <f>Table1345[[#This Row],[المخزون]]/Table1345[[#This Row],[تكلفة المبيعات]]*365</f>
        <v>0</v>
      </c>
      <c r="Y32" s="1">
        <f>Table1345[[#This Row],[دورة التحصيل]]+Table1345[[#This Row],[دورة المخزون]]-Table1345[[#This Row],[دورة المشتريات]]</f>
        <v>153.02841540022646</v>
      </c>
      <c r="Z32" s="8">
        <f>Table1345[[#This Row],[الإيرادات]]/Table1345[[#This Row],[اجمالي الموجودات]]</f>
        <v>1.4614891482524333</v>
      </c>
      <c r="AA32" s="9">
        <f>Table1345[[#This Row],[اجمالي الديون]]/Table1345[[#This Row],[حقوق الملكية]]</f>
        <v>0</v>
      </c>
      <c r="AB32" s="8">
        <f>Table1345[[#This Row],[اجمالي الديون]]/Table1345[[#This Row],[اجمالي الخصوم]]</f>
        <v>0</v>
      </c>
      <c r="AC32" s="2">
        <f>Table1345[[#This Row],[صافي الربح(الخسارة)]]/Table1345[[#This Row],[اجمالي الموجودات]]</f>
        <v>0.25880977659068533</v>
      </c>
      <c r="AD32" s="2">
        <f>Table1345[[#This Row],[صافي الربح(الخسارة)]]/Table1345[[#This Row],[رأس المال]]</f>
        <v>53.77465185185185</v>
      </c>
      <c r="AN32"/>
    </row>
    <row r="33" spans="1:40" x14ac:dyDescent="0.25">
      <c r="A33" t="s">
        <v>0</v>
      </c>
      <c r="B33">
        <v>2023</v>
      </c>
      <c r="C33" s="1">
        <v>3877960</v>
      </c>
      <c r="D33" s="1">
        <v>1880251</v>
      </c>
      <c r="E33" s="1">
        <v>1997709</v>
      </c>
      <c r="F33" s="1">
        <v>1244057</v>
      </c>
      <c r="G33" s="1">
        <v>245389</v>
      </c>
      <c r="H33" s="1">
        <v>25780</v>
      </c>
      <c r="I33" s="1">
        <v>0</v>
      </c>
      <c r="J33" s="1">
        <v>0</v>
      </c>
      <c r="K33" s="1">
        <v>2291384</v>
      </c>
      <c r="L33" s="1">
        <v>976884</v>
      </c>
      <c r="M33" s="1">
        <v>57346</v>
      </c>
      <c r="N33" s="1">
        <v>997327</v>
      </c>
      <c r="O33" s="1">
        <v>0</v>
      </c>
      <c r="P33" s="1">
        <v>1294057</v>
      </c>
      <c r="Q33" s="1">
        <v>50000</v>
      </c>
      <c r="R33" s="7">
        <f>Table1345[[#This Row],[النقد والاستثمارات قصيرة الاجل]]/Table1345[[#This Row],[المطلوبات  المتداولة]]</f>
        <v>0.25119563837671616</v>
      </c>
      <c r="S33" s="8">
        <f>Table1345[[#This Row],[اجمالي الديون]]/Table1345[[#This Row],[حقوق الملكية]]</f>
        <v>0</v>
      </c>
      <c r="T33" s="8">
        <f>Table1345[[#This Row],[صافي الربح(الخسارة)]]/Table1345[[#This Row],[الإيرادات]]</f>
        <v>0.32080191647154688</v>
      </c>
      <c r="U33" s="2">
        <f>Table1345[[#This Row],[مجمل الربح]]/Table1345[[#This Row],[الإيرادات]]</f>
        <v>0.51514430267460209</v>
      </c>
      <c r="V33" s="1">
        <f>Table1345[[#This Row],[الذمم المدينة " العملاء "]]/Table1345[[#This Row],[الإيرادات]]*365</f>
        <v>0</v>
      </c>
      <c r="W33" s="1">
        <f>Table1345[[#This Row],[الذمم الدائنة " الموردين "]]/Table1345[[#This Row],[تكلفة المبيعات]]*365</f>
        <v>11.132178629342572</v>
      </c>
      <c r="X33" s="1">
        <f>Table1345[[#This Row],[المخزون]]/Table1345[[#This Row],[تكلفة المبيعات]]*365</f>
        <v>0</v>
      </c>
      <c r="Y33" s="1">
        <f>Table1345[[#This Row],[دورة التحصيل]]+Table1345[[#This Row],[دورة المخزون]]-Table1345[[#This Row],[دورة المشتريات]]</f>
        <v>-11.132178629342572</v>
      </c>
      <c r="Z33" s="8">
        <f>Table1345[[#This Row],[الإيرادات]]/Table1345[[#This Row],[اجمالي الموجودات]]</f>
        <v>1.6924094782891039</v>
      </c>
      <c r="AA33" s="9">
        <f>Table1345[[#This Row],[اجمالي الديون]]/Table1345[[#This Row],[حقوق الملكية]]</f>
        <v>0</v>
      </c>
      <c r="AB33" s="8">
        <f>Table1345[[#This Row],[اجمالي الديون]]/Table1345[[#This Row],[اجمالي الخصوم]]</f>
        <v>0</v>
      </c>
      <c r="AC33" s="2">
        <f>Table1345[[#This Row],[صافي الربح(الخسارة)]]/Table1345[[#This Row],[اجمالي الموجودات]]</f>
        <v>0.5429282040897554</v>
      </c>
      <c r="AD33" s="2">
        <f>Table1345[[#This Row],[صافي الربح(الخسارة)]]/Table1345[[#This Row],[رأس المال]]</f>
        <v>24.881139999999998</v>
      </c>
      <c r="AN33"/>
    </row>
    <row r="34" spans="1:40" x14ac:dyDescent="0.25">
      <c r="A34" t="s">
        <v>10</v>
      </c>
      <c r="B34">
        <v>2023</v>
      </c>
      <c r="C34" s="1">
        <v>5868078</v>
      </c>
      <c r="D34" s="1">
        <v>5174753</v>
      </c>
      <c r="E34" s="1">
        <v>693325</v>
      </c>
      <c r="F34" s="1">
        <v>144485</v>
      </c>
      <c r="G34" s="1">
        <v>51252</v>
      </c>
      <c r="H34" s="1">
        <v>78348</v>
      </c>
      <c r="I34" s="1">
        <v>0</v>
      </c>
      <c r="J34" s="1">
        <v>448916</v>
      </c>
      <c r="K34" s="1">
        <v>2005851</v>
      </c>
      <c r="L34" s="1">
        <v>378658</v>
      </c>
      <c r="M34" s="1">
        <v>319524</v>
      </c>
      <c r="N34" s="1">
        <v>1239859</v>
      </c>
      <c r="O34" s="1">
        <v>0</v>
      </c>
      <c r="P34" s="1">
        <v>765992</v>
      </c>
      <c r="Q34" s="1">
        <v>100000</v>
      </c>
      <c r="R34" s="7">
        <f>Table1345[[#This Row],[النقد والاستثمارات قصيرة الاجل]]/Table1345[[#This Row],[المطلوبات  المتداولة]]</f>
        <v>0.13535168938725711</v>
      </c>
      <c r="S34" s="8">
        <f>Table1345[[#This Row],[اجمالي الديون]]/Table1345[[#This Row],[حقوق الملكية]]</f>
        <v>0</v>
      </c>
      <c r="T34" s="8">
        <f>Table1345[[#This Row],[صافي الربح(الخسارة)]]/Table1345[[#This Row],[الإيرادات]]</f>
        <v>2.4622201681709071E-2</v>
      </c>
      <c r="U34" s="2">
        <f>Table1345[[#This Row],[مجمل الربح]]/Table1345[[#This Row],[الإيرادات]]</f>
        <v>0.11815197412168005</v>
      </c>
      <c r="V34" s="1">
        <f>Table1345[[#This Row],[الذمم المدينة " العملاء "]]/Table1345[[#This Row],[الإيرادات]]*365</f>
        <v>27.92299966019538</v>
      </c>
      <c r="W34" s="1">
        <f>Table1345[[#This Row],[الذمم الدائنة " الموردين "]]/Table1345[[#This Row],[تكلفة المبيعات]]*365</f>
        <v>22.537551067654825</v>
      </c>
      <c r="X34" s="1">
        <f>Table1345[[#This Row],[المخزون]]/Table1345[[#This Row],[تكلفة المبيعات]]*365</f>
        <v>0</v>
      </c>
      <c r="Y34" s="1">
        <f>Table1345[[#This Row],[دورة التحصيل]]+Table1345[[#This Row],[دورة المخزون]]-Table1345[[#This Row],[دورة المشتريات]]</f>
        <v>5.3854485925405555</v>
      </c>
      <c r="Z34" s="8">
        <f>Table1345[[#This Row],[الإيرادات]]/Table1345[[#This Row],[اجمالي الموجودات]]</f>
        <v>2.9254805067774226</v>
      </c>
      <c r="AA34" s="9">
        <f>Table1345[[#This Row],[اجمالي الديون]]/Table1345[[#This Row],[حقوق الملكية]]</f>
        <v>0</v>
      </c>
      <c r="AB34" s="8">
        <f>Table1345[[#This Row],[اجمالي الديون]]/Table1345[[#This Row],[اجمالي الخصوم]]</f>
        <v>0</v>
      </c>
      <c r="AC34" s="2">
        <f>Table1345[[#This Row],[صافي الربح(الخسارة)]]/Table1345[[#This Row],[اجمالي الموجودات]]</f>
        <v>7.2031771053782154E-2</v>
      </c>
      <c r="AD34" s="2">
        <f>Table1345[[#This Row],[صافي الربح(الخسارة)]]/Table1345[[#This Row],[رأس المال]]</f>
        <v>1.44485</v>
      </c>
      <c r="AN34"/>
    </row>
    <row r="35" spans="1:40" x14ac:dyDescent="0.25">
      <c r="A35" s="5" t="s">
        <v>14</v>
      </c>
      <c r="B35" s="5">
        <v>2023</v>
      </c>
      <c r="C35" s="6">
        <v>103176775</v>
      </c>
      <c r="D35" s="6">
        <v>83375382</v>
      </c>
      <c r="E35" s="6">
        <v>19801393</v>
      </c>
      <c r="F35" s="6">
        <v>4520328</v>
      </c>
      <c r="G35" s="6">
        <v>708898</v>
      </c>
      <c r="H35" s="6">
        <v>11076189</v>
      </c>
      <c r="I35" s="6">
        <v>13944596</v>
      </c>
      <c r="J35" s="6">
        <v>25973584</v>
      </c>
      <c r="K35" s="6">
        <v>62668026</v>
      </c>
      <c r="L35" s="6">
        <v>28711314</v>
      </c>
      <c r="M35" s="6">
        <v>11912595</v>
      </c>
      <c r="N35" s="6">
        <v>35180620</v>
      </c>
      <c r="O35" s="6">
        <f>5488220+2913553</f>
        <v>8401773</v>
      </c>
      <c r="P35" s="6">
        <v>27487406</v>
      </c>
      <c r="Q35" s="6">
        <v>20000000</v>
      </c>
      <c r="R35" s="7">
        <f>Table1345[[#This Row],[النقد والاستثمارات قصيرة الاجل]]/Table1345[[#This Row],[المطلوبات  المتداولة]]</f>
        <v>2.4690545336935817E-2</v>
      </c>
      <c r="S35" s="8">
        <f>Table1345[[#This Row],[اجمالي الديون]]/Table1345[[#This Row],[حقوق الملكية]]</f>
        <v>0.3056589988884364</v>
      </c>
      <c r="T35" s="8">
        <f>Table1345[[#This Row],[صافي الربح(الخسارة)]]/Table1345[[#This Row],[الإيرادات]]</f>
        <v>4.3811487614339562E-2</v>
      </c>
      <c r="U35" s="2">
        <f>Table1345[[#This Row],[مجمل الربح]]/Table1345[[#This Row],[الإيرادات]]</f>
        <v>0.19191715383621943</v>
      </c>
      <c r="V35" s="1">
        <f>Table1345[[#This Row],[الذمم المدينة " العملاء "]]/Table1345[[#This Row],[الإيرادات]]*365</f>
        <v>91.884614148872174</v>
      </c>
      <c r="W35" s="1">
        <f>Table1345[[#This Row],[الذمم الدائنة " الموردين "]]/Table1345[[#This Row],[تكلفة المبيعات]]*365</f>
        <v>52.150851614688854</v>
      </c>
      <c r="X35" s="1">
        <f>Table1345[[#This Row],[المخزون]]/Table1345[[#This Row],[تكلفة المبيعات]]*365</f>
        <v>61.04652737902898</v>
      </c>
      <c r="Y35" s="1">
        <f>Table1345[[#This Row],[دورة التحصيل]]+Table1345[[#This Row],[دورة المخزون]]-Table1345[[#This Row],[دورة المشتريات]]</f>
        <v>100.7802899132123</v>
      </c>
      <c r="Z35" s="8">
        <f>Table1345[[#This Row],[الإيرادات]]/Table1345[[#This Row],[اجمالي الموجودات]]</f>
        <v>1.646402186020667</v>
      </c>
      <c r="AA35" s="9">
        <f>Table1345[[#This Row],[اجمالي الديون]]/Table1345[[#This Row],[حقوق الملكية]]</f>
        <v>0.3056589988884364</v>
      </c>
      <c r="AB35" s="8">
        <f>Table1345[[#This Row],[اجمالي الديون]]/Table1345[[#This Row],[اجمالي الخصوم]]</f>
        <v>0.238818218666982</v>
      </c>
      <c r="AC35" s="2">
        <f>Table1345[[#This Row],[صافي الربح(الخسارة)]]/Table1345[[#This Row],[اجمالي الموجودات]]</f>
        <v>7.2131328981066042E-2</v>
      </c>
      <c r="AD35" s="2">
        <f>Table1345[[#This Row],[صافي الربح(الخسارة)]]/Table1345[[#This Row],[رأس المال]]</f>
        <v>0.22601640000000001</v>
      </c>
      <c r="AN35"/>
    </row>
    <row r="36" spans="1:40" x14ac:dyDescent="0.25">
      <c r="A36" t="s">
        <v>9</v>
      </c>
      <c r="B36">
        <v>2023</v>
      </c>
      <c r="C36" s="1">
        <v>13552875</v>
      </c>
      <c r="D36" s="1">
        <v>9184420</v>
      </c>
      <c r="E36" s="1">
        <v>4368455</v>
      </c>
      <c r="F36" s="1">
        <v>809031</v>
      </c>
      <c r="G36" s="1">
        <v>281936</v>
      </c>
      <c r="H36" s="1">
        <v>156066</v>
      </c>
      <c r="I36" s="1">
        <v>0</v>
      </c>
      <c r="J36" s="1">
        <v>7773259</v>
      </c>
      <c r="K36" s="1">
        <v>17892565</v>
      </c>
      <c r="L36" s="1">
        <v>16622162</v>
      </c>
      <c r="M36" s="1">
        <v>0</v>
      </c>
      <c r="N36" s="1">
        <v>16932707</v>
      </c>
      <c r="O36" s="1">
        <f>26021+128495</f>
        <v>154516</v>
      </c>
      <c r="P36" s="1">
        <v>959858</v>
      </c>
      <c r="Q36" s="1">
        <v>100000</v>
      </c>
      <c r="R36" s="7">
        <f>Table1345[[#This Row],[النقد والاستثمارات قصيرة الاجل]]/Table1345[[#This Row],[المطلوبات  المتداولة]]</f>
        <v>1.6961451825580811E-2</v>
      </c>
      <c r="S36" s="8">
        <f>Table1345[[#This Row],[اجمالي الديون]]/Table1345[[#This Row],[حقوق الملكية]]</f>
        <v>0.16097797799257807</v>
      </c>
      <c r="T36" s="8">
        <f>Table1345[[#This Row],[صافي الربح(الخسارة)]]/Table1345[[#This Row],[الإيرادات]]</f>
        <v>5.9694419080822334E-2</v>
      </c>
      <c r="U36" s="2">
        <f>Table1345[[#This Row],[مجمل الربح]]/Table1345[[#This Row],[الإيرادات]]</f>
        <v>0.32232681257666729</v>
      </c>
      <c r="V36" s="1">
        <f>Table1345[[#This Row],[الذمم المدينة " العملاء "]]/Table1345[[#This Row],[الإيرادات]]*365</f>
        <v>209.34595316491888</v>
      </c>
      <c r="W36" s="1">
        <f>Table1345[[#This Row],[الذمم الدائنة " الموردين "]]/Table1345[[#This Row],[تكلفة المبيعات]]*365</f>
        <v>0</v>
      </c>
      <c r="X36" s="1">
        <f>Table1345[[#This Row],[المخزون]]/Table1345[[#This Row],[تكلفة المبيعات]]*365</f>
        <v>0</v>
      </c>
      <c r="Y36" s="1">
        <f>Table1345[[#This Row],[دورة التحصيل]]+Table1345[[#This Row],[دورة المخزون]]-Table1345[[#This Row],[دورة المشتريات]]</f>
        <v>209.34595316491888</v>
      </c>
      <c r="Z36" s="8">
        <f>Table1345[[#This Row],[الإيرادات]]/Table1345[[#This Row],[اجمالي الموجودات]]</f>
        <v>0.75745847507051112</v>
      </c>
      <c r="AA36" s="9">
        <f>Table1345[[#This Row],[اجمالي الديون]]/Table1345[[#This Row],[حقوق الملكية]]</f>
        <v>0.16097797799257807</v>
      </c>
      <c r="AB36" s="8">
        <f>Table1345[[#This Row],[اجمالي الديون]]/Table1345[[#This Row],[اجمالي الخصوم]]</f>
        <v>9.1252981581740004E-3</v>
      </c>
      <c r="AC36" s="2">
        <f>Table1345[[#This Row],[صافي الربح(الخسارة)]]/Table1345[[#This Row],[اجمالي الموجودات]]</f>
        <v>4.521604364717971E-2</v>
      </c>
      <c r="AD36" s="2">
        <f>Table1345[[#This Row],[صافي الربح(الخسارة)]]/Table1345[[#This Row],[رأس المال]]</f>
        <v>8.0903100000000006</v>
      </c>
      <c r="AN36"/>
    </row>
    <row r="37" spans="1:40" x14ac:dyDescent="0.25">
      <c r="A37" t="s">
        <v>9</v>
      </c>
      <c r="B37">
        <v>2023</v>
      </c>
      <c r="C37" s="1">
        <v>2753913</v>
      </c>
      <c r="D37" s="1">
        <v>2548475</v>
      </c>
      <c r="E37" s="1">
        <v>205438</v>
      </c>
      <c r="F37" s="1">
        <v>31769</v>
      </c>
      <c r="G37" s="1">
        <v>31576</v>
      </c>
      <c r="H37" s="1">
        <v>100304</v>
      </c>
      <c r="I37" s="1">
        <v>0</v>
      </c>
      <c r="J37" s="1">
        <v>2973</v>
      </c>
      <c r="K37" s="1">
        <v>191756</v>
      </c>
      <c r="L37" s="1">
        <v>128834</v>
      </c>
      <c r="M37" s="1">
        <v>81561</v>
      </c>
      <c r="N37" s="1">
        <v>137787</v>
      </c>
      <c r="O37" s="1">
        <v>0</v>
      </c>
      <c r="P37" s="1">
        <v>53969</v>
      </c>
      <c r="Q37" s="1">
        <v>25000</v>
      </c>
      <c r="R37" s="7">
        <f>Table1345[[#This Row],[النقد والاستثمارات قصيرة الاجل]]/Table1345[[#This Row],[المطلوبات  المتداولة]]</f>
        <v>0.24509058167874939</v>
      </c>
      <c r="S37" s="8">
        <f>Table1345[[#This Row],[اجمالي الديون]]/Table1345[[#This Row],[حقوق الملكية]]</f>
        <v>0</v>
      </c>
      <c r="T37" s="8">
        <f>Table1345[[#This Row],[صافي الربح(الخسارة)]]/Table1345[[#This Row],[الإيرادات]]</f>
        <v>1.153594902961713E-2</v>
      </c>
      <c r="U37" s="2">
        <f>Table1345[[#This Row],[مجمل الربح]]/Table1345[[#This Row],[الإيرادات]]</f>
        <v>7.4598580274685508E-2</v>
      </c>
      <c r="V37" s="1">
        <f>Table1345[[#This Row],[الذمم المدينة " العملاء "]]/Table1345[[#This Row],[الإيرادات]]*365</f>
        <v>0.39403750227403694</v>
      </c>
      <c r="W37" s="1">
        <f>Table1345[[#This Row],[الذمم الدائنة " الموردين "]]/Table1345[[#This Row],[تكلفة المبيعات]]*365</f>
        <v>11.681403584496611</v>
      </c>
      <c r="X37" s="1">
        <f>Table1345[[#This Row],[المخزون]]/Table1345[[#This Row],[تكلفة المبيعات]]*365</f>
        <v>0</v>
      </c>
      <c r="Y37" s="1">
        <f>Table1345[[#This Row],[دورة التحصيل]]+Table1345[[#This Row],[دورة المخزون]]-Table1345[[#This Row],[دورة المشتريات]]</f>
        <v>-11.287366082222574</v>
      </c>
      <c r="Z37" s="8">
        <f>Table1345[[#This Row],[الإيرادات]]/Table1345[[#This Row],[اجمالي الموجودات]]</f>
        <v>14.361548008928013</v>
      </c>
      <c r="AA37" s="9">
        <f>Table1345[[#This Row],[اجمالي الديون]]/Table1345[[#This Row],[حقوق الملكية]]</f>
        <v>0</v>
      </c>
      <c r="AB37" s="8">
        <f>Table1345[[#This Row],[اجمالي الديون]]/Table1345[[#This Row],[اجمالي الخصوم]]</f>
        <v>0</v>
      </c>
      <c r="AC37" s="2">
        <f>Table1345[[#This Row],[صافي الربح(الخسارة)]]/Table1345[[#This Row],[اجمالي الموجودات]]</f>
        <v>0.16567408581739293</v>
      </c>
      <c r="AD37" s="2">
        <f>Table1345[[#This Row],[صافي الربح(الخسارة)]]/Table1345[[#This Row],[رأس المال]]</f>
        <v>1.2707599999999999</v>
      </c>
      <c r="AN37"/>
    </row>
    <row r="38" spans="1:40" x14ac:dyDescent="0.25">
      <c r="A38" s="5" t="s">
        <v>9</v>
      </c>
      <c r="B38" s="5">
        <v>2023</v>
      </c>
      <c r="C38" s="6">
        <v>65077228</v>
      </c>
      <c r="D38" s="6">
        <v>49974819</v>
      </c>
      <c r="E38" s="6">
        <v>15102409</v>
      </c>
      <c r="F38" s="6">
        <v>1803129</v>
      </c>
      <c r="G38" s="6">
        <v>2651304</v>
      </c>
      <c r="H38" s="6">
        <v>25256648</v>
      </c>
      <c r="I38" s="6">
        <v>0</v>
      </c>
      <c r="J38" s="6">
        <v>4345393</v>
      </c>
      <c r="K38" s="6">
        <v>105210182</v>
      </c>
      <c r="L38" s="6">
        <v>101909168</v>
      </c>
      <c r="M38" s="6">
        <v>3962523</v>
      </c>
      <c r="N38" s="6">
        <v>107055116</v>
      </c>
      <c r="O38" s="6">
        <f>1964536+1749223+521784+3088536</f>
        <v>7324079</v>
      </c>
      <c r="P38" s="6">
        <v>-1844934</v>
      </c>
      <c r="Q38" s="6">
        <v>50000</v>
      </c>
      <c r="R38" s="7">
        <f>Table1345[[#This Row],[النقد والاستثمارات قصيرة الاجل]]/Table1345[[#This Row],[المطلوبات  المتداولة]]</f>
        <v>2.601634428023198E-2</v>
      </c>
      <c r="S38" s="8">
        <f>Table1345[[#This Row],[اجمالي الديون]]/Table1345[[#This Row],[حقوق الملكية]]</f>
        <v>-3.9698325251743425</v>
      </c>
      <c r="T38" s="8">
        <f>Table1345[[#This Row],[صافي الربح(الخسارة)]]/Table1345[[#This Row],[الإيرادات]]</f>
        <v>2.770752620256044E-2</v>
      </c>
      <c r="U38" s="2">
        <f>Table1345[[#This Row],[مجمل الربح]]/Table1345[[#This Row],[الإيرادات]]</f>
        <v>0.23206902727940409</v>
      </c>
      <c r="V38" s="1">
        <f>Table1345[[#This Row],[الذمم المدينة " العملاء "]]/Table1345[[#This Row],[الإيرادات]]*365</f>
        <v>24.372095950368383</v>
      </c>
      <c r="W38" s="1">
        <f>Table1345[[#This Row],[الذمم الدائنة " الموردين "]]/Table1345[[#This Row],[تكلفة المبيعات]]*365</f>
        <v>28.940993162976739</v>
      </c>
      <c r="X38" s="1">
        <f>Table1345[[#This Row],[المخزون]]/Table1345[[#This Row],[تكلفة المبيعات]]*365</f>
        <v>0</v>
      </c>
      <c r="Y38" s="1">
        <f>Table1345[[#This Row],[دورة التحصيل]]+Table1345[[#This Row],[دورة المخزون]]-Table1345[[#This Row],[دورة المشتريات]]</f>
        <v>-4.5688972126083556</v>
      </c>
      <c r="Z38" s="8">
        <f>Table1345[[#This Row],[الإيرادات]]/Table1345[[#This Row],[اجمالي الموجودات]]</f>
        <v>0.61854496174144058</v>
      </c>
      <c r="AA38" s="9">
        <f>Table1345[[#This Row],[اجمالي الديون]]/Table1345[[#This Row],[حقوق الملكية]]</f>
        <v>-3.9698325251743425</v>
      </c>
      <c r="AB38" s="8">
        <f>Table1345[[#This Row],[اجمالي الديون]]/Table1345[[#This Row],[اجمالي الخصوم]]</f>
        <v>6.8414096155853032E-2</v>
      </c>
      <c r="AC38" s="2">
        <f>Table1345[[#This Row],[صافي الربح(الخسارة)]]/Table1345[[#This Row],[اجمالي الموجودات]]</f>
        <v>1.7138350734912711E-2</v>
      </c>
      <c r="AD38" s="2">
        <f>Table1345[[#This Row],[صافي الربح(الخسارة)]]/Table1345[[#This Row],[رأس المال]]</f>
        <v>36.062579999999997</v>
      </c>
      <c r="AN38"/>
    </row>
    <row r="39" spans="1:40" x14ac:dyDescent="0.25">
      <c r="A39" t="s">
        <v>16</v>
      </c>
      <c r="B39">
        <v>2024</v>
      </c>
      <c r="C39" s="1">
        <v>1901259</v>
      </c>
      <c r="D39" s="1">
        <v>2552037</v>
      </c>
      <c r="E39" s="1">
        <v>-650778</v>
      </c>
      <c r="F39" s="1">
        <v>-957092</v>
      </c>
      <c r="G39" s="1">
        <v>28471</v>
      </c>
      <c r="H39" s="1">
        <v>513980</v>
      </c>
      <c r="I39" s="1">
        <v>0</v>
      </c>
      <c r="J39" s="1">
        <v>26182</v>
      </c>
      <c r="K39" s="1">
        <v>668512</v>
      </c>
      <c r="L39" s="1">
        <v>338547</v>
      </c>
      <c r="M39" s="1">
        <v>31446</v>
      </c>
      <c r="N39" s="1">
        <v>2116932</v>
      </c>
      <c r="O39" s="1">
        <v>0</v>
      </c>
      <c r="P39" s="1">
        <v>-1448420</v>
      </c>
      <c r="Q39" s="1">
        <v>25000</v>
      </c>
      <c r="R39" s="7">
        <f>Table1345[[#This Row],[النقد والاستثمارات قصيرة الاجل]]/Table1345[[#This Row],[المطلوبات  المتداولة]]</f>
        <v>8.4097628985044914E-2</v>
      </c>
      <c r="S39" s="8">
        <f>Table1345[[#This Row],[اجمالي الديون]]/Table1345[[#This Row],[حقوق الملكية]]</f>
        <v>0</v>
      </c>
      <c r="T39" s="8">
        <f>Table1345[[#This Row],[صافي الربح(الخسارة)]]/Table1345[[#This Row],[الإيرادات]]</f>
        <v>-0.50339906346268448</v>
      </c>
      <c r="U39" s="2">
        <f>Table1345[[#This Row],[مجمل الربح]]/Table1345[[#This Row],[الإيرادات]]</f>
        <v>-0.34228792605321001</v>
      </c>
      <c r="V39" s="1">
        <f>Table1345[[#This Row],[الذمم المدينة " العملاء "]]/Table1345[[#This Row],[الإيرادات]]*365</f>
        <v>5.0263693689286937</v>
      </c>
      <c r="W39" s="1">
        <f>Table1345[[#This Row],[الذمم الدائنة " الموردين "]]/Table1345[[#This Row],[تكلفة المبيعات]]*365</f>
        <v>4.4975014076990263</v>
      </c>
      <c r="X39" s="1">
        <f>Table1345[[#This Row],[المخزون]]/Table1345[[#This Row],[تكلفة المبيعات]]*365</f>
        <v>0</v>
      </c>
      <c r="Y39" s="1">
        <f>Table1345[[#This Row],[دورة التحصيل]]+Table1345[[#This Row],[دورة المخزون]]-Table1345[[#This Row],[دورة المشتريات]]</f>
        <v>0.52886796122966739</v>
      </c>
      <c r="Z39" s="8">
        <f>Table1345[[#This Row],[الإيرادات]]/Table1345[[#This Row],[اجمالي الموجودات]]</f>
        <v>2.8440162629840602</v>
      </c>
      <c r="AA39" s="9">
        <f>Table1345[[#This Row],[اجمالي الديون]]/Table1345[[#This Row],[حقوق الملكية]]</f>
        <v>0</v>
      </c>
      <c r="AB39" s="8">
        <f>Table1345[[#This Row],[اجمالي الديون]]/Table1345[[#This Row],[اجمالي الخصوم]]</f>
        <v>0</v>
      </c>
      <c r="AC39" s="2">
        <f>Table1345[[#This Row],[صافي الربح(الخسارة)]]/Table1345[[#This Row],[اجمالي الموجودات]]</f>
        <v>-1.4316751232588196</v>
      </c>
      <c r="AD39" s="2">
        <f>Table1345[[#This Row],[صافي الربح(الخسارة)]]/Table1345[[#This Row],[رأس المال]]</f>
        <v>-38.283679999999997</v>
      </c>
      <c r="AN39"/>
    </row>
    <row r="40" spans="1:40" x14ac:dyDescent="0.25">
      <c r="A40" t="s">
        <v>18</v>
      </c>
      <c r="B40">
        <v>2022</v>
      </c>
      <c r="C40" s="1">
        <v>31671580</v>
      </c>
      <c r="D40" s="1">
        <v>28094537</v>
      </c>
      <c r="E40" s="1">
        <v>3577043</v>
      </c>
      <c r="F40" s="1">
        <v>-4789099</v>
      </c>
      <c r="G40" s="1">
        <v>667256</v>
      </c>
      <c r="H40" s="1">
        <v>26548597</v>
      </c>
      <c r="I40" s="1">
        <v>7007288</v>
      </c>
      <c r="J40" s="1">
        <v>2704327</v>
      </c>
      <c r="K40" s="1">
        <v>45282339</v>
      </c>
      <c r="L40" s="1">
        <v>45431700</v>
      </c>
      <c r="M40" s="1">
        <v>9008762</v>
      </c>
      <c r="N40" s="1">
        <v>49921438</v>
      </c>
      <c r="O40" s="1">
        <v>0</v>
      </c>
      <c r="P40" s="1">
        <v>-4639099</v>
      </c>
      <c r="Q40" s="1">
        <v>150000</v>
      </c>
      <c r="R40" s="7">
        <f>Table1345[[#This Row],[النقد والاستثمارات قصيرة الاجل]]/Table1345[[#This Row],[المطلوبات  المتداولة]]</f>
        <v>1.4687013693082143E-2</v>
      </c>
      <c r="S40" s="8">
        <f>Table1345[[#This Row],[اجمالي الديون]]/Table1345[[#This Row],[حقوق الملكية]]</f>
        <v>0</v>
      </c>
      <c r="T40" s="8">
        <f>Table1345[[#This Row],[صافي الربح(الخسارة)]]/Table1345[[#This Row],[الإيرادات]]</f>
        <v>-0.15121124364493341</v>
      </c>
      <c r="U40" s="2">
        <f>Table1345[[#This Row],[مجمل الربح]]/Table1345[[#This Row],[الإيرادات]]</f>
        <v>0.11294172883070563</v>
      </c>
      <c r="V40" s="1">
        <f>Table1345[[#This Row],[الذمم المدينة " العملاء "]]/Table1345[[#This Row],[الإيرادات]]*365</f>
        <v>31.166091334881301</v>
      </c>
      <c r="W40" s="1">
        <f>Table1345[[#This Row],[الذمم الدائنة " الموردين "]]/Table1345[[#This Row],[تكلفة المبيعات]]*365</f>
        <v>117.0404812152626</v>
      </c>
      <c r="X40" s="1">
        <f>Table1345[[#This Row],[المخزون]]/Table1345[[#This Row],[تكلفة المبيعات]]*365</f>
        <v>91.037631978060361</v>
      </c>
      <c r="Y40" s="1">
        <f>Table1345[[#This Row],[دورة التحصيل]]+Table1345[[#This Row],[دورة المخزون]]-Table1345[[#This Row],[دورة المشتريات]]</f>
        <v>5.1632420976790598</v>
      </c>
      <c r="Z40" s="8">
        <f>Table1345[[#This Row],[الإيرادات]]/Table1345[[#This Row],[اجمالي الموجودات]]</f>
        <v>0.69942455931881076</v>
      </c>
      <c r="AA40" s="9">
        <f>Table1345[[#This Row],[اجمالي الديون]]/Table1345[[#This Row],[حقوق الملكية]]</f>
        <v>0</v>
      </c>
      <c r="AB40" s="8">
        <f>Table1345[[#This Row],[اجمالي الديون]]/Table1345[[#This Row],[اجمالي الخصوم]]</f>
        <v>0</v>
      </c>
      <c r="AC40" s="2">
        <f>Table1345[[#This Row],[صافي الربح(الخسارة)]]/Table1345[[#This Row],[اجمالي الموجودات]]</f>
        <v>-0.10576085745040688</v>
      </c>
      <c r="AD40" s="2">
        <f>Table1345[[#This Row],[صافي الربح(الخسارة)]]/Table1345[[#This Row],[رأس المال]]</f>
        <v>-31.927326666666666</v>
      </c>
      <c r="AN40"/>
    </row>
    <row r="41" spans="1:40" x14ac:dyDescent="0.25">
      <c r="A41" t="s">
        <v>19</v>
      </c>
      <c r="B41">
        <v>2023</v>
      </c>
      <c r="C41" s="1">
        <v>39580896</v>
      </c>
      <c r="D41" s="1">
        <v>36269304</v>
      </c>
      <c r="E41" s="1">
        <v>3311592</v>
      </c>
      <c r="F41" s="1">
        <v>-4663633</v>
      </c>
      <c r="G41" s="1">
        <v>1041306</v>
      </c>
      <c r="H41" s="1">
        <v>25536799</v>
      </c>
      <c r="I41" s="1">
        <v>6989799</v>
      </c>
      <c r="J41" s="1">
        <v>6475030</v>
      </c>
      <c r="K41" s="1">
        <v>46234817</v>
      </c>
      <c r="L41" s="1">
        <v>46043925</v>
      </c>
      <c r="M41" s="1">
        <v>6732225</v>
      </c>
      <c r="N41" s="1">
        <v>50753450</v>
      </c>
      <c r="O41" s="1">
        <v>0</v>
      </c>
      <c r="P41" s="1">
        <v>-4518633</v>
      </c>
      <c r="Q41" s="1">
        <v>145000</v>
      </c>
      <c r="R41" s="7">
        <f>Table1345[[#This Row],[النقد والاستثمارات قصيرة الاجل]]/Table1345[[#This Row],[المطلوبات  المتداولة]]</f>
        <v>2.2615491620230032E-2</v>
      </c>
      <c r="S41" s="8">
        <f>Table1345[[#This Row],[اجمالي الديون]]/Table1345[[#This Row],[حقوق الملكية]]</f>
        <v>0</v>
      </c>
      <c r="T41" s="8">
        <f>Table1345[[#This Row],[صافي الربح(الخسارة)]]/Table1345[[#This Row],[الإيرادات]]</f>
        <v>-0.11782535190714227</v>
      </c>
      <c r="U41" s="2">
        <f>Table1345[[#This Row],[مجمل الربح]]/Table1345[[#This Row],[الإيرادات]]</f>
        <v>8.3666423316945626E-2</v>
      </c>
      <c r="V41" s="1">
        <f>Table1345[[#This Row],[الذمم المدينة " العملاء "]]/Table1345[[#This Row],[الإيرادات]]*365</f>
        <v>59.710269065157092</v>
      </c>
      <c r="W41" s="1">
        <f>Table1345[[#This Row],[الذمم الدائنة " الموردين "]]/Table1345[[#This Row],[تكلفة المبيعات]]*365</f>
        <v>67.750462622607813</v>
      </c>
      <c r="X41" s="1">
        <f>Table1345[[#This Row],[المخزون]]/Table1345[[#This Row],[تكلفة المبيعات]]*365</f>
        <v>70.342585978490249</v>
      </c>
      <c r="Y41" s="1">
        <f>Table1345[[#This Row],[دورة التحصيل]]+Table1345[[#This Row],[دورة المخزون]]-Table1345[[#This Row],[دورة المشتريات]]</f>
        <v>62.302392421039542</v>
      </c>
      <c r="Z41" s="8">
        <f>Table1345[[#This Row],[الإيرادات]]/Table1345[[#This Row],[اجمالي الموجودات]]</f>
        <v>0.85608419300113159</v>
      </c>
      <c r="AA41" s="9">
        <f>Table1345[[#This Row],[اجمالي الديون]]/Table1345[[#This Row],[حقوق الملكية]]</f>
        <v>0</v>
      </c>
      <c r="AB41" s="8">
        <f>Table1345[[#This Row],[اجمالي الديون]]/Table1345[[#This Row],[اجمالي الخصوم]]</f>
        <v>0</v>
      </c>
      <c r="AC41" s="2">
        <f>Table1345[[#This Row],[صافي الربح(الخسارة)]]/Table1345[[#This Row],[اجمالي الموجودات]]</f>
        <v>-0.10086842130250023</v>
      </c>
      <c r="AD41" s="2">
        <f>Table1345[[#This Row],[صافي الربح(الخسارة)]]/Table1345[[#This Row],[رأس المال]]</f>
        <v>-32.162986206896555</v>
      </c>
      <c r="AN41"/>
    </row>
    <row r="42" spans="1:40" x14ac:dyDescent="0.25">
      <c r="A42" t="s">
        <v>0</v>
      </c>
      <c r="B42">
        <v>2023</v>
      </c>
      <c r="C42" s="1">
        <v>16834558</v>
      </c>
      <c r="D42" s="1">
        <v>10710717</v>
      </c>
      <c r="E42" s="1">
        <v>6123841</v>
      </c>
      <c r="F42" s="1">
        <v>2249711</v>
      </c>
      <c r="G42" s="1">
        <v>8017925</v>
      </c>
      <c r="H42" s="1">
        <v>1924237</v>
      </c>
      <c r="I42" s="1">
        <v>0</v>
      </c>
      <c r="J42" s="1">
        <v>150263</v>
      </c>
      <c r="K42" s="1">
        <v>16554249</v>
      </c>
      <c r="L42" s="1">
        <v>3897675</v>
      </c>
      <c r="M42" s="1">
        <v>1315665</v>
      </c>
      <c r="N42" s="1">
        <v>4012320</v>
      </c>
      <c r="O42" s="1">
        <v>0</v>
      </c>
      <c r="P42" s="1">
        <v>12541929</v>
      </c>
      <c r="Q42" s="1">
        <v>1000000</v>
      </c>
      <c r="R42" s="7">
        <f>Table1345[[#This Row],[النقد والاستثمارات قصيرة الاجل]]/Table1345[[#This Row],[المطلوبات  المتداولة]]</f>
        <v>2.0571045559211583</v>
      </c>
      <c r="S42" s="8">
        <f>Table1345[[#This Row],[اجمالي الديون]]/Table1345[[#This Row],[حقوق الملكية]]</f>
        <v>0</v>
      </c>
      <c r="T42" s="8">
        <f>Table1345[[#This Row],[صافي الربح(الخسارة)]]/Table1345[[#This Row],[الإيرادات]]</f>
        <v>0.13363647563541614</v>
      </c>
      <c r="U42" s="2">
        <f>Table1345[[#This Row],[مجمل الربح]]/Table1345[[#This Row],[الإيرادات]]</f>
        <v>0.36376606977147841</v>
      </c>
      <c r="V42" s="1">
        <f>Table1345[[#This Row],[الذمم المدينة " العملاء "]]/Table1345[[#This Row],[الإيرادات]]*365</f>
        <v>3.2579408975275741</v>
      </c>
      <c r="W42" s="1">
        <f>Table1345[[#This Row],[الذمم الدائنة " الموردين "]]/Table1345[[#This Row],[تكلفة المبيعات]]*365</f>
        <v>44.835254726644351</v>
      </c>
      <c r="X42" s="1">
        <f>Table1345[[#This Row],[المخزون]]/Table1345[[#This Row],[تكلفة المبيعات]]*365</f>
        <v>0</v>
      </c>
      <c r="Y42" s="1">
        <f>Table1345[[#This Row],[دورة التحصيل]]+Table1345[[#This Row],[دورة المخزون]]-Table1345[[#This Row],[دورة المشتريات]]</f>
        <v>-41.577313829116775</v>
      </c>
      <c r="Z42" s="8">
        <f>Table1345[[#This Row],[الإيرادات]]/Table1345[[#This Row],[اجمالي الموجودات]]</f>
        <v>1.0169327524311129</v>
      </c>
      <c r="AA42" s="9">
        <f>Table1345[[#This Row],[اجمالي الديون]]/Table1345[[#This Row],[حقوق الملكية]]</f>
        <v>0</v>
      </c>
      <c r="AB42" s="8">
        <f>Table1345[[#This Row],[اجمالي الديون]]/Table1345[[#This Row],[اجمالي الخصوم]]</f>
        <v>0</v>
      </c>
      <c r="AC42" s="2">
        <f>Table1345[[#This Row],[صافي الربح(الخسارة)]]/Table1345[[#This Row],[اجمالي الموجودات]]</f>
        <v>0.13589930899311711</v>
      </c>
      <c r="AD42" s="2">
        <f>Table1345[[#This Row],[صافي الربح(الخسارة)]]/Table1345[[#This Row],[رأس المال]]</f>
        <v>2.249711</v>
      </c>
      <c r="AN42"/>
    </row>
    <row r="43" spans="1:40" x14ac:dyDescent="0.25">
      <c r="A43" t="s">
        <v>9</v>
      </c>
      <c r="B43">
        <v>2023</v>
      </c>
      <c r="C43" s="1">
        <v>6191295</v>
      </c>
      <c r="D43" s="1">
        <v>4819508</v>
      </c>
      <c r="E43" s="1">
        <v>1371787</v>
      </c>
      <c r="F43" s="1">
        <v>222029</v>
      </c>
      <c r="G43" s="1">
        <v>754456</v>
      </c>
      <c r="H43" s="1">
        <v>22051</v>
      </c>
      <c r="I43" s="1">
        <v>0</v>
      </c>
      <c r="J43" s="1">
        <v>515612</v>
      </c>
      <c r="K43" s="1">
        <v>1326772</v>
      </c>
      <c r="L43" s="1">
        <v>906872</v>
      </c>
      <c r="M43" s="1">
        <v>234012</v>
      </c>
      <c r="N43" s="1">
        <v>1017678</v>
      </c>
      <c r="O43" s="1">
        <v>0</v>
      </c>
      <c r="P43" s="1">
        <v>309094</v>
      </c>
      <c r="Q43" s="1">
        <v>100000</v>
      </c>
      <c r="R43" s="7">
        <f>Table1345[[#This Row],[النقد والاستثمارات قصيرة الاجل]]/Table1345[[#This Row],[المطلوبات  المتداولة]]</f>
        <v>0.83193218006510294</v>
      </c>
      <c r="S43" s="8">
        <f>Table1345[[#This Row],[اجمالي الديون]]/Table1345[[#This Row],[حقوق الملكية]]</f>
        <v>0</v>
      </c>
      <c r="T43" s="8">
        <f>Table1345[[#This Row],[صافي الربح(الخسارة)]]/Table1345[[#This Row],[الإيرادات]]</f>
        <v>3.586147970658804E-2</v>
      </c>
      <c r="U43" s="2">
        <f>Table1345[[#This Row],[مجمل الربح]]/Table1345[[#This Row],[الإيرادات]]</f>
        <v>0.22156705503452831</v>
      </c>
      <c r="V43" s="1">
        <f>Table1345[[#This Row],[الذمم المدينة " العملاء "]]/Table1345[[#This Row],[الإيرادات]]*365</f>
        <v>30.397256147542638</v>
      </c>
      <c r="W43" s="1">
        <f>Table1345[[#This Row],[الذمم الدائنة " الموردين "]]/Table1345[[#This Row],[تكلفة المبيعات]]*365</f>
        <v>17.722634758568717</v>
      </c>
      <c r="X43" s="1">
        <f>Table1345[[#This Row],[المخزون]]/Table1345[[#This Row],[تكلفة المبيعات]]*365</f>
        <v>0</v>
      </c>
      <c r="Y43" s="1">
        <f>Table1345[[#This Row],[دورة التحصيل]]+Table1345[[#This Row],[دورة المخزون]]-Table1345[[#This Row],[دورة المشتريات]]</f>
        <v>12.674621388973922</v>
      </c>
      <c r="Z43" s="8">
        <f>Table1345[[#This Row],[الإيرادات]]/Table1345[[#This Row],[اجمالي الموجودات]]</f>
        <v>4.6664347755303854</v>
      </c>
      <c r="AA43" s="9">
        <f>Table1345[[#This Row],[اجمالي الديون]]/Table1345[[#This Row],[حقوق الملكية]]</f>
        <v>0</v>
      </c>
      <c r="AB43" s="8">
        <f>Table1345[[#This Row],[اجمالي الديون]]/Table1345[[#This Row],[اجمالي الخصوم]]</f>
        <v>0</v>
      </c>
      <c r="AC43" s="2">
        <f>Table1345[[#This Row],[صافي الربح(الخسارة)]]/Table1345[[#This Row],[اجمالي الموجودات]]</f>
        <v>0.16734525600479963</v>
      </c>
      <c r="AD43" s="2">
        <f>Table1345[[#This Row],[صافي الربح(الخسارة)]]/Table1345[[#This Row],[رأس المال]]</f>
        <v>2.2202899999999999</v>
      </c>
      <c r="AN43"/>
    </row>
    <row r="44" spans="1:40" x14ac:dyDescent="0.25">
      <c r="A44" t="s">
        <v>0</v>
      </c>
      <c r="B44">
        <v>2023</v>
      </c>
      <c r="C44" s="1">
        <v>8604415</v>
      </c>
      <c r="D44" s="1">
        <v>5883368</v>
      </c>
      <c r="E44" s="1">
        <v>2721047</v>
      </c>
      <c r="F44" s="1">
        <v>943052</v>
      </c>
      <c r="G44" s="1">
        <v>144011</v>
      </c>
      <c r="H44" s="1">
        <v>1116304</v>
      </c>
      <c r="I44" s="1">
        <v>0</v>
      </c>
      <c r="J44" s="1">
        <v>2556698</v>
      </c>
      <c r="K44" s="1">
        <v>3979304</v>
      </c>
      <c r="L44" s="1">
        <v>3242675</v>
      </c>
      <c r="M44" s="1">
        <v>352846</v>
      </c>
      <c r="N44" s="1">
        <v>3322767</v>
      </c>
      <c r="O44" s="1">
        <v>0</v>
      </c>
      <c r="P44" s="1">
        <v>656537</v>
      </c>
      <c r="Q44" s="1">
        <v>300000</v>
      </c>
      <c r="R44" s="7">
        <f>Table1345[[#This Row],[النقد والاستثمارات قصيرة الاجل]]/Table1345[[#This Row],[المطلوبات  المتداولة]]</f>
        <v>4.441117287424734E-2</v>
      </c>
      <c r="S44" s="8">
        <f>Table1345[[#This Row],[اجمالي الديون]]/Table1345[[#This Row],[حقوق الملكية]]</f>
        <v>0</v>
      </c>
      <c r="T44" s="8">
        <f>Table1345[[#This Row],[صافي الربح(الخسارة)]]/Table1345[[#This Row],[الإيرادات]]</f>
        <v>0.10960094323669883</v>
      </c>
      <c r="U44" s="2">
        <f>Table1345[[#This Row],[مجمل الربح]]/Table1345[[#This Row],[الإيرادات]]</f>
        <v>0.31623846595032901</v>
      </c>
      <c r="V44" s="1">
        <f>Table1345[[#This Row],[الذمم المدينة " العملاء "]]/Table1345[[#This Row],[الإيرادات]]*365</f>
        <v>108.45534182161134</v>
      </c>
      <c r="W44" s="1">
        <f>Table1345[[#This Row],[الذمم الدائنة " الموردين "]]/Table1345[[#This Row],[تكلفة المبيعات]]*365</f>
        <v>21.890316906914542</v>
      </c>
      <c r="X44" s="1">
        <f>Table1345[[#This Row],[المخزون]]/Table1345[[#This Row],[تكلفة المبيعات]]*365</f>
        <v>0</v>
      </c>
      <c r="Y44" s="1">
        <f>Table1345[[#This Row],[دورة التحصيل]]+Table1345[[#This Row],[دورة المخزون]]-Table1345[[#This Row],[دورة المشتريات]]</f>
        <v>86.565024914696806</v>
      </c>
      <c r="Z44" s="8">
        <f>Table1345[[#This Row],[الإيرادات]]/Table1345[[#This Row],[اجمالي الموجودات]]</f>
        <v>2.1622914459413001</v>
      </c>
      <c r="AA44" s="9">
        <f>Table1345[[#This Row],[اجمالي الديون]]/Table1345[[#This Row],[حقوق الملكية]]</f>
        <v>0</v>
      </c>
      <c r="AB44" s="8">
        <f>Table1345[[#This Row],[اجمالي الديون]]/Table1345[[#This Row],[اجمالي الخصوم]]</f>
        <v>0</v>
      </c>
      <c r="AC44" s="2">
        <f>Table1345[[#This Row],[صافي الربح(الخسارة)]]/Table1345[[#This Row],[اجمالي الموجودات]]</f>
        <v>0.23698918202781191</v>
      </c>
      <c r="AD44" s="2">
        <f>Table1345[[#This Row],[صافي الربح(الخسارة)]]/Table1345[[#This Row],[رأس المال]]</f>
        <v>3.1435066666666667</v>
      </c>
      <c r="AN44"/>
    </row>
    <row r="45" spans="1:40" x14ac:dyDescent="0.25">
      <c r="A45" s="5" t="s">
        <v>0</v>
      </c>
      <c r="B45" s="5">
        <v>2023</v>
      </c>
      <c r="C45" s="6">
        <v>504613175</v>
      </c>
      <c r="D45" s="6">
        <v>376395473</v>
      </c>
      <c r="E45" s="6">
        <v>128217702</v>
      </c>
      <c r="F45" s="6">
        <v>80495754</v>
      </c>
      <c r="G45" s="6">
        <v>3012657</v>
      </c>
      <c r="H45" s="6">
        <v>44463604</v>
      </c>
      <c r="I45" s="6">
        <v>17803578</v>
      </c>
      <c r="J45" s="6">
        <v>397336362</v>
      </c>
      <c r="K45" s="6">
        <v>547484618</v>
      </c>
      <c r="L45" s="6">
        <v>213986153</v>
      </c>
      <c r="M45" s="6">
        <v>111024613</v>
      </c>
      <c r="N45" s="6">
        <v>276984465</v>
      </c>
      <c r="O45" s="6">
        <f>30274373+3000539+4776567+3130622</f>
        <v>41182101</v>
      </c>
      <c r="P45" s="6">
        <v>270500153</v>
      </c>
      <c r="Q45" s="6">
        <v>4000000</v>
      </c>
      <c r="R45" s="7">
        <f>Table1345[[#This Row],[النقد والاستثمارات قصيرة الاجل]]/Table1345[[#This Row],[المطلوبات  المتداولة]]</f>
        <v>1.4078747422502614E-2</v>
      </c>
      <c r="S45" s="8">
        <f>Table1345[[#This Row],[اجمالي الديون]]/Table1345[[#This Row],[حقوق الملكية]]</f>
        <v>0.15224427987661804</v>
      </c>
      <c r="T45" s="8">
        <f>Table1345[[#This Row],[صافي الربح(الخسارة)]]/Table1345[[#This Row],[الإيرادات]]</f>
        <v>0.15951972320183674</v>
      </c>
      <c r="U45" s="2">
        <f>Table1345[[#This Row],[مجمل الربح]]/Table1345[[#This Row],[الإيرادات]]</f>
        <v>0.25409107084847715</v>
      </c>
      <c r="V45" s="1">
        <f>Table1345[[#This Row],[الذمم المدينة " العملاء "]]/Table1345[[#This Row],[الإيرادات]]*365</f>
        <v>287.4038556959992</v>
      </c>
      <c r="W45" s="1">
        <f>Table1345[[#This Row],[الذمم الدائنة " الموردين "]]/Table1345[[#This Row],[تكلفة المبيعات]]*365</f>
        <v>107.66331332842572</v>
      </c>
      <c r="X45" s="1">
        <f>Table1345[[#This Row],[المخزون]]/Table1345[[#This Row],[تكلفة المبيعات]]*365</f>
        <v>17.264569943432875</v>
      </c>
      <c r="Y45" s="1">
        <f>Table1345[[#This Row],[دورة التحصيل]]+Table1345[[#This Row],[دورة المخزون]]-Table1345[[#This Row],[دورة المشتريات]]</f>
        <v>197.00511231100637</v>
      </c>
      <c r="Z45" s="8">
        <f>Table1345[[#This Row],[الإيرادات]]/Table1345[[#This Row],[اجمالي الموجودات]]</f>
        <v>0.92169379450949251</v>
      </c>
      <c r="AA45" s="9">
        <f>Table1345[[#This Row],[اجمالي الديون]]/Table1345[[#This Row],[حقوق الملكية]]</f>
        <v>0.15224427987661804</v>
      </c>
      <c r="AB45" s="8">
        <f>Table1345[[#This Row],[اجمالي الديون]]/Table1345[[#This Row],[اجمالي الخصوم]]</f>
        <v>0.14868018320088819</v>
      </c>
      <c r="AC45" s="2">
        <f>Table1345[[#This Row],[صافي الربح(الخسارة)]]/Table1345[[#This Row],[اجمالي الموجودات]]</f>
        <v>0.14702833897700482</v>
      </c>
      <c r="AD45" s="2">
        <f>Table1345[[#This Row],[صافي الربح(الخسارة)]]/Table1345[[#This Row],[رأس المال]]</f>
        <v>20.123938500000001</v>
      </c>
      <c r="AN45"/>
    </row>
    <row r="46" spans="1:40" x14ac:dyDescent="0.25">
      <c r="A46" t="s">
        <v>14</v>
      </c>
      <c r="B46">
        <v>2023</v>
      </c>
      <c r="C46" s="1">
        <v>36572705</v>
      </c>
      <c r="D46" s="1">
        <v>30152713</v>
      </c>
      <c r="E46" s="1">
        <v>6419992</v>
      </c>
      <c r="F46" s="1">
        <v>1849248</v>
      </c>
      <c r="G46" s="1">
        <v>292798</v>
      </c>
      <c r="H46" s="1">
        <v>443528</v>
      </c>
      <c r="I46" s="1">
        <v>85006</v>
      </c>
      <c r="J46" s="1">
        <v>7964679</v>
      </c>
      <c r="K46" s="1">
        <v>14456964</v>
      </c>
      <c r="L46" s="1">
        <v>12154543</v>
      </c>
      <c r="M46" s="1">
        <v>10374746</v>
      </c>
      <c r="N46" s="1">
        <v>12245020</v>
      </c>
      <c r="O46" s="1">
        <v>0</v>
      </c>
      <c r="P46" s="1">
        <v>2211944</v>
      </c>
      <c r="Q46" s="1">
        <v>50000</v>
      </c>
      <c r="R46" s="7">
        <f>Table1345[[#This Row],[النقد والاستثمارات قصيرة الاجل]]/Table1345[[#This Row],[المطلوبات  المتداولة]]</f>
        <v>2.4089593496028603E-2</v>
      </c>
      <c r="S46" s="8">
        <f>Table1345[[#This Row],[اجمالي الديون]]/Table1345[[#This Row],[حقوق الملكية]]</f>
        <v>0</v>
      </c>
      <c r="T46" s="8">
        <f>Table1345[[#This Row],[صافي الربح(الخسارة)]]/Table1345[[#This Row],[الإيرادات]]</f>
        <v>5.0563610211495157E-2</v>
      </c>
      <c r="U46" s="2">
        <f>Table1345[[#This Row],[مجمل الربح]]/Table1345[[#This Row],[الإيرادات]]</f>
        <v>0.17554052947409823</v>
      </c>
      <c r="V46" s="1">
        <f>Table1345[[#This Row],[الذمم المدينة " العملاء "]]/Table1345[[#This Row],[الإيرادات]]*365</f>
        <v>79.488455529882188</v>
      </c>
      <c r="W46" s="1">
        <f>Table1345[[#This Row],[الذمم الدائنة " الموردين "]]/Table1345[[#This Row],[تكلفة المبيعات]]*365</f>
        <v>125.58678517584802</v>
      </c>
      <c r="X46" s="1">
        <f>Table1345[[#This Row],[المخزون]]/Table1345[[#This Row],[تكلفة المبيعات]]*365</f>
        <v>1.0290016026086939</v>
      </c>
      <c r="Y46" s="1">
        <f>Table1345[[#This Row],[دورة التحصيل]]+Table1345[[#This Row],[دورة المخزون]]-Table1345[[#This Row],[دورة المشتريات]]</f>
        <v>-45.069328043357146</v>
      </c>
      <c r="Z46" s="8">
        <f>Table1345[[#This Row],[الإيرادات]]/Table1345[[#This Row],[اجمالي الموجودات]]</f>
        <v>2.5297638563670768</v>
      </c>
      <c r="AA46" s="9">
        <f>Table1345[[#This Row],[اجمالي الديون]]/Table1345[[#This Row],[حقوق الملكية]]</f>
        <v>0</v>
      </c>
      <c r="AB46" s="8">
        <f>Table1345[[#This Row],[اجمالي الديون]]/Table1345[[#This Row],[اجمالي الخصوم]]</f>
        <v>0</v>
      </c>
      <c r="AC46" s="2">
        <f>Table1345[[#This Row],[صافي الربح(الخسارة)]]/Table1345[[#This Row],[اجمالي الموجودات]]</f>
        <v>0.1279139935604737</v>
      </c>
      <c r="AD46" s="2">
        <f>Table1345[[#This Row],[صافي الربح(الخسارة)]]/Table1345[[#This Row],[رأس المال]]</f>
        <v>36.984960000000001</v>
      </c>
      <c r="AN46"/>
    </row>
    <row r="47" spans="1:40" x14ac:dyDescent="0.25">
      <c r="A47" s="5" t="s">
        <v>14</v>
      </c>
      <c r="B47" s="5">
        <v>2023</v>
      </c>
      <c r="C47" s="6">
        <v>10933025</v>
      </c>
      <c r="D47" s="6">
        <v>7954267</v>
      </c>
      <c r="E47" s="6">
        <v>2978758</v>
      </c>
      <c r="F47" s="6">
        <v>2038440</v>
      </c>
      <c r="G47" s="6">
        <v>1209107</v>
      </c>
      <c r="H47" s="6">
        <v>18519318</v>
      </c>
      <c r="I47" s="6">
        <v>0</v>
      </c>
      <c r="J47" s="6">
        <v>6683905</v>
      </c>
      <c r="K47" s="6">
        <v>27334245</v>
      </c>
      <c r="L47" s="6">
        <v>5575339</v>
      </c>
      <c r="M47" s="6">
        <v>2912642</v>
      </c>
      <c r="N47" s="6">
        <v>22862650</v>
      </c>
      <c r="O47" s="6">
        <v>1185551</v>
      </c>
      <c r="P47" s="6">
        <v>4471595</v>
      </c>
      <c r="Q47" s="6">
        <v>120000</v>
      </c>
      <c r="R47" s="7">
        <f>Table1345[[#This Row],[النقد والاستثمارات قصيرة الاجل]]/Table1345[[#This Row],[المطلوبات  المتداولة]]</f>
        <v>0.21686699230306891</v>
      </c>
      <c r="S47" s="8">
        <f>Table1345[[#This Row],[اجمالي الديون]]/Table1345[[#This Row],[حقوق الملكية]]</f>
        <v>0.26512933304559111</v>
      </c>
      <c r="T47" s="8">
        <f>Table1345[[#This Row],[صافي الربح(الخسارة)]]/Table1345[[#This Row],[الإيرادات]]</f>
        <v>0.18644794098614062</v>
      </c>
      <c r="U47" s="2">
        <f>Table1345[[#This Row],[مجمل الربح]]/Table1345[[#This Row],[الإيرادات]]</f>
        <v>0.27245506161378025</v>
      </c>
      <c r="V47" s="1">
        <f>Table1345[[#This Row],[الذمم المدينة " العملاء "]]/Table1345[[#This Row],[الإيرادات]]*365</f>
        <v>223.14275555027086</v>
      </c>
      <c r="W47" s="1">
        <f>Table1345[[#This Row],[الذمم الدائنة " الموردين "]]/Table1345[[#This Row],[تكلفة المبيعات]]*365</f>
        <v>133.65333725910887</v>
      </c>
      <c r="X47" s="1">
        <f>Table1345[[#This Row],[المخزون]]/Table1345[[#This Row],[تكلفة المبيعات]]*365</f>
        <v>0</v>
      </c>
      <c r="Y47" s="1">
        <f>Table1345[[#This Row],[دورة التحصيل]]+Table1345[[#This Row],[دورة المخزون]]-Table1345[[#This Row],[دورة المشتريات]]</f>
        <v>89.489418291161996</v>
      </c>
      <c r="Z47" s="8">
        <f>Table1345[[#This Row],[الإيرادات]]/Table1345[[#This Row],[اجمالي الموجودات]]</f>
        <v>0.39997537886998524</v>
      </c>
      <c r="AA47" s="9">
        <f>Table1345[[#This Row],[اجمالي الديون]]/Table1345[[#This Row],[حقوق الملكية]]</f>
        <v>0.26512933304559111</v>
      </c>
      <c r="AB47" s="8">
        <f>Table1345[[#This Row],[اجمالي الديون]]/Table1345[[#This Row],[اجمالي الخصوم]]</f>
        <v>5.1855362348634124E-2</v>
      </c>
      <c r="AC47" s="2">
        <f>Table1345[[#This Row],[صافي الربح(الخسارة)]]/Table1345[[#This Row],[اجمالي الموجودات]]</f>
        <v>7.4574585835460241E-2</v>
      </c>
      <c r="AD47" s="2">
        <f>Table1345[[#This Row],[صافي الربح(الخسارة)]]/Table1345[[#This Row],[رأس المال]]</f>
        <v>16.986999999999998</v>
      </c>
      <c r="AN47"/>
    </row>
    <row r="48" spans="1:40" x14ac:dyDescent="0.25">
      <c r="A48" t="s">
        <v>7</v>
      </c>
      <c r="B48">
        <v>2023</v>
      </c>
      <c r="C48" s="1">
        <v>2561322</v>
      </c>
      <c r="D48" s="1">
        <v>1107115</v>
      </c>
      <c r="E48" s="1">
        <v>1454207</v>
      </c>
      <c r="F48" s="1">
        <v>-333827</v>
      </c>
      <c r="G48" s="1">
        <v>380751</v>
      </c>
      <c r="H48" s="1">
        <v>74120</v>
      </c>
      <c r="I48" s="1">
        <v>0</v>
      </c>
      <c r="J48" s="1">
        <v>2025768</v>
      </c>
      <c r="K48" s="1">
        <v>2481639</v>
      </c>
      <c r="L48" s="1">
        <v>2351639</v>
      </c>
      <c r="M48" s="1">
        <v>816163</v>
      </c>
      <c r="N48" s="1">
        <v>2351639</v>
      </c>
      <c r="O48" s="1">
        <v>0</v>
      </c>
      <c r="P48" s="1">
        <v>130000</v>
      </c>
      <c r="Q48" s="1">
        <v>100000</v>
      </c>
      <c r="R48" s="7">
        <f>Table1345[[#This Row],[النقد والاستثمارات قصيرة الاجل]]/Table1345[[#This Row],[المطلوبات  المتداولة]]</f>
        <v>0.16190877936622075</v>
      </c>
      <c r="S48" s="8">
        <f>Table1345[[#This Row],[اجمالي الديون]]/Table1345[[#This Row],[حقوق الملكية]]</f>
        <v>0</v>
      </c>
      <c r="T48" s="8">
        <f>Table1345[[#This Row],[صافي الربح(الخسارة)]]/Table1345[[#This Row],[الإيرادات]]</f>
        <v>-0.1303338666516744</v>
      </c>
      <c r="U48" s="2">
        <f>Table1345[[#This Row],[مجمل الربح]]/Table1345[[#This Row],[الإيرادات]]</f>
        <v>0.56775641641308672</v>
      </c>
      <c r="V48" s="1">
        <f>Table1345[[#This Row],[الذمم المدينة " العملاء "]]/Table1345[[#This Row],[الإيرادات]]*365</f>
        <v>288.68112638707669</v>
      </c>
      <c r="W48" s="1">
        <f>Table1345[[#This Row],[الذمم الدائنة " الموردين "]]/Table1345[[#This Row],[تكلفة المبيعات]]*365</f>
        <v>269.07728194451346</v>
      </c>
      <c r="X48" s="1">
        <f>Table1345[[#This Row],[المخزون]]/Table1345[[#This Row],[تكلفة المبيعات]]*365</f>
        <v>0</v>
      </c>
      <c r="Y48" s="1">
        <f>Table1345[[#This Row],[دورة التحصيل]]+Table1345[[#This Row],[دورة المخزون]]-Table1345[[#This Row],[دورة المشتريات]]</f>
        <v>19.603844442563229</v>
      </c>
      <c r="Z48" s="8">
        <f>Table1345[[#This Row],[الإيرادات]]/Table1345[[#This Row],[اجمالي الموجودات]]</f>
        <v>1.0321090214974862</v>
      </c>
      <c r="AA48" s="9">
        <f>Table1345[[#This Row],[اجمالي الديون]]/Table1345[[#This Row],[حقوق الملكية]]</f>
        <v>0</v>
      </c>
      <c r="AB48" s="8">
        <f>Table1345[[#This Row],[اجمالي الديون]]/Table1345[[#This Row],[اجمالي الخصوم]]</f>
        <v>0</v>
      </c>
      <c r="AC48" s="2">
        <f>Table1345[[#This Row],[صافي الربح(الخسارة)]]/Table1345[[#This Row],[اجمالي الموجودات]]</f>
        <v>-0.13451875957784351</v>
      </c>
      <c r="AD48" s="2">
        <f>Table1345[[#This Row],[صافي الربح(الخسارة)]]/Table1345[[#This Row],[رأس المال]]</f>
        <v>-3.3382700000000001</v>
      </c>
      <c r="AN48"/>
    </row>
    <row r="49" spans="1:40" x14ac:dyDescent="0.25">
      <c r="A49" t="s">
        <v>15</v>
      </c>
      <c r="B49">
        <v>2023</v>
      </c>
      <c r="C49" s="1">
        <v>253313819</v>
      </c>
      <c r="D49" s="1">
        <v>232944413</v>
      </c>
      <c r="E49" s="1">
        <v>20369406</v>
      </c>
      <c r="F49" s="1">
        <v>17274549</v>
      </c>
      <c r="G49" s="1">
        <v>58056986</v>
      </c>
      <c r="H49" s="1">
        <v>23778249</v>
      </c>
      <c r="I49" s="1">
        <v>24154</v>
      </c>
      <c r="J49" s="1">
        <v>59511223</v>
      </c>
      <c r="K49" s="1">
        <v>196281740</v>
      </c>
      <c r="L49" s="1">
        <v>179725413</v>
      </c>
      <c r="M49" s="1">
        <v>30526146</v>
      </c>
      <c r="N49" s="1">
        <v>180005562</v>
      </c>
      <c r="O49" s="1">
        <v>0</v>
      </c>
      <c r="P49" s="1">
        <v>16276178</v>
      </c>
      <c r="Q49" s="1">
        <v>500000</v>
      </c>
      <c r="R49" s="7">
        <f>Table1345[[#This Row],[النقد والاستثمارات قصيرة الاجل]]/Table1345[[#This Row],[المطلوبات  المتداولة]]</f>
        <v>0.3230315904184346</v>
      </c>
      <c r="S49" s="8">
        <f>Table1345[[#This Row],[اجمالي الديون]]/Table1345[[#This Row],[حقوق الملكية]]</f>
        <v>0</v>
      </c>
      <c r="T49" s="8">
        <f>Table1345[[#This Row],[صافي الربح(الخسارة)]]/Table1345[[#This Row],[الإيرادات]]</f>
        <v>6.8194262232491948E-2</v>
      </c>
      <c r="U49" s="2">
        <f>Table1345[[#This Row],[مجمل الربح]]/Table1345[[#This Row],[الإيرادات]]</f>
        <v>8.0411744137811922E-2</v>
      </c>
      <c r="V49" s="1">
        <f>Table1345[[#This Row],[الذمم المدينة " العملاء "]]/Table1345[[#This Row],[الإيرادات]]*365</f>
        <v>85.749748990204125</v>
      </c>
      <c r="W49" s="1">
        <f>Table1345[[#This Row],[الذمم الدائنة " الموردين "]]/Table1345[[#This Row],[تكلفة المبيعات]]*365</f>
        <v>47.831339444917269</v>
      </c>
      <c r="X49" s="1">
        <f>Table1345[[#This Row],[المخزون]]/Table1345[[#This Row],[تكلفة المبيعات]]*365</f>
        <v>3.7846840310353354E-2</v>
      </c>
      <c r="Y49" s="1">
        <f>Table1345[[#This Row],[دورة التحصيل]]+Table1345[[#This Row],[دورة المخزون]]-Table1345[[#This Row],[دورة المشتريات]]</f>
        <v>37.956256385597207</v>
      </c>
      <c r="Z49" s="8">
        <f>Table1345[[#This Row],[الإيرادات]]/Table1345[[#This Row],[اجمالي الموجودات]]</f>
        <v>1.2905623263783987</v>
      </c>
      <c r="AA49" s="9">
        <f>Table1345[[#This Row],[اجمالي الديون]]/Table1345[[#This Row],[حقوق الملكية]]</f>
        <v>0</v>
      </c>
      <c r="AB49" s="8">
        <f>Table1345[[#This Row],[اجمالي الديون]]/Table1345[[#This Row],[اجمالي الخصوم]]</f>
        <v>0</v>
      </c>
      <c r="AC49" s="2">
        <f>Table1345[[#This Row],[صافي الربح(الخسارة)]]/Table1345[[#This Row],[اجمالي الموجودات]]</f>
        <v>8.8008945712423375E-2</v>
      </c>
      <c r="AD49" s="2">
        <f>Table1345[[#This Row],[صافي الربح(الخسارة)]]/Table1345[[#This Row],[رأس المال]]</f>
        <v>34.549098000000001</v>
      </c>
      <c r="AN49"/>
    </row>
    <row r="50" spans="1:40" x14ac:dyDescent="0.25">
      <c r="A50" t="s">
        <v>20</v>
      </c>
      <c r="B50">
        <v>2023</v>
      </c>
      <c r="C50" s="1">
        <v>13359215</v>
      </c>
      <c r="D50" s="1">
        <v>11243443</v>
      </c>
      <c r="E50" s="1">
        <v>2115772</v>
      </c>
      <c r="F50" s="1">
        <v>-294367</v>
      </c>
      <c r="G50" s="1">
        <v>1545210</v>
      </c>
      <c r="H50" s="1">
        <v>105004</v>
      </c>
      <c r="I50" s="1">
        <v>0</v>
      </c>
      <c r="J50" s="1">
        <v>5724008</v>
      </c>
      <c r="K50" s="1">
        <v>7800146</v>
      </c>
      <c r="L50" s="1">
        <v>1314655</v>
      </c>
      <c r="M50" s="1">
        <v>986073</v>
      </c>
      <c r="N50" s="1">
        <v>6388263</v>
      </c>
      <c r="O50" s="1">
        <v>0</v>
      </c>
      <c r="P50" s="1">
        <v>1411883</v>
      </c>
      <c r="Q50" s="1">
        <v>10000</v>
      </c>
      <c r="R50" s="7">
        <f>Table1345[[#This Row],[النقد والاستثمارات قصيرة الاجل]]/Table1345[[#This Row],[المطلوبات  المتداولة]]</f>
        <v>1.175373006606296</v>
      </c>
      <c r="S50" s="8">
        <f>Table1345[[#This Row],[اجمالي الديون]]/Table1345[[#This Row],[حقوق الملكية]]</f>
        <v>0</v>
      </c>
      <c r="T50" s="8">
        <f>Table1345[[#This Row],[صافي الربح(الخسارة)]]/Table1345[[#This Row],[الإيرادات]]</f>
        <v>-2.203475279048956E-2</v>
      </c>
      <c r="U50" s="2">
        <f>Table1345[[#This Row],[مجمل الربح]]/Table1345[[#This Row],[الإيرادات]]</f>
        <v>0.1583754734091786</v>
      </c>
      <c r="V50" s="1">
        <f>Table1345[[#This Row],[الذمم المدينة " العملاء "]]/Table1345[[#This Row],[الإيرادات]]*365</f>
        <v>156.39114424013687</v>
      </c>
      <c r="W50" s="1">
        <f>Table1345[[#This Row],[الذمم الدائنة " الموردين "]]/Table1345[[#This Row],[تكلفة المبيعات]]*365</f>
        <v>32.011248244865918</v>
      </c>
      <c r="X50" s="1">
        <f>Table1345[[#This Row],[المخزون]]/Table1345[[#This Row],[تكلفة المبيعات]]*365</f>
        <v>0</v>
      </c>
      <c r="Y50" s="1">
        <f>Table1345[[#This Row],[دورة التحصيل]]+Table1345[[#This Row],[دورة المخزون]]-Table1345[[#This Row],[دورة المشتريات]]</f>
        <v>124.37989599527094</v>
      </c>
      <c r="Z50" s="8">
        <f>Table1345[[#This Row],[الإيرادات]]/Table1345[[#This Row],[اجمالي الموجودات]]</f>
        <v>1.7126878137922035</v>
      </c>
      <c r="AA50" s="9">
        <f>Table1345[[#This Row],[اجمالي الديون]]/Table1345[[#This Row],[حقوق الملكية]]</f>
        <v>0</v>
      </c>
      <c r="AB50" s="8">
        <f>Table1345[[#This Row],[اجمالي الديون]]/Table1345[[#This Row],[اجمالي الخصوم]]</f>
        <v>0</v>
      </c>
      <c r="AC50" s="2">
        <f>Table1345[[#This Row],[صافي الربح(الخسارة)]]/Table1345[[#This Row],[اجمالي الموجودات]]</f>
        <v>-3.7738652584195218E-2</v>
      </c>
      <c r="AD50" s="2">
        <f>Table1345[[#This Row],[صافي الربح(الخسارة)]]/Table1345[[#This Row],[رأس المال]]</f>
        <v>-29.436699999999998</v>
      </c>
      <c r="AN50"/>
    </row>
    <row r="51" spans="1:40" x14ac:dyDescent="0.25">
      <c r="A51" t="s">
        <v>21</v>
      </c>
      <c r="B51">
        <v>2022</v>
      </c>
      <c r="C51" s="1">
        <v>10245117</v>
      </c>
      <c r="D51" s="1">
        <v>6845912</v>
      </c>
      <c r="E51" s="1">
        <v>3399205</v>
      </c>
      <c r="F51" s="1">
        <v>2247694</v>
      </c>
      <c r="G51" s="1">
        <v>2375559</v>
      </c>
      <c r="H51" s="1">
        <v>1814951</v>
      </c>
      <c r="I51" s="1">
        <v>0</v>
      </c>
      <c r="J51" s="1">
        <v>0</v>
      </c>
      <c r="K51" s="1">
        <v>6088032</v>
      </c>
      <c r="L51" s="1">
        <v>123683</v>
      </c>
      <c r="M51" s="1">
        <v>0</v>
      </c>
      <c r="N51" s="1">
        <v>123683</v>
      </c>
      <c r="O51" s="1">
        <v>0</v>
      </c>
      <c r="P51" s="1">
        <v>5964349</v>
      </c>
      <c r="Q51" s="1">
        <v>100000</v>
      </c>
      <c r="R51" s="7">
        <f>Table1345[[#This Row],[النقد والاستثمارات قصيرة الاجل]]/Table1345[[#This Row],[المطلوبات  المتداولة]]</f>
        <v>19.206835215834026</v>
      </c>
      <c r="S51" s="8">
        <f>Table1345[[#This Row],[اجمالي الديون]]/Table1345[[#This Row],[حقوق الملكية]]</f>
        <v>0</v>
      </c>
      <c r="T51" s="8">
        <f>Table1345[[#This Row],[صافي الربح(الخسارة)]]/Table1345[[#This Row],[الإيرادات]]</f>
        <v>0.21939173559462521</v>
      </c>
      <c r="U51" s="2">
        <f>Table1345[[#This Row],[مجمل الربح]]/Table1345[[#This Row],[الإيرادات]]</f>
        <v>0.3317878165764237</v>
      </c>
      <c r="V51" s="1">
        <f>Table1345[[#This Row],[الذمم المدينة " العملاء "]]/Table1345[[#This Row],[الإيرادات]]*365</f>
        <v>0</v>
      </c>
      <c r="W51" s="1">
        <f>Table1345[[#This Row],[الذمم الدائنة " الموردين "]]/Table1345[[#This Row],[تكلفة المبيعات]]*365</f>
        <v>0</v>
      </c>
      <c r="X51" s="1">
        <f>Table1345[[#This Row],[المخزون]]/Table1345[[#This Row],[تكلفة المبيعات]]*365</f>
        <v>0</v>
      </c>
      <c r="Y51" s="1">
        <f>Table1345[[#This Row],[دورة التحصيل]]+Table1345[[#This Row],[دورة المخزون]]-Table1345[[#This Row],[دورة المشتريات]]</f>
        <v>0</v>
      </c>
      <c r="Z51" s="8">
        <f>Table1345[[#This Row],[الإيرادات]]/Table1345[[#This Row],[اجمالي الموجودات]]</f>
        <v>1.6828290324360975</v>
      </c>
      <c r="AA51" s="9">
        <f>Table1345[[#This Row],[اجمالي الديون]]/Table1345[[#This Row],[حقوق الملكية]]</f>
        <v>0</v>
      </c>
      <c r="AB51" s="8">
        <f>Table1345[[#This Row],[اجمالي الديون]]/Table1345[[#This Row],[اجمالي الخصوم]]</f>
        <v>0</v>
      </c>
      <c r="AC51" s="2">
        <f>Table1345[[#This Row],[صافي الربح(الخسارة)]]/Table1345[[#This Row],[اجمالي الموجودات]]</f>
        <v>0.36919878213517932</v>
      </c>
      <c r="AD51" s="2">
        <f>Table1345[[#This Row],[صافي الربح(الخسارة)]]/Table1345[[#This Row],[رأس المال]]</f>
        <v>22.476939999999999</v>
      </c>
      <c r="AN51"/>
    </row>
    <row r="52" spans="1:40" x14ac:dyDescent="0.25">
      <c r="A52" t="s">
        <v>14</v>
      </c>
      <c r="B52">
        <v>2023</v>
      </c>
      <c r="C52" s="1">
        <v>32112162</v>
      </c>
      <c r="D52" s="1">
        <v>24260870</v>
      </c>
      <c r="E52" s="1">
        <v>7851292</v>
      </c>
      <c r="F52" s="1">
        <v>6540596</v>
      </c>
      <c r="G52" s="1">
        <v>33464814</v>
      </c>
      <c r="H52" s="1">
        <v>6691884</v>
      </c>
      <c r="I52" s="1">
        <v>0</v>
      </c>
      <c r="J52" s="1">
        <v>0</v>
      </c>
      <c r="K52" s="1">
        <v>41127665</v>
      </c>
      <c r="L52" s="1">
        <v>28604604</v>
      </c>
      <c r="M52" s="1">
        <v>27900000</v>
      </c>
      <c r="N52" s="1">
        <v>28622720</v>
      </c>
      <c r="O52" s="1">
        <v>0</v>
      </c>
      <c r="P52" s="1">
        <v>12504945</v>
      </c>
      <c r="Q52" s="1">
        <v>100000</v>
      </c>
      <c r="R52" s="7">
        <f>Table1345[[#This Row],[النقد والاستثمارات قصيرة الاجل]]/Table1345[[#This Row],[المطلوبات  المتداولة]]</f>
        <v>1.1699100606321975</v>
      </c>
      <c r="S52" s="8">
        <f>Table1345[[#This Row],[اجمالي الديون]]/Table1345[[#This Row],[حقوق الملكية]]</f>
        <v>0</v>
      </c>
      <c r="T52" s="8">
        <f>Table1345[[#This Row],[صافي الربح(الخسارة)]]/Table1345[[#This Row],[الإيرادات]]</f>
        <v>0.20367971486940056</v>
      </c>
      <c r="U52" s="2">
        <f>Table1345[[#This Row],[مجمل الربح]]/Table1345[[#This Row],[الإيرادات]]</f>
        <v>0.2444959015839544</v>
      </c>
      <c r="V52" s="1">
        <f>Table1345[[#This Row],[الذمم المدينة " العملاء "]]/Table1345[[#This Row],[الإيرادات]]*365</f>
        <v>0</v>
      </c>
      <c r="W52" s="1">
        <f>Table1345[[#This Row],[الذمم الدائنة " الموردين "]]/Table1345[[#This Row],[تكلفة المبيعات]]*365</f>
        <v>419.74999247759871</v>
      </c>
      <c r="X52" s="1">
        <f>Table1345[[#This Row],[المخزون]]/Table1345[[#This Row],[تكلفة المبيعات]]*365</f>
        <v>0</v>
      </c>
      <c r="Y52" s="1">
        <f>Table1345[[#This Row],[دورة التحصيل]]+Table1345[[#This Row],[دورة المخزون]]-Table1345[[#This Row],[دورة المشتريات]]</f>
        <v>-419.74999247759871</v>
      </c>
      <c r="Z52" s="8">
        <f>Table1345[[#This Row],[الإيرادات]]/Table1345[[#This Row],[اجمالي الموجودات]]</f>
        <v>0.78079224774856537</v>
      </c>
      <c r="AA52" s="9">
        <f>Table1345[[#This Row],[اجمالي الديون]]/Table1345[[#This Row],[حقوق الملكية]]</f>
        <v>0</v>
      </c>
      <c r="AB52" s="8">
        <f>Table1345[[#This Row],[اجمالي الديون]]/Table1345[[#This Row],[اجمالي الخصوم]]</f>
        <v>0</v>
      </c>
      <c r="AC52" s="2">
        <f>Table1345[[#This Row],[صافي الربح(الخسارة)]]/Table1345[[#This Row],[اجمالي الموجودات]]</f>
        <v>0.15903154239366615</v>
      </c>
      <c r="AD52" s="2">
        <f>Table1345[[#This Row],[صافي الربح(الخسارة)]]/Table1345[[#This Row],[رأس المال]]</f>
        <v>65.405959999999993</v>
      </c>
      <c r="AN52"/>
    </row>
    <row r="53" spans="1:40" x14ac:dyDescent="0.25">
      <c r="A53" t="s">
        <v>7</v>
      </c>
      <c r="B53">
        <v>2023</v>
      </c>
      <c r="C53" s="1">
        <v>22412435</v>
      </c>
      <c r="D53" s="1">
        <v>18817415</v>
      </c>
      <c r="E53" s="1">
        <v>3595020</v>
      </c>
      <c r="F53" s="1">
        <v>170860</v>
      </c>
      <c r="G53" s="1">
        <v>5540088</v>
      </c>
      <c r="H53" s="1">
        <v>737012</v>
      </c>
      <c r="I53" s="1">
        <v>0</v>
      </c>
      <c r="J53" s="1">
        <v>0</v>
      </c>
      <c r="K53" s="1">
        <v>7115005</v>
      </c>
      <c r="L53" s="1">
        <v>80639</v>
      </c>
      <c r="M53" s="1">
        <v>0</v>
      </c>
      <c r="N53" s="1">
        <v>7432632</v>
      </c>
      <c r="O53" s="1">
        <v>0</v>
      </c>
      <c r="P53" s="1">
        <v>-317627</v>
      </c>
      <c r="Q53" s="1">
        <v>25000</v>
      </c>
      <c r="R53" s="7">
        <f>Table1345[[#This Row],[النقد والاستثمارات قصيرة الاجل]]/Table1345[[#This Row],[المطلوبات  المتداولة]]</f>
        <v>68.702340058780493</v>
      </c>
      <c r="S53" s="8">
        <f>Table1345[[#This Row],[اجمالي الديون]]/Table1345[[#This Row],[حقوق الملكية]]</f>
        <v>0</v>
      </c>
      <c r="T53" s="8">
        <f>Table1345[[#This Row],[صافي الربح(الخسارة)]]/Table1345[[#This Row],[الإيرادات]]</f>
        <v>7.6234465376028978E-3</v>
      </c>
      <c r="U53" s="2">
        <f>Table1345[[#This Row],[مجمل الربح]]/Table1345[[#This Row],[الإيرادات]]</f>
        <v>0.16040291918303387</v>
      </c>
      <c r="V53" s="1">
        <f>Table1345[[#This Row],[الذمم المدينة " العملاء "]]/Table1345[[#This Row],[الإيرادات]]*365</f>
        <v>0</v>
      </c>
      <c r="W53" s="1">
        <f>Table1345[[#This Row],[الذمم الدائنة " الموردين "]]/Table1345[[#This Row],[تكلفة المبيعات]]*365</f>
        <v>0</v>
      </c>
      <c r="X53" s="1">
        <f>Table1345[[#This Row],[المخزون]]/Table1345[[#This Row],[تكلفة المبيعات]]*365</f>
        <v>0</v>
      </c>
      <c r="Y53" s="1">
        <f>Table1345[[#This Row],[دورة التحصيل]]+Table1345[[#This Row],[دورة المخزون]]-Table1345[[#This Row],[دورة المشتريات]]</f>
        <v>0</v>
      </c>
      <c r="Z53" s="8">
        <f>Table1345[[#This Row],[الإيرادات]]/Table1345[[#This Row],[اجمالي الموجودات]]</f>
        <v>3.1500237877555954</v>
      </c>
      <c r="AA53" s="9">
        <f>Table1345[[#This Row],[اجمالي الديون]]/Table1345[[#This Row],[حقوق الملكية]]</f>
        <v>0</v>
      </c>
      <c r="AB53" s="8">
        <f>Table1345[[#This Row],[اجمالي الديون]]/Table1345[[#This Row],[اجمالي الخصوم]]</f>
        <v>0</v>
      </c>
      <c r="AC53" s="2">
        <f>Table1345[[#This Row],[صافي الربح(الخسارة)]]/Table1345[[#This Row],[اجمالي الموجودات]]</f>
        <v>2.4014037938132157E-2</v>
      </c>
      <c r="AD53" s="2">
        <f>Table1345[[#This Row],[صافي الربح(الخسارة)]]/Table1345[[#This Row],[رأس المال]]</f>
        <v>6.8343999999999996</v>
      </c>
      <c r="AN53"/>
    </row>
    <row r="54" spans="1:40" x14ac:dyDescent="0.25">
      <c r="A54" s="5" t="s">
        <v>12</v>
      </c>
      <c r="B54" s="5">
        <v>2023</v>
      </c>
      <c r="C54" s="6">
        <v>178942786</v>
      </c>
      <c r="D54" s="6">
        <v>95863316</v>
      </c>
      <c r="E54" s="6">
        <v>83079470</v>
      </c>
      <c r="F54" s="6">
        <v>58257433</v>
      </c>
      <c r="G54" s="6">
        <v>7613543</v>
      </c>
      <c r="H54" s="6">
        <v>34059994</v>
      </c>
      <c r="I54" s="6">
        <v>869301</v>
      </c>
      <c r="J54" s="6">
        <v>49597890</v>
      </c>
      <c r="K54" s="6">
        <v>116495123</v>
      </c>
      <c r="L54" s="6">
        <v>22345423</v>
      </c>
      <c r="M54" s="6">
        <v>9872525</v>
      </c>
      <c r="N54" s="6">
        <v>32015251</v>
      </c>
      <c r="O54" s="6">
        <f>3776372+3761483+2552169+1358113</f>
        <v>11448137</v>
      </c>
      <c r="P54" s="6">
        <v>84479872</v>
      </c>
      <c r="Q54" s="6">
        <v>60000000</v>
      </c>
      <c r="R54" s="7">
        <f>Table1345[[#This Row],[النقد والاستثمارات قصيرة الاجل]]/Table1345[[#This Row],[المطلوبات  المتداولة]]</f>
        <v>0.34072046879577977</v>
      </c>
      <c r="S54" s="8">
        <f>Table1345[[#This Row],[اجمالي الديون]]/Table1345[[#This Row],[حقوق الملكية]]</f>
        <v>0.13551319064498582</v>
      </c>
      <c r="T54" s="8">
        <f>Table1345[[#This Row],[صافي الربح(الخسارة)]]/Table1345[[#This Row],[الإيرادات]]</f>
        <v>0.32556458017815815</v>
      </c>
      <c r="U54" s="2">
        <f>Table1345[[#This Row],[مجمل الربح]]/Table1345[[#This Row],[الإيرادات]]</f>
        <v>0.46427951557655978</v>
      </c>
      <c r="V54" s="1">
        <f>Table1345[[#This Row],[الذمم المدينة " العملاء "]]/Table1345[[#This Row],[الإيرادات]]*365</f>
        <v>101.16769865201495</v>
      </c>
      <c r="W54" s="1">
        <f>Table1345[[#This Row],[الذمم الدائنة " الموردين "]]/Table1345[[#This Row],[تكلفة المبيعات]]*365</f>
        <v>37.589682637308307</v>
      </c>
      <c r="X54" s="1">
        <f>Table1345[[#This Row],[المخزون]]/Table1345[[#This Row],[تكلفة المبيعات]]*365</f>
        <v>3.3098674053795514</v>
      </c>
      <c r="Y54" s="1">
        <f>Table1345[[#This Row],[دورة التحصيل]]+Table1345[[#This Row],[دورة المخزون]]-Table1345[[#This Row],[دورة المشتريات]]</f>
        <v>66.887883420086183</v>
      </c>
      <c r="Z54" s="8">
        <f>Table1345[[#This Row],[الإيرادات]]/Table1345[[#This Row],[اجمالي الموجودات]]</f>
        <v>1.5360538827020251</v>
      </c>
      <c r="AA54" s="9">
        <f>Table1345[[#This Row],[اجمالي الديون]]/Table1345[[#This Row],[حقوق الملكية]]</f>
        <v>0.13551319064498582</v>
      </c>
      <c r="AB54" s="8">
        <f>Table1345[[#This Row],[اجمالي الديون]]/Table1345[[#This Row],[اجمالي الخصوم]]</f>
        <v>0.3575838590176913</v>
      </c>
      <c r="AC54" s="2">
        <f>Table1345[[#This Row],[صافي الربح(الخسارة)]]/Table1345[[#This Row],[اجمالي الموجودات]]</f>
        <v>0.50008473745291471</v>
      </c>
      <c r="AD54" s="2">
        <f>Table1345[[#This Row],[صافي الربح(الخسارة)]]/Table1345[[#This Row],[رأس المال]]</f>
        <v>0.97095721666666668</v>
      </c>
      <c r="AN54"/>
    </row>
    <row r="55" spans="1:40" x14ac:dyDescent="0.25">
      <c r="A55" s="5" t="s">
        <v>0</v>
      </c>
      <c r="B55" s="5">
        <v>2023</v>
      </c>
      <c r="C55" s="6">
        <v>16021456</v>
      </c>
      <c r="D55" s="6">
        <v>12121445</v>
      </c>
      <c r="E55" s="6">
        <v>3900011</v>
      </c>
      <c r="F55" s="6">
        <v>2181642</v>
      </c>
      <c r="G55" s="6">
        <v>1340</v>
      </c>
      <c r="H55" s="6">
        <v>5724650</v>
      </c>
      <c r="I55" s="6">
        <v>391525</v>
      </c>
      <c r="J55" s="6">
        <v>0</v>
      </c>
      <c r="K55" s="6">
        <v>12463452</v>
      </c>
      <c r="L55" s="6">
        <v>9815721</v>
      </c>
      <c r="M55" s="6">
        <v>123131</v>
      </c>
      <c r="N55" s="6">
        <v>9874773</v>
      </c>
      <c r="O55" s="6">
        <v>2415087</v>
      </c>
      <c r="P55" s="6">
        <v>2588679</v>
      </c>
      <c r="Q55" s="6">
        <v>5000</v>
      </c>
      <c r="R55" s="7">
        <f>Table1345[[#This Row],[النقد والاستثمارات قصيرة الاجل]]/Table1345[[#This Row],[المطلوبات  المتداولة]]</f>
        <v>1.365156976242499E-4</v>
      </c>
      <c r="S55" s="8">
        <f>Table1345[[#This Row],[اجمالي الديون]]/Table1345[[#This Row],[حقوق الملكية]]</f>
        <v>0.93294185953530739</v>
      </c>
      <c r="T55" s="8">
        <f>Table1345[[#This Row],[صافي الربح(الخسارة)]]/Table1345[[#This Row],[الإيرادات]]</f>
        <v>0.13617002100183653</v>
      </c>
      <c r="U55" s="2">
        <f>Table1345[[#This Row],[مجمل الربح]]/Table1345[[#This Row],[الإيرادات]]</f>
        <v>0.24342425557327624</v>
      </c>
      <c r="V55" s="1">
        <f>Table1345[[#This Row],[الذمم المدينة " العملاء "]]/Table1345[[#This Row],[الإيرادات]]*365</f>
        <v>0</v>
      </c>
      <c r="W55" s="1">
        <f>Table1345[[#This Row],[الذمم الدائنة " الموردين "]]/Table1345[[#This Row],[تكلفة المبيعات]]*365</f>
        <v>3.7077110031023528</v>
      </c>
      <c r="X55" s="1">
        <f>Table1345[[#This Row],[المخزون]]/Table1345[[#This Row],[تكلفة المبيعات]]*365</f>
        <v>11.789570055385312</v>
      </c>
      <c r="Y55" s="1">
        <f>Table1345[[#This Row],[دورة التحصيل]]+Table1345[[#This Row],[دورة المخزون]]-Table1345[[#This Row],[دورة المشتريات]]</f>
        <v>8.0818590522829581</v>
      </c>
      <c r="Z55" s="8">
        <f>Table1345[[#This Row],[الإيرادات]]/Table1345[[#This Row],[اجمالي الموجودات]]</f>
        <v>1.2854750032334541</v>
      </c>
      <c r="AA55" s="9">
        <f>Table1345[[#This Row],[اجمالي الديون]]/Table1345[[#This Row],[حقوق الملكية]]</f>
        <v>0.93294185953530739</v>
      </c>
      <c r="AB55" s="8">
        <f>Table1345[[#This Row],[اجمالي الديون]]/Table1345[[#This Row],[اجمالي الخصوم]]</f>
        <v>0.24457139419812485</v>
      </c>
      <c r="AC55" s="2">
        <f>Table1345[[#This Row],[صافي الربح(الخسارة)]]/Table1345[[#This Row],[اجمالي الموجودات]]</f>
        <v>0.17504315818763533</v>
      </c>
      <c r="AD55" s="2">
        <f>Table1345[[#This Row],[صافي الربح(الخسارة)]]/Table1345[[#This Row],[رأس المال]]</f>
        <v>436.32839999999999</v>
      </c>
      <c r="AN55"/>
    </row>
    <row r="56" spans="1:40" x14ac:dyDescent="0.25">
      <c r="A56" t="s">
        <v>9</v>
      </c>
      <c r="B56">
        <v>2023</v>
      </c>
      <c r="C56" s="1">
        <v>4521289</v>
      </c>
      <c r="D56" s="1">
        <v>4098811</v>
      </c>
      <c r="E56" s="1">
        <v>422478</v>
      </c>
      <c r="F56" s="1">
        <v>548079</v>
      </c>
      <c r="G56" s="1">
        <v>491577</v>
      </c>
      <c r="H56" s="1">
        <v>134507</v>
      </c>
      <c r="I56" s="1">
        <v>0</v>
      </c>
      <c r="J56" s="1">
        <v>82776</v>
      </c>
      <c r="K56" s="1">
        <v>1044373</v>
      </c>
      <c r="L56" s="1">
        <v>481744</v>
      </c>
      <c r="M56" s="1">
        <v>209905</v>
      </c>
      <c r="N56" s="1">
        <v>486294</v>
      </c>
      <c r="O56" s="1">
        <v>0</v>
      </c>
      <c r="P56" s="1">
        <v>558079</v>
      </c>
      <c r="Q56" s="1">
        <v>10000</v>
      </c>
      <c r="R56" s="7">
        <f>Table1345[[#This Row],[النقد والاستثمارات قصيرة الاجل]]/Table1345[[#This Row],[المطلوبات  المتداولة]]</f>
        <v>1.0204112557706997</v>
      </c>
      <c r="S56" s="8">
        <f>Table1345[[#This Row],[اجمالي الديون]]/Table1345[[#This Row],[حقوق الملكية]]</f>
        <v>0</v>
      </c>
      <c r="T56" s="8">
        <f>Table1345[[#This Row],[صافي الربح(الخسارة)]]/Table1345[[#This Row],[الإيرادات]]</f>
        <v>0.12122184624782888</v>
      </c>
      <c r="U56" s="2">
        <f>Table1345[[#This Row],[مجمل الربح]]/Table1345[[#This Row],[الإيرادات]]</f>
        <v>9.3441936580475171E-2</v>
      </c>
      <c r="V56" s="1">
        <f>Table1345[[#This Row],[الذمم المدينة " العملاء "]]/Table1345[[#This Row],[الإيرادات]]*365</f>
        <v>6.682439454766107</v>
      </c>
      <c r="W56" s="1">
        <f>Table1345[[#This Row],[الذمم الدائنة " الموردين "]]/Table1345[[#This Row],[تكلفة المبيعات]]*365</f>
        <v>18.692085338894621</v>
      </c>
      <c r="X56" s="1">
        <f>Table1345[[#This Row],[المخزون]]/Table1345[[#This Row],[تكلفة المبيعات]]*365</f>
        <v>0</v>
      </c>
      <c r="Y56" s="1">
        <f>Table1345[[#This Row],[دورة التحصيل]]+Table1345[[#This Row],[دورة المخزون]]-Table1345[[#This Row],[دورة المشتريات]]</f>
        <v>-12.009645884128513</v>
      </c>
      <c r="Z56" s="8">
        <f>Table1345[[#This Row],[الإيرادات]]/Table1345[[#This Row],[اجمالي الموجودات]]</f>
        <v>4.3291898584126551</v>
      </c>
      <c r="AA56" s="9">
        <f>Table1345[[#This Row],[اجمالي الديون]]/Table1345[[#This Row],[حقوق الملكية]]</f>
        <v>0</v>
      </c>
      <c r="AB56" s="8">
        <f>Table1345[[#This Row],[اجمالي الديون]]/Table1345[[#This Row],[اجمالي الخصوم]]</f>
        <v>0</v>
      </c>
      <c r="AC56" s="2">
        <f>Table1345[[#This Row],[صافي الربح(الخسارة)]]/Table1345[[#This Row],[اجمالي الموجودات]]</f>
        <v>0.52479238739415901</v>
      </c>
      <c r="AD56" s="2">
        <f>Table1345[[#This Row],[صافي الربح(الخسارة)]]/Table1345[[#This Row],[رأس المال]]</f>
        <v>54.807899999999997</v>
      </c>
      <c r="AN5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 hi</cp:lastModifiedBy>
  <dcterms:created xsi:type="dcterms:W3CDTF">2015-06-05T18:17:20Z</dcterms:created>
  <dcterms:modified xsi:type="dcterms:W3CDTF">2025-04-23T19:22:56Z</dcterms:modified>
</cp:coreProperties>
</file>