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"/>
    </mc:Choice>
  </mc:AlternateContent>
  <xr:revisionPtr revIDLastSave="0" documentId="13_ncr:40009_{D69D524B-BCB8-4E7A-BB88-EAEFF14D7596}" xr6:coauthVersionLast="45" xr6:coauthVersionMax="45" xr10:uidLastSave="{00000000-0000-0000-0000-000000000000}"/>
  <bookViews>
    <workbookView xWindow="-120" yWindow="-120" windowWidth="29040" windowHeight="15840"/>
  </bookViews>
  <sheets>
    <sheet name="CEX Trades" sheetId="1" r:id="rId1"/>
  </sheets>
  <calcPr calcId="0"/>
</workbook>
</file>

<file path=xl/calcChain.xml><?xml version="1.0" encoding="utf-8"?>
<calcChain xmlns="http://schemas.openxmlformats.org/spreadsheetml/2006/main">
  <c r="U25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3" i="1"/>
  <c r="Q29" i="1"/>
  <c r="Q22" i="1"/>
  <c r="Q30" i="1"/>
  <c r="Q24" i="1"/>
  <c r="Q2" i="1"/>
  <c r="Q26" i="1"/>
  <c r="Q27" i="1"/>
  <c r="Q31" i="1"/>
  <c r="Q28" i="1"/>
  <c r="Q32" i="1"/>
  <c r="Q3" i="1"/>
  <c r="Q33" i="1"/>
  <c r="Q25" i="1"/>
  <c r="Q4" i="1"/>
  <c r="Q34" i="1"/>
  <c r="Q5" i="1"/>
  <c r="Q6" i="1"/>
  <c r="T34" i="1"/>
  <c r="S34" i="1"/>
  <c r="S33" i="1"/>
  <c r="T33" i="1"/>
  <c r="S27" i="1"/>
  <c r="T27" i="1"/>
  <c r="S31" i="1"/>
  <c r="T31" i="1"/>
  <c r="S28" i="1"/>
  <c r="T28" i="1"/>
  <c r="S32" i="1"/>
  <c r="T32" i="1"/>
  <c r="S24" i="1"/>
  <c r="T24" i="1"/>
  <c r="S26" i="1"/>
  <c r="T26" i="1"/>
  <c r="S30" i="1"/>
  <c r="T30" i="1"/>
  <c r="S22" i="1"/>
  <c r="T22" i="1"/>
  <c r="S29" i="1"/>
  <c r="T29" i="1"/>
  <c r="S19" i="1"/>
  <c r="T19" i="1"/>
  <c r="S20" i="1"/>
  <c r="T20" i="1"/>
  <c r="S21" i="1"/>
  <c r="T21" i="1"/>
  <c r="S23" i="1"/>
  <c r="T23" i="1"/>
  <c r="S18" i="1"/>
  <c r="T18" i="1"/>
  <c r="S17" i="1"/>
  <c r="T17" i="1"/>
  <c r="S14" i="1"/>
  <c r="U14" i="1" s="1"/>
  <c r="T14" i="1"/>
  <c r="S15" i="1"/>
  <c r="T15" i="1"/>
  <c r="S16" i="1"/>
  <c r="T16" i="1"/>
  <c r="S11" i="1"/>
  <c r="T11" i="1"/>
  <c r="S12" i="1"/>
  <c r="U12" i="1" s="1"/>
  <c r="T12" i="1"/>
  <c r="S13" i="1"/>
  <c r="T13" i="1"/>
  <c r="S10" i="1"/>
  <c r="T10" i="1"/>
  <c r="S9" i="1"/>
  <c r="T9" i="1"/>
  <c r="S7" i="1"/>
  <c r="U7" i="1" s="1"/>
  <c r="T7" i="1"/>
  <c r="S8" i="1"/>
  <c r="T8" i="1"/>
  <c r="S5" i="1"/>
  <c r="T5" i="1"/>
  <c r="S6" i="1"/>
  <c r="T6" i="1"/>
  <c r="S2" i="1"/>
  <c r="U2" i="1" s="1"/>
  <c r="T2" i="1"/>
  <c r="S3" i="1"/>
  <c r="T3" i="1"/>
  <c r="S4" i="1"/>
  <c r="T4" i="1"/>
  <c r="T25" i="1"/>
  <c r="S25" i="1"/>
  <c r="M5" i="1"/>
  <c r="M4" i="1"/>
  <c r="M3" i="1"/>
  <c r="M25" i="1"/>
  <c r="M28" i="1"/>
  <c r="M27" i="1"/>
  <c r="M26" i="1"/>
  <c r="M2" i="1"/>
  <c r="M22" i="1"/>
  <c r="M24" i="1"/>
  <c r="M23" i="1"/>
  <c r="M21" i="1"/>
  <c r="M18" i="1"/>
  <c r="M19" i="1"/>
  <c r="M20" i="1"/>
  <c r="M15" i="1"/>
  <c r="M16" i="1"/>
  <c r="M17" i="1"/>
  <c r="M14" i="1"/>
  <c r="M13" i="1"/>
  <c r="M11" i="1"/>
  <c r="M12" i="1"/>
  <c r="M9" i="1"/>
  <c r="M10" i="1"/>
  <c r="M6" i="1"/>
  <c r="M7" i="1"/>
  <c r="M8" i="1"/>
  <c r="K5" i="1"/>
  <c r="L5" i="1" s="1"/>
  <c r="K4" i="1"/>
  <c r="L4" i="1" s="1"/>
  <c r="L32" i="1"/>
  <c r="K3" i="1"/>
  <c r="L3" i="1" s="1"/>
  <c r="L33" i="1"/>
  <c r="K25" i="1"/>
  <c r="L25" i="1" s="1"/>
  <c r="L31" i="1"/>
  <c r="K28" i="1"/>
  <c r="L28" i="1" s="1"/>
  <c r="K27" i="1"/>
  <c r="L27" i="1" s="1"/>
  <c r="K26" i="1"/>
  <c r="L26" i="1" s="1"/>
  <c r="K2" i="1"/>
  <c r="L2" i="1" s="1"/>
  <c r="L29" i="1"/>
  <c r="K22" i="1"/>
  <c r="L22" i="1" s="1"/>
  <c r="L30" i="1"/>
  <c r="K24" i="1"/>
  <c r="L24" i="1" s="1"/>
  <c r="K23" i="1"/>
  <c r="L23" i="1" s="1"/>
  <c r="K21" i="1"/>
  <c r="L21" i="1" s="1"/>
  <c r="K18" i="1"/>
  <c r="L18" i="1" s="1"/>
  <c r="K19" i="1"/>
  <c r="L19" i="1" s="1"/>
  <c r="K20" i="1"/>
  <c r="L20" i="1" s="1"/>
  <c r="K15" i="1"/>
  <c r="L15" i="1" s="1"/>
  <c r="K16" i="1"/>
  <c r="L16" i="1" s="1"/>
  <c r="K17" i="1"/>
  <c r="L17" i="1" s="1"/>
  <c r="K14" i="1"/>
  <c r="L14" i="1" s="1"/>
  <c r="K13" i="1"/>
  <c r="L13" i="1" s="1"/>
  <c r="K11" i="1"/>
  <c r="L11" i="1" s="1"/>
  <c r="K12" i="1"/>
  <c r="L12" i="1" s="1"/>
  <c r="K9" i="1"/>
  <c r="L9" i="1" s="1"/>
  <c r="K10" i="1"/>
  <c r="L10" i="1" s="1"/>
  <c r="K6" i="1"/>
  <c r="L6" i="1" s="1"/>
  <c r="K7" i="1"/>
  <c r="L7" i="1" s="1"/>
  <c r="K8" i="1"/>
  <c r="L8" i="1" s="1"/>
  <c r="L34" i="1"/>
  <c r="J5" i="1"/>
  <c r="J4" i="1"/>
  <c r="J32" i="1"/>
  <c r="J3" i="1"/>
  <c r="J33" i="1"/>
  <c r="J25" i="1"/>
  <c r="J31" i="1"/>
  <c r="J28" i="1"/>
  <c r="J27" i="1"/>
  <c r="J26" i="1"/>
  <c r="J2" i="1"/>
  <c r="J29" i="1"/>
  <c r="J22" i="1"/>
  <c r="J30" i="1"/>
  <c r="J24" i="1"/>
  <c r="J23" i="1"/>
  <c r="J21" i="1"/>
  <c r="J18" i="1"/>
  <c r="J19" i="1"/>
  <c r="J20" i="1"/>
  <c r="J15" i="1"/>
  <c r="J16" i="1"/>
  <c r="J17" i="1"/>
  <c r="J14" i="1"/>
  <c r="J13" i="1"/>
  <c r="J11" i="1"/>
  <c r="J12" i="1"/>
  <c r="J9" i="1"/>
  <c r="J10" i="1"/>
  <c r="J6" i="1"/>
  <c r="J7" i="1"/>
  <c r="J8" i="1"/>
  <c r="J34" i="1"/>
  <c r="O6" i="1" l="1"/>
  <c r="O11" i="1"/>
  <c r="O25" i="1"/>
  <c r="O7" i="1"/>
  <c r="O19" i="1"/>
  <c r="O15" i="1"/>
  <c r="O34" i="1"/>
  <c r="U21" i="1"/>
  <c r="U22" i="1"/>
  <c r="U32" i="1"/>
  <c r="N25" i="1" s="1"/>
  <c r="U33" i="1"/>
  <c r="O20" i="1"/>
  <c r="O12" i="1"/>
  <c r="O17" i="1"/>
  <c r="O24" i="1"/>
  <c r="O31" i="1"/>
  <c r="O32" i="1"/>
  <c r="O8" i="1"/>
  <c r="O14" i="1"/>
  <c r="O29" i="1"/>
  <c r="O16" i="1"/>
  <c r="O18" i="1"/>
  <c r="O30" i="1"/>
  <c r="O26" i="1"/>
  <c r="O4" i="1"/>
  <c r="O2" i="1"/>
  <c r="O9" i="1"/>
  <c r="O23" i="1"/>
  <c r="O28" i="1"/>
  <c r="O3" i="1"/>
  <c r="O10" i="1"/>
  <c r="O13" i="1"/>
  <c r="O21" i="1"/>
  <c r="O22" i="1"/>
  <c r="O27" i="1"/>
  <c r="O33" i="1"/>
  <c r="O5" i="1"/>
  <c r="U3" i="1"/>
  <c r="N7" i="1" s="1"/>
  <c r="U8" i="1"/>
  <c r="N12" i="1" s="1"/>
  <c r="U15" i="1"/>
  <c r="N19" i="1" s="1"/>
  <c r="U23" i="1"/>
  <c r="U29" i="1"/>
  <c r="N2" i="1" s="1"/>
  <c r="U34" i="1"/>
  <c r="U13" i="1"/>
  <c r="U24" i="1"/>
  <c r="U27" i="1"/>
  <c r="U6" i="1"/>
  <c r="U9" i="1"/>
  <c r="N13" i="1" s="1"/>
  <c r="U11" i="1"/>
  <c r="N11" i="1" s="1"/>
  <c r="U17" i="1"/>
  <c r="U20" i="1"/>
  <c r="U30" i="1"/>
  <c r="U28" i="1"/>
  <c r="U4" i="1"/>
  <c r="U5" i="1"/>
  <c r="U10" i="1"/>
  <c r="N14" i="1" s="1"/>
  <c r="U16" i="1"/>
  <c r="U18" i="1"/>
  <c r="U19" i="1"/>
  <c r="U26" i="1"/>
  <c r="U31" i="1"/>
  <c r="N8" i="1" l="1"/>
  <c r="N20" i="1"/>
  <c r="N23" i="1"/>
  <c r="P6" i="1"/>
  <c r="N28" i="1"/>
  <c r="P28" i="1" s="1"/>
  <c r="N27" i="1"/>
  <c r="N17" i="1"/>
  <c r="P17" i="1" s="1"/>
  <c r="P18" i="1"/>
  <c r="N29" i="1"/>
  <c r="N22" i="1"/>
  <c r="P22" i="1" s="1"/>
  <c r="P11" i="1"/>
  <c r="N30" i="1"/>
  <c r="N18" i="1"/>
  <c r="N9" i="1"/>
  <c r="N10" i="1"/>
  <c r="P9" i="1" s="1"/>
  <c r="N5" i="1"/>
  <c r="P5" i="1" s="1"/>
  <c r="N4" i="1"/>
  <c r="P25" i="1"/>
  <c r="N16" i="1"/>
  <c r="P16" i="1" s="1"/>
  <c r="N21" i="1"/>
  <c r="N15" i="1"/>
  <c r="N24" i="1"/>
  <c r="P24" i="1" s="1"/>
  <c r="N6" i="1"/>
  <c r="N32" i="1"/>
  <c r="N3" i="1"/>
  <c r="P3" i="1" s="1"/>
  <c r="N33" i="1"/>
  <c r="N34" i="1"/>
  <c r="N31" i="1"/>
  <c r="N26" i="1"/>
  <c r="P14" i="1"/>
</calcChain>
</file>

<file path=xl/sharedStrings.xml><?xml version="1.0" encoding="utf-8"?>
<sst xmlns="http://schemas.openxmlformats.org/spreadsheetml/2006/main" count="195" uniqueCount="63">
  <si>
    <t>DateUTC</t>
  </si>
  <si>
    <t>Amount</t>
  </si>
  <si>
    <t>Symbol</t>
  </si>
  <si>
    <t>Balance</t>
  </si>
  <si>
    <t>Type</t>
  </si>
  <si>
    <t>Pair</t>
  </si>
  <si>
    <t>FeeSymbol</t>
  </si>
  <si>
    <t>FeeAmount</t>
  </si>
  <si>
    <t>Comment</t>
  </si>
  <si>
    <t>USD</t>
  </si>
  <si>
    <t>costsNothing</t>
  </si>
  <si>
    <t>Reimbursed excess for order #5108396270</t>
  </si>
  <si>
    <t>ZEC</t>
  </si>
  <si>
    <t>buy</t>
  </si>
  <si>
    <t>ZEC/USD</t>
  </si>
  <si>
    <t>Bought 0.06683078 ZEC at 335.4 USD</t>
  </si>
  <si>
    <t>Buy Order #5108396270</t>
  </si>
  <si>
    <t>Reimbursed excess for order #5076103806</t>
  </si>
  <si>
    <t>BTC</t>
  </si>
  <si>
    <t>BTC/USD</t>
  </si>
  <si>
    <t>Bought 0.02173929 BTC at 9384.8499 USD</t>
  </si>
  <si>
    <t>Reimbursed excess for order #5076106454</t>
  </si>
  <si>
    <t>Bought 0.01033507 BTC at 9414.9069 USD</t>
  </si>
  <si>
    <t>Reimbursed excess for order #5076107018</t>
  </si>
  <si>
    <t>Bought 0.01726116 BTC at 9443.6074 USD</t>
  </si>
  <si>
    <t>Buy Order #5076107018</t>
  </si>
  <si>
    <t>Buy Order #5076106454</t>
  </si>
  <si>
    <t>Buy Order #5076103806</t>
  </si>
  <si>
    <t>Reimbursed excess for order #5075113270</t>
  </si>
  <si>
    <t>Bought 0.01571427 BTC at 9031 USD</t>
  </si>
  <si>
    <t>Reimbursed excess for order #5075116437</t>
  </si>
  <si>
    <t>Bought 0.03142854 BTC at 9031 USD</t>
  </si>
  <si>
    <t>Buy Order #5075116437</t>
  </si>
  <si>
    <t>Buy Order #5075113270</t>
  </si>
  <si>
    <t>sell</t>
  </si>
  <si>
    <t>Sell Order #5075089490</t>
  </si>
  <si>
    <t>Sold 0.08573423 BTC at 9057.0597 USD</t>
  </si>
  <si>
    <t>Sold 0.01426442 BTC at 9061.7048 USD</t>
  </si>
  <si>
    <t>Buy Order #5062739061</t>
  </si>
  <si>
    <t>ETH</t>
  </si>
  <si>
    <t>ETH/USD</t>
  </si>
  <si>
    <t>Bought 0.49673100 ETH at 413.60411559 USD</t>
  </si>
  <si>
    <t>Bought 3.12269600 ETH at 413.60411558 USD</t>
  </si>
  <si>
    <t>Bought 1.00000000 ETH at 367.98 USD</t>
  </si>
  <si>
    <t>Buy Order #5053221815</t>
  </si>
  <si>
    <t>Sell Order #5036037454</t>
  </si>
  <si>
    <t>Sold 0.18418883 BTC at 7859.0001 USD</t>
  </si>
  <si>
    <t>Sell Order #5035868859</t>
  </si>
  <si>
    <t>Sold 0.03549885 BTC at 7797.9999 USD</t>
  </si>
  <si>
    <t>Sell Order #5035865975</t>
  </si>
  <si>
    <t>Sold 0.00999487 BTC at 7797.9999 USD</t>
  </si>
  <si>
    <t>Sold 0.01000385 BTC at 7797.9999 USD</t>
  </si>
  <si>
    <t>Currency</t>
  </si>
  <si>
    <t>Action</t>
  </si>
  <si>
    <t>Volume</t>
  </si>
  <si>
    <t xml:space="preserve"> USD</t>
  </si>
  <si>
    <t xml:space="preserve">at </t>
  </si>
  <si>
    <t>Price</t>
  </si>
  <si>
    <t>Fee</t>
  </si>
  <si>
    <t>USD Price</t>
  </si>
  <si>
    <t>More Fees</t>
  </si>
  <si>
    <t>FeeCurrency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</si>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</sst>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_-[$$-409]* #,##0.00_ ;_-[$$-409]* \-#,##0.00\ ;_-[$$-409]* &quot;-&quot;??_ ;_-@_ "/>
  </numFmts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22" fontId="0" fillId="0" borderId="0" xfId="0" applyNumberFormat="1"/>
    <xf numFmtId="174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left"/>
    </xf>
    <xf numFmtId="174" fontId="0" fillId="33" borderId="0" xfId="0" applyNumberFormat="1" applyFill="1"/>
    <xf numFmtId="0" fontId="0" fillId="33" borderId="0" xfId="0" applyFill="1"/>
    <xf numFmtId="174" fontId="0" fillId="34" borderId="0" xfId="0" applyNumberFormat="1" applyFill="1"/>
    <xf numFmtId="0" fontId="0" fillId="34" borderId="0" xfId="0" applyFill="1"/>
    <xf numFmtId="174" fontId="0" fillId="35" borderId="0" xfId="0" applyNumberFormat="1" applyFill="1"/>
    <xf numFmtId="0" fontId="0" fillId="35" borderId="0" xfId="0" applyFill="1"/>
    <xf numFmtId="174" fontId="0" fillId="36" borderId="0" xfId="0" applyNumberFormat="1" applyFill="1"/>
    <xf numFmtId="0" fontId="0" fillId="36" borderId="0" xfId="0" applyFill="1"/>
    <xf numFmtId="174" fontId="0" fillId="37" borderId="0" xfId="0" applyNumberFormat="1" applyFill="1"/>
    <xf numFmtId="0" fontId="0" fillId="37" borderId="0" xfId="0" applyFill="1"/>
    <xf numFmtId="174" fontId="0" fillId="38" borderId="0" xfId="0" applyNumberFormat="1" applyFill="1"/>
    <xf numFmtId="0" fontId="0" fillId="38" borderId="0" xfId="0" applyFill="1"/>
    <xf numFmtId="174" fontId="0" fillId="39" borderId="0" xfId="0" applyNumberFormat="1" applyFill="1"/>
    <xf numFmtId="0" fontId="0" fillId="39" borderId="0" xfId="0" applyFill="1"/>
    <xf numFmtId="174" fontId="0" fillId="40" borderId="0" xfId="0" applyNumberFormat="1" applyFill="1"/>
    <xf numFmtId="0" fontId="0" fillId="40" borderId="0" xfId="0" applyFill="1"/>
    <xf numFmtId="174" fontId="0" fillId="41" borderId="0" xfId="0" applyNumberFormat="1" applyFill="1"/>
    <xf numFmtId="0" fontId="0" fillId="41" borderId="0" xfId="0" applyFill="1"/>
    <xf numFmtId="174" fontId="0" fillId="42" borderId="0" xfId="0" applyNumberFormat="1" applyFill="1"/>
    <xf numFmtId="0" fontId="0" fillId="42" borderId="0" xfId="0" applyFill="1"/>
    <xf numFmtId="174" fontId="0" fillId="43" borderId="0" xfId="0" applyNumberFormat="1" applyFill="1"/>
    <xf numFmtId="0" fontId="0" fillId="43" borderId="0" xfId="0" applyFill="1"/>
    <xf numFmtId="174" fontId="0" fillId="44" borderId="0" xfId="0" applyNumberFormat="1" applyFill="1"/>
    <xf numFmtId="0" fontId="0" fillId="44" borderId="0" xfId="0" applyFill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0"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A12" workbookViewId="0">
      <selection activeCell="L35" sqref="L35"/>
    </sheetView>
  </sheetViews>
  <sheetFormatPr defaultRowHeight="15" x14ac:dyDescent="0.25"/>
  <cols>
    <col min="1" max="1" width="15.85546875" bestFit="1" customWidth="1"/>
    <col min="2" max="2" width="11.7109375" bestFit="1" customWidth="1"/>
    <col min="3" max="3" width="7.5703125" bestFit="1" customWidth="1"/>
    <col min="4" max="4" width="11" bestFit="1" customWidth="1"/>
    <col min="5" max="5" width="12.5703125" bestFit="1" customWidth="1"/>
    <col min="6" max="6" width="8.7109375" bestFit="1" customWidth="1"/>
    <col min="7" max="7" width="10.85546875" bestFit="1" customWidth="1"/>
    <col min="8" max="8" width="11.42578125" bestFit="1" customWidth="1"/>
    <col min="9" max="9" width="40.140625" bestFit="1" customWidth="1"/>
    <col min="10" max="10" width="14.7109375" bestFit="1" customWidth="1"/>
    <col min="14" max="14" width="10.28515625" style="2" bestFit="1" customWidth="1"/>
    <col min="16" max="16" width="10.28515625" bestFit="1" customWidth="1"/>
    <col min="18" max="18" width="12.140625" bestFit="1" customWidth="1"/>
    <col min="19" max="20" width="9.140625" hidden="1" customWidth="1"/>
    <col min="21" max="21" width="12" hidden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60</v>
      </c>
      <c r="K1" t="s">
        <v>2</v>
      </c>
      <c r="L1" t="s">
        <v>52</v>
      </c>
      <c r="M1" t="s">
        <v>53</v>
      </c>
      <c r="N1" s="2" t="s">
        <v>57</v>
      </c>
      <c r="O1" t="s">
        <v>54</v>
      </c>
      <c r="P1" t="s">
        <v>62</v>
      </c>
      <c r="Q1" t="s">
        <v>58</v>
      </c>
      <c r="R1" t="s">
        <v>61</v>
      </c>
      <c r="S1" s="3" t="s">
        <v>56</v>
      </c>
      <c r="T1" s="3" t="s">
        <v>55</v>
      </c>
      <c r="U1" s="3" t="s">
        <v>59</v>
      </c>
    </row>
    <row r="2" spans="1:21" x14ac:dyDescent="0.25">
      <c r="A2" s="1">
        <v>43065.717187499999</v>
      </c>
      <c r="B2">
        <v>-204.02</v>
      </c>
      <c r="C2" t="s">
        <v>9</v>
      </c>
      <c r="D2">
        <v>282.76</v>
      </c>
      <c r="E2" t="s">
        <v>13</v>
      </c>
      <c r="I2" t="s">
        <v>27</v>
      </c>
      <c r="J2" s="25">
        <f>IF(E2="costsNothing",B2,0)</f>
        <v>0</v>
      </c>
      <c r="K2" s="26" t="str">
        <f>IF(C2="USD","",C2)</f>
        <v/>
      </c>
      <c r="L2" s="26" t="str">
        <f>IF(K2&lt;&gt;"","USD","")</f>
        <v/>
      </c>
      <c r="M2" s="26" t="str">
        <f>IF(E2&lt;&gt;"costsNothing",E2,"")</f>
        <v>buy</v>
      </c>
      <c r="N2" s="25" t="str">
        <f>IF(U2&lt;&gt;"",U2,"")</f>
        <v/>
      </c>
      <c r="O2" s="26" t="str">
        <f>IF(AND(M2&lt;&gt;"",K2&lt;&gt;""),B2,"")</f>
        <v/>
      </c>
      <c r="P2" s="26"/>
      <c r="Q2" s="26">
        <f>H2</f>
        <v>0</v>
      </c>
      <c r="R2" s="26" t="s">
        <v>9</v>
      </c>
      <c r="S2" s="4" t="str">
        <f>IFERROR(FIND($S$1,I2,1),"")</f>
        <v/>
      </c>
      <c r="T2" s="4" t="str">
        <f>IFERROR(FIND($T$1,I2,1),"")</f>
        <v/>
      </c>
      <c r="U2" s="3" t="str">
        <f>IFERROR(_xlfn.NUMBERVALUE(MID(I2,S2+3,T2-S2-3)),"")</f>
        <v/>
      </c>
    </row>
    <row r="3" spans="1:21" x14ac:dyDescent="0.25">
      <c r="A3" s="1">
        <v>43065.72619212963</v>
      </c>
      <c r="B3">
        <v>2.1739290000000001E-2</v>
      </c>
      <c r="C3" t="s">
        <v>18</v>
      </c>
      <c r="D3">
        <v>9.6948140000000002E-2</v>
      </c>
      <c r="E3" t="s">
        <v>13</v>
      </c>
      <c r="F3" t="s">
        <v>19</v>
      </c>
      <c r="G3" t="s">
        <v>9</v>
      </c>
      <c r="H3">
        <v>0</v>
      </c>
      <c r="I3" t="s">
        <v>20</v>
      </c>
      <c r="J3" s="25">
        <f>IF(E3="costsNothing",B3,0)</f>
        <v>0</v>
      </c>
      <c r="K3" s="26" t="str">
        <f>IF(C3="USD","",C3)</f>
        <v>BTC</v>
      </c>
      <c r="L3" s="26" t="str">
        <f>IF(K3&lt;&gt;"","USD","")</f>
        <v>USD</v>
      </c>
      <c r="M3" s="26" t="str">
        <f>IF(E3&lt;&gt;"costsNothing",E3,"")</f>
        <v>buy</v>
      </c>
      <c r="N3" s="25">
        <f>IF(U3&lt;&gt;"",U3,"")</f>
        <v>9384.8498999999993</v>
      </c>
      <c r="O3" s="26">
        <f>IF(AND(M3&lt;&gt;"",K3&lt;&gt;""),B3,"")</f>
        <v>2.1739290000000001E-2</v>
      </c>
      <c r="P3" s="25">
        <f>O3*N3</f>
        <v>204.019973582571</v>
      </c>
      <c r="Q3" s="26">
        <f>H3</f>
        <v>0</v>
      </c>
      <c r="R3" s="26" t="s">
        <v>9</v>
      </c>
      <c r="S3" s="4">
        <f>IFERROR(FIND($S$1,I3,1),"")</f>
        <v>23</v>
      </c>
      <c r="T3" s="4">
        <f>IFERROR(FIND($T$1,I3,1),"")</f>
        <v>35</v>
      </c>
      <c r="U3" s="3">
        <f>IFERROR(_xlfn.NUMBERVALUE(MID(I3,S3+3,T3-S3-3)),"")</f>
        <v>9384.8498999999993</v>
      </c>
    </row>
    <row r="4" spans="1:21" x14ac:dyDescent="0.25">
      <c r="A4" s="1">
        <v>43070.612395833334</v>
      </c>
      <c r="B4">
        <v>-22.42</v>
      </c>
      <c r="C4" t="s">
        <v>9</v>
      </c>
      <c r="D4">
        <v>0.05</v>
      </c>
      <c r="E4" t="s">
        <v>13</v>
      </c>
      <c r="I4" t="s">
        <v>16</v>
      </c>
      <c r="J4" s="25">
        <f>IF(E4="costsNothing",B4,0)</f>
        <v>0</v>
      </c>
      <c r="K4" s="26" t="str">
        <f>IF(C4="USD","",C4)</f>
        <v/>
      </c>
      <c r="L4" s="26" t="str">
        <f>IF(K4&lt;&gt;"","USD","")</f>
        <v/>
      </c>
      <c r="M4" s="26" t="str">
        <f>IF(E4&lt;&gt;"costsNothing",E4,"")</f>
        <v>buy</v>
      </c>
      <c r="N4" s="25" t="str">
        <f>IF(U4&lt;&gt;"",U4,"")</f>
        <v/>
      </c>
      <c r="O4" s="26" t="str">
        <f>IF(AND(M4&lt;&gt;"",K4&lt;&gt;""),B4,"")</f>
        <v/>
      </c>
      <c r="P4" s="26"/>
      <c r="Q4" s="26">
        <f>H4</f>
        <v>0</v>
      </c>
      <c r="R4" s="26" t="s">
        <v>9</v>
      </c>
      <c r="S4" s="4" t="str">
        <f>IFERROR(FIND($S$1,I4,1),"")</f>
        <v/>
      </c>
      <c r="T4" s="4" t="str">
        <f>IFERROR(FIND($T$1,I4,1),"")</f>
        <v/>
      </c>
      <c r="U4" s="3" t="str">
        <f>IFERROR(_xlfn.NUMBERVALUE(MID(I4,S4+3,T4-S4-3)),"")</f>
        <v/>
      </c>
    </row>
    <row r="5" spans="1:21" x14ac:dyDescent="0.25">
      <c r="A5" s="1">
        <v>43070.612743055557</v>
      </c>
      <c r="B5">
        <v>6.6830780000000006E-2</v>
      </c>
      <c r="C5" t="s">
        <v>12</v>
      </c>
      <c r="D5">
        <v>6.6830780000000006E-2</v>
      </c>
      <c r="E5" t="s">
        <v>13</v>
      </c>
      <c r="F5" t="s">
        <v>14</v>
      </c>
      <c r="G5" t="s">
        <v>9</v>
      </c>
      <c r="H5">
        <v>0</v>
      </c>
      <c r="I5" t="s">
        <v>15</v>
      </c>
      <c r="J5" s="25">
        <f>IF(E5="costsNothing",B5,0)</f>
        <v>0</v>
      </c>
      <c r="K5" s="26" t="str">
        <f>IF(C5="USD","",C5)</f>
        <v>ZEC</v>
      </c>
      <c r="L5" s="26" t="str">
        <f>IF(K5&lt;&gt;"","USD","")</f>
        <v>USD</v>
      </c>
      <c r="M5" s="26" t="str">
        <f>IF(E5&lt;&gt;"costsNothing",E5,"")</f>
        <v>buy</v>
      </c>
      <c r="N5" s="25">
        <f>IF(U5&lt;&gt;"",U5,"")</f>
        <v>335.4</v>
      </c>
      <c r="O5" s="26">
        <f>IF(AND(M5&lt;&gt;"",K5&lt;&gt;""),B5,"")</f>
        <v>6.6830780000000006E-2</v>
      </c>
      <c r="P5" s="25">
        <f>O5*N5</f>
        <v>22.415043612000002</v>
      </c>
      <c r="Q5" s="26">
        <f>H5</f>
        <v>0</v>
      </c>
      <c r="R5" s="26" t="s">
        <v>9</v>
      </c>
      <c r="S5" s="4">
        <f>IFERROR(FIND($S$1,I5,1),"")</f>
        <v>23</v>
      </c>
      <c r="T5" s="4">
        <f>IFERROR(FIND($T$1,I5,1),"")</f>
        <v>31</v>
      </c>
      <c r="U5" s="3">
        <f>IFERROR(_xlfn.NUMBERVALUE(MID(I5,S5+3,T5-S5-3)),"")</f>
        <v>335.4</v>
      </c>
    </row>
    <row r="6" spans="1:21" x14ac:dyDescent="0.25">
      <c r="A6" s="1">
        <v>43058.351643518516</v>
      </c>
      <c r="B6">
        <v>-0.02</v>
      </c>
      <c r="C6" t="s">
        <v>18</v>
      </c>
      <c r="D6">
        <v>3.5516539999999999E-2</v>
      </c>
      <c r="E6" t="s">
        <v>34</v>
      </c>
      <c r="I6" t="s">
        <v>49</v>
      </c>
      <c r="J6" s="7">
        <f>IF(E6="costsNothing",B6,0)</f>
        <v>0</v>
      </c>
      <c r="K6" s="8" t="str">
        <f>IF(C6="USD","",C6)</f>
        <v>BTC</v>
      </c>
      <c r="L6" s="8" t="str">
        <f>IF(K6&lt;&gt;"","USD","")</f>
        <v>USD</v>
      </c>
      <c r="M6" s="8" t="str">
        <f>IF(E6&lt;&gt;"costsNothing",E6,"")</f>
        <v>sell</v>
      </c>
      <c r="N6" s="7" t="str">
        <f>IF(U6&lt;&gt;"",U6,"")</f>
        <v/>
      </c>
      <c r="O6" s="8">
        <f>IF(AND(M6&lt;&gt;"",K6&lt;&gt;""),B6,"")</f>
        <v>-0.02</v>
      </c>
      <c r="P6" s="7">
        <f>-O6*N7</f>
        <v>155.95999800000001</v>
      </c>
      <c r="Q6" s="8">
        <f>H6</f>
        <v>0</v>
      </c>
      <c r="R6" s="8" t="s">
        <v>9</v>
      </c>
      <c r="S6" s="4" t="str">
        <f>IFERROR(FIND($S$1,I6,1),"")</f>
        <v/>
      </c>
      <c r="T6" s="4" t="str">
        <f>IFERROR(FIND($T$1,I6,1),"")</f>
        <v/>
      </c>
      <c r="U6" s="3" t="str">
        <f>IFERROR(_xlfn.NUMBERVALUE(MID(I6,S6+3,T6-S6-3)),"")</f>
        <v/>
      </c>
    </row>
    <row r="7" spans="1:21" x14ac:dyDescent="0.25">
      <c r="A7" s="1">
        <v>43058.351643518516</v>
      </c>
      <c r="B7">
        <v>77.78</v>
      </c>
      <c r="C7" t="s">
        <v>9</v>
      </c>
      <c r="D7">
        <v>155.63</v>
      </c>
      <c r="E7" t="s">
        <v>34</v>
      </c>
      <c r="F7" t="s">
        <v>19</v>
      </c>
      <c r="G7" t="s">
        <v>9</v>
      </c>
      <c r="H7">
        <v>0.16</v>
      </c>
      <c r="I7" t="s">
        <v>50</v>
      </c>
      <c r="J7" s="7">
        <f>IF(E7="costsNothing",B7,0)</f>
        <v>0</v>
      </c>
      <c r="K7" s="8" t="str">
        <f>IF(C7="USD","",C7)</f>
        <v/>
      </c>
      <c r="L7" s="8" t="str">
        <f>IF(K7&lt;&gt;"","USD","")</f>
        <v/>
      </c>
      <c r="M7" s="8" t="str">
        <f>IF(E7&lt;&gt;"costsNothing",E7,"")</f>
        <v>sell</v>
      </c>
      <c r="N7" s="7">
        <f>IF(U7&lt;&gt;"",U7,"")</f>
        <v>7797.9998999999998</v>
      </c>
      <c r="O7" s="8" t="str">
        <f>IF(AND(M7&lt;&gt;"",K7&lt;&gt;""),B7,"")</f>
        <v/>
      </c>
      <c r="P7" s="8"/>
      <c r="Q7" s="8">
        <f>H7</f>
        <v>0.16</v>
      </c>
      <c r="R7" s="8" t="s">
        <v>9</v>
      </c>
      <c r="S7" s="4">
        <f>IFERROR(FIND($S$1,I7,1),"")</f>
        <v>21</v>
      </c>
      <c r="T7" s="4">
        <f>IFERROR(FIND($T$1,I7,1),"")</f>
        <v>33</v>
      </c>
      <c r="U7" s="3">
        <f>IFERROR(_xlfn.NUMBERVALUE(MID(I7,S7+3,T7-S7-3)),"")</f>
        <v>7797.9998999999998</v>
      </c>
    </row>
    <row r="8" spans="1:21" x14ac:dyDescent="0.25">
      <c r="A8" s="1">
        <v>43058.351643518516</v>
      </c>
      <c r="B8">
        <v>77.849999999999994</v>
      </c>
      <c r="C8" t="s">
        <v>9</v>
      </c>
      <c r="D8">
        <v>77.849999999999994</v>
      </c>
      <c r="E8" t="s">
        <v>34</v>
      </c>
      <c r="F8" t="s">
        <v>19</v>
      </c>
      <c r="G8" t="s">
        <v>9</v>
      </c>
      <c r="H8">
        <v>0.16</v>
      </c>
      <c r="I8" t="s">
        <v>51</v>
      </c>
      <c r="J8" s="7">
        <f>IF(E8="costsNothing",B8,0)</f>
        <v>0</v>
      </c>
      <c r="K8" s="8" t="str">
        <f>IF(C8="USD","",C8)</f>
        <v/>
      </c>
      <c r="L8" s="8" t="str">
        <f>IF(K8&lt;&gt;"","USD","")</f>
        <v/>
      </c>
      <c r="M8" s="8" t="str">
        <f>IF(E8&lt;&gt;"costsNothing",E8,"")</f>
        <v>sell</v>
      </c>
      <c r="N8" s="7">
        <f>IF(U8&lt;&gt;"",U8,"")</f>
        <v>7797.9998999999998</v>
      </c>
      <c r="O8" s="8" t="str">
        <f>IF(AND(M8&lt;&gt;"",K8&lt;&gt;""),B8,"")</f>
        <v/>
      </c>
      <c r="P8" s="8"/>
      <c r="Q8" s="8">
        <f>H8</f>
        <v>0.16</v>
      </c>
      <c r="R8" s="8" t="s">
        <v>9</v>
      </c>
      <c r="S8" s="4">
        <f>IFERROR(FIND($S$1,I8,1),"")</f>
        <v>21</v>
      </c>
      <c r="T8" s="4">
        <f>IFERROR(FIND($T$1,I8,1),"")</f>
        <v>33</v>
      </c>
      <c r="U8" s="3">
        <f>IFERROR(_xlfn.NUMBERVALUE(MID(I8,S8+3,T8-S8-3)),"")</f>
        <v>7797.9998999999998</v>
      </c>
    </row>
    <row r="9" spans="1:21" x14ac:dyDescent="0.25">
      <c r="A9" s="1">
        <v>43058.352592592593</v>
      </c>
      <c r="B9">
        <v>-3.5499999999999997E-2</v>
      </c>
      <c r="C9" t="s">
        <v>18</v>
      </c>
      <c r="D9">
        <v>1.6540000000000001E-5</v>
      </c>
      <c r="E9" t="s">
        <v>34</v>
      </c>
      <c r="I9" t="s">
        <v>47</v>
      </c>
      <c r="J9" s="9">
        <f>IF(E9="costsNothing",B9,0)</f>
        <v>0</v>
      </c>
      <c r="K9" s="10" t="str">
        <f>IF(C9="USD","",C9)</f>
        <v>BTC</v>
      </c>
      <c r="L9" s="10" t="str">
        <f>IF(K9&lt;&gt;"","USD","")</f>
        <v>USD</v>
      </c>
      <c r="M9" s="10" t="str">
        <f>IF(E9&lt;&gt;"costsNothing",E9,"")</f>
        <v>sell</v>
      </c>
      <c r="N9" s="9" t="str">
        <f>IF(U9&lt;&gt;"",U9,"")</f>
        <v/>
      </c>
      <c r="O9" s="10">
        <f>IF(AND(M9&lt;&gt;"",K9&lt;&gt;""),B9,"")</f>
        <v>-3.5499999999999997E-2</v>
      </c>
      <c r="P9" s="9">
        <f>-O9*N10</f>
        <v>276.82899644999998</v>
      </c>
      <c r="Q9" s="10">
        <f>H9</f>
        <v>0</v>
      </c>
      <c r="R9" s="10" t="s">
        <v>9</v>
      </c>
      <c r="S9" s="4" t="str">
        <f>IFERROR(FIND($S$1,I9,1),"")</f>
        <v/>
      </c>
      <c r="T9" s="4" t="str">
        <f>IFERROR(FIND($T$1,I9,1),"")</f>
        <v/>
      </c>
      <c r="U9" s="3" t="str">
        <f>IFERROR(_xlfn.NUMBERVALUE(MID(I9,S9+3,T9-S9-3)),"")</f>
        <v/>
      </c>
    </row>
    <row r="10" spans="1:21" x14ac:dyDescent="0.25">
      <c r="A10" s="1">
        <v>43058.352592592593</v>
      </c>
      <c r="B10">
        <v>276.26</v>
      </c>
      <c r="C10" t="s">
        <v>9</v>
      </c>
      <c r="D10">
        <v>431.89</v>
      </c>
      <c r="E10" t="s">
        <v>34</v>
      </c>
      <c r="F10" t="s">
        <v>19</v>
      </c>
      <c r="G10" t="s">
        <v>9</v>
      </c>
      <c r="H10">
        <v>0.56000000000000005</v>
      </c>
      <c r="I10" t="s">
        <v>48</v>
      </c>
      <c r="J10" s="9">
        <f>IF(E10="costsNothing",B10,0)</f>
        <v>0</v>
      </c>
      <c r="K10" s="10" t="str">
        <f>IF(C10="USD","",C10)</f>
        <v/>
      </c>
      <c r="L10" s="10" t="str">
        <f>IF(K10&lt;&gt;"","USD","")</f>
        <v/>
      </c>
      <c r="M10" s="10" t="str">
        <f>IF(E10&lt;&gt;"costsNothing",E10,"")</f>
        <v>sell</v>
      </c>
      <c r="N10" s="9">
        <f>IF(U10&lt;&gt;"",U10,"")</f>
        <v>7797.9998999999998</v>
      </c>
      <c r="O10" s="10" t="str">
        <f>IF(AND(M10&lt;&gt;"",K10&lt;&gt;""),B10,"")</f>
        <v/>
      </c>
      <c r="P10" s="10"/>
      <c r="Q10" s="10">
        <f>H10</f>
        <v>0.56000000000000005</v>
      </c>
      <c r="R10" s="10" t="s">
        <v>9</v>
      </c>
      <c r="S10" s="4">
        <f>IFERROR(FIND($S$1,I10,1),"")</f>
        <v>21</v>
      </c>
      <c r="T10" s="4">
        <f>IFERROR(FIND($T$1,I10,1),"")</f>
        <v>33</v>
      </c>
      <c r="U10" s="3">
        <f>IFERROR(_xlfn.NUMBERVALUE(MID(I10,S10+3,T10-S10-3)),"")</f>
        <v>7797.9998999999998</v>
      </c>
    </row>
    <row r="11" spans="1:21" x14ac:dyDescent="0.25">
      <c r="A11" s="1">
        <v>43058.395613425928</v>
      </c>
      <c r="B11">
        <v>-0.18418907000000001</v>
      </c>
      <c r="C11" t="s">
        <v>18</v>
      </c>
      <c r="D11">
        <v>0</v>
      </c>
      <c r="E11" t="s">
        <v>34</v>
      </c>
      <c r="I11" t="s">
        <v>45</v>
      </c>
      <c r="J11" s="11">
        <f>IF(E11="costsNothing",B11,0)</f>
        <v>0</v>
      </c>
      <c r="K11" s="12" t="str">
        <f>IF(C11="USD","",C11)</f>
        <v>BTC</v>
      </c>
      <c r="L11" s="12" t="str">
        <f>IF(K11&lt;&gt;"","USD","")</f>
        <v>USD</v>
      </c>
      <c r="M11" s="12" t="str">
        <f>IF(E11&lt;&gt;"costsNothing",E11,"")</f>
        <v>sell</v>
      </c>
      <c r="N11" s="11" t="str">
        <f>IF(U11&lt;&gt;"",U11,"")</f>
        <v/>
      </c>
      <c r="O11" s="12">
        <f>IF(AND(M11&lt;&gt;"",K11&lt;&gt;""),B11,"")</f>
        <v>-0.18418907000000001</v>
      </c>
      <c r="P11" s="11">
        <f>-O11*N12</f>
        <v>1447.5419195489071</v>
      </c>
      <c r="Q11" s="12">
        <f>H11</f>
        <v>0</v>
      </c>
      <c r="R11" s="12" t="s">
        <v>9</v>
      </c>
      <c r="S11" s="4" t="str">
        <f>IFERROR(FIND($S$1,I11,1),"")</f>
        <v/>
      </c>
      <c r="T11" s="4" t="str">
        <f>IFERROR(FIND($T$1,I11,1),"")</f>
        <v/>
      </c>
      <c r="U11" s="3" t="str">
        <f>IFERROR(_xlfn.NUMBERVALUE(MID(I11,S11+3,T11-S11-3)),"")</f>
        <v/>
      </c>
    </row>
    <row r="12" spans="1:21" x14ac:dyDescent="0.25">
      <c r="A12" s="1">
        <v>43058.395613425928</v>
      </c>
      <c r="B12">
        <v>1444.65</v>
      </c>
      <c r="C12" t="s">
        <v>9</v>
      </c>
      <c r="D12">
        <v>1876.54</v>
      </c>
      <c r="E12" t="s">
        <v>34</v>
      </c>
      <c r="F12" t="s">
        <v>19</v>
      </c>
      <c r="G12" t="s">
        <v>9</v>
      </c>
      <c r="H12">
        <v>2.89</v>
      </c>
      <c r="I12" t="s">
        <v>46</v>
      </c>
      <c r="J12" s="11">
        <f>IF(E12="costsNothing",B12,0)</f>
        <v>0</v>
      </c>
      <c r="K12" s="12" t="str">
        <f>IF(C12="USD","",C12)</f>
        <v/>
      </c>
      <c r="L12" s="12" t="str">
        <f>IF(K12&lt;&gt;"","USD","")</f>
        <v/>
      </c>
      <c r="M12" s="12" t="str">
        <f>IF(E12&lt;&gt;"costsNothing",E12,"")</f>
        <v>sell</v>
      </c>
      <c r="N12" s="11">
        <f>IF(U12&lt;&gt;"",U12,"")</f>
        <v>7859.0001000000002</v>
      </c>
      <c r="O12" s="12" t="str">
        <f>IF(AND(M12&lt;&gt;"",K12&lt;&gt;""),B12,"")</f>
        <v/>
      </c>
      <c r="P12" s="12"/>
      <c r="Q12" s="12">
        <f>H12</f>
        <v>2.89</v>
      </c>
      <c r="R12" s="12" t="s">
        <v>9</v>
      </c>
      <c r="S12" s="4">
        <f>IFERROR(FIND($S$1,I12,1),"")</f>
        <v>21</v>
      </c>
      <c r="T12" s="4">
        <f>IFERROR(FIND($T$1,I12,1),"")</f>
        <v>33</v>
      </c>
      <c r="U12" s="3">
        <f>IFERROR(_xlfn.NUMBERVALUE(MID(I12,S12+3,T12-S12-3)),"")</f>
        <v>7859.0001000000002</v>
      </c>
    </row>
    <row r="13" spans="1:21" x14ac:dyDescent="0.25">
      <c r="A13" s="1">
        <v>43061.355752314812</v>
      </c>
      <c r="B13">
        <v>-367.98</v>
      </c>
      <c r="C13" t="s">
        <v>9</v>
      </c>
      <c r="D13">
        <v>1508.56</v>
      </c>
      <c r="E13" t="s">
        <v>13</v>
      </c>
      <c r="I13" t="s">
        <v>44</v>
      </c>
      <c r="J13" s="13">
        <f>IF(E13="costsNothing",B13,0)</f>
        <v>0</v>
      </c>
      <c r="K13" s="14" t="str">
        <f>IF(C13="USD","",C13)</f>
        <v/>
      </c>
      <c r="L13" s="14" t="str">
        <f>IF(K13&lt;&gt;"","USD","")</f>
        <v/>
      </c>
      <c r="M13" s="14" t="str">
        <f>IF(E13&lt;&gt;"costsNothing",E13,"")</f>
        <v>buy</v>
      </c>
      <c r="N13" s="13" t="str">
        <f>IF(U13&lt;&gt;"",U13,"")</f>
        <v/>
      </c>
      <c r="O13" s="14" t="str">
        <f>IF(AND(M13&lt;&gt;"",K13&lt;&gt;""),B13,"")</f>
        <v/>
      </c>
      <c r="P13" s="14"/>
      <c r="Q13" s="14">
        <f>H13</f>
        <v>0</v>
      </c>
      <c r="R13" s="14" t="s">
        <v>9</v>
      </c>
      <c r="S13" s="4" t="str">
        <f>IFERROR(FIND($S$1,I13,1),"")</f>
        <v/>
      </c>
      <c r="T13" s="4" t="str">
        <f>IFERROR(FIND($T$1,I13,1),"")</f>
        <v/>
      </c>
      <c r="U13" s="3" t="str">
        <f>IFERROR(_xlfn.NUMBERVALUE(MID(I13,S13+3,T13-S13-3)),"")</f>
        <v/>
      </c>
    </row>
    <row r="14" spans="1:21" x14ac:dyDescent="0.25">
      <c r="A14" s="1">
        <v>43061.520416666666</v>
      </c>
      <c r="B14">
        <v>1</v>
      </c>
      <c r="C14" t="s">
        <v>39</v>
      </c>
      <c r="D14">
        <v>1</v>
      </c>
      <c r="E14" t="s">
        <v>13</v>
      </c>
      <c r="F14" t="s">
        <v>40</v>
      </c>
      <c r="G14" t="s">
        <v>9</v>
      </c>
      <c r="H14">
        <v>0</v>
      </c>
      <c r="I14" t="s">
        <v>43</v>
      </c>
      <c r="J14" s="13">
        <f>IF(E14="costsNothing",B14,0)</f>
        <v>0</v>
      </c>
      <c r="K14" s="14" t="str">
        <f>IF(C14="USD","",C14)</f>
        <v>ETH</v>
      </c>
      <c r="L14" s="14" t="str">
        <f>IF(K14&lt;&gt;"","USD","")</f>
        <v>USD</v>
      </c>
      <c r="M14" s="14" t="str">
        <f>IF(E14&lt;&gt;"costsNothing",E14,"")</f>
        <v>buy</v>
      </c>
      <c r="N14" s="13">
        <f>IF(U14&lt;&gt;"",U14,"")</f>
        <v>367.98</v>
      </c>
      <c r="O14" s="14">
        <f>IF(AND(M14&lt;&gt;"",K14&lt;&gt;""),B14,"")</f>
        <v>1</v>
      </c>
      <c r="P14" s="13">
        <f>O14*N14</f>
        <v>367.98</v>
      </c>
      <c r="Q14" s="14">
        <f>H14</f>
        <v>0</v>
      </c>
      <c r="R14" s="14" t="s">
        <v>9</v>
      </c>
      <c r="S14" s="4">
        <f>IFERROR(FIND($S$1,I14,1),"")</f>
        <v>23</v>
      </c>
      <c r="T14" s="4">
        <f>IFERROR(FIND($T$1,I14,1),"")</f>
        <v>32</v>
      </c>
      <c r="U14" s="3">
        <f>IFERROR(_xlfn.NUMBERVALUE(MID(I14,S14+3,T14-S14-3)),"")</f>
        <v>367.98</v>
      </c>
    </row>
    <row r="15" spans="1:21" x14ac:dyDescent="0.25">
      <c r="A15" s="1">
        <v>43063.029444444444</v>
      </c>
      <c r="B15">
        <v>-1499.99</v>
      </c>
      <c r="C15" t="s">
        <v>9</v>
      </c>
      <c r="D15">
        <v>8.57</v>
      </c>
      <c r="E15" t="s">
        <v>13</v>
      </c>
      <c r="I15" t="s">
        <v>38</v>
      </c>
      <c r="J15" s="15">
        <f>IF(E15="costsNothing",B15,0)</f>
        <v>0</v>
      </c>
      <c r="K15" s="16" t="str">
        <f>IF(C15="USD","",C15)</f>
        <v/>
      </c>
      <c r="L15" s="16" t="str">
        <f>IF(K15&lt;&gt;"","USD","")</f>
        <v/>
      </c>
      <c r="M15" s="16" t="str">
        <f>IF(E15&lt;&gt;"costsNothing",E15,"")</f>
        <v>buy</v>
      </c>
      <c r="N15" s="15" t="str">
        <f>IF(U15&lt;&gt;"",U15,"")</f>
        <v/>
      </c>
      <c r="O15" s="16" t="str">
        <f>IF(AND(M15&lt;&gt;"",K15&lt;&gt;""),B15,"")</f>
        <v/>
      </c>
      <c r="P15" s="16"/>
      <c r="Q15" s="16">
        <f>H15</f>
        <v>0</v>
      </c>
      <c r="R15" s="16" t="s">
        <v>9</v>
      </c>
      <c r="S15" s="4" t="str">
        <f>IFERROR(FIND($S$1,I15,1),"")</f>
        <v/>
      </c>
      <c r="T15" s="4" t="str">
        <f>IFERROR(FIND($T$1,I15,1),"")</f>
        <v/>
      </c>
      <c r="U15" s="3" t="str">
        <f>IFERROR(_xlfn.NUMBERVALUE(MID(I15,S15+3,T15-S15-3)),"")</f>
        <v/>
      </c>
    </row>
    <row r="16" spans="1:21" x14ac:dyDescent="0.25">
      <c r="A16" s="1">
        <v>43063.029444444444</v>
      </c>
      <c r="B16">
        <v>0.49673099999999998</v>
      </c>
      <c r="C16" t="s">
        <v>39</v>
      </c>
      <c r="D16">
        <v>4.6194269999999999</v>
      </c>
      <c r="E16" t="s">
        <v>13</v>
      </c>
      <c r="F16" t="s">
        <v>40</v>
      </c>
      <c r="G16" t="s">
        <v>9</v>
      </c>
      <c r="H16">
        <v>0.41</v>
      </c>
      <c r="I16" t="s">
        <v>41</v>
      </c>
      <c r="J16" s="15">
        <f>IF(E16="costsNothing",B16,0)</f>
        <v>0</v>
      </c>
      <c r="K16" s="16" t="str">
        <f>IF(C16="USD","",C16)</f>
        <v>ETH</v>
      </c>
      <c r="L16" s="16" t="str">
        <f>IF(K16&lt;&gt;"","USD","")</f>
        <v>USD</v>
      </c>
      <c r="M16" s="16" t="str">
        <f>IF(E16&lt;&gt;"costsNothing",E16,"")</f>
        <v>buy</v>
      </c>
      <c r="N16" s="15">
        <f>IF(U16&lt;&gt;"",U16,"")</f>
        <v>413.60411558999999</v>
      </c>
      <c r="O16" s="16">
        <f>IF(AND(M16&lt;&gt;"",K16&lt;&gt;""),B16,"")</f>
        <v>0.49673099999999998</v>
      </c>
      <c r="P16" s="15">
        <f>O16*N16</f>
        <v>205.44998594113628</v>
      </c>
      <c r="Q16" s="16">
        <f>H16</f>
        <v>0.41</v>
      </c>
      <c r="R16" s="16" t="s">
        <v>9</v>
      </c>
      <c r="S16" s="4">
        <f>IFERROR(FIND($S$1,I16,1),"")</f>
        <v>23</v>
      </c>
      <c r="T16" s="4">
        <f>IFERROR(FIND($T$1,I16,1),"")</f>
        <v>38</v>
      </c>
      <c r="U16" s="3">
        <f>IFERROR(_xlfn.NUMBERVALUE(MID(I16,S16+3,T16-S16-3)),"")</f>
        <v>413.60411558999999</v>
      </c>
    </row>
    <row r="17" spans="1:21" x14ac:dyDescent="0.25">
      <c r="A17" s="1">
        <v>43063.029444444444</v>
      </c>
      <c r="B17">
        <v>3.1226959999999999</v>
      </c>
      <c r="C17" t="s">
        <v>39</v>
      </c>
      <c r="D17">
        <v>4.1226960000000004</v>
      </c>
      <c r="E17" t="s">
        <v>13</v>
      </c>
      <c r="F17" t="s">
        <v>40</v>
      </c>
      <c r="G17" t="s">
        <v>9</v>
      </c>
      <c r="H17">
        <v>2.59</v>
      </c>
      <c r="I17" t="s">
        <v>42</v>
      </c>
      <c r="J17" s="15">
        <f>IF(E17="costsNothing",B17,0)</f>
        <v>0</v>
      </c>
      <c r="K17" s="16" t="str">
        <f>IF(C17="USD","",C17)</f>
        <v>ETH</v>
      </c>
      <c r="L17" s="16" t="str">
        <f>IF(K17&lt;&gt;"","USD","")</f>
        <v>USD</v>
      </c>
      <c r="M17" s="16" t="str">
        <f>IF(E17&lt;&gt;"costsNothing",E17,"")</f>
        <v>buy</v>
      </c>
      <c r="N17" s="15">
        <f>IF(U17&lt;&gt;"",U17,"")</f>
        <v>413.60411557999998</v>
      </c>
      <c r="O17" s="16">
        <f>IF(AND(M17&lt;&gt;"",K17&lt;&gt;""),B17,"")</f>
        <v>3.1226959999999999</v>
      </c>
      <c r="P17" s="15">
        <f>O17*N17</f>
        <v>1291.5599173052035</v>
      </c>
      <c r="Q17" s="16">
        <f>H17</f>
        <v>2.59</v>
      </c>
      <c r="R17" s="16" t="s">
        <v>9</v>
      </c>
      <c r="S17" s="4">
        <f>IFERROR(FIND($S$1,I17,1),"")</f>
        <v>23</v>
      </c>
      <c r="T17" s="4">
        <f>IFERROR(FIND($T$1,I17,1),"")</f>
        <v>38</v>
      </c>
      <c r="U17" s="3">
        <f>IFERROR(_xlfn.NUMBERVALUE(MID(I17,S17+3,T17-S17-3)),"")</f>
        <v>413.60411557999998</v>
      </c>
    </row>
    <row r="18" spans="1:21" x14ac:dyDescent="0.25">
      <c r="A18" s="1">
        <v>43065.51734953704</v>
      </c>
      <c r="B18">
        <v>-0.1</v>
      </c>
      <c r="C18" t="s">
        <v>18</v>
      </c>
      <c r="D18">
        <v>4.6980999999999998E-4</v>
      </c>
      <c r="E18" t="s">
        <v>34</v>
      </c>
      <c r="I18" t="s">
        <v>35</v>
      </c>
      <c r="J18" s="17">
        <f>IF(E18="costsNothing",B18,0)</f>
        <v>0</v>
      </c>
      <c r="K18" s="18" t="str">
        <f>IF(C18="USD","",C18)</f>
        <v>BTC</v>
      </c>
      <c r="L18" s="18" t="str">
        <f>IF(K18&lt;&gt;"","USD","")</f>
        <v>USD</v>
      </c>
      <c r="M18" s="18" t="str">
        <f>IF(E18&lt;&gt;"costsNothing",E18,"")</f>
        <v>sell</v>
      </c>
      <c r="N18" s="17" t="str">
        <f>IF(U18&lt;&gt;"",U18,"")</f>
        <v/>
      </c>
      <c r="O18" s="18">
        <f>IF(AND(M18&lt;&gt;"",K18&lt;&gt;""),B18,"")</f>
        <v>-0.1</v>
      </c>
      <c r="P18" s="17">
        <f>-O18*N19</f>
        <v>905.70596999999998</v>
      </c>
      <c r="Q18" s="18">
        <f>H18</f>
        <v>0</v>
      </c>
      <c r="R18" s="18" t="s">
        <v>9</v>
      </c>
      <c r="S18" s="4" t="str">
        <f>IFERROR(FIND($S$1,I18,1),"")</f>
        <v/>
      </c>
      <c r="T18" s="4" t="str">
        <f>IFERROR(FIND($T$1,I18,1),"")</f>
        <v/>
      </c>
      <c r="U18" s="3" t="str">
        <f>IFERROR(_xlfn.NUMBERVALUE(MID(I18,S18+3,T18-S18-3)),"")</f>
        <v/>
      </c>
    </row>
    <row r="19" spans="1:21" x14ac:dyDescent="0.25">
      <c r="A19" s="1">
        <v>43065.51734953704</v>
      </c>
      <c r="B19">
        <v>774.95</v>
      </c>
      <c r="C19" t="s">
        <v>9</v>
      </c>
      <c r="D19">
        <v>912.52</v>
      </c>
      <c r="E19" t="s">
        <v>34</v>
      </c>
      <c r="F19" t="s">
        <v>19</v>
      </c>
      <c r="G19" t="s">
        <v>9</v>
      </c>
      <c r="H19">
        <v>1.55</v>
      </c>
      <c r="I19" t="s">
        <v>36</v>
      </c>
      <c r="J19" s="17">
        <f>IF(E19="costsNothing",B19,0)</f>
        <v>0</v>
      </c>
      <c r="K19" s="18" t="str">
        <f>IF(C19="USD","",C19)</f>
        <v/>
      </c>
      <c r="L19" s="18" t="str">
        <f>IF(K19&lt;&gt;"","USD","")</f>
        <v/>
      </c>
      <c r="M19" s="18" t="str">
        <f>IF(E19&lt;&gt;"costsNothing",E19,"")</f>
        <v>sell</v>
      </c>
      <c r="N19" s="17">
        <f>IF(U19&lt;&gt;"",U19,"")</f>
        <v>9057.0596999999998</v>
      </c>
      <c r="O19" s="18" t="str">
        <f>IF(AND(M19&lt;&gt;"",K19&lt;&gt;""),B19,"")</f>
        <v/>
      </c>
      <c r="P19" s="18"/>
      <c r="Q19" s="18">
        <f>H19</f>
        <v>1.55</v>
      </c>
      <c r="R19" s="18" t="s">
        <v>9</v>
      </c>
      <c r="S19" s="4">
        <f>IFERROR(FIND($S$1,I19,1),"")</f>
        <v>21</v>
      </c>
      <c r="T19" s="4">
        <f>IFERROR(FIND($T$1,I19,1),"")</f>
        <v>33</v>
      </c>
      <c r="U19" s="3">
        <f>IFERROR(_xlfn.NUMBERVALUE(MID(I19,S19+3,T19-S19-3)),"")</f>
        <v>9057.0596999999998</v>
      </c>
    </row>
    <row r="20" spans="1:21" x14ac:dyDescent="0.25">
      <c r="A20" s="1">
        <v>43065.51734953704</v>
      </c>
      <c r="B20">
        <v>129</v>
      </c>
      <c r="C20" t="s">
        <v>9</v>
      </c>
      <c r="D20">
        <v>137.57</v>
      </c>
      <c r="E20" t="s">
        <v>34</v>
      </c>
      <c r="F20" t="s">
        <v>19</v>
      </c>
      <c r="G20" t="s">
        <v>9</v>
      </c>
      <c r="H20">
        <v>0.26</v>
      </c>
      <c r="I20" t="s">
        <v>37</v>
      </c>
      <c r="J20" s="17">
        <f>IF(E20="costsNothing",B20,0)</f>
        <v>0</v>
      </c>
      <c r="K20" s="18" t="str">
        <f>IF(C20="USD","",C20)</f>
        <v/>
      </c>
      <c r="L20" s="18" t="str">
        <f>IF(K20&lt;&gt;"","USD","")</f>
        <v/>
      </c>
      <c r="M20" s="18" t="str">
        <f>IF(E20&lt;&gt;"costsNothing",E20,"")</f>
        <v>sell</v>
      </c>
      <c r="N20" s="17">
        <f>IF(U20&lt;&gt;"",U20,"")</f>
        <v>9061.7047999999995</v>
      </c>
      <c r="O20" s="18" t="str">
        <f>IF(AND(M20&lt;&gt;"",K20&lt;&gt;""),B20,"")</f>
        <v/>
      </c>
      <c r="P20" s="18"/>
      <c r="Q20" s="18">
        <f>H20</f>
        <v>0.26</v>
      </c>
      <c r="R20" s="18" t="s">
        <v>9</v>
      </c>
      <c r="S20" s="4">
        <f>IFERROR(FIND($S$1,I20,1),"")</f>
        <v>21</v>
      </c>
      <c r="T20" s="4">
        <f>IFERROR(FIND($T$1,I20,1),"")</f>
        <v>33</v>
      </c>
      <c r="U20" s="3">
        <f>IFERROR(_xlfn.NUMBERVALUE(MID(I20,S20+3,T20-S20-3)),"")</f>
        <v>9061.7047999999995</v>
      </c>
    </row>
    <row r="21" spans="1:21" x14ac:dyDescent="0.25">
      <c r="A21" s="1">
        <v>43065.522523148145</v>
      </c>
      <c r="B21">
        <v>-141.91999999999999</v>
      </c>
      <c r="C21" t="s">
        <v>9</v>
      </c>
      <c r="D21">
        <v>770.6</v>
      </c>
      <c r="E21" t="s">
        <v>13</v>
      </c>
      <c r="I21" t="s">
        <v>33</v>
      </c>
      <c r="J21" s="19">
        <f>IF(E21="costsNothing",B21,0)</f>
        <v>0</v>
      </c>
      <c r="K21" s="20" t="str">
        <f>IF(C21="USD","",C21)</f>
        <v/>
      </c>
      <c r="L21" s="20" t="str">
        <f>IF(K21&lt;&gt;"","USD","")</f>
        <v/>
      </c>
      <c r="M21" s="20" t="str">
        <f>IF(E21&lt;&gt;"costsNothing",E21,"")</f>
        <v>buy</v>
      </c>
      <c r="N21" s="19" t="str">
        <f>IF(U21&lt;&gt;"",U21,"")</f>
        <v/>
      </c>
      <c r="O21" s="20" t="str">
        <f>IF(AND(M21&lt;&gt;"",K21&lt;&gt;""),B21,"")</f>
        <v/>
      </c>
      <c r="P21" s="20"/>
      <c r="Q21" s="20">
        <f>H21</f>
        <v>0</v>
      </c>
      <c r="R21" s="20" t="s">
        <v>9</v>
      </c>
      <c r="S21" s="4" t="str">
        <f>IFERROR(FIND($S$1,I21,1),"")</f>
        <v/>
      </c>
      <c r="T21" s="4" t="str">
        <f>IFERROR(FIND($T$1,I21,1),"")</f>
        <v/>
      </c>
      <c r="U21" s="3" t="str">
        <f>IFERROR(_xlfn.NUMBERVALUE(MID(I21,S21+3,T21-S21-3)),"")</f>
        <v/>
      </c>
    </row>
    <row r="22" spans="1:21" x14ac:dyDescent="0.25">
      <c r="A22" s="1">
        <v>43065.545844907407</v>
      </c>
      <c r="B22">
        <v>1.5714269999999999E-2</v>
      </c>
      <c r="C22" t="s">
        <v>18</v>
      </c>
      <c r="D22">
        <v>4.7612620000000001E-2</v>
      </c>
      <c r="E22" t="s">
        <v>13</v>
      </c>
      <c r="F22" t="s">
        <v>19</v>
      </c>
      <c r="G22" t="s">
        <v>9</v>
      </c>
      <c r="H22">
        <v>0</v>
      </c>
      <c r="I22" t="s">
        <v>29</v>
      </c>
      <c r="J22" s="19">
        <f>IF(E22="costsNothing",B22,0)</f>
        <v>0</v>
      </c>
      <c r="K22" s="20" t="str">
        <f>IF(C22="USD","",C22)</f>
        <v>BTC</v>
      </c>
      <c r="L22" s="20" t="str">
        <f>IF(K22&lt;&gt;"","USD","")</f>
        <v>USD</v>
      </c>
      <c r="M22" s="20" t="str">
        <f>IF(E22&lt;&gt;"costsNothing",E22,"")</f>
        <v>buy</v>
      </c>
      <c r="N22" s="19">
        <f>IF(U22&lt;&gt;"",U22,"")</f>
        <v>9031</v>
      </c>
      <c r="O22" s="20">
        <f>IF(AND(M22&lt;&gt;"",K22&lt;&gt;""),B22,"")</f>
        <v>1.5714269999999999E-2</v>
      </c>
      <c r="P22" s="19">
        <f>O22*N22</f>
        <v>141.91557236999998</v>
      </c>
      <c r="Q22" s="20">
        <f>H22</f>
        <v>0</v>
      </c>
      <c r="R22" s="20" t="s">
        <v>9</v>
      </c>
      <c r="S22" s="4">
        <f>IFERROR(FIND($S$1,I22,1),"")</f>
        <v>23</v>
      </c>
      <c r="T22" s="4">
        <f>IFERROR(FIND($T$1,I22,1),"")</f>
        <v>30</v>
      </c>
      <c r="U22" s="3">
        <f>IFERROR(_xlfn.NUMBERVALUE(MID(I22,S22+3,T22-S22-3)),"")</f>
        <v>9031</v>
      </c>
    </row>
    <row r="23" spans="1:21" x14ac:dyDescent="0.25">
      <c r="A23" s="1">
        <v>43065.523252314815</v>
      </c>
      <c r="B23">
        <v>-283.83999999999997</v>
      </c>
      <c r="C23" t="s">
        <v>9</v>
      </c>
      <c r="D23">
        <v>486.76</v>
      </c>
      <c r="E23" t="s">
        <v>13</v>
      </c>
      <c r="I23" t="s">
        <v>32</v>
      </c>
      <c r="J23" s="21">
        <f>IF(E23="costsNothing",B23,0)</f>
        <v>0</v>
      </c>
      <c r="K23" s="22" t="str">
        <f>IF(C23="USD","",C23)</f>
        <v/>
      </c>
      <c r="L23" s="22" t="str">
        <f>IF(K23&lt;&gt;"","USD","")</f>
        <v/>
      </c>
      <c r="M23" s="22" t="str">
        <f>IF(E23&lt;&gt;"costsNothing",E23,"")</f>
        <v>buy</v>
      </c>
      <c r="N23" s="21" t="str">
        <f>IF(U23&lt;&gt;"",U23,"")</f>
        <v/>
      </c>
      <c r="O23" s="22" t="str">
        <f>IF(AND(M23&lt;&gt;"",K23&lt;&gt;""),B23,"")</f>
        <v/>
      </c>
      <c r="P23" s="22"/>
      <c r="Q23" s="22">
        <f>H23</f>
        <v>0</v>
      </c>
      <c r="R23" s="22" t="s">
        <v>9</v>
      </c>
      <c r="S23" s="4" t="str">
        <f>IFERROR(FIND($S$1,I23,1),"")</f>
        <v/>
      </c>
      <c r="T23" s="4" t="str">
        <f>IFERROR(FIND($T$1,I23,1),"")</f>
        <v/>
      </c>
      <c r="U23" s="3" t="str">
        <f>IFERROR(_xlfn.NUMBERVALUE(MID(I23,S23+3,T23-S23-3)),"")</f>
        <v/>
      </c>
    </row>
    <row r="24" spans="1:21" x14ac:dyDescent="0.25">
      <c r="A24" s="1">
        <v>43065.545844907407</v>
      </c>
      <c r="B24">
        <v>3.1428539999999998E-2</v>
      </c>
      <c r="C24" t="s">
        <v>18</v>
      </c>
      <c r="D24">
        <v>3.1898349999999999E-2</v>
      </c>
      <c r="E24" t="s">
        <v>13</v>
      </c>
      <c r="F24" t="s">
        <v>19</v>
      </c>
      <c r="G24" t="s">
        <v>9</v>
      </c>
      <c r="H24">
        <v>0</v>
      </c>
      <c r="I24" t="s">
        <v>31</v>
      </c>
      <c r="J24" s="21">
        <f>IF(E24="costsNothing",B24,0)</f>
        <v>0</v>
      </c>
      <c r="K24" s="22" t="str">
        <f>IF(C24="USD","",C24)</f>
        <v>BTC</v>
      </c>
      <c r="L24" s="22" t="str">
        <f>IF(K24&lt;&gt;"","USD","")</f>
        <v>USD</v>
      </c>
      <c r="M24" s="22" t="str">
        <f>IF(E24&lt;&gt;"costsNothing",E24,"")</f>
        <v>buy</v>
      </c>
      <c r="N24" s="21">
        <f>IF(U24&lt;&gt;"",U24,"")</f>
        <v>9031</v>
      </c>
      <c r="O24" s="22">
        <f>IF(AND(M24&lt;&gt;"",K24&lt;&gt;""),B24,"")</f>
        <v>3.1428539999999998E-2</v>
      </c>
      <c r="P24" s="21">
        <f>O24*N24</f>
        <v>283.83114473999996</v>
      </c>
      <c r="Q24" s="22">
        <f>H24</f>
        <v>0</v>
      </c>
      <c r="R24" s="22" t="s">
        <v>9</v>
      </c>
      <c r="S24" s="4">
        <f>IFERROR(FIND($S$1,I24,1),"")</f>
        <v>23</v>
      </c>
      <c r="T24" s="4">
        <f>IFERROR(FIND($T$1,I24,1),"")</f>
        <v>30</v>
      </c>
      <c r="U24" s="3">
        <f>IFERROR(_xlfn.NUMBERVALUE(MID(I24,S24+3,T24-S24-3)),"")</f>
        <v>9031</v>
      </c>
    </row>
    <row r="25" spans="1:21" x14ac:dyDescent="0.25">
      <c r="A25" s="1">
        <v>43065.72619212963</v>
      </c>
      <c r="B25">
        <v>1.033507E-2</v>
      </c>
      <c r="C25" t="s">
        <v>18</v>
      </c>
      <c r="D25">
        <v>7.5208849999999994E-2</v>
      </c>
      <c r="E25" t="s">
        <v>13</v>
      </c>
      <c r="F25" t="s">
        <v>19</v>
      </c>
      <c r="G25" t="s">
        <v>9</v>
      </c>
      <c r="H25">
        <v>0</v>
      </c>
      <c r="I25" t="s">
        <v>22</v>
      </c>
      <c r="J25" s="27">
        <f>IF(E25="costsNothing",B25,0)</f>
        <v>0</v>
      </c>
      <c r="K25" s="28" t="str">
        <f>IF(C25="USD","",C25)</f>
        <v>BTC</v>
      </c>
      <c r="L25" s="28" t="str">
        <f>IF(K25&lt;&gt;"","USD","")</f>
        <v>USD</v>
      </c>
      <c r="M25" s="28" t="str">
        <f>IF(E25&lt;&gt;"costsNothing",E25,"")</f>
        <v>buy</v>
      </c>
      <c r="N25" s="27">
        <f>IF(U25&lt;&gt;"",U25,"")</f>
        <v>9414.9069</v>
      </c>
      <c r="O25" s="28">
        <f>IF(AND(M25&lt;&gt;"",K25&lt;&gt;""),B25,"")</f>
        <v>1.033507E-2</v>
      </c>
      <c r="P25" s="27">
        <f>O25*N25</f>
        <v>97.303721854982996</v>
      </c>
      <c r="Q25" s="28">
        <f>H25</f>
        <v>0</v>
      </c>
      <c r="R25" s="28" t="s">
        <v>9</v>
      </c>
      <c r="S25" s="4">
        <f>IFERROR(FIND($S$1,I25,1),"")</f>
        <v>23</v>
      </c>
      <c r="T25" s="4">
        <f>IFERROR(FIND($T$1,I25,1),"")</f>
        <v>35</v>
      </c>
      <c r="U25" s="3">
        <f>IFERROR(_xlfn.NUMBERVALUE(MID(I25,S25+3,T25-S25-3)),"")</f>
        <v>9414.9069</v>
      </c>
    </row>
    <row r="26" spans="1:21" x14ac:dyDescent="0.25">
      <c r="A26" s="1">
        <v>43065.717627314814</v>
      </c>
      <c r="B26">
        <v>-97.31</v>
      </c>
      <c r="C26" t="s">
        <v>9</v>
      </c>
      <c r="D26">
        <v>185.45</v>
      </c>
      <c r="E26" t="s">
        <v>13</v>
      </c>
      <c r="I26" t="s">
        <v>26</v>
      </c>
      <c r="J26" s="27">
        <f>IF(E26="costsNothing",B26,0)</f>
        <v>0</v>
      </c>
      <c r="K26" s="28" t="str">
        <f>IF(C26="USD","",C26)</f>
        <v/>
      </c>
      <c r="L26" s="28" t="str">
        <f>IF(K26&lt;&gt;"","USD","")</f>
        <v/>
      </c>
      <c r="M26" s="28" t="str">
        <f>IF(E26&lt;&gt;"costsNothing",E26,"")</f>
        <v>buy</v>
      </c>
      <c r="N26" s="27" t="str">
        <f>IF(U26&lt;&gt;"",U26,"")</f>
        <v/>
      </c>
      <c r="O26" s="28" t="str">
        <f>IF(AND(M26&lt;&gt;"",K26&lt;&gt;""),B26,"")</f>
        <v/>
      </c>
      <c r="P26" s="28"/>
      <c r="Q26" s="28">
        <f>H26</f>
        <v>0</v>
      </c>
      <c r="R26" s="28" t="s">
        <v>9</v>
      </c>
      <c r="S26" s="4" t="str">
        <f>IFERROR(FIND($S$1,I26,1),"")</f>
        <v/>
      </c>
      <c r="T26" s="4" t="str">
        <f>IFERROR(FIND($T$1,I26,1),"")</f>
        <v/>
      </c>
      <c r="U26" s="3" t="str">
        <f>IFERROR(_xlfn.NUMBERVALUE(MID(I26,S26+3,T26-S26-3)),"")</f>
        <v/>
      </c>
    </row>
    <row r="27" spans="1:21" x14ac:dyDescent="0.25">
      <c r="A27" s="1">
        <v>43065.71775462963</v>
      </c>
      <c r="B27">
        <v>-163.01</v>
      </c>
      <c r="C27" t="s">
        <v>9</v>
      </c>
      <c r="D27">
        <v>22.44</v>
      </c>
      <c r="E27" t="s">
        <v>13</v>
      </c>
      <c r="I27" t="s">
        <v>25</v>
      </c>
      <c r="J27" s="23">
        <f>IF(E27="costsNothing",B27,0)</f>
        <v>0</v>
      </c>
      <c r="K27" s="24" t="str">
        <f>IF(C27="USD","",C27)</f>
        <v/>
      </c>
      <c r="L27" s="24" t="str">
        <f>IF(K27&lt;&gt;"","USD","")</f>
        <v/>
      </c>
      <c r="M27" s="24" t="str">
        <f>IF(E27&lt;&gt;"costsNothing",E27,"")</f>
        <v>buy</v>
      </c>
      <c r="N27" s="23" t="str">
        <f>IF(U27&lt;&gt;"",U27,"")</f>
        <v/>
      </c>
      <c r="O27" s="24" t="str">
        <f>IF(AND(M27&lt;&gt;"",K27&lt;&gt;""),B27,"")</f>
        <v/>
      </c>
      <c r="P27" s="24"/>
      <c r="Q27" s="24">
        <f>H27</f>
        <v>0</v>
      </c>
      <c r="R27" s="24" t="s">
        <v>9</v>
      </c>
      <c r="S27" s="4" t="str">
        <f>IFERROR(FIND($S$1,I27,1),"")</f>
        <v/>
      </c>
      <c r="T27" s="4" t="str">
        <f>IFERROR(FIND($T$1,I27,1),"")</f>
        <v/>
      </c>
      <c r="U27" s="3" t="str">
        <f>IFERROR(_xlfn.NUMBERVALUE(MID(I27,S27+3,T27-S27-3)),"")</f>
        <v/>
      </c>
    </row>
    <row r="28" spans="1:21" x14ac:dyDescent="0.25">
      <c r="A28" s="1">
        <v>43065.725868055553</v>
      </c>
      <c r="B28">
        <v>1.7261160000000001E-2</v>
      </c>
      <c r="C28" t="s">
        <v>18</v>
      </c>
      <c r="D28">
        <v>6.4873780000000006E-2</v>
      </c>
      <c r="E28" t="s">
        <v>13</v>
      </c>
      <c r="F28" t="s">
        <v>19</v>
      </c>
      <c r="G28" t="s">
        <v>9</v>
      </c>
      <c r="H28">
        <v>0</v>
      </c>
      <c r="I28" t="s">
        <v>24</v>
      </c>
      <c r="J28" s="23">
        <f>IF(E28="costsNothing",B28,0)</f>
        <v>0</v>
      </c>
      <c r="K28" s="24" t="str">
        <f>IF(C28="USD","",C28)</f>
        <v>BTC</v>
      </c>
      <c r="L28" s="24" t="str">
        <f>IF(K28&lt;&gt;"","USD","")</f>
        <v>USD</v>
      </c>
      <c r="M28" s="24" t="str">
        <f>IF(E28&lt;&gt;"costsNothing",E28,"")</f>
        <v>buy</v>
      </c>
      <c r="N28" s="23">
        <f>IF(U28&lt;&gt;"",U28,"")</f>
        <v>9443.6074000000008</v>
      </c>
      <c r="O28" s="24">
        <f>IF(AND(M28&lt;&gt;"",K28&lt;&gt;""),B28,"")</f>
        <v>1.7261160000000001E-2</v>
      </c>
      <c r="P28" s="23">
        <f>O28*N28</f>
        <v>163.00761830858403</v>
      </c>
      <c r="Q28" s="24">
        <f>H28</f>
        <v>0</v>
      </c>
      <c r="R28" s="24" t="s">
        <v>9</v>
      </c>
      <c r="S28" s="4">
        <f>IFERROR(FIND($S$1,I28,1),"")</f>
        <v>23</v>
      </c>
      <c r="T28" s="4">
        <f>IFERROR(FIND($T$1,I28,1),"")</f>
        <v>35</v>
      </c>
      <c r="U28" s="3">
        <f>IFERROR(_xlfn.NUMBERVALUE(MID(I28,S28+3,T28-S28-3)),"")</f>
        <v>9443.6074000000008</v>
      </c>
    </row>
    <row r="29" spans="1:21" x14ac:dyDescent="0.25">
      <c r="A29" s="1">
        <v>43065.545844907407</v>
      </c>
      <c r="B29">
        <v>0.01</v>
      </c>
      <c r="C29" t="s">
        <v>9</v>
      </c>
      <c r="D29">
        <v>486.78</v>
      </c>
      <c r="E29" t="s">
        <v>10</v>
      </c>
      <c r="I29" t="s">
        <v>28</v>
      </c>
      <c r="J29" s="5">
        <f>IF(E29="costsNothing",B29,0)</f>
        <v>0.01</v>
      </c>
      <c r="K29" s="6" t="s">
        <v>9</v>
      </c>
      <c r="L29" s="6" t="str">
        <f>IF(K29&lt;&gt;"","USD","")</f>
        <v>USD</v>
      </c>
      <c r="M29" s="6" t="s">
        <v>58</v>
      </c>
      <c r="N29" s="5" t="str">
        <f>IF(U29&lt;&gt;"",U29,"")</f>
        <v/>
      </c>
      <c r="O29" s="6">
        <f>IF(AND(M29&lt;&gt;"",K29&lt;&gt;""),B29,"")</f>
        <v>0.01</v>
      </c>
      <c r="P29" s="6"/>
      <c r="Q29" s="6">
        <f>H29</f>
        <v>0</v>
      </c>
      <c r="R29" s="6" t="s">
        <v>9</v>
      </c>
      <c r="S29" s="4" t="str">
        <f>IFERROR(FIND($S$1,I29,1),"")</f>
        <v/>
      </c>
      <c r="T29" s="4" t="str">
        <f>IFERROR(FIND($T$1,I29,1),"")</f>
        <v/>
      </c>
      <c r="U29" s="3" t="str">
        <f>IFERROR(_xlfn.NUMBERVALUE(MID(I29,S29+3,T29-S29-3)),"")</f>
        <v/>
      </c>
    </row>
    <row r="30" spans="1:21" x14ac:dyDescent="0.25">
      <c r="A30" s="1">
        <v>43065.545844907407</v>
      </c>
      <c r="B30">
        <v>0.01</v>
      </c>
      <c r="C30" t="s">
        <v>9</v>
      </c>
      <c r="D30">
        <v>486.77</v>
      </c>
      <c r="E30" t="s">
        <v>10</v>
      </c>
      <c r="I30" t="s">
        <v>30</v>
      </c>
      <c r="J30" s="5">
        <f>IF(E30="costsNothing",B30,0)</f>
        <v>0.01</v>
      </c>
      <c r="K30" s="6" t="s">
        <v>9</v>
      </c>
      <c r="L30" s="6" t="str">
        <f>IF(K30&lt;&gt;"","USD","")</f>
        <v>USD</v>
      </c>
      <c r="M30" s="6" t="s">
        <v>58</v>
      </c>
      <c r="N30" s="5" t="str">
        <f>IF(U30&lt;&gt;"",U30,"")</f>
        <v/>
      </c>
      <c r="O30" s="6">
        <f>IF(AND(M30&lt;&gt;"",K30&lt;&gt;""),B30,"")</f>
        <v>0.01</v>
      </c>
      <c r="P30" s="6"/>
      <c r="Q30" s="6">
        <f>H30</f>
        <v>0</v>
      </c>
      <c r="R30" s="6" t="s">
        <v>9</v>
      </c>
      <c r="S30" s="4" t="str">
        <f>IFERROR(FIND($S$1,I30,1),"")</f>
        <v/>
      </c>
      <c r="T30" s="4" t="str">
        <f>IFERROR(FIND($T$1,I30,1),"")</f>
        <v/>
      </c>
      <c r="U30" s="3" t="str">
        <f>IFERROR(_xlfn.NUMBERVALUE(MID(I30,S30+3,T30-S30-3)),"")</f>
        <v/>
      </c>
    </row>
    <row r="31" spans="1:21" x14ac:dyDescent="0.25">
      <c r="A31" s="1">
        <v>43065.725868055553</v>
      </c>
      <c r="B31">
        <v>0.01</v>
      </c>
      <c r="C31" t="s">
        <v>9</v>
      </c>
      <c r="D31">
        <v>22.45</v>
      </c>
      <c r="E31" t="s">
        <v>10</v>
      </c>
      <c r="I31" t="s">
        <v>23</v>
      </c>
      <c r="J31" s="5">
        <f>IF(E31="costsNothing",B31,0)</f>
        <v>0.01</v>
      </c>
      <c r="K31" s="6" t="s">
        <v>9</v>
      </c>
      <c r="L31" s="6" t="str">
        <f>IF(K31&lt;&gt;"","USD","")</f>
        <v>USD</v>
      </c>
      <c r="M31" s="6" t="s">
        <v>58</v>
      </c>
      <c r="N31" s="5" t="str">
        <f>IF(U31&lt;&gt;"",U31,"")</f>
        <v/>
      </c>
      <c r="O31" s="6">
        <f>IF(AND(M31&lt;&gt;"",K31&lt;&gt;""),B31,"")</f>
        <v>0.01</v>
      </c>
      <c r="P31" s="6"/>
      <c r="Q31" s="6">
        <f>H31</f>
        <v>0</v>
      </c>
      <c r="R31" s="6" t="s">
        <v>9</v>
      </c>
      <c r="S31" s="4" t="str">
        <f>IFERROR(FIND($S$1,I31,1),"")</f>
        <v/>
      </c>
      <c r="T31" s="4" t="str">
        <f>IFERROR(FIND($T$1,I31,1),"")</f>
        <v/>
      </c>
      <c r="U31" s="3" t="str">
        <f>IFERROR(_xlfn.NUMBERVALUE(MID(I31,S31+3,T31-S31-3)),"")</f>
        <v/>
      </c>
    </row>
    <row r="32" spans="1:21" x14ac:dyDescent="0.25">
      <c r="A32" s="1">
        <v>43065.72619212963</v>
      </c>
      <c r="B32">
        <v>0.01</v>
      </c>
      <c r="C32" t="s">
        <v>9</v>
      </c>
      <c r="D32">
        <v>22.47</v>
      </c>
      <c r="E32" t="s">
        <v>10</v>
      </c>
      <c r="I32" t="s">
        <v>17</v>
      </c>
      <c r="J32" s="5">
        <f>IF(E32="costsNothing",B32,0)</f>
        <v>0.01</v>
      </c>
      <c r="K32" s="6" t="s">
        <v>9</v>
      </c>
      <c r="L32" s="6" t="str">
        <f>IF(K32&lt;&gt;"","USD","")</f>
        <v>USD</v>
      </c>
      <c r="M32" s="6" t="s">
        <v>58</v>
      </c>
      <c r="N32" s="5" t="str">
        <f>IF(U32&lt;&gt;"",U32,"")</f>
        <v/>
      </c>
      <c r="O32" s="6">
        <f>IF(AND(M32&lt;&gt;"",K32&lt;&gt;""),B32,"")</f>
        <v>0.01</v>
      </c>
      <c r="P32" s="6"/>
      <c r="Q32" s="6">
        <f>H32</f>
        <v>0</v>
      </c>
      <c r="R32" s="6" t="s">
        <v>9</v>
      </c>
      <c r="S32" s="4" t="str">
        <f>IFERROR(FIND($S$1,I32,1),"")</f>
        <v/>
      </c>
      <c r="T32" s="4" t="str">
        <f>IFERROR(FIND($T$1,I32,1),"")</f>
        <v/>
      </c>
      <c r="U32" s="3" t="str">
        <f>IFERROR(_xlfn.NUMBERVALUE(MID(I32,S32+3,T32-S32-3)),"")</f>
        <v/>
      </c>
    </row>
    <row r="33" spans="1:21" x14ac:dyDescent="0.25">
      <c r="A33" s="1">
        <v>43065.72619212963</v>
      </c>
      <c r="B33">
        <v>0.01</v>
      </c>
      <c r="C33" t="s">
        <v>9</v>
      </c>
      <c r="D33">
        <v>22.46</v>
      </c>
      <c r="E33" t="s">
        <v>10</v>
      </c>
      <c r="I33" t="s">
        <v>21</v>
      </c>
      <c r="J33" s="5">
        <f>IF(E33="costsNothing",B33,0)</f>
        <v>0.01</v>
      </c>
      <c r="K33" s="6" t="s">
        <v>9</v>
      </c>
      <c r="L33" s="6" t="str">
        <f>IF(K33&lt;&gt;"","USD","")</f>
        <v>USD</v>
      </c>
      <c r="M33" s="6" t="s">
        <v>58</v>
      </c>
      <c r="N33" s="5" t="str">
        <f>IF(U33&lt;&gt;"",U33,"")</f>
        <v/>
      </c>
      <c r="O33" s="6">
        <f>IF(AND(M33&lt;&gt;"",K33&lt;&gt;""),B33,"")</f>
        <v>0.01</v>
      </c>
      <c r="P33" s="6"/>
      <c r="Q33" s="6">
        <f>H33</f>
        <v>0</v>
      </c>
      <c r="R33" s="6" t="s">
        <v>9</v>
      </c>
      <c r="S33" s="4" t="str">
        <f>IFERROR(FIND($S$1,I33,1),"")</f>
        <v/>
      </c>
      <c r="T33" s="4" t="str">
        <f>IFERROR(FIND($T$1,I33,1),"")</f>
        <v/>
      </c>
      <c r="U33" s="3" t="str">
        <f>IFERROR(_xlfn.NUMBERVALUE(MID(I33,S33+3,T33-S33-3)),"")</f>
        <v/>
      </c>
    </row>
    <row r="34" spans="1:21" x14ac:dyDescent="0.25">
      <c r="A34" s="1">
        <v>43070.612743055557</v>
      </c>
      <c r="B34">
        <v>0.01</v>
      </c>
      <c r="C34" t="s">
        <v>9</v>
      </c>
      <c r="D34">
        <v>0.06</v>
      </c>
      <c r="E34" t="s">
        <v>10</v>
      </c>
      <c r="I34" t="s">
        <v>11</v>
      </c>
      <c r="J34" s="5">
        <f>IF(E34="costsNothing",B34,0)</f>
        <v>0.01</v>
      </c>
      <c r="K34" s="6" t="s">
        <v>9</v>
      </c>
      <c r="L34" s="6" t="str">
        <f>IF(K34&lt;&gt;"","USD","")</f>
        <v>USD</v>
      </c>
      <c r="M34" s="6" t="s">
        <v>58</v>
      </c>
      <c r="N34" s="5" t="str">
        <f>IF(U34&lt;&gt;"",U34,"")</f>
        <v/>
      </c>
      <c r="O34" s="6">
        <f>IF(AND(M34&lt;&gt;"",K34&lt;&gt;""),B34,"")</f>
        <v>0.01</v>
      </c>
      <c r="P34" s="6"/>
      <c r="Q34" s="6">
        <f>H34</f>
        <v>0</v>
      </c>
      <c r="R34" s="6" t="s">
        <v>9</v>
      </c>
      <c r="S34" s="4" t="str">
        <f>IFERROR(FIND($S$1,I34,1),"")</f>
        <v/>
      </c>
      <c r="T34" s="4" t="str">
        <f>IFERROR(FIND($T$1,I34,1),"")</f>
        <v/>
      </c>
      <c r="U34" s="3" t="str">
        <f>IFERROR(_xlfn.NUMBERVALUE(MID(I34,S34+3,T34-S34-3)),"")</f>
        <v/>
      </c>
    </row>
  </sheetData>
  <sortState ref="A2:R34">
    <sortCondition sortBy="cellColor" ref="P2:P34" dxfId="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CEX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created xsi:type="dcterms:W3CDTF">2020-02-18T07:55:34Z</dcterms:created>
  <dcterms:modified xsi:type="dcterms:W3CDTF">2020-02-18T08:36:02Z</dcterms:modified>
</cp:coreProperties>
</file>