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chartsheet+xml" PartName="/xl/chart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hart1" sheetId="2" r:id="rId5"/>
  </sheets>
  <definedNames/>
  <calcPr/>
</workbook>
</file>

<file path=xl/sharedStrings.xml><?xml version="1.0" encoding="utf-8"?>
<sst xmlns="http://schemas.openxmlformats.org/spreadsheetml/2006/main" count="128" uniqueCount="36">
  <si>
    <t>JmlKasus(S)</t>
  </si>
  <si>
    <t>Tidak Main(S1)</t>
  </si>
  <si>
    <t>Ya(S2)</t>
  </si>
  <si>
    <t>Entropy</t>
  </si>
  <si>
    <t>Gain</t>
  </si>
  <si>
    <t>OUTLOOK</t>
  </si>
  <si>
    <t>TEMPERATURE</t>
  </si>
  <si>
    <t>HUMIDITY</t>
  </si>
  <si>
    <t>WINDY</t>
  </si>
  <si>
    <t>PLAY</t>
  </si>
  <si>
    <t>Total</t>
  </si>
  <si>
    <t>Sunny</t>
  </si>
  <si>
    <t>Hot</t>
  </si>
  <si>
    <t>High</t>
  </si>
  <si>
    <t>No</t>
  </si>
  <si>
    <t>Don't Play</t>
  </si>
  <si>
    <t>Outlook</t>
  </si>
  <si>
    <t>Yes</t>
  </si>
  <si>
    <t>Cloudy</t>
  </si>
  <si>
    <t>Play</t>
  </si>
  <si>
    <t>Rainy</t>
  </si>
  <si>
    <t>Mild</t>
  </si>
  <si>
    <t>Cool</t>
  </si>
  <si>
    <t>Normal</t>
  </si>
  <si>
    <t>Temp</t>
  </si>
  <si>
    <t>Humidity</t>
  </si>
  <si>
    <t>Windy</t>
  </si>
  <si>
    <t>TIDAK</t>
  </si>
  <si>
    <t>YA</t>
  </si>
  <si>
    <t>Perhitungan Node 1.1</t>
  </si>
  <si>
    <t>Jml Kasus</t>
  </si>
  <si>
    <t>Tidak(S1)</t>
  </si>
  <si>
    <t>Humidity High</t>
  </si>
  <si>
    <t>Perhitungan Node 1.1.2</t>
  </si>
  <si>
    <t>Humadity High and Outlook Rainly</t>
  </si>
  <si>
    <t>Jika kelembapan (humidity) normal, maka bermain tenis. Jika kelembapan tinggi, maka keputusan bermain tenis tergantung pada cuaca (outlook). Jika cuaca mendung (cloudy), maka bermain tenis. Jika cuaca cerah (sunny), maka tidak bermain. Jika cuaca hujan (rainy), maka keputusan bermain tenis tergantung pada kondisi angin (windy). Jika tidak ada angin, maka bermain tenis. Jika ada angin, maka tidak bermain.</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</si>
</sst>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sz val="12.0"/>
      <color theme="1"/>
      <name val="Times New Roman"/>
    </font>
    <font>
      <b/>
      <sz val="12.0"/>
      <color theme="1"/>
      <name val="Times New Roman"/>
    </font>
    <font/>
    <font>
      <sz val="11.0"/>
      <color theme="1"/>
      <name val="Calibri"/>
    </font>
    <font>
      <sz val="11.0"/>
      <color theme="1"/>
      <name val="Times New Roman"/>
    </font>
    <font>
      <b/>
      <sz val="11.0"/>
      <color theme="1"/>
      <name val="Times New Roman"/>
    </font>
    <font>
      <b/>
      <sz val="11.0"/>
      <color rgb="FFFFFFFF"/>
      <name val="Times New Roman"/>
    </font>
  </fonts>
  <fills count="6">
    <fill>
      <patternFill patternType="none"/>
    </fill>
    <fill>
      <patternFill patternType="lightGray"/>
    </fill>
    <fill>
      <patternFill patternType="solid">
        <fgColor rgb="FF93C47D"/>
        <bgColor rgb="FF93C47D"/>
      </patternFill>
    </fill>
    <fill>
      <patternFill patternType="solid">
        <fgColor rgb="FF00FF00"/>
        <bgColor rgb="FF00FF00"/>
      </patternFill>
    </fill>
    <fill>
      <patternFill patternType="solid">
        <fgColor rgb="FF4A86E8"/>
        <bgColor rgb="FF4A86E8"/>
      </patternFill>
    </fill>
    <fill>
      <patternFill patternType="solid">
        <fgColor rgb="FF000000"/>
        <bgColor rgb="FF000000"/>
      </patternFill>
    </fill>
  </fills>
  <borders count="6">
    <border/>
    <border>
      <left style="thin">
        <color rgb="FF000000"/>
      </left>
      <right style="thin">
        <color rgb="FF000000"/>
      </right>
      <top style="thin">
        <color rgb="FF000000"/>
      </top>
      <bottom style="thin">
        <color rgb="FF000000"/>
      </bottom>
    </border>
    <border>
      <left/>
      <top/>
      <bottom style="thin">
        <color rgb="FF000000"/>
      </bottom>
    </border>
    <border>
      <right/>
      <top/>
      <bottom style="thin">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0" fontId="1" numFmtId="0" xfId="0" applyAlignment="1" applyBorder="1" applyFont="1">
      <alignment horizontal="center"/>
    </xf>
    <xf borderId="1" fillId="0" fontId="2" numFmtId="0" xfId="0" applyAlignment="1" applyBorder="1" applyFont="1">
      <alignment horizontal="center"/>
    </xf>
    <xf borderId="1" fillId="2" fontId="2" numFmtId="0" xfId="0" applyAlignment="1" applyBorder="1" applyFill="1" applyFont="1">
      <alignment horizontal="center"/>
    </xf>
    <xf borderId="0" fillId="0" fontId="1" numFmtId="0" xfId="0" applyAlignment="1" applyFont="1">
      <alignment horizontal="center"/>
    </xf>
    <xf borderId="1" fillId="3" fontId="2" numFmtId="0" xfId="0" applyAlignment="1" applyBorder="1" applyFill="1" applyFont="1">
      <alignment horizontal="center"/>
    </xf>
    <xf borderId="2" fillId="4" fontId="2" numFmtId="0" xfId="0" applyAlignment="1" applyBorder="1" applyFill="1" applyFont="1">
      <alignment horizontal="center" shrinkToFit="0" wrapText="1"/>
    </xf>
    <xf borderId="3" fillId="0" fontId="3" numFmtId="0" xfId="0" applyBorder="1" applyFont="1"/>
    <xf borderId="4" fillId="0" fontId="1" numFmtId="0" xfId="0" applyAlignment="1" applyBorder="1" applyFont="1">
      <alignment horizontal="center"/>
    </xf>
    <xf borderId="0" fillId="0" fontId="4" numFmtId="0" xfId="0" applyAlignment="1" applyFont="1">
      <alignment horizontal="center"/>
    </xf>
    <xf borderId="4" fillId="0" fontId="5" numFmtId="0" xfId="0" applyAlignment="1" applyBorder="1" applyFont="1">
      <alignment horizontal="center"/>
    </xf>
    <xf borderId="1" fillId="0" fontId="6" numFmtId="0" xfId="0" applyAlignment="1" applyBorder="1" applyFont="1">
      <alignment horizontal="center"/>
    </xf>
    <xf borderId="5" fillId="0" fontId="2" numFmtId="0" xfId="0" applyAlignment="1" applyBorder="1" applyFont="1">
      <alignment horizontal="center"/>
    </xf>
    <xf borderId="1" fillId="0" fontId="5" numFmtId="0" xfId="0" applyAlignment="1" applyBorder="1" applyFont="1">
      <alignment horizontal="center"/>
    </xf>
    <xf borderId="0" fillId="5" fontId="7" numFmtId="0" xfId="0" applyAlignment="1" applyFill="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chartsheet" Target="chart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JmlKasus(S) 14</c:v>
          </c:tx>
          <c:spPr>
            <a:solidFill>
              <a:schemeClr val="accent1"/>
            </a:solidFill>
            <a:ln cmpd="sng">
              <a:solidFill>
                <a:srgbClr val="000000"/>
              </a:solidFill>
            </a:ln>
          </c:spPr>
          <c:cat>
            <c:strRef>
              <c:f>Sheet1!$A$4:$A$16</c:f>
            </c:strRef>
          </c:cat>
          <c:val>
            <c:numRef>
              <c:f>Sheet1!$B$4:$B$16</c:f>
              <c:numCache/>
            </c:numRef>
          </c:val>
        </c:ser>
        <c:ser>
          <c:idx val="1"/>
          <c:order val="1"/>
          <c:tx>
            <c:v>Tidak Main(S1) 4</c:v>
          </c:tx>
          <c:spPr>
            <a:solidFill>
              <a:srgbClr val="00FF00"/>
            </a:solidFill>
            <a:ln cmpd="sng">
              <a:solidFill>
                <a:srgbClr val="000000"/>
              </a:solidFill>
            </a:ln>
          </c:spPr>
          <c:cat>
            <c:strRef>
              <c:f>Sheet1!$A$4:$A$16</c:f>
            </c:strRef>
          </c:cat>
          <c:val>
            <c:numRef>
              <c:f>Sheet1!$C$4:$C$16</c:f>
              <c:numCache/>
            </c:numRef>
          </c:val>
        </c:ser>
        <c:ser>
          <c:idx val="2"/>
          <c:order val="2"/>
          <c:tx>
            <c:v>Ya(S2) 10</c:v>
          </c:tx>
          <c:spPr>
            <a:solidFill>
              <a:srgbClr val="9900FF"/>
            </a:solidFill>
            <a:ln cmpd="sng">
              <a:solidFill>
                <a:srgbClr val="000000"/>
              </a:solidFill>
            </a:ln>
          </c:spPr>
          <c:cat>
            <c:strRef>
              <c:f>Sheet1!$A$4:$A$16</c:f>
            </c:strRef>
          </c:cat>
          <c:val>
            <c:numRef>
              <c:f>Sheet1!$D$4:$D$16</c:f>
              <c:numCache/>
            </c:numRef>
          </c:val>
        </c:ser>
        <c:ser>
          <c:idx val="3"/>
          <c:order val="3"/>
          <c:tx>
            <c:v>Entropy 0.863120569</c:v>
          </c:tx>
          <c:spPr>
            <a:solidFill>
              <a:srgbClr val="980000"/>
            </a:solidFill>
            <a:ln cmpd="sng">
              <a:solidFill>
                <a:srgbClr val="000000"/>
              </a:solidFill>
            </a:ln>
          </c:spPr>
          <c:cat>
            <c:strRef>
              <c:f>Sheet1!$A$4:$A$16</c:f>
            </c:strRef>
          </c:cat>
          <c:val>
            <c:numRef>
              <c:f>Sheet1!$E$4:$E$16</c:f>
              <c:numCache/>
            </c:numRef>
          </c:val>
        </c:ser>
        <c:ser>
          <c:idx val="4"/>
          <c:order val="4"/>
          <c:tx>
            <c:v>Gain 0.258521037</c:v>
          </c:tx>
          <c:spPr>
            <a:solidFill>
              <a:schemeClr val="accent5"/>
            </a:solidFill>
            <a:ln cmpd="sng">
              <a:solidFill>
                <a:srgbClr val="000000"/>
              </a:solidFill>
            </a:ln>
          </c:spPr>
          <c:cat>
            <c:strRef>
              <c:f>Sheet1!$A$4:$A$16</c:f>
            </c:strRef>
          </c:cat>
          <c:val>
            <c:numRef>
              <c:f>Sheet1!$F$4:$F$16</c:f>
              <c:numCache/>
            </c:numRef>
          </c:val>
        </c:ser>
        <c:ser>
          <c:idx val="5"/>
          <c:order val="5"/>
          <c:tx>
            <c:strRef>
              <c:f>Sheet1!$G$1:$G$3</c:f>
            </c:strRef>
          </c:tx>
          <c:cat>
            <c:strRef>
              <c:f>Sheet1!$A$4:$A$16</c:f>
            </c:strRef>
          </c:cat>
          <c:val>
            <c:numRef>
              <c:f>Sheet1!$G$4:$G$16</c:f>
              <c:numCache/>
            </c:numRef>
          </c:val>
        </c:ser>
        <c:axId val="1966397398"/>
        <c:axId val="1430032509"/>
      </c:barChart>
      <c:catAx>
        <c:axId val="19663973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430032509"/>
      </c:catAx>
      <c:valAx>
        <c:axId val="143003250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966397398"/>
      </c:valAx>
    </c:plotArea>
    <c:legend>
      <c:legendPos val="b"/>
      <c:overlay val="0"/>
      <c:txPr>
        <a:bodyPr/>
        <a:lstStyle/>
        <a:p>
          <a:pPr lvl="0">
            <a:defRPr b="0" i="0" sz="900">
              <a:solidFill>
                <a:srgbClr val="1A1A1A"/>
              </a:solidFill>
              <a:latin typeface="+mn-lt"/>
            </a:defRPr>
          </a:pPr>
        </a:p>
      </c:txPr>
    </c:legend>
    <c:plotVisOnly val="1"/>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590550</xdr:colOff>
      <xdr:row>16</xdr:row>
      <xdr:rowOff>180975</xdr:rowOff>
    </xdr:from>
    <xdr:ext cx="3048000" cy="4352925"/>
    <xdr:grpSp>
      <xdr:nvGrpSpPr>
        <xdr:cNvPr id="2" name="Shape 2" title="Gambar"/>
        <xdr:cNvGrpSpPr/>
      </xdr:nvGrpSpPr>
      <xdr:grpSpPr>
        <a:xfrm>
          <a:off x="152400" y="152400"/>
          <a:ext cx="4095750" cy="6286500"/>
          <a:chOff x="152400" y="152400"/>
          <a:chExt cx="4095750" cy="6286500"/>
        </a:xfrm>
      </xdr:grpSpPr>
      <xdr:pic>
        <xdr:nvPicPr>
          <xdr:cNvPr id="3" name="Shape 3"/>
          <xdr:cNvPicPr preferRelativeResize="0"/>
        </xdr:nvPicPr>
        <xdr:blipFill>
          <a:blip r:embed="rId1">
            <a:alphaModFix/>
          </a:blip>
          <a:stretch>
            <a:fillRect/>
          </a:stretch>
        </xdr:blipFill>
        <xdr:spPr>
          <a:xfrm>
            <a:off x="152400" y="152400"/>
            <a:ext cx="4095750" cy="6286500"/>
          </a:xfrm>
          <a:prstGeom prst="rect">
            <a:avLst/>
          </a:prstGeom>
          <a:noFill/>
          <a:ln>
            <a:noFill/>
          </a:ln>
        </xdr:spPr>
      </xdr:pic>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1" name="Chart 1" title="Diagram"/>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0.71"/>
    <col customWidth="1" min="2" max="2" width="8.71"/>
    <col customWidth="1" min="3" max="3" width="14.86"/>
    <col customWidth="1" min="4" max="4" width="17.86"/>
    <col customWidth="1" min="5" max="5" width="9.57"/>
    <col customWidth="1" min="6" max="7" width="14.86"/>
    <col customWidth="1" min="8" max="9" width="9.14"/>
    <col customWidth="1" min="10" max="10" width="13.43"/>
    <col customWidth="1" min="11" max="11" width="19.14"/>
    <col customWidth="1" min="12" max="12" width="13.86"/>
    <col customWidth="1" min="13" max="13" width="9.29"/>
    <col customWidth="1" min="14" max="14" width="10.71"/>
    <col customWidth="1" min="15" max="16" width="9.14"/>
    <col customWidth="1" min="17" max="26" width="8.71"/>
  </cols>
  <sheetData>
    <row r="1" ht="15.75" customHeight="1">
      <c r="A1" s="1"/>
      <c r="B1" s="1"/>
      <c r="C1" s="2" t="s">
        <v>0</v>
      </c>
      <c r="D1" s="2" t="s">
        <v>1</v>
      </c>
      <c r="E1" s="2" t="s">
        <v>2</v>
      </c>
      <c r="F1" s="3" t="s">
        <v>3</v>
      </c>
      <c r="G1" s="3" t="s">
        <v>4</v>
      </c>
      <c r="H1" s="4"/>
      <c r="I1" s="4"/>
      <c r="J1" s="2" t="s">
        <v>5</v>
      </c>
      <c r="K1" s="2" t="s">
        <v>6</v>
      </c>
      <c r="L1" s="2" t="s">
        <v>7</v>
      </c>
      <c r="M1" s="2" t="s">
        <v>8</v>
      </c>
      <c r="N1" s="2" t="s">
        <v>9</v>
      </c>
      <c r="O1" s="4"/>
      <c r="P1" s="4"/>
      <c r="Q1" s="4"/>
      <c r="R1" s="4"/>
      <c r="S1" s="4"/>
      <c r="T1" s="4"/>
      <c r="U1" s="4"/>
      <c r="V1" s="4"/>
      <c r="W1" s="4"/>
      <c r="X1" s="4"/>
      <c r="Y1" s="4"/>
      <c r="Z1" s="4"/>
    </row>
    <row r="2" ht="15.75" customHeight="1">
      <c r="A2" s="2" t="s">
        <v>10</v>
      </c>
      <c r="B2" s="1"/>
      <c r="C2" s="1">
        <f>SUM(D2:E2)</f>
        <v>14</v>
      </c>
      <c r="D2" s="1">
        <f>COUNTIF(N2:N15, "Don't Play")</f>
        <v>4</v>
      </c>
      <c r="E2" s="1">
        <f>COUNTIF(N2:N15, "Play")</f>
        <v>10</v>
      </c>
      <c r="F2" s="1">
        <f>((-D2/C2*LOG(D2/C2,2))+((-E2/C2*LOG(E2/C2,2))))</f>
        <v>0.8631205686</v>
      </c>
      <c r="G2" s="1"/>
      <c r="H2" s="4"/>
      <c r="I2" s="4"/>
      <c r="J2" s="1" t="s">
        <v>11</v>
      </c>
      <c r="K2" s="1" t="s">
        <v>12</v>
      </c>
      <c r="L2" s="1" t="s">
        <v>13</v>
      </c>
      <c r="M2" s="1" t="s">
        <v>14</v>
      </c>
      <c r="N2" s="1" t="s">
        <v>15</v>
      </c>
      <c r="O2" s="4"/>
      <c r="P2" s="4"/>
      <c r="Q2" s="4"/>
      <c r="R2" s="4"/>
      <c r="S2" s="4"/>
      <c r="T2" s="4"/>
      <c r="U2" s="4"/>
      <c r="V2" s="4"/>
      <c r="W2" s="4"/>
      <c r="X2" s="4"/>
      <c r="Y2" s="4"/>
      <c r="Z2" s="4"/>
    </row>
    <row r="3" ht="15.75" customHeight="1">
      <c r="A3" s="5" t="s">
        <v>16</v>
      </c>
      <c r="B3" s="1"/>
      <c r="C3" s="1"/>
      <c r="D3" s="1"/>
      <c r="E3" s="1"/>
      <c r="F3" s="1"/>
      <c r="G3" s="5">
        <f>$F$2-((C4/$C$2*F4)+(C5/$C$2*F5)+(C6/$C$2*F6))</f>
        <v>0.2585210367</v>
      </c>
      <c r="H3" s="4"/>
      <c r="I3" s="4"/>
      <c r="J3" s="1" t="s">
        <v>11</v>
      </c>
      <c r="K3" s="1" t="s">
        <v>12</v>
      </c>
      <c r="L3" s="1" t="s">
        <v>13</v>
      </c>
      <c r="M3" s="1" t="s">
        <v>17</v>
      </c>
      <c r="N3" s="1" t="s">
        <v>15</v>
      </c>
      <c r="O3" s="4"/>
      <c r="P3" s="4"/>
      <c r="Q3" s="4"/>
      <c r="R3" s="4"/>
      <c r="S3" s="4"/>
      <c r="T3" s="4"/>
      <c r="U3" s="4"/>
      <c r="V3" s="4"/>
      <c r="W3" s="4"/>
      <c r="X3" s="4"/>
      <c r="Y3" s="4"/>
      <c r="Z3" s="4"/>
    </row>
    <row r="4" ht="15.75" customHeight="1">
      <c r="A4" s="1"/>
      <c r="B4" s="1" t="s">
        <v>18</v>
      </c>
      <c r="C4" s="1">
        <f t="shared" ref="C4:C6" si="1">SUM(D4:E4)</f>
        <v>4</v>
      </c>
      <c r="D4" s="1">
        <f>COUNTIFS($J$2:$J$15, "Cloudy", $N$2:$N$15, "Don't Play")</f>
        <v>0</v>
      </c>
      <c r="E4" s="1">
        <f>COUNTIFS($J$2:$J$15, "Cloudy", $N$2:$N$15, "Play")</f>
        <v>4</v>
      </c>
      <c r="F4" s="4">
        <v>0.0</v>
      </c>
      <c r="G4" s="2"/>
      <c r="H4" s="4"/>
      <c r="I4" s="4"/>
      <c r="J4" s="1" t="s">
        <v>18</v>
      </c>
      <c r="K4" s="1" t="s">
        <v>12</v>
      </c>
      <c r="L4" s="1" t="s">
        <v>13</v>
      </c>
      <c r="M4" s="1" t="s">
        <v>14</v>
      </c>
      <c r="N4" s="1" t="s">
        <v>19</v>
      </c>
      <c r="O4" s="4"/>
      <c r="P4" s="4"/>
      <c r="Q4" s="4"/>
      <c r="R4" s="4"/>
      <c r="S4" s="4"/>
      <c r="T4" s="4"/>
      <c r="U4" s="4"/>
      <c r="V4" s="4"/>
      <c r="W4" s="4"/>
      <c r="X4" s="4"/>
      <c r="Y4" s="4"/>
      <c r="Z4" s="4"/>
    </row>
    <row r="5" ht="15.75" customHeight="1">
      <c r="A5" s="1"/>
      <c r="B5" s="1" t="s">
        <v>20</v>
      </c>
      <c r="C5" s="1">
        <f t="shared" si="1"/>
        <v>5</v>
      </c>
      <c r="D5" s="1">
        <f>COUNTIFS($J$2:$J$15, "Rainy", $N$2:$N$15, "Don't Play")</f>
        <v>1</v>
      </c>
      <c r="E5" s="1">
        <f>COUNTIFS($J$2:$J$15, "Rainy", $N$2:$N$15, "Play")</f>
        <v>4</v>
      </c>
      <c r="F5" s="1">
        <f>(-D6/C5*LOG(D6/C5,2))+(-E5/C5*LOG(E5/C5,2))</f>
        <v>0.6997218324</v>
      </c>
      <c r="G5" s="2"/>
      <c r="H5" s="4"/>
      <c r="I5" s="4"/>
      <c r="J5" s="1" t="s">
        <v>20</v>
      </c>
      <c r="K5" s="1" t="s">
        <v>21</v>
      </c>
      <c r="L5" s="1" t="s">
        <v>13</v>
      </c>
      <c r="M5" s="1" t="s">
        <v>14</v>
      </c>
      <c r="N5" s="1" t="s">
        <v>19</v>
      </c>
      <c r="O5" s="4"/>
      <c r="P5" s="4"/>
      <c r="Q5" s="4"/>
      <c r="R5" s="4"/>
      <c r="S5" s="4"/>
      <c r="T5" s="4"/>
      <c r="U5" s="4"/>
      <c r="V5" s="4"/>
      <c r="W5" s="4"/>
      <c r="X5" s="4"/>
      <c r="Y5" s="4"/>
      <c r="Z5" s="4"/>
    </row>
    <row r="6" ht="15.75" customHeight="1">
      <c r="A6" s="1"/>
      <c r="B6" s="1" t="s">
        <v>11</v>
      </c>
      <c r="C6" s="1">
        <f t="shared" si="1"/>
        <v>5</v>
      </c>
      <c r="D6" s="1">
        <f>COUNTIFS($J$2:$J$15, "Sunny", $N$2:$N$15, "Don't Play")</f>
        <v>3</v>
      </c>
      <c r="E6" s="1">
        <f>COUNTIFS($J$2:$J$15, "Sunny", $N$2:$N$15, "Play")</f>
        <v>2</v>
      </c>
      <c r="F6" s="1">
        <f>(-D5/C6*LOG(D5/C6,2))+(-E6/C6*LOG(E6/C6,2))</f>
        <v>0.9931568569</v>
      </c>
      <c r="G6" s="2"/>
      <c r="H6" s="4"/>
      <c r="I6" s="4"/>
      <c r="J6" s="1" t="s">
        <v>20</v>
      </c>
      <c r="K6" s="1" t="s">
        <v>22</v>
      </c>
      <c r="L6" s="1" t="s">
        <v>23</v>
      </c>
      <c r="M6" s="1" t="s">
        <v>14</v>
      </c>
      <c r="N6" s="1" t="s">
        <v>19</v>
      </c>
      <c r="O6" s="4"/>
      <c r="P6" s="4"/>
      <c r="Q6" s="4"/>
      <c r="R6" s="4"/>
      <c r="S6" s="4"/>
      <c r="T6" s="4"/>
      <c r="U6" s="4"/>
      <c r="V6" s="4"/>
      <c r="W6" s="4"/>
      <c r="X6" s="4"/>
      <c r="Y6" s="4"/>
      <c r="Z6" s="4"/>
    </row>
    <row r="7" ht="15.75" customHeight="1">
      <c r="A7" s="5" t="s">
        <v>24</v>
      </c>
      <c r="B7" s="1"/>
      <c r="C7" s="1"/>
      <c r="D7" s="4"/>
      <c r="E7" s="1"/>
      <c r="F7" s="1"/>
      <c r="G7" s="5">
        <f>$F$2-((C8/$C$2*F8)+(C9/$C$2*F9)+(C10/$C$2*F10))</f>
        <v>0.1838509254</v>
      </c>
      <c r="H7" s="4"/>
      <c r="I7" s="4"/>
      <c r="J7" s="1" t="s">
        <v>20</v>
      </c>
      <c r="K7" s="1" t="s">
        <v>22</v>
      </c>
      <c r="L7" s="1" t="s">
        <v>23</v>
      </c>
      <c r="M7" s="1" t="s">
        <v>17</v>
      </c>
      <c r="N7" s="1" t="s">
        <v>19</v>
      </c>
      <c r="O7" s="4"/>
      <c r="P7" s="4"/>
      <c r="Q7" s="4"/>
      <c r="R7" s="4"/>
      <c r="S7" s="4"/>
      <c r="T7" s="4"/>
      <c r="U7" s="4"/>
      <c r="V7" s="4"/>
      <c r="W7" s="4"/>
      <c r="X7" s="4"/>
      <c r="Y7" s="4"/>
      <c r="Z7" s="4"/>
    </row>
    <row r="8" ht="15.75" customHeight="1">
      <c r="A8" s="1"/>
      <c r="B8" s="1" t="s">
        <v>22</v>
      </c>
      <c r="C8" s="1">
        <f t="shared" ref="C8:C10" si="2">SUM(D8:E8)</f>
        <v>4</v>
      </c>
      <c r="D8" s="1">
        <f>COUNTIFS($K$2:$K$15, "Cool", $N$2:$N$15, "Don't Play")</f>
        <v>0</v>
      </c>
      <c r="E8" s="1">
        <f>COUNTIFS($K$2:$K$15, "Cool", $N$2:$N$15, "Play")</f>
        <v>4</v>
      </c>
      <c r="F8" s="1">
        <v>0.0</v>
      </c>
      <c r="G8" s="2"/>
      <c r="H8" s="4"/>
      <c r="I8" s="4"/>
      <c r="J8" s="1" t="s">
        <v>18</v>
      </c>
      <c r="K8" s="1" t="s">
        <v>22</v>
      </c>
      <c r="L8" s="1" t="s">
        <v>23</v>
      </c>
      <c r="M8" s="1" t="s">
        <v>17</v>
      </c>
      <c r="N8" s="1" t="s">
        <v>19</v>
      </c>
      <c r="O8" s="4"/>
      <c r="P8" s="4"/>
      <c r="Q8" s="4"/>
      <c r="R8" s="4"/>
      <c r="S8" s="4"/>
      <c r="T8" s="4"/>
      <c r="U8" s="4"/>
      <c r="V8" s="4"/>
      <c r="W8" s="4"/>
      <c r="X8" s="4"/>
      <c r="Y8" s="4"/>
      <c r="Z8" s="4"/>
    </row>
    <row r="9" ht="15.75" customHeight="1">
      <c r="A9" s="1"/>
      <c r="B9" s="1" t="s">
        <v>12</v>
      </c>
      <c r="C9" s="1">
        <f t="shared" si="2"/>
        <v>4</v>
      </c>
      <c r="D9" s="1">
        <f>COUNTIFS($K$2:$K$15, "Hot", $N$2:$N$15, "Don't Play")</f>
        <v>2</v>
      </c>
      <c r="E9" s="1">
        <f>COUNTIFS($K$2:$K$15, "Hot", $N$2:$N$15, "Play")</f>
        <v>2</v>
      </c>
      <c r="F9" s="1">
        <f t="shared" ref="F9:F10" si="3">(-D9/C9*LOG(D9/C9,2))+(-E9/C9*LOG(E9/C9,2))</f>
        <v>1</v>
      </c>
      <c r="G9" s="2"/>
      <c r="H9" s="4"/>
      <c r="I9" s="4"/>
      <c r="J9" s="1" t="s">
        <v>11</v>
      </c>
      <c r="K9" s="1" t="s">
        <v>21</v>
      </c>
      <c r="L9" s="1" t="s">
        <v>13</v>
      </c>
      <c r="M9" s="1" t="s">
        <v>14</v>
      </c>
      <c r="N9" s="1" t="s">
        <v>15</v>
      </c>
      <c r="O9" s="4"/>
      <c r="P9" s="4"/>
      <c r="Q9" s="4"/>
      <c r="R9" s="4"/>
      <c r="S9" s="4"/>
      <c r="T9" s="4"/>
      <c r="U9" s="4"/>
      <c r="V9" s="4"/>
      <c r="W9" s="4"/>
      <c r="X9" s="4"/>
      <c r="Y9" s="4"/>
      <c r="Z9" s="4"/>
    </row>
    <row r="10" ht="15.75" customHeight="1">
      <c r="A10" s="1"/>
      <c r="B10" s="1" t="s">
        <v>21</v>
      </c>
      <c r="C10" s="1">
        <f t="shared" si="2"/>
        <v>6</v>
      </c>
      <c r="D10" s="1">
        <f>COUNTIFS($K$2:$K$15, "Mild", $N$2:$N$15, "Don't Play")</f>
        <v>2</v>
      </c>
      <c r="E10" s="1">
        <f>COUNTIFS($K$2:$K$15, "Mild", $N$2:$N$15, "Play")</f>
        <v>4</v>
      </c>
      <c r="F10" s="1">
        <f t="shared" si="3"/>
        <v>0.9182958341</v>
      </c>
      <c r="G10" s="2"/>
      <c r="H10" s="4"/>
      <c r="I10" s="4"/>
      <c r="J10" s="1" t="s">
        <v>11</v>
      </c>
      <c r="K10" s="1" t="s">
        <v>22</v>
      </c>
      <c r="L10" s="1" t="s">
        <v>23</v>
      </c>
      <c r="M10" s="1" t="s">
        <v>14</v>
      </c>
      <c r="N10" s="1" t="s">
        <v>19</v>
      </c>
      <c r="O10" s="4"/>
      <c r="P10" s="4"/>
      <c r="Q10" s="4"/>
      <c r="R10" s="4"/>
      <c r="S10" s="4"/>
      <c r="T10" s="4"/>
      <c r="U10" s="4"/>
      <c r="V10" s="4"/>
      <c r="W10" s="4"/>
      <c r="X10" s="4"/>
      <c r="Y10" s="4"/>
      <c r="Z10" s="4"/>
    </row>
    <row r="11" ht="15.75" customHeight="1">
      <c r="A11" s="5" t="s">
        <v>25</v>
      </c>
      <c r="B11" s="1"/>
      <c r="C11" s="1"/>
      <c r="D11" s="1"/>
      <c r="E11" s="1"/>
      <c r="F11" s="1"/>
      <c r="G11" s="5">
        <f>$F$2-((C12/$C$2*F12)+(C13/$C$2*F13))</f>
        <v>0.3705065005</v>
      </c>
      <c r="H11" s="4"/>
      <c r="I11" s="4"/>
      <c r="J11" s="1" t="s">
        <v>20</v>
      </c>
      <c r="K11" s="1" t="s">
        <v>21</v>
      </c>
      <c r="L11" s="1" t="s">
        <v>23</v>
      </c>
      <c r="M11" s="1" t="s">
        <v>14</v>
      </c>
      <c r="N11" s="1" t="s">
        <v>19</v>
      </c>
      <c r="O11" s="4"/>
      <c r="P11" s="4"/>
      <c r="Q11" s="4"/>
      <c r="R11" s="4"/>
      <c r="S11" s="4"/>
      <c r="T11" s="4"/>
      <c r="U11" s="4"/>
      <c r="V11" s="4"/>
      <c r="W11" s="4"/>
      <c r="X11" s="4"/>
      <c r="Y11" s="4"/>
      <c r="Z11" s="4"/>
    </row>
    <row r="12" ht="15.75" customHeight="1">
      <c r="A12" s="1"/>
      <c r="B12" s="1" t="s">
        <v>13</v>
      </c>
      <c r="C12" s="1">
        <f t="shared" ref="C12:C13" si="4">SUM(D12:E12)</f>
        <v>7</v>
      </c>
      <c r="D12" s="1">
        <f>COUNTIFS($L$2:$L$15, "High", $N$2:$N$15, "Don't Play")</f>
        <v>4</v>
      </c>
      <c r="E12" s="1">
        <f>COUNTIFS($L$2:$L$15, "High", $N$2:$N$15, "Play")</f>
        <v>3</v>
      </c>
      <c r="F12" s="1">
        <f>(-D12/C12*LOG(D12/C12,2))+(-E12/C12*LOG(E12/C12,2))</f>
        <v>0.985228136</v>
      </c>
      <c r="G12" s="2"/>
      <c r="H12" s="4"/>
      <c r="I12" s="4"/>
      <c r="J12" s="1" t="s">
        <v>11</v>
      </c>
      <c r="K12" s="1" t="s">
        <v>21</v>
      </c>
      <c r="L12" s="1" t="s">
        <v>23</v>
      </c>
      <c r="M12" s="1" t="s">
        <v>17</v>
      </c>
      <c r="N12" s="1" t="s">
        <v>19</v>
      </c>
      <c r="O12" s="4"/>
      <c r="P12" s="4"/>
      <c r="Q12" s="4"/>
      <c r="R12" s="4"/>
      <c r="S12" s="4"/>
      <c r="T12" s="4"/>
      <c r="U12" s="4"/>
      <c r="V12" s="4"/>
      <c r="W12" s="4"/>
      <c r="X12" s="4"/>
      <c r="Y12" s="4"/>
      <c r="Z12" s="4"/>
    </row>
    <row r="13" ht="15.75" customHeight="1">
      <c r="A13" s="1"/>
      <c r="B13" s="1" t="s">
        <v>23</v>
      </c>
      <c r="C13" s="1">
        <f t="shared" si="4"/>
        <v>7</v>
      </c>
      <c r="D13" s="1">
        <f>COUNTIFS($L$2:$L$15, "Normal", $N$2:$N$15, "Don't Play")</f>
        <v>0</v>
      </c>
      <c r="E13" s="1">
        <f>COUNTIFS($L$2:$L$15, "Normal", $N$2:$N$15, "Play")</f>
        <v>7</v>
      </c>
      <c r="F13" s="1">
        <v>0.0</v>
      </c>
      <c r="G13" s="2"/>
      <c r="H13" s="4"/>
      <c r="I13" s="4"/>
      <c r="J13" s="1" t="s">
        <v>18</v>
      </c>
      <c r="K13" s="1" t="s">
        <v>21</v>
      </c>
      <c r="L13" s="1" t="s">
        <v>13</v>
      </c>
      <c r="M13" s="1" t="s">
        <v>17</v>
      </c>
      <c r="N13" s="1" t="s">
        <v>19</v>
      </c>
      <c r="O13" s="4"/>
      <c r="P13" s="4"/>
      <c r="Q13" s="4"/>
      <c r="R13" s="4"/>
      <c r="S13" s="4"/>
      <c r="T13" s="4"/>
      <c r="U13" s="4"/>
      <c r="V13" s="4"/>
      <c r="W13" s="4"/>
      <c r="X13" s="4"/>
      <c r="Y13" s="4"/>
      <c r="Z13" s="4"/>
    </row>
    <row r="14" ht="15.75" customHeight="1">
      <c r="A14" s="5" t="s">
        <v>26</v>
      </c>
      <c r="B14" s="1"/>
      <c r="C14" s="1"/>
      <c r="D14" s="1"/>
      <c r="E14" s="1"/>
      <c r="F14" s="1"/>
      <c r="G14" s="5">
        <f>$F$2-((C15/$C$2*F15)+(C16/$C$2*F16))</f>
        <v>0.005977711424</v>
      </c>
      <c r="H14" s="4"/>
      <c r="I14" s="4"/>
      <c r="J14" s="1" t="s">
        <v>18</v>
      </c>
      <c r="K14" s="1" t="s">
        <v>12</v>
      </c>
      <c r="L14" s="1" t="s">
        <v>23</v>
      </c>
      <c r="M14" s="1" t="s">
        <v>14</v>
      </c>
      <c r="N14" s="1" t="s">
        <v>19</v>
      </c>
      <c r="O14" s="4"/>
      <c r="P14" s="4"/>
      <c r="Q14" s="4"/>
      <c r="R14" s="4"/>
      <c r="S14" s="4"/>
      <c r="T14" s="4"/>
      <c r="U14" s="4"/>
      <c r="V14" s="4"/>
      <c r="W14" s="4"/>
      <c r="X14" s="4"/>
      <c r="Y14" s="4"/>
      <c r="Z14" s="4"/>
    </row>
    <row r="15" ht="15.75" customHeight="1">
      <c r="A15" s="1"/>
      <c r="B15" s="1" t="s">
        <v>27</v>
      </c>
      <c r="C15" s="1">
        <f t="shared" ref="C15:C16" si="5">SUM(D15:E15)</f>
        <v>8</v>
      </c>
      <c r="D15" s="1">
        <f>COUNTIFS($M$2:$M$15, "No", $N$2:$N$15, "Don't Play")</f>
        <v>2</v>
      </c>
      <c r="E15" s="1">
        <f>COUNTIFS($M$2:$M$15, "No", $N$2:$N$15, "Play")</f>
        <v>6</v>
      </c>
      <c r="F15" s="1">
        <f t="shared" ref="F15:F16" si="6">(-D15/C15*LOG(D15/C15,2))+(-E15/C15*LOG(E15/C15,2))</f>
        <v>0.8112781245</v>
      </c>
      <c r="G15" s="1"/>
      <c r="H15" s="4"/>
      <c r="I15" s="4"/>
      <c r="J15" s="1" t="s">
        <v>20</v>
      </c>
      <c r="K15" s="1" t="s">
        <v>21</v>
      </c>
      <c r="L15" s="1" t="s">
        <v>13</v>
      </c>
      <c r="M15" s="1" t="s">
        <v>17</v>
      </c>
      <c r="N15" s="1" t="s">
        <v>15</v>
      </c>
      <c r="O15" s="4"/>
      <c r="P15" s="4"/>
      <c r="Q15" s="4"/>
      <c r="R15" s="4"/>
      <c r="S15" s="4"/>
      <c r="T15" s="4"/>
      <c r="U15" s="4"/>
      <c r="V15" s="4"/>
      <c r="W15" s="4"/>
      <c r="X15" s="4"/>
      <c r="Y15" s="4"/>
      <c r="Z15" s="4"/>
    </row>
    <row r="16" ht="15.75" customHeight="1">
      <c r="A16" s="1"/>
      <c r="B16" s="1" t="s">
        <v>28</v>
      </c>
      <c r="C16" s="1">
        <f t="shared" si="5"/>
        <v>6</v>
      </c>
      <c r="D16" s="1">
        <f>COUNTIFS($M$2:$M$15, "Yes", $N$2:$N$15, "Don't Play")</f>
        <v>2</v>
      </c>
      <c r="E16" s="1">
        <f>COUNTIFS($M$2:$M$15, "Yes", $N$2:$N$15, "Play")</f>
        <v>4</v>
      </c>
      <c r="F16" s="1">
        <f t="shared" si="6"/>
        <v>0.9182958341</v>
      </c>
      <c r="G16" s="1"/>
      <c r="H16" s="4"/>
      <c r="I16" s="4"/>
      <c r="J16" s="4"/>
      <c r="K16" s="4"/>
      <c r="L16" s="4"/>
      <c r="M16" s="4"/>
      <c r="N16" s="4"/>
      <c r="O16" s="4"/>
      <c r="P16" s="4"/>
      <c r="Q16" s="4"/>
      <c r="R16" s="4"/>
      <c r="S16" s="4"/>
      <c r="T16" s="4"/>
      <c r="U16" s="4"/>
      <c r="V16" s="4"/>
      <c r="W16" s="4"/>
      <c r="X16" s="4"/>
      <c r="Y16" s="4"/>
      <c r="Z16" s="4"/>
    </row>
    <row r="17" ht="15.75" customHeight="1">
      <c r="A17" s="4"/>
      <c r="B17" s="4"/>
      <c r="C17" s="4"/>
      <c r="D17" s="4"/>
      <c r="E17" s="4"/>
      <c r="F17" s="4"/>
      <c r="G17" s="4"/>
      <c r="H17" s="4"/>
      <c r="I17" s="4"/>
      <c r="J17" s="4"/>
      <c r="K17" s="4"/>
      <c r="L17" s="4"/>
      <c r="M17" s="4"/>
      <c r="N17" s="4"/>
      <c r="O17" s="4"/>
      <c r="P17" s="4"/>
      <c r="Q17" s="4"/>
      <c r="R17" s="4"/>
      <c r="S17" s="4"/>
      <c r="T17" s="4"/>
      <c r="U17" s="4"/>
      <c r="V17" s="4"/>
      <c r="W17" s="4"/>
      <c r="X17" s="4"/>
      <c r="Y17" s="4"/>
      <c r="Z17" s="4"/>
    </row>
    <row r="18" ht="15.7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ht="15.75" customHeight="1">
      <c r="A19" s="6" t="s">
        <v>29</v>
      </c>
      <c r="B19" s="7"/>
      <c r="C19" s="4"/>
      <c r="D19" s="4"/>
      <c r="E19" s="4"/>
      <c r="F19" s="4"/>
      <c r="G19" s="4"/>
      <c r="H19" s="4"/>
      <c r="I19" s="4"/>
      <c r="J19" s="4"/>
      <c r="K19" s="4"/>
      <c r="L19" s="4"/>
      <c r="M19" s="4"/>
      <c r="N19" s="4"/>
      <c r="O19" s="4"/>
      <c r="P19" s="4"/>
      <c r="Q19" s="4"/>
      <c r="R19" s="4"/>
      <c r="S19" s="4"/>
      <c r="T19" s="4"/>
      <c r="U19" s="4"/>
      <c r="V19" s="4"/>
      <c r="W19" s="4"/>
      <c r="X19" s="4"/>
      <c r="Y19" s="4"/>
      <c r="Z19" s="4"/>
    </row>
    <row r="20" ht="15.75" customHeight="1">
      <c r="A20" s="8"/>
      <c r="B20" s="4"/>
      <c r="C20" s="2" t="s">
        <v>30</v>
      </c>
      <c r="D20" s="2" t="s">
        <v>31</v>
      </c>
      <c r="E20" s="2" t="s">
        <v>2</v>
      </c>
      <c r="F20" s="2" t="s">
        <v>3</v>
      </c>
      <c r="G20" s="2" t="s">
        <v>4</v>
      </c>
      <c r="H20" s="4"/>
      <c r="I20" s="4"/>
      <c r="J20" s="4"/>
      <c r="K20" s="4"/>
      <c r="L20" s="4"/>
      <c r="M20" s="4"/>
      <c r="N20" s="4"/>
      <c r="O20" s="4"/>
      <c r="P20" s="4"/>
      <c r="Q20" s="4"/>
      <c r="R20" s="4"/>
      <c r="S20" s="4"/>
      <c r="T20" s="4"/>
      <c r="U20" s="4"/>
      <c r="V20" s="4"/>
      <c r="W20" s="4"/>
      <c r="X20" s="4"/>
      <c r="Y20" s="4"/>
      <c r="Z20" s="4"/>
    </row>
    <row r="21" ht="15.75" customHeight="1">
      <c r="A21" s="2" t="s">
        <v>32</v>
      </c>
      <c r="B21" s="1"/>
      <c r="C21" s="1">
        <f>COUNTIF(L2:L15,"High")</f>
        <v>7</v>
      </c>
      <c r="D21" s="1">
        <f>COUNTIFS(L2:L15, "High", N2:N15, "Don't Play")</f>
        <v>4</v>
      </c>
      <c r="E21" s="1">
        <f>COUNTIFS(L2:L15, "High", N2:N15, "Play")</f>
        <v>3</v>
      </c>
      <c r="F21" s="1">
        <f>(-D21/C21*LOG(D21/C21,2))+(-E21/C21*LOG(E21/C21,2))</f>
        <v>0.985228136</v>
      </c>
      <c r="G21" s="1"/>
      <c r="H21" s="4"/>
      <c r="I21" s="4"/>
      <c r="J21" s="4"/>
      <c r="K21" s="4"/>
      <c r="L21" s="4"/>
      <c r="M21" s="4"/>
      <c r="N21" s="4"/>
      <c r="O21" s="4"/>
      <c r="P21" s="4"/>
      <c r="Q21" s="4"/>
      <c r="R21" s="4"/>
      <c r="S21" s="4"/>
      <c r="T21" s="4"/>
      <c r="U21" s="4"/>
      <c r="V21" s="4"/>
      <c r="W21" s="4"/>
      <c r="X21" s="4"/>
      <c r="Y21" s="4"/>
      <c r="Z21" s="4"/>
    </row>
    <row r="22" ht="15.75" customHeight="1">
      <c r="A22" s="5" t="s">
        <v>16</v>
      </c>
      <c r="B22" s="1"/>
      <c r="C22" s="1"/>
      <c r="D22" s="1"/>
      <c r="E22" s="1"/>
      <c r="F22" s="1"/>
      <c r="G22" s="5">
        <f>F21-((C23/$C$21*F23)+(C24/$C$21*F24)+(C25/$C$21*F25))</f>
        <v>0.6995138503</v>
      </c>
      <c r="H22" s="4"/>
      <c r="I22" s="4"/>
      <c r="J22" s="4"/>
      <c r="K22" s="4"/>
      <c r="L22" s="4"/>
      <c r="M22" s="4"/>
      <c r="N22" s="4"/>
      <c r="O22" s="4"/>
      <c r="P22" s="4"/>
      <c r="Q22" s="4"/>
      <c r="R22" s="4"/>
      <c r="S22" s="4"/>
      <c r="T22" s="4"/>
      <c r="U22" s="4"/>
      <c r="V22" s="4"/>
      <c r="W22" s="4"/>
      <c r="X22" s="4"/>
      <c r="Y22" s="4"/>
      <c r="Z22" s="4"/>
    </row>
    <row r="23" ht="15.75" customHeight="1">
      <c r="A23" s="1"/>
      <c r="B23" s="1" t="s">
        <v>18</v>
      </c>
      <c r="C23" s="1">
        <f>COUNTIFS(J2:J15, "Cloudy", L2:L15,"High")</f>
        <v>2</v>
      </c>
      <c r="D23" s="1">
        <f>COUNTIFS(J2:J15, "Cloudy", L2:L15,"High", N2:N15, "Don't Play")</f>
        <v>0</v>
      </c>
      <c r="E23" s="1">
        <f>COUNTIFS(J2:J15, "Cloudy", L2:L15,"High", N2:N15, "Play")</f>
        <v>2</v>
      </c>
      <c r="F23" s="1">
        <v>0.0</v>
      </c>
      <c r="G23" s="1"/>
      <c r="H23" s="4"/>
      <c r="I23" s="4"/>
      <c r="J23" s="4"/>
      <c r="K23" s="4"/>
      <c r="L23" s="4"/>
      <c r="M23" s="4"/>
      <c r="N23" s="4"/>
      <c r="O23" s="4"/>
      <c r="P23" s="4"/>
      <c r="Q23" s="4"/>
      <c r="R23" s="4"/>
      <c r="S23" s="4"/>
      <c r="T23" s="4"/>
      <c r="U23" s="4"/>
      <c r="V23" s="4"/>
      <c r="W23" s="4"/>
      <c r="X23" s="4"/>
      <c r="Y23" s="4"/>
      <c r="Z23" s="4"/>
    </row>
    <row r="24" ht="15.75" customHeight="1">
      <c r="A24" s="1"/>
      <c r="B24" s="1" t="s">
        <v>20</v>
      </c>
      <c r="C24" s="1">
        <f>COUNTIFS(J2:J15, "Rainy", L2:L15,"High")</f>
        <v>2</v>
      </c>
      <c r="D24" s="1">
        <f>COUNTIFS(J2:J15, "Rainy", L2:L15,"High", N2:N15, "Don't Play")</f>
        <v>1</v>
      </c>
      <c r="E24" s="1">
        <f>COUNTIFS(J2:J15, "Rainy", L2:L15,"High", N2:N15, "Play")</f>
        <v>1</v>
      </c>
      <c r="F24" s="1">
        <f>(-D24/C24*LOG(D24/C24,2))+(-E24/C24*LOG(E24/C24,2))</f>
        <v>1</v>
      </c>
      <c r="G24" s="1"/>
      <c r="H24" s="4"/>
      <c r="I24" s="4"/>
      <c r="J24" s="4"/>
      <c r="K24" s="4"/>
      <c r="L24" s="4"/>
      <c r="M24" s="4"/>
      <c r="N24" s="4"/>
      <c r="O24" s="4"/>
      <c r="P24" s="4"/>
      <c r="Q24" s="4"/>
      <c r="R24" s="4"/>
      <c r="S24" s="4"/>
      <c r="T24" s="4"/>
      <c r="U24" s="4"/>
      <c r="V24" s="4"/>
      <c r="W24" s="4"/>
      <c r="X24" s="4"/>
      <c r="Y24" s="4"/>
      <c r="Z24" s="4"/>
    </row>
    <row r="25" ht="15.75" customHeight="1">
      <c r="A25" s="1"/>
      <c r="B25" s="1" t="s">
        <v>11</v>
      </c>
      <c r="C25" s="1">
        <f>COUNTIFS(J2:J15, "Sunny", L2:L15,"High")</f>
        <v>3</v>
      </c>
      <c r="D25" s="1">
        <f>COUNTIFS($J$2:$J$15, "Sunny", $L$2:$L$15,"High", $N$2:$N$15, "Don't Play")</f>
        <v>3</v>
      </c>
      <c r="E25" s="1">
        <f>COUNTIFS(J2:J15, "Sunny", L2:L15,"High", N2:N15, "Play")</f>
        <v>0</v>
      </c>
      <c r="F25" s="1">
        <v>0.0</v>
      </c>
      <c r="G25" s="1"/>
      <c r="H25" s="4"/>
      <c r="I25" s="4"/>
      <c r="J25" s="4"/>
      <c r="K25" s="4"/>
      <c r="L25" s="4"/>
      <c r="M25" s="4"/>
      <c r="N25" s="4"/>
      <c r="O25" s="4"/>
      <c r="P25" s="4"/>
      <c r="Q25" s="4"/>
      <c r="R25" s="4"/>
      <c r="S25" s="4"/>
      <c r="T25" s="4"/>
      <c r="U25" s="4"/>
      <c r="V25" s="4"/>
      <c r="W25" s="4"/>
      <c r="X25" s="4"/>
      <c r="Y25" s="4"/>
      <c r="Z25" s="4"/>
    </row>
    <row r="26" ht="15.75" customHeight="1">
      <c r="A26" s="5" t="s">
        <v>24</v>
      </c>
      <c r="B26" s="1"/>
      <c r="C26" s="1"/>
      <c r="D26" s="1"/>
      <c r="E26" s="1"/>
      <c r="F26" s="1"/>
      <c r="G26" s="5">
        <f>F21-((C27/C21*F27)+(C28/C21*F28)+(C29/C21*F29))</f>
        <v>0.02024420715</v>
      </c>
      <c r="H26" s="4"/>
      <c r="I26" s="4"/>
      <c r="J26" s="4"/>
      <c r="K26" s="4"/>
      <c r="L26" s="4"/>
      <c r="M26" s="4"/>
      <c r="N26" s="4"/>
      <c r="O26" s="4"/>
      <c r="P26" s="4"/>
      <c r="Q26" s="4"/>
      <c r="R26" s="4"/>
      <c r="S26" s="4"/>
      <c r="T26" s="4"/>
      <c r="U26" s="4"/>
      <c r="V26" s="4"/>
      <c r="W26" s="4"/>
      <c r="X26" s="4"/>
      <c r="Y26" s="4"/>
      <c r="Z26" s="4"/>
    </row>
    <row r="27" ht="15.75" customHeight="1">
      <c r="A27" s="1"/>
      <c r="B27" s="1" t="s">
        <v>22</v>
      </c>
      <c r="C27" s="1">
        <f t="shared" ref="C27:C29" si="7">SUM(D27:E27)</f>
        <v>0</v>
      </c>
      <c r="D27" s="1">
        <f>COUNTIFS($K$2:$K$15, "Cool", $L$2:$L$15,"High", $N$2:$N$15, "Don't Play")</f>
        <v>0</v>
      </c>
      <c r="E27" s="1">
        <f>COUNTIFS($K$2:$K$15, "Cool", $L$2:$L$15,"High", $N$2:$N$15, "Play")</f>
        <v>0</v>
      </c>
      <c r="F27" s="1">
        <v>0.0</v>
      </c>
      <c r="G27" s="1"/>
      <c r="H27" s="4"/>
      <c r="I27" s="4"/>
      <c r="J27" s="4"/>
      <c r="K27" s="4"/>
      <c r="L27" s="4"/>
      <c r="M27" s="4"/>
      <c r="N27" s="4"/>
      <c r="O27" s="4"/>
      <c r="P27" s="4"/>
      <c r="Q27" s="4"/>
      <c r="R27" s="4"/>
      <c r="S27" s="4"/>
      <c r="T27" s="4"/>
      <c r="U27" s="4"/>
      <c r="V27" s="4"/>
      <c r="W27" s="4"/>
      <c r="X27" s="4"/>
      <c r="Y27" s="4"/>
      <c r="Z27" s="4"/>
    </row>
    <row r="28" ht="15.75" customHeight="1">
      <c r="A28" s="1"/>
      <c r="B28" s="1" t="s">
        <v>12</v>
      </c>
      <c r="C28" s="1">
        <f t="shared" si="7"/>
        <v>3</v>
      </c>
      <c r="D28" s="1">
        <f>COUNTIFS($K$2:$K$15, "Hot", $L$2:$L$15,"High", $N$2:$N$15, "Don't Play")</f>
        <v>2</v>
      </c>
      <c r="E28" s="1">
        <f>COUNTIFS($K$2:$K$15, "Hot", $L$2:$L$15,"High", $N$2:$N$15, "Play")</f>
        <v>1</v>
      </c>
      <c r="F28" s="1">
        <f t="shared" ref="F28:F29" si="8">(-D28/C28*LOG(D28/C28,2))+(-E28/C28*LOG(E28/C28,2))</f>
        <v>0.9182958341</v>
      </c>
      <c r="G28" s="1"/>
      <c r="H28" s="4"/>
      <c r="I28" s="4"/>
      <c r="J28" s="4"/>
      <c r="K28" s="4"/>
      <c r="L28" s="4"/>
      <c r="M28" s="4"/>
      <c r="N28" s="4"/>
      <c r="O28" s="4"/>
      <c r="P28" s="4"/>
      <c r="Q28" s="4"/>
      <c r="R28" s="4"/>
      <c r="S28" s="4"/>
      <c r="T28" s="4"/>
      <c r="U28" s="4"/>
      <c r="V28" s="4"/>
      <c r="W28" s="4"/>
      <c r="X28" s="4"/>
      <c r="Y28" s="4"/>
      <c r="Z28" s="4"/>
    </row>
    <row r="29" ht="15.75" customHeight="1">
      <c r="A29" s="1"/>
      <c r="B29" s="1" t="s">
        <v>21</v>
      </c>
      <c r="C29" s="1">
        <f t="shared" si="7"/>
        <v>4</v>
      </c>
      <c r="D29" s="1">
        <f>COUNTIFS($K$2:$K$15, "Mild", $L$2:$L$15,"High", $N$2:$N$15, "Don't Play")</f>
        <v>2</v>
      </c>
      <c r="E29" s="1">
        <f>COUNTIFS($K$2:$K$15, "Mild", $L$2:$L$15,"High", $N$2:$N$15, "Play")</f>
        <v>2</v>
      </c>
      <c r="F29" s="1">
        <f t="shared" si="8"/>
        <v>1</v>
      </c>
      <c r="G29" s="1"/>
      <c r="H29" s="4"/>
      <c r="I29" s="4"/>
      <c r="J29" s="4"/>
      <c r="K29" s="4"/>
      <c r="L29" s="4"/>
      <c r="M29" s="4"/>
      <c r="N29" s="4"/>
      <c r="O29" s="4"/>
      <c r="P29" s="4"/>
      <c r="Q29" s="4"/>
      <c r="R29" s="4"/>
      <c r="S29" s="4"/>
      <c r="T29" s="4"/>
      <c r="U29" s="4"/>
      <c r="V29" s="4"/>
      <c r="W29" s="4"/>
      <c r="X29" s="4"/>
      <c r="Y29" s="4"/>
      <c r="Z29" s="4"/>
    </row>
    <row r="30" ht="15.75" customHeight="1">
      <c r="A30" s="5" t="s">
        <v>26</v>
      </c>
      <c r="B30" s="1"/>
      <c r="C30" s="1"/>
      <c r="D30" s="1"/>
      <c r="E30" s="1"/>
      <c r="F30" s="1"/>
      <c r="G30" s="5">
        <f>F21-((C31/C21*F31)+(C32/C21*F32))</f>
        <v>0.02024420715</v>
      </c>
      <c r="H30" s="4"/>
      <c r="I30" s="4"/>
      <c r="J30" s="4"/>
      <c r="K30" s="4"/>
      <c r="L30" s="4"/>
      <c r="M30" s="4"/>
      <c r="N30" s="4"/>
      <c r="O30" s="4"/>
      <c r="P30" s="4"/>
      <c r="Q30" s="4"/>
      <c r="R30" s="4"/>
      <c r="S30" s="4"/>
      <c r="T30" s="4"/>
      <c r="U30" s="4"/>
      <c r="V30" s="4"/>
      <c r="W30" s="4"/>
      <c r="X30" s="4"/>
      <c r="Y30" s="4"/>
      <c r="Z30" s="4"/>
    </row>
    <row r="31" ht="15.75" customHeight="1">
      <c r="A31" s="1"/>
      <c r="B31" s="1" t="s">
        <v>14</v>
      </c>
      <c r="C31" s="1">
        <f t="shared" ref="C31:C32" si="9">SUM(D31:E31)</f>
        <v>4</v>
      </c>
      <c r="D31" s="1">
        <f>COUNTIFS($M$2:$M$15, "No", $L$2:$L$15,"High", $N$2:$N$15, "Don't Play")</f>
        <v>2</v>
      </c>
      <c r="E31" s="1">
        <f>COUNTIFS($M$2:$M$15, "No", $L$2:$L$15,"High", $N$2:$N$15, "Play")</f>
        <v>2</v>
      </c>
      <c r="F31" s="1">
        <f t="shared" ref="F31:F32" si="10">(-D31/C31*LOG(D31/C31,2))+(-E31/C31*LOG(E31/C31,2))</f>
        <v>1</v>
      </c>
      <c r="G31" s="1"/>
      <c r="H31" s="4"/>
      <c r="I31" s="4"/>
      <c r="J31" s="4"/>
      <c r="K31" s="4"/>
      <c r="L31" s="4"/>
      <c r="M31" s="4"/>
      <c r="N31" s="4"/>
      <c r="O31" s="4"/>
      <c r="P31" s="4"/>
      <c r="Q31" s="4"/>
      <c r="R31" s="4"/>
      <c r="S31" s="4"/>
      <c r="T31" s="4"/>
      <c r="U31" s="4"/>
      <c r="V31" s="4"/>
      <c r="W31" s="4"/>
      <c r="X31" s="4"/>
      <c r="Y31" s="4"/>
      <c r="Z31" s="4"/>
    </row>
    <row r="32" ht="15.75" customHeight="1">
      <c r="A32" s="1"/>
      <c r="B32" s="1" t="s">
        <v>17</v>
      </c>
      <c r="C32" s="1">
        <f t="shared" si="9"/>
        <v>3</v>
      </c>
      <c r="D32" s="1">
        <f>COUNTIFS($M$2:$M$15, "Yes", $L$2:$L$15,"High", $N$2:$N$15, "Don't Play")</f>
        <v>2</v>
      </c>
      <c r="E32" s="1">
        <f>COUNTIFS($M$2:$M$15, "Yes", $L$2:$L$15,"High", $N$2:$N$15, "Play")</f>
        <v>1</v>
      </c>
      <c r="F32" s="1">
        <f t="shared" si="10"/>
        <v>0.9182958341</v>
      </c>
      <c r="G32" s="1"/>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6" t="s">
        <v>33</v>
      </c>
      <c r="B35" s="7"/>
      <c r="C35" s="9"/>
      <c r="D35" s="9"/>
      <c r="E35" s="9"/>
      <c r="F35" s="9"/>
      <c r="G35" s="9"/>
      <c r="H35" s="4"/>
      <c r="I35" s="4"/>
      <c r="J35" s="4"/>
      <c r="K35" s="4"/>
      <c r="L35" s="4"/>
      <c r="M35" s="4"/>
      <c r="N35" s="4"/>
      <c r="O35" s="4"/>
      <c r="P35" s="4"/>
      <c r="Q35" s="4"/>
      <c r="R35" s="4"/>
      <c r="S35" s="4"/>
      <c r="T35" s="4"/>
      <c r="U35" s="4"/>
      <c r="V35" s="4"/>
      <c r="W35" s="4"/>
      <c r="X35" s="4"/>
      <c r="Y35" s="4"/>
      <c r="Z35" s="4"/>
    </row>
    <row r="36" ht="15.75" customHeight="1">
      <c r="A36" s="10"/>
      <c r="B36" s="9"/>
      <c r="C36" s="11" t="s">
        <v>30</v>
      </c>
      <c r="D36" s="11" t="s">
        <v>31</v>
      </c>
      <c r="E36" s="11" t="s">
        <v>2</v>
      </c>
      <c r="F36" s="11" t="s">
        <v>3</v>
      </c>
      <c r="G36" s="11" t="s">
        <v>4</v>
      </c>
      <c r="H36" s="4"/>
      <c r="I36" s="4"/>
      <c r="J36" s="4"/>
      <c r="K36" s="4"/>
      <c r="L36" s="4"/>
      <c r="M36" s="4"/>
      <c r="N36" s="4"/>
      <c r="O36" s="4"/>
      <c r="P36" s="4"/>
      <c r="Q36" s="4"/>
      <c r="R36" s="4"/>
      <c r="S36" s="4"/>
      <c r="T36" s="4"/>
      <c r="U36" s="4"/>
      <c r="V36" s="4"/>
      <c r="W36" s="4"/>
      <c r="X36" s="4"/>
      <c r="Y36" s="4"/>
      <c r="Z36" s="4"/>
    </row>
    <row r="37" ht="15.75" customHeight="1">
      <c r="A37" s="12" t="s">
        <v>34</v>
      </c>
      <c r="B37" s="2"/>
      <c r="C37" s="13">
        <f>COUNTIFS($L$2:$L$15,"High", $J$2:$J$15,"Rainy")</f>
        <v>2</v>
      </c>
      <c r="D37" s="13">
        <f>COUNTIFS($L$2:$L$15,"High", $J$2:$J$15,"Rainy", $N$2:$N$15, "Don't Play")</f>
        <v>1</v>
      </c>
      <c r="E37" s="13">
        <f>COUNTIFS($L$2:$L$15,"High", $J$2:$J$15,"Rainy", $N$2:$N$15, "Play")</f>
        <v>1</v>
      </c>
      <c r="F37" s="13">
        <f>((-D37/C37*LOG(D37/C37,2))+((-E37/C37*LOG(E37/C37,2))))</f>
        <v>1</v>
      </c>
      <c r="G37" s="13"/>
      <c r="H37" s="4"/>
      <c r="I37" s="4"/>
      <c r="J37" s="4"/>
      <c r="K37" s="4"/>
      <c r="L37" s="4"/>
      <c r="M37" s="4"/>
      <c r="N37" s="4"/>
      <c r="O37" s="4"/>
      <c r="P37" s="4"/>
      <c r="Q37" s="4"/>
      <c r="R37" s="4"/>
      <c r="S37" s="4"/>
      <c r="T37" s="4"/>
      <c r="U37" s="4"/>
      <c r="V37" s="4"/>
      <c r="W37" s="4"/>
      <c r="X37" s="4"/>
      <c r="Y37" s="4"/>
      <c r="Z37" s="4"/>
    </row>
    <row r="38" ht="15.75" customHeight="1">
      <c r="A38" s="5" t="s">
        <v>24</v>
      </c>
      <c r="B38" s="13"/>
      <c r="C38" s="13"/>
      <c r="D38" s="13"/>
      <c r="E38" s="13"/>
      <c r="F38" s="13"/>
      <c r="G38" s="5">
        <f>F37-((C39/C37*F39)+(C40/C37*F40)+(C41/C37*F41))</f>
        <v>0</v>
      </c>
      <c r="H38" s="4"/>
      <c r="I38" s="4"/>
      <c r="J38" s="4"/>
      <c r="K38" s="4"/>
      <c r="L38" s="4"/>
      <c r="M38" s="4"/>
      <c r="N38" s="4"/>
      <c r="O38" s="4"/>
      <c r="P38" s="4"/>
      <c r="Q38" s="4"/>
      <c r="R38" s="4"/>
      <c r="S38" s="4"/>
      <c r="T38" s="4"/>
      <c r="U38" s="4"/>
      <c r="V38" s="4"/>
      <c r="W38" s="4"/>
      <c r="X38" s="4"/>
      <c r="Y38" s="4"/>
      <c r="Z38" s="4"/>
    </row>
    <row r="39" ht="15.75" customHeight="1">
      <c r="A39" s="13"/>
      <c r="B39" s="13" t="s">
        <v>22</v>
      </c>
      <c r="C39" s="13">
        <f t="shared" ref="C39:C41" si="11">SUM(D39:E39)</f>
        <v>0</v>
      </c>
      <c r="D39" s="13">
        <f>COUNTIFS($L$2:$L$15,"High", $J$2:$J$15,"Rainy", $N$2:$N$15, "Don't Play", $K$2:$K$15, "Cool")</f>
        <v>0</v>
      </c>
      <c r="E39" s="13">
        <f>COUNTIFS($L$2:$L$15,"High", $J$2:$J$15,"Rainy", $N$2:$N$15, "Play", $K$2:$K$15, "Cool")</f>
        <v>0</v>
      </c>
      <c r="F39" s="13">
        <v>0.0</v>
      </c>
      <c r="G39" s="13"/>
      <c r="H39" s="4"/>
      <c r="I39" s="4"/>
      <c r="J39" s="4"/>
      <c r="K39" s="4"/>
      <c r="L39" s="4"/>
      <c r="M39" s="4"/>
      <c r="N39" s="4"/>
      <c r="O39" s="4"/>
      <c r="P39" s="4"/>
      <c r="Q39" s="4"/>
      <c r="R39" s="4"/>
      <c r="S39" s="4"/>
      <c r="T39" s="4"/>
      <c r="U39" s="4"/>
      <c r="V39" s="4"/>
      <c r="W39" s="4"/>
      <c r="X39" s="4"/>
      <c r="Y39" s="4"/>
      <c r="Z39" s="4"/>
    </row>
    <row r="40" ht="15.75" customHeight="1">
      <c r="A40" s="13"/>
      <c r="B40" s="13" t="s">
        <v>12</v>
      </c>
      <c r="C40" s="13">
        <f t="shared" si="11"/>
        <v>0</v>
      </c>
      <c r="D40" s="13">
        <f>COUNTIFS($L$2:$L$15,"High", $J$2:$J$15,"Rainy", $N$2:$N$15, "Don't Play", $K$2:$K$15, "Hot")</f>
        <v>0</v>
      </c>
      <c r="E40" s="13">
        <f>COUNTIFS($L$2:$L$15,"High", $J$2:$J$15,"Rainy", $N$2:$N$15, "Play", $K$2:$K$15, "Hot")</f>
        <v>0</v>
      </c>
      <c r="F40" s="13">
        <v>0.0</v>
      </c>
      <c r="G40" s="13"/>
      <c r="H40" s="4"/>
      <c r="I40" s="4"/>
      <c r="J40" s="4"/>
      <c r="K40" s="4"/>
      <c r="L40" s="4"/>
      <c r="M40" s="4"/>
      <c r="N40" s="4"/>
      <c r="O40" s="4"/>
      <c r="P40" s="4"/>
      <c r="Q40" s="4"/>
      <c r="R40" s="4"/>
      <c r="S40" s="4"/>
      <c r="T40" s="4"/>
      <c r="U40" s="4"/>
      <c r="V40" s="4"/>
      <c r="W40" s="4"/>
      <c r="X40" s="4"/>
      <c r="Y40" s="4"/>
      <c r="Z40" s="4"/>
    </row>
    <row r="41" ht="15.75" customHeight="1">
      <c r="A41" s="13"/>
      <c r="B41" s="13" t="s">
        <v>21</v>
      </c>
      <c r="C41" s="13">
        <f t="shared" si="11"/>
        <v>2</v>
      </c>
      <c r="D41" s="13">
        <f>COUNTIFS($L$2:$L$15,"High", $J$2:$J$15,"Rainy", $N$2:$N$15, "Don't Play", $K$2:$K$15, "Mild")</f>
        <v>1</v>
      </c>
      <c r="E41" s="13">
        <f>COUNTIFS($L$2:$L$15,"High", $J$2:$J$15,"Rainy", $N$2:$N$15, "Play", $K$2:$K$15, "Mild")</f>
        <v>1</v>
      </c>
      <c r="F41" s="13">
        <f>(-D41/C41*LOG(D41/C41,2))+(-E41/C41*LOG(E41/C41,2))</f>
        <v>1</v>
      </c>
      <c r="G41" s="13"/>
      <c r="H41" s="4"/>
      <c r="I41" s="4"/>
      <c r="J41" s="14" t="s">
        <v>35</v>
      </c>
      <c r="Q41" s="4"/>
      <c r="R41" s="4"/>
      <c r="S41" s="4"/>
      <c r="T41" s="4"/>
      <c r="U41" s="4"/>
      <c r="V41" s="4"/>
      <c r="W41" s="4"/>
      <c r="X41" s="4"/>
      <c r="Y41" s="4"/>
      <c r="Z41" s="4"/>
    </row>
    <row r="42" ht="15.75" customHeight="1">
      <c r="A42" s="5" t="s">
        <v>26</v>
      </c>
      <c r="B42" s="13"/>
      <c r="C42" s="13"/>
      <c r="D42" s="4"/>
      <c r="E42" s="13"/>
      <c r="F42" s="13"/>
      <c r="G42" s="5">
        <f>F37-((C43/C37*F43)+(C44/C37*F44))</f>
        <v>1</v>
      </c>
      <c r="H42" s="4"/>
      <c r="I42" s="4"/>
      <c r="Q42" s="4"/>
      <c r="R42" s="4"/>
      <c r="S42" s="4"/>
      <c r="T42" s="4"/>
      <c r="U42" s="4"/>
      <c r="V42" s="4"/>
      <c r="W42" s="4"/>
      <c r="X42" s="4"/>
      <c r="Y42" s="4"/>
      <c r="Z42" s="4"/>
    </row>
    <row r="43" ht="15.75" customHeight="1">
      <c r="A43" s="13"/>
      <c r="B43" s="13" t="s">
        <v>14</v>
      </c>
      <c r="C43" s="13">
        <f t="shared" ref="C43:C44" si="12">SUM(D43:E43)</f>
        <v>1</v>
      </c>
      <c r="D43" s="13">
        <f>COUNTIFS($L$2:$L$15,"High", $J$2:$J$15,"Rainy", $N$2:$N$15, "Don't Play", $M$2:$M$15, "No")</f>
        <v>0</v>
      </c>
      <c r="E43" s="13">
        <f>COUNTIFS($L$2:$L$15,"High", $J$2:$J$15,"Rainy", $N$2:$N$15, "Play", $M$2:$M$15, "No")</f>
        <v>1</v>
      </c>
      <c r="F43" s="13">
        <v>0.0</v>
      </c>
      <c r="G43" s="13"/>
      <c r="H43" s="4"/>
      <c r="I43" s="4"/>
      <c r="Q43" s="4"/>
      <c r="R43" s="4"/>
      <c r="S43" s="4"/>
      <c r="T43" s="4"/>
      <c r="U43" s="4"/>
      <c r="V43" s="4"/>
      <c r="W43" s="4"/>
      <c r="X43" s="4"/>
      <c r="Y43" s="4"/>
      <c r="Z43" s="4"/>
    </row>
    <row r="44" ht="15.75" customHeight="1">
      <c r="A44" s="13"/>
      <c r="B44" s="13" t="s">
        <v>17</v>
      </c>
      <c r="C44" s="13">
        <f t="shared" si="12"/>
        <v>1</v>
      </c>
      <c r="D44" s="13">
        <f>COUNTIFS($L$2:$L$15,"High", $J$2:$J$15,"Rainy", $N$2:$N$15, "Don't Play", $M$2:$M$15, "Yes")</f>
        <v>1</v>
      </c>
      <c r="E44" s="13">
        <f>COUNTIFS($L$2:$L$15,"High", $J$2:$J$15,"Rainy", $N$2:$N$15, "Play", $M$2:$M$15, "Yes")</f>
        <v>0</v>
      </c>
      <c r="F44" s="13">
        <v>0.0</v>
      </c>
      <c r="G44" s="13"/>
      <c r="H44" s="4"/>
      <c r="I44" s="4"/>
      <c r="Q44" s="4"/>
      <c r="R44" s="4"/>
      <c r="S44" s="4"/>
      <c r="T44" s="4"/>
      <c r="U44" s="4"/>
      <c r="V44" s="4"/>
      <c r="W44" s="4"/>
      <c r="X44" s="4"/>
      <c r="Y44" s="4"/>
      <c r="Z44" s="4"/>
    </row>
    <row r="45" ht="15.75" customHeight="1">
      <c r="A45" s="4"/>
      <c r="B45" s="4"/>
      <c r="C45" s="4"/>
      <c r="D45" s="4"/>
      <c r="E45" s="4"/>
      <c r="F45" s="4"/>
      <c r="G45" s="4"/>
      <c r="H45" s="4"/>
      <c r="I45" s="4"/>
      <c r="Q45" s="4"/>
      <c r="R45" s="4"/>
      <c r="S45" s="4"/>
      <c r="T45" s="4"/>
      <c r="U45" s="4"/>
      <c r="V45" s="4"/>
      <c r="W45" s="4"/>
      <c r="X45" s="4"/>
      <c r="Y45" s="4"/>
      <c r="Z45" s="4"/>
    </row>
    <row r="46" ht="15.75" customHeight="1">
      <c r="A46" s="4"/>
      <c r="B46" s="4"/>
      <c r="C46" s="4"/>
      <c r="D46" s="4"/>
      <c r="E46" s="4"/>
      <c r="F46" s="4"/>
      <c r="G46" s="4"/>
      <c r="H46" s="4"/>
      <c r="I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3">
    <mergeCell ref="A19:B19"/>
    <mergeCell ref="A35:B35"/>
    <mergeCell ref="J41:P46"/>
  </mergeCells>
  <printOptions/>
  <pageMargins bottom="0.75" footer="0.0" header="0.0" left="0.7" right="0.7" top="0.75"/>
  <pageSetup orientation="landscape"/>
  <drawing r:id="rId1"/>
</worksheet>
</file>