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soul-\Desktop\"/>
    </mc:Choice>
  </mc:AlternateContent>
  <xr:revisionPtr revIDLastSave="0" documentId="13_ncr:1_{68B9A7C9-4178-4C42-BFA1-38C662E1D933}" xr6:coauthVersionLast="47" xr6:coauthVersionMax="47" xr10:uidLastSave="{00000000-0000-0000-0000-000000000000}"/>
  <bookViews>
    <workbookView xWindow="-110" yWindow="-110" windowWidth="25820" windowHeight="15760" tabRatio="500" xr2:uid="{00000000-000D-0000-FFFF-FFFF00000000}"/>
  </bookViews>
  <sheets>
    <sheet name="Foglio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C27" i="1" l="1"/>
  <c r="M27" i="1" s="1"/>
  <c r="O27" i="1"/>
  <c r="B22" i="1"/>
  <c r="M22" i="1" s="1"/>
  <c r="O26" i="1"/>
  <c r="M26" i="1"/>
  <c r="K26" i="1"/>
  <c r="I27" i="1"/>
  <c r="I26" i="1"/>
  <c r="G27" i="1"/>
  <c r="G26" i="1"/>
  <c r="E27" i="1"/>
  <c r="E26" i="1"/>
  <c r="B16" i="1"/>
  <c r="G20" i="1"/>
  <c r="F21" i="1"/>
  <c r="E21" i="1"/>
  <c r="E20" i="1"/>
  <c r="D22" i="1"/>
  <c r="D21" i="1"/>
  <c r="C20" i="1"/>
  <c r="C19" i="1"/>
  <c r="C17" i="1"/>
  <c r="B21" i="1"/>
  <c r="O21" i="1" s="1"/>
  <c r="B20" i="1"/>
  <c r="O20" i="1" s="1"/>
  <c r="B19" i="1"/>
  <c r="O19" i="1" s="1"/>
  <c r="B18" i="1"/>
  <c r="F26" i="1" s="1"/>
  <c r="F27" i="1" s="1"/>
  <c r="W9" i="1"/>
  <c r="G22" i="1" s="1"/>
  <c r="F22" i="1"/>
  <c r="E22" i="1"/>
  <c r="C22" i="1"/>
  <c r="T9" i="1"/>
  <c r="G21" i="1" s="1"/>
  <c r="C21" i="1"/>
  <c r="Q9" i="1"/>
  <c r="F20" i="1"/>
  <c r="D20" i="1"/>
  <c r="N9" i="1"/>
  <c r="G19" i="1" s="1"/>
  <c r="F19" i="1"/>
  <c r="E19" i="1"/>
  <c r="D19" i="1"/>
  <c r="B17" i="1"/>
  <c r="D26" i="1" s="1"/>
  <c r="D27" i="1" s="1"/>
  <c r="K27" i="1" l="1"/>
  <c r="J26" i="1"/>
  <c r="J27" i="1" s="1"/>
  <c r="L26" i="1"/>
  <c r="L27" i="1" s="1"/>
  <c r="N26" i="1"/>
  <c r="N27" i="1" s="1"/>
  <c r="H26" i="1"/>
  <c r="H27" i="1" s="1"/>
  <c r="B26" i="1"/>
  <c r="B27" i="1" s="1"/>
  <c r="M19" i="1"/>
  <c r="H22" i="1"/>
  <c r="I22" i="1"/>
  <c r="N22" i="1"/>
  <c r="O22" i="1"/>
  <c r="J22" i="1"/>
  <c r="L22" i="1"/>
  <c r="K22" i="1"/>
  <c r="J21" i="1"/>
  <c r="K21" i="1"/>
  <c r="L21" i="1"/>
  <c r="M21" i="1"/>
  <c r="I21" i="1"/>
  <c r="N21" i="1"/>
  <c r="H21" i="1"/>
  <c r="L20" i="1"/>
  <c r="M20" i="1"/>
  <c r="H20" i="1"/>
  <c r="J20" i="1"/>
  <c r="N20" i="1"/>
  <c r="I20" i="1"/>
  <c r="K20" i="1"/>
  <c r="I19" i="1"/>
  <c r="J19" i="1"/>
  <c r="H19" i="1"/>
  <c r="K19" i="1"/>
  <c r="L19" i="1"/>
  <c r="N19" i="1"/>
  <c r="C15" i="1"/>
  <c r="L9" i="1"/>
  <c r="U9" i="1" s="1"/>
  <c r="L8" i="1"/>
  <c r="U8" i="1" s="1"/>
  <c r="L7" i="1"/>
  <c r="U7" i="1" s="1"/>
  <c r="L6" i="1"/>
  <c r="U6" i="1" s="1"/>
  <c r="L5" i="1"/>
  <c r="U5" i="1" s="1"/>
  <c r="I9" i="1"/>
  <c r="R9" i="1" s="1"/>
  <c r="I8" i="1"/>
  <c r="R8" i="1" s="1"/>
  <c r="I7" i="1"/>
  <c r="R7" i="1" s="1"/>
  <c r="I6" i="1"/>
  <c r="R6" i="1" s="1"/>
  <c r="I5" i="1"/>
  <c r="R5" i="1" s="1"/>
  <c r="F9" i="1"/>
  <c r="O9" i="1" s="1"/>
  <c r="X9" i="1" s="1"/>
  <c r="F8" i="1"/>
  <c r="O8" i="1" s="1"/>
  <c r="X8" i="1" s="1"/>
  <c r="F7" i="1"/>
  <c r="O7" i="1" s="1"/>
  <c r="X7" i="1" s="1"/>
  <c r="F6" i="1"/>
  <c r="O6" i="1" s="1"/>
  <c r="X6" i="1" s="1"/>
  <c r="F5" i="1"/>
  <c r="O5" i="1" s="1"/>
  <c r="X5" i="1" s="1"/>
  <c r="K9" i="1" l="1"/>
  <c r="G18" i="1" s="1"/>
  <c r="H9" i="1"/>
  <c r="G17" i="1" s="1"/>
  <c r="E9" i="1"/>
  <c r="G16" i="1" s="1"/>
  <c r="B9" i="1"/>
  <c r="G15" i="1" s="1"/>
  <c r="F18" i="1"/>
  <c r="F17" i="1"/>
  <c r="F16" i="1"/>
  <c r="F15" i="1"/>
  <c r="E18" i="1"/>
  <c r="E17" i="1"/>
  <c r="E16" i="1"/>
  <c r="E15" i="1"/>
  <c r="D18" i="1"/>
  <c r="D17" i="1"/>
  <c r="D16" i="1"/>
  <c r="D15" i="1"/>
  <c r="C18" i="1"/>
  <c r="C16" i="1"/>
  <c r="A5" i="1"/>
  <c r="A6" i="1" s="1"/>
  <c r="A7" i="1" s="1"/>
  <c r="A8" i="1" s="1"/>
  <c r="A9" i="1" s="1"/>
  <c r="M17" i="1"/>
  <c r="M16" i="1"/>
  <c r="B2" i="1"/>
  <c r="B15" i="1" l="1"/>
  <c r="H15" i="1" s="1"/>
  <c r="M18" i="1"/>
  <c r="I18" i="1"/>
  <c r="L18" i="1"/>
  <c r="H18" i="1"/>
  <c r="O18" i="1"/>
  <c r="K18" i="1"/>
  <c r="N18" i="1"/>
  <c r="J18" i="1"/>
  <c r="J17" i="1"/>
  <c r="N17" i="1"/>
  <c r="K16" i="1"/>
  <c r="O16" i="1"/>
  <c r="K17" i="1"/>
  <c r="O17" i="1"/>
  <c r="J16" i="1"/>
  <c r="H16" i="1"/>
  <c r="L16" i="1"/>
  <c r="H17" i="1"/>
  <c r="L17" i="1"/>
  <c r="N16" i="1"/>
  <c r="I16" i="1"/>
  <c r="I17" i="1"/>
  <c r="M15" i="1" l="1"/>
  <c r="I15" i="1"/>
  <c r="O15" i="1"/>
  <c r="L15" i="1"/>
  <c r="K15" i="1"/>
  <c r="N15" i="1"/>
  <c r="J15" i="1"/>
</calcChain>
</file>

<file path=xl/sharedStrings.xml><?xml version="1.0" encoding="utf-8"?>
<sst xmlns="http://schemas.openxmlformats.org/spreadsheetml/2006/main" count="48" uniqueCount="26">
  <si>
    <t>Ω=</t>
  </si>
  <si>
    <t>%</t>
  </si>
  <si>
    <t xml:space="preserve"> MODE</t>
  </si>
  <si>
    <t>CYCLES</t>
  </si>
  <si>
    <t>1Ω</t>
  </si>
  <si>
    <t>2Ω</t>
  </si>
  <si>
    <t>3Ω</t>
  </si>
  <si>
    <t>4Ω</t>
  </si>
  <si>
    <t>5Ω</t>
  </si>
  <si>
    <t>6Ω</t>
  </si>
  <si>
    <t>7Ω</t>
  </si>
  <si>
    <t>8Ω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</si>
  <si>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
</t>
  </si>
  <si>
    <r>
      <t>W</t>
    </r>
    <r>
      <rPr>
        <vertAlign val="subscript"/>
        <sz val="10"/>
        <rFont val="Symbol"/>
        <family val="1"/>
        <charset val="2"/>
      </rPr>
      <t xml:space="preserve">0 </t>
    </r>
    <r>
      <rPr>
        <sz val="10"/>
        <rFont val="Symbol"/>
        <family val="1"/>
        <charset val="2"/>
      </rPr>
      <t>=</t>
    </r>
  </si>
  <si>
    <t>rad/s</t>
  </si>
  <si>
    <t>first flap</t>
  </si>
  <si>
    <t>first lag</t>
  </si>
  <si>
    <t>second flap</t>
  </si>
  <si>
    <t>first torsion</t>
  </si>
  <si>
    <t>third flap</t>
  </si>
  <si>
    <t>Ω abscissa</t>
  </si>
  <si>
    <t>mode 1</t>
  </si>
  <si>
    <t>mode 2</t>
  </si>
  <si>
    <t>mode 3</t>
  </si>
  <si>
    <t>mode 4</t>
  </si>
  <si>
    <t>mode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</si>
</sst>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  <family val="2"/>
    </font>
    <font>
      <sz val="10"/>
      <name val="Mangal"/>
      <family val="2"/>
    </font>
    <font>
      <sz val="10"/>
      <name val="Symbol"/>
      <family val="1"/>
      <charset val="2"/>
    </font>
    <font>
      <vertAlign val="subscript"/>
      <sz val="10"/>
      <name val="Symbol"/>
      <family val="1"/>
      <charset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Border="0" applyProtection="0">
      <alignment horizontal="center" textRotation="90"/>
    </xf>
  </cellStyleXfs>
  <cellXfs count="5">
    <xf numFmtId="0" fontId="0" fillId="0" borderId="0" xfId="0"/>
    <xf numFmtId="0" fontId="0" fillId="0" borderId="0" xfId="0" applyAlignment="1">
      <alignment wrapText="1"/>
    </xf>
    <xf numFmtId="0" fontId="2" fillId="0" borderId="0" xfId="0" applyFont="1"/>
    <xf numFmtId="9" fontId="0" fillId="0" borderId="0" xfId="0" applyNumberFormat="1"/>
    <xf numFmtId="11" fontId="0" fillId="0" borderId="0" xfId="0" applyNumberFormat="1"/>
  </cellXfs>
  <cellStyles count="2">
    <cellStyle name="Explanatory Text" xfId="1" builtinId="53" customBuiltin="1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C5000B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84D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99"/>
      <rgbColor rgb="FFFFFF99"/>
      <rgbColor rgb="FF83CAFF"/>
      <rgbColor rgb="FFFF99CC"/>
      <rgbColor rgb="FFCC99FF"/>
      <rgbColor rgb="FFFFCC99"/>
      <rgbColor rgb="FF3366FF"/>
      <rgbColor rgb="FF33CCCC"/>
      <rgbColor rgb="FFAECF00"/>
      <rgbColor rgb="FFFFD320"/>
      <rgbColor rgb="FFFF950E"/>
      <rgbColor rgb="FFFF420E"/>
      <rgbColor rgb="FF666699"/>
      <rgbColor rgb="FF969696"/>
      <rgbColor rgb="FF004586"/>
      <rgbColor rgb="FF579D1C"/>
      <rgbColor rgb="FF003300"/>
      <rgbColor rgb="FF314004"/>
      <rgbColor rgb="FF993300"/>
      <rgbColor rgb="FF993366"/>
      <rgbColor rgb="FF4B1F6F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it-IT" sz="1300" b="0" strike="noStrike" spc="-1">
                <a:latin typeface="Arial"/>
              </a:rPr>
              <a:t>Fanplot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Foglio1!$N$25</c:f>
              <c:strCache>
                <c:ptCount val="1"/>
                <c:pt idx="0">
                  <c:v>120%</c:v>
                </c:pt>
              </c:strCache>
            </c:strRef>
          </c:tx>
          <c:spPr>
            <a:ln w="28800">
              <a:solidFill>
                <a:srgbClr val="0084D1"/>
              </a:solidFill>
              <a:round/>
            </a:ln>
          </c:spPr>
          <c:marker>
            <c:symbol val="plus"/>
            <c:size val="8"/>
            <c:spPr>
              <a:solidFill>
                <a:srgbClr val="0084D1"/>
              </a:solidFill>
            </c:spPr>
          </c:marker>
          <c:xVal>
            <c:numRef>
              <c:f>Foglio1!$N$26:$N$27</c:f>
              <c:numCache>
                <c:formatCode>General</c:formatCode>
                <c:ptCount val="2"/>
                <c:pt idx="0">
                  <c:v>500.56457771604363</c:v>
                </c:pt>
                <c:pt idx="1">
                  <c:v>500.56457771604363</c:v>
                </c:pt>
              </c:numCache>
            </c:numRef>
          </c:xVal>
          <c:yVal>
            <c:numRef>
              <c:f>Foglio1!$O$26:$O$27</c:f>
              <c:numCache>
                <c:formatCode>General</c:formatCode>
                <c:ptCount val="2"/>
                <c:pt idx="0">
                  <c:v>0</c:v>
                </c:pt>
                <c:pt idx="1">
                  <c:v>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90F-4879-AA9C-701B948CA60E}"/>
            </c:ext>
          </c:extLst>
        </c:ser>
        <c:ser>
          <c:idx val="1"/>
          <c:order val="1"/>
          <c:tx>
            <c:strRef>
              <c:f>Foglio1!$L$25</c:f>
              <c:strCache>
                <c:ptCount val="1"/>
                <c:pt idx="0">
                  <c:v>110%</c:v>
                </c:pt>
              </c:strCache>
            </c:strRef>
          </c:tx>
          <c:spPr>
            <a:ln w="28800">
              <a:solidFill>
                <a:srgbClr val="C5000B"/>
              </a:solidFill>
              <a:round/>
            </a:ln>
          </c:spPr>
          <c:marker>
            <c:symbol val="x"/>
            <c:size val="8"/>
            <c:spPr>
              <a:solidFill>
                <a:srgbClr val="C5000B"/>
              </a:solidFill>
            </c:spPr>
          </c:marker>
          <c:xVal>
            <c:numRef>
              <c:f>Foglio1!$L$26:$L$27</c:f>
              <c:numCache>
                <c:formatCode>General</c:formatCode>
                <c:ptCount val="2"/>
                <c:pt idx="0">
                  <c:v>458.85086290637338</c:v>
                </c:pt>
                <c:pt idx="1">
                  <c:v>458.85086290637338</c:v>
                </c:pt>
              </c:numCache>
            </c:numRef>
          </c:xVal>
          <c:yVal>
            <c:numRef>
              <c:f>Foglio1!$M$26:$M$27</c:f>
              <c:numCache>
                <c:formatCode>General</c:formatCode>
                <c:ptCount val="2"/>
                <c:pt idx="0">
                  <c:v>0</c:v>
                </c:pt>
                <c:pt idx="1">
                  <c:v>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90F-4879-AA9C-701B948CA60E}"/>
            </c:ext>
          </c:extLst>
        </c:ser>
        <c:ser>
          <c:idx val="16"/>
          <c:order val="2"/>
          <c:tx>
            <c:strRef>
              <c:f>Foglio1!$H$25</c:f>
              <c:strCache>
                <c:ptCount val="1"/>
                <c:pt idx="0">
                  <c:v>80%</c:v>
                </c:pt>
              </c:strCache>
            </c:strRef>
          </c:tx>
          <c:xVal>
            <c:numRef>
              <c:f>Foglio1!$H$26:$H$27</c:f>
              <c:numCache>
                <c:formatCode>General</c:formatCode>
                <c:ptCount val="2"/>
                <c:pt idx="0">
                  <c:v>333.70971847736246</c:v>
                </c:pt>
                <c:pt idx="1">
                  <c:v>333.70971847736246</c:v>
                </c:pt>
              </c:numCache>
            </c:numRef>
          </c:xVal>
          <c:yVal>
            <c:numRef>
              <c:f>Foglio1!$I$26:$I$27</c:f>
              <c:numCache>
                <c:formatCode>General</c:formatCode>
                <c:ptCount val="2"/>
                <c:pt idx="0">
                  <c:v>0</c:v>
                </c:pt>
                <c:pt idx="1">
                  <c:v>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CB-4A9D-98DD-8E9BDCC46173}"/>
            </c:ext>
          </c:extLst>
        </c:ser>
        <c:ser>
          <c:idx val="2"/>
          <c:order val="3"/>
          <c:tx>
            <c:strRef>
              <c:f>Foglio1!$F$25</c:f>
              <c:strCache>
                <c:ptCount val="1"/>
                <c:pt idx="0">
                  <c:v>50%</c:v>
                </c:pt>
              </c:strCache>
            </c:strRef>
          </c:tx>
          <c:spPr>
            <a:ln w="28800">
              <a:solidFill>
                <a:srgbClr val="FF950E"/>
              </a:solidFill>
              <a:round/>
            </a:ln>
          </c:spPr>
          <c:marker>
            <c:symbol val="star"/>
            <c:size val="8"/>
            <c:spPr>
              <a:solidFill>
                <a:srgbClr val="FF950E"/>
              </a:solidFill>
            </c:spPr>
          </c:marker>
          <c:xVal>
            <c:numRef>
              <c:f>Foglio1!$F$26:$F$27</c:f>
              <c:numCache>
                <c:formatCode>General</c:formatCode>
                <c:ptCount val="2"/>
                <c:pt idx="0">
                  <c:v>208.56857404835154</c:v>
                </c:pt>
                <c:pt idx="1">
                  <c:v>208.56857404835154</c:v>
                </c:pt>
              </c:numCache>
            </c:numRef>
          </c:xVal>
          <c:yVal>
            <c:numRef>
              <c:f>Foglio1!$G$26:$G$27</c:f>
              <c:numCache>
                <c:formatCode>General</c:formatCode>
                <c:ptCount val="2"/>
                <c:pt idx="0">
                  <c:v>0</c:v>
                </c:pt>
                <c:pt idx="1">
                  <c:v>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90F-4879-AA9C-701B948CA60E}"/>
            </c:ext>
          </c:extLst>
        </c:ser>
        <c:ser>
          <c:idx val="17"/>
          <c:order val="4"/>
          <c:tx>
            <c:strRef>
              <c:f>Foglio1!$D$25</c:f>
              <c:strCache>
                <c:ptCount val="1"/>
                <c:pt idx="0">
                  <c:v>20%</c:v>
                </c:pt>
              </c:strCache>
            </c:strRef>
          </c:tx>
          <c:xVal>
            <c:numRef>
              <c:f>Foglio1!$D$26:$D$27</c:f>
              <c:numCache>
                <c:formatCode>General</c:formatCode>
                <c:ptCount val="2"/>
                <c:pt idx="0">
                  <c:v>83.427429619340614</c:v>
                </c:pt>
                <c:pt idx="1">
                  <c:v>83.427429619340614</c:v>
                </c:pt>
              </c:numCache>
            </c:numRef>
          </c:xVal>
          <c:yVal>
            <c:numRef>
              <c:f>Foglio1!$E$26:$E$27</c:f>
              <c:numCache>
                <c:formatCode>General</c:formatCode>
                <c:ptCount val="2"/>
                <c:pt idx="0">
                  <c:v>0</c:v>
                </c:pt>
                <c:pt idx="1">
                  <c:v>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CB-4A9D-98DD-8E9BDCC46173}"/>
            </c:ext>
          </c:extLst>
        </c:ser>
        <c:ser>
          <c:idx val="18"/>
          <c:order val="5"/>
          <c:tx>
            <c:strRef>
              <c:f>Foglio1!$B$25</c:f>
              <c:strCache>
                <c:ptCount val="1"/>
                <c:pt idx="0">
                  <c:v>10%</c:v>
                </c:pt>
              </c:strCache>
            </c:strRef>
          </c:tx>
          <c:xVal>
            <c:numRef>
              <c:f>Foglio1!$B$26:$B$27</c:f>
              <c:numCache>
                <c:formatCode>General</c:formatCode>
                <c:ptCount val="2"/>
                <c:pt idx="0">
                  <c:v>41.713714809670307</c:v>
                </c:pt>
                <c:pt idx="1">
                  <c:v>41.713714809670307</c:v>
                </c:pt>
              </c:numCache>
            </c:numRef>
          </c:xVal>
          <c:yVal>
            <c:numRef>
              <c:f>Foglio1!$C$26:$C$27</c:f>
              <c:numCache>
                <c:formatCode>General</c:formatCode>
                <c:ptCount val="2"/>
                <c:pt idx="0">
                  <c:v>0</c:v>
                </c:pt>
                <c:pt idx="1">
                  <c:v>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DCB-4A9D-98DD-8E9BDCC46173}"/>
            </c:ext>
          </c:extLst>
        </c:ser>
        <c:ser>
          <c:idx val="3"/>
          <c:order val="6"/>
          <c:tx>
            <c:v> 8/rev</c:v>
          </c:tx>
          <c:spPr>
            <a:ln w="28800">
              <a:solidFill>
                <a:srgbClr val="9999FF"/>
              </a:solidFill>
              <a:custDash/>
              <a:round/>
            </a:ln>
          </c:spPr>
          <c:marker>
            <c:symbol val="square"/>
            <c:size val="8"/>
            <c:spPr>
              <a:solidFill>
                <a:srgbClr val="9999FF"/>
              </a:solidFill>
            </c:spPr>
          </c:marker>
          <c:xVal>
            <c:numRef>
              <c:f>Foglio1!$B$15:$B$22</c:f>
              <c:numCache>
                <c:formatCode>General</c:formatCode>
                <c:ptCount val="8"/>
                <c:pt idx="0">
                  <c:v>0</c:v>
                </c:pt>
                <c:pt idx="1">
                  <c:v>41.713714809670307</c:v>
                </c:pt>
                <c:pt idx="2">
                  <c:v>83.427429619340614</c:v>
                </c:pt>
                <c:pt idx="3">
                  <c:v>208.56857404835154</c:v>
                </c:pt>
                <c:pt idx="4">
                  <c:v>333.70971847736246</c:v>
                </c:pt>
                <c:pt idx="5">
                  <c:v>417.13714809670307</c:v>
                </c:pt>
                <c:pt idx="6">
                  <c:v>458.85086290637338</c:v>
                </c:pt>
                <c:pt idx="7">
                  <c:v>500.56457771604363</c:v>
                </c:pt>
              </c:numCache>
            </c:numRef>
          </c:xVal>
          <c:yVal>
            <c:numRef>
              <c:f>Foglio1!$O$15:$O$22</c:f>
              <c:numCache>
                <c:formatCode>General</c:formatCode>
                <c:ptCount val="8"/>
                <c:pt idx="0">
                  <c:v>0</c:v>
                </c:pt>
                <c:pt idx="1">
                  <c:v>5.5618286412893747</c:v>
                </c:pt>
                <c:pt idx="2">
                  <c:v>11.123657282578749</c:v>
                </c:pt>
                <c:pt idx="3">
                  <c:v>27.809143206446873</c:v>
                </c:pt>
                <c:pt idx="4">
                  <c:v>44.494629130314998</c:v>
                </c:pt>
                <c:pt idx="5">
                  <c:v>55.618286412893745</c:v>
                </c:pt>
                <c:pt idx="6">
                  <c:v>61.180115054183119</c:v>
                </c:pt>
                <c:pt idx="7">
                  <c:v>66.741943695472486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90F-4879-AA9C-701B948CA60E}"/>
            </c:ext>
          </c:extLst>
        </c:ser>
        <c:ser>
          <c:idx val="4"/>
          <c:order val="7"/>
          <c:tx>
            <c:v> 7/rev</c:v>
          </c:tx>
          <c:spPr>
            <a:ln w="28800">
              <a:solidFill>
                <a:srgbClr val="CCFF99"/>
              </a:solidFill>
              <a:custDash/>
              <a:round/>
            </a:ln>
          </c:spPr>
          <c:marker>
            <c:symbol val="square"/>
            <c:size val="8"/>
            <c:spPr>
              <a:solidFill>
                <a:srgbClr val="CCFF99"/>
              </a:solidFill>
            </c:spPr>
          </c:marker>
          <c:xVal>
            <c:numRef>
              <c:f>Foglio1!$B$15:$B$22</c:f>
              <c:numCache>
                <c:formatCode>General</c:formatCode>
                <c:ptCount val="8"/>
                <c:pt idx="0">
                  <c:v>0</c:v>
                </c:pt>
                <c:pt idx="1">
                  <c:v>41.713714809670307</c:v>
                </c:pt>
                <c:pt idx="2">
                  <c:v>83.427429619340614</c:v>
                </c:pt>
                <c:pt idx="3">
                  <c:v>208.56857404835154</c:v>
                </c:pt>
                <c:pt idx="4">
                  <c:v>333.70971847736246</c:v>
                </c:pt>
                <c:pt idx="5">
                  <c:v>417.13714809670307</c:v>
                </c:pt>
                <c:pt idx="6">
                  <c:v>458.85086290637338</c:v>
                </c:pt>
                <c:pt idx="7">
                  <c:v>500.56457771604363</c:v>
                </c:pt>
              </c:numCache>
            </c:numRef>
          </c:xVal>
          <c:yVal>
            <c:numRef>
              <c:f>Foglio1!$N$15:$N$22</c:f>
              <c:numCache>
                <c:formatCode>General</c:formatCode>
                <c:ptCount val="8"/>
                <c:pt idx="0">
                  <c:v>0</c:v>
                </c:pt>
                <c:pt idx="1">
                  <c:v>4.8666000611282021</c:v>
                </c:pt>
                <c:pt idx="2">
                  <c:v>9.7332001222564042</c:v>
                </c:pt>
                <c:pt idx="3">
                  <c:v>24.333000305641011</c:v>
                </c:pt>
                <c:pt idx="4">
                  <c:v>38.932800489025617</c:v>
                </c:pt>
                <c:pt idx="5">
                  <c:v>48.666000611282023</c:v>
                </c:pt>
                <c:pt idx="6">
                  <c:v>53.532600672410226</c:v>
                </c:pt>
                <c:pt idx="7">
                  <c:v>58.399200733538429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90F-4879-AA9C-701B948CA60E}"/>
            </c:ext>
          </c:extLst>
        </c:ser>
        <c:ser>
          <c:idx val="5"/>
          <c:order val="8"/>
          <c:tx>
            <c:v> 6/rev</c:v>
          </c:tx>
          <c:spPr>
            <a:ln w="28800">
              <a:solidFill>
                <a:srgbClr val="FF8080"/>
              </a:solidFill>
              <a:custDash/>
              <a:round/>
            </a:ln>
          </c:spPr>
          <c:marker>
            <c:symbol val="dash"/>
            <c:size val="8"/>
            <c:spPr>
              <a:solidFill>
                <a:srgbClr val="FF8080"/>
              </a:solidFill>
            </c:spPr>
          </c:marker>
          <c:xVal>
            <c:numRef>
              <c:f>Foglio1!$B$15:$B$22</c:f>
              <c:numCache>
                <c:formatCode>General</c:formatCode>
                <c:ptCount val="8"/>
                <c:pt idx="0">
                  <c:v>0</c:v>
                </c:pt>
                <c:pt idx="1">
                  <c:v>41.713714809670307</c:v>
                </c:pt>
                <c:pt idx="2">
                  <c:v>83.427429619340614</c:v>
                </c:pt>
                <c:pt idx="3">
                  <c:v>208.56857404835154</c:v>
                </c:pt>
                <c:pt idx="4">
                  <c:v>333.70971847736246</c:v>
                </c:pt>
                <c:pt idx="5">
                  <c:v>417.13714809670307</c:v>
                </c:pt>
                <c:pt idx="6">
                  <c:v>458.85086290637338</c:v>
                </c:pt>
                <c:pt idx="7">
                  <c:v>500.56457771604363</c:v>
                </c:pt>
              </c:numCache>
            </c:numRef>
          </c:xVal>
          <c:yVal>
            <c:numRef>
              <c:f>Foglio1!$M$15:$M$22</c:f>
              <c:numCache>
                <c:formatCode>General</c:formatCode>
                <c:ptCount val="8"/>
                <c:pt idx="0">
                  <c:v>0</c:v>
                </c:pt>
                <c:pt idx="1">
                  <c:v>4.1713714809670304</c:v>
                </c:pt>
                <c:pt idx="2">
                  <c:v>8.3427429619340607</c:v>
                </c:pt>
                <c:pt idx="3">
                  <c:v>20.85685740483515</c:v>
                </c:pt>
                <c:pt idx="4">
                  <c:v>33.370971847736243</c:v>
                </c:pt>
                <c:pt idx="5">
                  <c:v>41.7137148096703</c:v>
                </c:pt>
                <c:pt idx="6">
                  <c:v>45.885086290637339</c:v>
                </c:pt>
                <c:pt idx="7">
                  <c:v>50.056457771604364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90F-4879-AA9C-701B948CA60E}"/>
            </c:ext>
          </c:extLst>
        </c:ser>
        <c:ser>
          <c:idx val="6"/>
          <c:order val="9"/>
          <c:tx>
            <c:v> 5/rev</c:v>
          </c:tx>
          <c:spPr>
            <a:ln w="28800">
              <a:solidFill>
                <a:srgbClr val="004586"/>
              </a:solidFill>
              <a:custDash/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xVal>
            <c:numRef>
              <c:f>Foglio1!$B$15:$B$22</c:f>
              <c:numCache>
                <c:formatCode>General</c:formatCode>
                <c:ptCount val="8"/>
                <c:pt idx="0">
                  <c:v>0</c:v>
                </c:pt>
                <c:pt idx="1">
                  <c:v>41.713714809670307</c:v>
                </c:pt>
                <c:pt idx="2">
                  <c:v>83.427429619340614</c:v>
                </c:pt>
                <c:pt idx="3">
                  <c:v>208.56857404835154</c:v>
                </c:pt>
                <c:pt idx="4">
                  <c:v>333.70971847736246</c:v>
                </c:pt>
                <c:pt idx="5">
                  <c:v>417.13714809670307</c:v>
                </c:pt>
                <c:pt idx="6">
                  <c:v>458.85086290637338</c:v>
                </c:pt>
                <c:pt idx="7">
                  <c:v>500.56457771604363</c:v>
                </c:pt>
              </c:numCache>
            </c:numRef>
          </c:xVal>
          <c:yVal>
            <c:numRef>
              <c:f>Foglio1!$L$15:$L$22</c:f>
              <c:numCache>
                <c:formatCode>General</c:formatCode>
                <c:ptCount val="8"/>
                <c:pt idx="0">
                  <c:v>0</c:v>
                </c:pt>
                <c:pt idx="1">
                  <c:v>3.4761429008058591</c:v>
                </c:pt>
                <c:pt idx="2">
                  <c:v>6.9522858016117182</c:v>
                </c:pt>
                <c:pt idx="3">
                  <c:v>17.380714504029296</c:v>
                </c:pt>
                <c:pt idx="4">
                  <c:v>27.809143206446873</c:v>
                </c:pt>
                <c:pt idx="5">
                  <c:v>34.761429008058592</c:v>
                </c:pt>
                <c:pt idx="6">
                  <c:v>38.237571908864446</c:v>
                </c:pt>
                <c:pt idx="7">
                  <c:v>41.7137148096703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90F-4879-AA9C-701B948CA60E}"/>
            </c:ext>
          </c:extLst>
        </c:ser>
        <c:ser>
          <c:idx val="7"/>
          <c:order val="10"/>
          <c:tx>
            <c:v> 4/rev</c:v>
          </c:tx>
          <c:spPr>
            <a:ln w="28800">
              <a:solidFill>
                <a:srgbClr val="4B1F6F"/>
              </a:solidFill>
              <a:custDash/>
              <a:round/>
            </a:ln>
          </c:spPr>
          <c:marker>
            <c:symbol val="circle"/>
            <c:size val="8"/>
            <c:spPr>
              <a:solidFill>
                <a:srgbClr val="4B1F6F"/>
              </a:solidFill>
            </c:spPr>
          </c:marker>
          <c:xVal>
            <c:numRef>
              <c:f>Foglio1!$B$15:$B$22</c:f>
              <c:numCache>
                <c:formatCode>General</c:formatCode>
                <c:ptCount val="8"/>
                <c:pt idx="0">
                  <c:v>0</c:v>
                </c:pt>
                <c:pt idx="1">
                  <c:v>41.713714809670307</c:v>
                </c:pt>
                <c:pt idx="2">
                  <c:v>83.427429619340614</c:v>
                </c:pt>
                <c:pt idx="3">
                  <c:v>208.56857404835154</c:v>
                </c:pt>
                <c:pt idx="4">
                  <c:v>333.70971847736246</c:v>
                </c:pt>
                <c:pt idx="5">
                  <c:v>417.13714809670307</c:v>
                </c:pt>
                <c:pt idx="6">
                  <c:v>458.85086290637338</c:v>
                </c:pt>
                <c:pt idx="7">
                  <c:v>500.56457771604363</c:v>
                </c:pt>
              </c:numCache>
            </c:numRef>
          </c:xVal>
          <c:yVal>
            <c:numRef>
              <c:f>Foglio1!$K$15:$K$22</c:f>
              <c:numCache>
                <c:formatCode>General</c:formatCode>
                <c:ptCount val="8"/>
                <c:pt idx="0">
                  <c:v>0</c:v>
                </c:pt>
                <c:pt idx="1">
                  <c:v>2.7809143206446874</c:v>
                </c:pt>
                <c:pt idx="2">
                  <c:v>5.5618286412893747</c:v>
                </c:pt>
                <c:pt idx="3">
                  <c:v>13.904571603223436</c:v>
                </c:pt>
                <c:pt idx="4">
                  <c:v>22.247314565157499</c:v>
                </c:pt>
                <c:pt idx="5">
                  <c:v>27.809143206446873</c:v>
                </c:pt>
                <c:pt idx="6">
                  <c:v>30.59005752709156</c:v>
                </c:pt>
                <c:pt idx="7">
                  <c:v>33.370971847736243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890F-4879-AA9C-701B948CA60E}"/>
            </c:ext>
          </c:extLst>
        </c:ser>
        <c:ser>
          <c:idx val="8"/>
          <c:order val="11"/>
          <c:tx>
            <c:v> 3/rev</c:v>
          </c:tx>
          <c:spPr>
            <a:ln w="28800">
              <a:solidFill>
                <a:srgbClr val="AECF00"/>
              </a:solidFill>
              <a:custDash/>
              <a:round/>
            </a:ln>
          </c:spPr>
          <c:marker>
            <c:symbol val="square"/>
            <c:size val="8"/>
            <c:spPr>
              <a:solidFill>
                <a:srgbClr val="AECF00"/>
              </a:solidFill>
            </c:spPr>
          </c:marker>
          <c:xVal>
            <c:numRef>
              <c:f>Foglio1!$B$15:$B$22</c:f>
              <c:numCache>
                <c:formatCode>General</c:formatCode>
                <c:ptCount val="8"/>
                <c:pt idx="0">
                  <c:v>0</c:v>
                </c:pt>
                <c:pt idx="1">
                  <c:v>41.713714809670307</c:v>
                </c:pt>
                <c:pt idx="2">
                  <c:v>83.427429619340614</c:v>
                </c:pt>
                <c:pt idx="3">
                  <c:v>208.56857404835154</c:v>
                </c:pt>
                <c:pt idx="4">
                  <c:v>333.70971847736246</c:v>
                </c:pt>
                <c:pt idx="5">
                  <c:v>417.13714809670307</c:v>
                </c:pt>
                <c:pt idx="6">
                  <c:v>458.85086290637338</c:v>
                </c:pt>
                <c:pt idx="7">
                  <c:v>500.56457771604363</c:v>
                </c:pt>
              </c:numCache>
            </c:numRef>
          </c:xVal>
          <c:yVal>
            <c:numRef>
              <c:f>Foglio1!$J$15:$J$22</c:f>
              <c:numCache>
                <c:formatCode>General</c:formatCode>
                <c:ptCount val="8"/>
                <c:pt idx="0">
                  <c:v>0</c:v>
                </c:pt>
                <c:pt idx="1">
                  <c:v>2.0856857404835152</c:v>
                </c:pt>
                <c:pt idx="2">
                  <c:v>4.1713714809670304</c:v>
                </c:pt>
                <c:pt idx="3">
                  <c:v>10.428428702417575</c:v>
                </c:pt>
                <c:pt idx="4">
                  <c:v>16.685485923868121</c:v>
                </c:pt>
                <c:pt idx="5">
                  <c:v>20.85685740483515</c:v>
                </c:pt>
                <c:pt idx="6">
                  <c:v>22.94254314531867</c:v>
                </c:pt>
                <c:pt idx="7">
                  <c:v>25.028228885802182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890F-4879-AA9C-701B948CA60E}"/>
            </c:ext>
          </c:extLst>
        </c:ser>
        <c:ser>
          <c:idx val="9"/>
          <c:order val="12"/>
          <c:tx>
            <c:v> 2/rev</c:v>
          </c:tx>
          <c:spPr>
            <a:ln w="28800">
              <a:solidFill>
                <a:srgbClr val="314004"/>
              </a:solidFill>
              <a:custDash/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xVal>
            <c:numRef>
              <c:f>Foglio1!$B$15:$B$22</c:f>
              <c:numCache>
                <c:formatCode>General</c:formatCode>
                <c:ptCount val="8"/>
                <c:pt idx="0">
                  <c:v>0</c:v>
                </c:pt>
                <c:pt idx="1">
                  <c:v>41.713714809670307</c:v>
                </c:pt>
                <c:pt idx="2">
                  <c:v>83.427429619340614</c:v>
                </c:pt>
                <c:pt idx="3">
                  <c:v>208.56857404835154</c:v>
                </c:pt>
                <c:pt idx="4">
                  <c:v>333.70971847736246</c:v>
                </c:pt>
                <c:pt idx="5">
                  <c:v>417.13714809670307</c:v>
                </c:pt>
                <c:pt idx="6">
                  <c:v>458.85086290637338</c:v>
                </c:pt>
                <c:pt idx="7">
                  <c:v>500.56457771604363</c:v>
                </c:pt>
              </c:numCache>
            </c:numRef>
          </c:xVal>
          <c:yVal>
            <c:numRef>
              <c:f>Foglio1!$I$15:$I$22</c:f>
              <c:numCache>
                <c:formatCode>General</c:formatCode>
                <c:ptCount val="8"/>
                <c:pt idx="0">
                  <c:v>0</c:v>
                </c:pt>
                <c:pt idx="1">
                  <c:v>1.3904571603223437</c:v>
                </c:pt>
                <c:pt idx="2">
                  <c:v>2.7809143206446874</c:v>
                </c:pt>
                <c:pt idx="3">
                  <c:v>6.9522858016117182</c:v>
                </c:pt>
                <c:pt idx="4">
                  <c:v>11.123657282578749</c:v>
                </c:pt>
                <c:pt idx="5">
                  <c:v>13.904571603223436</c:v>
                </c:pt>
                <c:pt idx="6">
                  <c:v>15.29502876354578</c:v>
                </c:pt>
                <c:pt idx="7">
                  <c:v>16.685485923868121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890F-4879-AA9C-701B948CA60E}"/>
            </c:ext>
          </c:extLst>
        </c:ser>
        <c:ser>
          <c:idx val="10"/>
          <c:order val="13"/>
          <c:tx>
            <c:v> 1/rev</c:v>
          </c:tx>
          <c:spPr>
            <a:ln w="28800">
              <a:solidFill>
                <a:srgbClr val="83CAFF"/>
              </a:solidFill>
              <a:custDash/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xVal>
            <c:numRef>
              <c:f>Foglio1!$B$15:$B$22</c:f>
              <c:numCache>
                <c:formatCode>General</c:formatCode>
                <c:ptCount val="8"/>
                <c:pt idx="0">
                  <c:v>0</c:v>
                </c:pt>
                <c:pt idx="1">
                  <c:v>41.713714809670307</c:v>
                </c:pt>
                <c:pt idx="2">
                  <c:v>83.427429619340614</c:v>
                </c:pt>
                <c:pt idx="3">
                  <c:v>208.56857404835154</c:v>
                </c:pt>
                <c:pt idx="4">
                  <c:v>333.70971847736246</c:v>
                </c:pt>
                <c:pt idx="5">
                  <c:v>417.13714809670307</c:v>
                </c:pt>
                <c:pt idx="6">
                  <c:v>458.85086290637338</c:v>
                </c:pt>
                <c:pt idx="7">
                  <c:v>500.56457771604363</c:v>
                </c:pt>
              </c:numCache>
            </c:numRef>
          </c:xVal>
          <c:yVal>
            <c:numRef>
              <c:f>Foglio1!$H$15:$H$22</c:f>
              <c:numCache>
                <c:formatCode>General</c:formatCode>
                <c:ptCount val="8"/>
                <c:pt idx="0">
                  <c:v>0</c:v>
                </c:pt>
                <c:pt idx="1">
                  <c:v>0.69522858016117184</c:v>
                </c:pt>
                <c:pt idx="2">
                  <c:v>1.3904571603223437</c:v>
                </c:pt>
                <c:pt idx="3">
                  <c:v>3.4761429008058591</c:v>
                </c:pt>
                <c:pt idx="4">
                  <c:v>5.5618286412893747</c:v>
                </c:pt>
                <c:pt idx="5">
                  <c:v>6.9522858016117182</c:v>
                </c:pt>
                <c:pt idx="6">
                  <c:v>7.6475143817728899</c:v>
                </c:pt>
                <c:pt idx="7">
                  <c:v>8.3427429619340607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890F-4879-AA9C-701B948CA60E}"/>
            </c:ext>
          </c:extLst>
        </c:ser>
        <c:ser>
          <c:idx val="12"/>
          <c:order val="15"/>
          <c:tx>
            <c:v> mode 4</c:v>
          </c:tx>
          <c:spPr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xVal>
            <c:numRef>
              <c:f>Foglio1!$B$15:$B$22</c:f>
              <c:numCache>
                <c:formatCode>General</c:formatCode>
                <c:ptCount val="8"/>
                <c:pt idx="0">
                  <c:v>0</c:v>
                </c:pt>
                <c:pt idx="1">
                  <c:v>41.713714809670307</c:v>
                </c:pt>
                <c:pt idx="2">
                  <c:v>83.427429619340614</c:v>
                </c:pt>
                <c:pt idx="3">
                  <c:v>208.56857404835154</c:v>
                </c:pt>
                <c:pt idx="4">
                  <c:v>333.70971847736246</c:v>
                </c:pt>
                <c:pt idx="5">
                  <c:v>417.13714809670307</c:v>
                </c:pt>
                <c:pt idx="6">
                  <c:v>458.85086290637338</c:v>
                </c:pt>
                <c:pt idx="7">
                  <c:v>500.56457771604363</c:v>
                </c:pt>
              </c:numCache>
            </c:numRef>
          </c:xVal>
          <c:yVal>
            <c:numRef>
              <c:f>Foglio1!$F$15:$F$22</c:f>
              <c:numCache>
                <c:formatCode>General</c:formatCode>
                <c:ptCount val="8"/>
                <c:pt idx="0">
                  <c:v>38.054119999999998</c:v>
                </c:pt>
                <c:pt idx="1">
                  <c:v>38.111620000000002</c:v>
                </c:pt>
                <c:pt idx="2">
                  <c:v>38.246769999999998</c:v>
                </c:pt>
                <c:pt idx="3">
                  <c:v>39.282240000000002</c:v>
                </c:pt>
                <c:pt idx="4">
                  <c:v>41.023159999999997</c:v>
                </c:pt>
                <c:pt idx="5">
                  <c:v>42.560549999999999</c:v>
                </c:pt>
                <c:pt idx="6">
                  <c:v>43.429810000000003</c:v>
                </c:pt>
                <c:pt idx="7">
                  <c:v>44.360300000000002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890F-4879-AA9C-701B948CA60E}"/>
            </c:ext>
          </c:extLst>
        </c:ser>
        <c:ser>
          <c:idx val="13"/>
          <c:order val="16"/>
          <c:tx>
            <c:v> mode 3</c:v>
          </c:tx>
          <c:spPr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xVal>
            <c:numRef>
              <c:f>Foglio1!$B$15:$B$22</c:f>
              <c:numCache>
                <c:formatCode>General</c:formatCode>
                <c:ptCount val="8"/>
                <c:pt idx="0">
                  <c:v>0</c:v>
                </c:pt>
                <c:pt idx="1">
                  <c:v>41.713714809670307</c:v>
                </c:pt>
                <c:pt idx="2">
                  <c:v>83.427429619340614</c:v>
                </c:pt>
                <c:pt idx="3">
                  <c:v>208.56857404835154</c:v>
                </c:pt>
                <c:pt idx="4">
                  <c:v>333.70971847736246</c:v>
                </c:pt>
                <c:pt idx="5">
                  <c:v>417.13714809670307</c:v>
                </c:pt>
                <c:pt idx="6">
                  <c:v>458.85086290637338</c:v>
                </c:pt>
                <c:pt idx="7">
                  <c:v>500.56457771604363</c:v>
                </c:pt>
              </c:numCache>
            </c:numRef>
          </c:xVal>
          <c:yVal>
            <c:numRef>
              <c:f>Foglio1!$E$15:$E$22</c:f>
              <c:numCache>
                <c:formatCode>General</c:formatCode>
                <c:ptCount val="8"/>
                <c:pt idx="0">
                  <c:v>12.049340000000001</c:v>
                </c:pt>
                <c:pt idx="1">
                  <c:v>12.194929999999999</c:v>
                </c:pt>
                <c:pt idx="2">
                  <c:v>12.618</c:v>
                </c:pt>
                <c:pt idx="3">
                  <c:v>15.342700000000001</c:v>
                </c:pt>
                <c:pt idx="4">
                  <c:v>19.356809999999999</c:v>
                </c:pt>
                <c:pt idx="5">
                  <c:v>22.417660000000001</c:v>
                </c:pt>
                <c:pt idx="6">
                  <c:v>24.019010000000002</c:v>
                </c:pt>
                <c:pt idx="7">
                  <c:v>25.655439999999999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890F-4879-AA9C-701B948CA60E}"/>
            </c:ext>
          </c:extLst>
        </c:ser>
        <c:ser>
          <c:idx val="14"/>
          <c:order val="17"/>
          <c:tx>
            <c:v> mode 2</c:v>
          </c:tx>
          <c:spPr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xVal>
            <c:numRef>
              <c:f>Foglio1!$B$15:$B$22</c:f>
              <c:numCache>
                <c:formatCode>General</c:formatCode>
                <c:ptCount val="8"/>
                <c:pt idx="0">
                  <c:v>0</c:v>
                </c:pt>
                <c:pt idx="1">
                  <c:v>41.713714809670307</c:v>
                </c:pt>
                <c:pt idx="2">
                  <c:v>83.427429619340614</c:v>
                </c:pt>
                <c:pt idx="3">
                  <c:v>208.56857404835154</c:v>
                </c:pt>
                <c:pt idx="4">
                  <c:v>333.70971847736246</c:v>
                </c:pt>
                <c:pt idx="5">
                  <c:v>417.13714809670307</c:v>
                </c:pt>
                <c:pt idx="6">
                  <c:v>458.85086290637338</c:v>
                </c:pt>
                <c:pt idx="7">
                  <c:v>500.56457771604363</c:v>
                </c:pt>
              </c:numCache>
            </c:numRef>
          </c:xVal>
          <c:yVal>
            <c:numRef>
              <c:f>Foglio1!$D$15:$D$22</c:f>
              <c:numCache>
                <c:formatCode>General</c:formatCode>
                <c:ptCount val="8"/>
                <c:pt idx="0">
                  <c:v>9.7280699999999998E-2</c:v>
                </c:pt>
                <c:pt idx="1">
                  <c:v>0.76506099999999999</c:v>
                </c:pt>
                <c:pt idx="2">
                  <c:v>1.5162800000000001</c:v>
                </c:pt>
                <c:pt idx="3">
                  <c:v>3.8458739999999998</c:v>
                </c:pt>
                <c:pt idx="4">
                  <c:v>6.1386380000000003</c:v>
                </c:pt>
                <c:pt idx="5">
                  <c:v>7.6666689999999997</c:v>
                </c:pt>
                <c:pt idx="6">
                  <c:v>8.4306029999999996</c:v>
                </c:pt>
                <c:pt idx="7">
                  <c:v>9.1944730000000003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890F-4879-AA9C-701B948CA60E}"/>
            </c:ext>
          </c:extLst>
        </c:ser>
        <c:ser>
          <c:idx val="15"/>
          <c:order val="18"/>
          <c:tx>
            <c:v> mode 1</c:v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xVal>
            <c:numRef>
              <c:f>Foglio1!$B$15:$B$22</c:f>
              <c:numCache>
                <c:formatCode>General</c:formatCode>
                <c:ptCount val="8"/>
                <c:pt idx="0">
                  <c:v>0</c:v>
                </c:pt>
                <c:pt idx="1">
                  <c:v>41.713714809670307</c:v>
                </c:pt>
                <c:pt idx="2">
                  <c:v>83.427429619340614</c:v>
                </c:pt>
                <c:pt idx="3">
                  <c:v>208.56857404835154</c:v>
                </c:pt>
                <c:pt idx="4">
                  <c:v>333.70971847736246</c:v>
                </c:pt>
                <c:pt idx="5">
                  <c:v>417.13714809670307</c:v>
                </c:pt>
                <c:pt idx="6">
                  <c:v>458.85086290637338</c:v>
                </c:pt>
                <c:pt idx="7">
                  <c:v>500.56457771604363</c:v>
                </c:pt>
              </c:numCache>
            </c:numRef>
          </c:xVal>
          <c:yVal>
            <c:numRef>
              <c:f>Foglio1!$C$15:$C$22</c:f>
              <c:numCache>
                <c:formatCode>General</c:formatCode>
                <c:ptCount val="8"/>
                <c:pt idx="0">
                  <c:v>5.5452199999999997E-5</c:v>
                </c:pt>
                <c:pt idx="1">
                  <c:v>0.16288</c:v>
                </c:pt>
                <c:pt idx="2">
                  <c:v>0.32997900000000002</c:v>
                </c:pt>
                <c:pt idx="3">
                  <c:v>1.17442</c:v>
                </c:pt>
                <c:pt idx="4">
                  <c:v>1.86894</c:v>
                </c:pt>
                <c:pt idx="5">
                  <c:v>2.3232050000000002</c:v>
                </c:pt>
                <c:pt idx="6">
                  <c:v>2.547539</c:v>
                </c:pt>
                <c:pt idx="7">
                  <c:v>2.7700010000000002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890F-4879-AA9C-701B948CA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085485"/>
        <c:axId val="21179255"/>
        <c:extLst>
          <c:ext xmlns:c15="http://schemas.microsoft.com/office/drawing/2012/chart" uri="{02D57815-91ED-43cb-92C2-25804820EDAC}">
            <c15:filteredScatterSeries>
              <c15:ser>
                <c:idx val="11"/>
                <c:order val="14"/>
                <c:tx>
                  <c:v> mode 5</c:v>
                </c:tx>
                <c:spPr>
                  <a:ln w="28800">
                    <a:solidFill>
                      <a:srgbClr val="7E0021"/>
                    </a:solidFill>
                    <a:round/>
                  </a:ln>
                </c:spPr>
                <c:marker>
                  <c:symbol val="triangle"/>
                  <c:size val="8"/>
                  <c:spPr>
                    <a:solidFill>
                      <a:srgbClr val="7E0021"/>
                    </a:solidFill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Foglio1!$B$15:$B$22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41.713714809670307</c:v>
                      </c:pt>
                      <c:pt idx="2">
                        <c:v>83.427429619340614</c:v>
                      </c:pt>
                      <c:pt idx="3">
                        <c:v>208.56857404835154</c:v>
                      </c:pt>
                      <c:pt idx="4">
                        <c:v>333.70971847736246</c:v>
                      </c:pt>
                      <c:pt idx="5">
                        <c:v>417.13714809670307</c:v>
                      </c:pt>
                      <c:pt idx="6">
                        <c:v>458.85086290637338</c:v>
                      </c:pt>
                      <c:pt idx="7">
                        <c:v>500.56457771604363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Foglio1!$G$15:$G$22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20.072340000000001</c:v>
                      </c:pt>
                      <c:pt idx="1">
                        <c:v>24.786349999999999</c:v>
                      </c:pt>
                      <c:pt idx="2">
                        <c:v>26.20045</c:v>
                      </c:pt>
                      <c:pt idx="3">
                        <c:v>27.068239999999999</c:v>
                      </c:pt>
                      <c:pt idx="4">
                        <c:v>27.068239999999999</c:v>
                      </c:pt>
                      <c:pt idx="5">
                        <c:v>27.068239999999999</c:v>
                      </c:pt>
                      <c:pt idx="6">
                        <c:v>27.068239999999999</c:v>
                      </c:pt>
                      <c:pt idx="7">
                        <c:v>27.068239999999999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B-890F-4879-AA9C-701B948CA60E}"/>
                  </c:ext>
                </c:extLst>
              </c15:ser>
            </c15:filteredScatterSeries>
          </c:ext>
        </c:extLst>
      </c:scatterChart>
      <c:valAx>
        <c:axId val="2808548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l-GR" sz="900" b="0" strike="noStrike" spc="-1">
                    <a:latin typeface="Arial"/>
                  </a:rPr>
                  <a:t>Ω[</a:t>
                </a:r>
                <a:r>
                  <a:rPr lang="it-IT" sz="900" b="0" strike="noStrike" spc="-1">
                    <a:latin typeface="Arial"/>
                  </a:rPr>
                  <a:t>rpm]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21179255"/>
        <c:crosses val="autoZero"/>
        <c:crossBetween val="midCat"/>
      </c:valAx>
      <c:valAx>
        <c:axId val="2117925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l-GR" sz="900" b="0" strike="noStrike" spc="-1">
                    <a:latin typeface="Arial"/>
                  </a:rPr>
                  <a:t>ω[</a:t>
                </a:r>
                <a:r>
                  <a:rPr lang="it-IT" sz="900" b="0" strike="noStrike" spc="-1">
                    <a:latin typeface="Arial"/>
                  </a:rPr>
                  <a:t>Hz]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2808548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375920</xdr:colOff>
      <xdr:row>30</xdr:row>
      <xdr:rowOff>38100</xdr:rowOff>
    </xdr:from>
    <xdr:to>
      <xdr:col>11</xdr:col>
      <xdr:colOff>539750</xdr:colOff>
      <xdr:row>63</xdr:row>
      <xdr:rowOff>72390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X36"/>
  <sheetViews>
    <sheetView tabSelected="1" zoomScale="115" zoomScaleNormal="115" workbookViewId="0">
      <selection activeCell="D11" sqref="D11"/>
    </sheetView>
  </sheetViews>
  <sheetFormatPr defaultRowHeight="12.5" x14ac:dyDescent="0.25"/>
  <cols>
    <col min="1" max="1025" width="11.453125"/>
  </cols>
  <sheetData>
    <row r="2" spans="1:24" x14ac:dyDescent="0.25">
      <c r="A2" t="s">
        <v>0</v>
      </c>
      <c r="B2">
        <f>0</f>
        <v>0</v>
      </c>
      <c r="C2" t="s">
        <v>1</v>
      </c>
      <c r="D2" t="s">
        <v>0</v>
      </c>
      <c r="E2">
        <v>10</v>
      </c>
      <c r="F2" t="s">
        <v>1</v>
      </c>
      <c r="G2" t="s">
        <v>0</v>
      </c>
      <c r="H2">
        <v>20</v>
      </c>
      <c r="I2" t="s">
        <v>1</v>
      </c>
      <c r="J2" t="s">
        <v>0</v>
      </c>
      <c r="K2">
        <v>50</v>
      </c>
      <c r="L2" t="s">
        <v>1</v>
      </c>
      <c r="M2" t="s">
        <v>0</v>
      </c>
      <c r="N2">
        <v>80</v>
      </c>
      <c r="O2" t="s">
        <v>1</v>
      </c>
      <c r="P2" t="s">
        <v>0</v>
      </c>
      <c r="Q2">
        <v>100</v>
      </c>
      <c r="R2" t="s">
        <v>1</v>
      </c>
      <c r="S2" t="s">
        <v>0</v>
      </c>
      <c r="T2">
        <v>110</v>
      </c>
      <c r="U2" t="s">
        <v>1</v>
      </c>
      <c r="V2" t="s">
        <v>0</v>
      </c>
      <c r="W2">
        <v>120</v>
      </c>
      <c r="X2" t="s">
        <v>1</v>
      </c>
    </row>
    <row r="4" spans="1:24" x14ac:dyDescent="0.25">
      <c r="A4" t="s">
        <v>2</v>
      </c>
      <c r="B4" t="s">
        <v>3</v>
      </c>
      <c r="E4" t="s">
        <v>3</v>
      </c>
      <c r="H4" t="s">
        <v>3</v>
      </c>
      <c r="K4" t="s">
        <v>3</v>
      </c>
      <c r="N4" t="s">
        <v>3</v>
      </c>
      <c r="Q4" t="s">
        <v>3</v>
      </c>
      <c r="T4" t="s">
        <v>3</v>
      </c>
      <c r="W4" t="s">
        <v>3</v>
      </c>
    </row>
    <row r="5" spans="1:24" x14ac:dyDescent="0.25">
      <c r="A5">
        <f>1</f>
        <v>1</v>
      </c>
      <c r="B5" s="4">
        <v>5.5452199999999997E-5</v>
      </c>
      <c r="C5" t="s">
        <v>15</v>
      </c>
      <c r="E5">
        <v>0.16288</v>
      </c>
      <c r="F5" t="str">
        <f>C5</f>
        <v>first flap</v>
      </c>
      <c r="H5">
        <v>0.32997900000000002</v>
      </c>
      <c r="I5" t="str">
        <f>C5</f>
        <v>first flap</v>
      </c>
      <c r="K5">
        <v>1.17442</v>
      </c>
      <c r="L5" t="str">
        <f>C5</f>
        <v>first flap</v>
      </c>
      <c r="N5">
        <v>1.86894</v>
      </c>
      <c r="O5" t="str">
        <f>F5</f>
        <v>first flap</v>
      </c>
      <c r="Q5">
        <v>2.3232050000000002</v>
      </c>
      <c r="R5" t="str">
        <f>I5</f>
        <v>first flap</v>
      </c>
      <c r="T5">
        <v>2.547539</v>
      </c>
      <c r="U5" t="str">
        <f>L5</f>
        <v>first flap</v>
      </c>
      <c r="W5">
        <v>2.7700010000000002</v>
      </c>
      <c r="X5" t="str">
        <f>O5</f>
        <v>first flap</v>
      </c>
    </row>
    <row r="6" spans="1:24" x14ac:dyDescent="0.25">
      <c r="A6">
        <f>A5+1</f>
        <v>2</v>
      </c>
      <c r="B6">
        <v>9.7280699999999998E-2</v>
      </c>
      <c r="C6" t="s">
        <v>16</v>
      </c>
      <c r="E6">
        <v>0.76506099999999999</v>
      </c>
      <c r="F6" t="str">
        <f>C6</f>
        <v>first lag</v>
      </c>
      <c r="H6">
        <v>1.5162800000000001</v>
      </c>
      <c r="I6" t="str">
        <f>C6</f>
        <v>first lag</v>
      </c>
      <c r="K6">
        <v>3.8458739999999998</v>
      </c>
      <c r="L6" t="str">
        <f>C6</f>
        <v>first lag</v>
      </c>
      <c r="N6">
        <v>6.1386380000000003</v>
      </c>
      <c r="O6" t="str">
        <f>F6</f>
        <v>first lag</v>
      </c>
      <c r="Q6">
        <v>7.6666689999999997</v>
      </c>
      <c r="R6" t="str">
        <f>I6</f>
        <v>first lag</v>
      </c>
      <c r="T6">
        <v>8.4306029999999996</v>
      </c>
      <c r="U6" t="str">
        <f>L6</f>
        <v>first lag</v>
      </c>
      <c r="W6">
        <v>9.1944730000000003</v>
      </c>
      <c r="X6" t="str">
        <f>O6</f>
        <v>first lag</v>
      </c>
    </row>
    <row r="7" spans="1:24" x14ac:dyDescent="0.25">
      <c r="A7">
        <f>A6+1</f>
        <v>3</v>
      </c>
      <c r="B7">
        <v>12.049340000000001</v>
      </c>
      <c r="C7" t="s">
        <v>17</v>
      </c>
      <c r="E7">
        <v>12.194929999999999</v>
      </c>
      <c r="F7" t="str">
        <f>C7</f>
        <v>second flap</v>
      </c>
      <c r="H7">
        <v>12.618</v>
      </c>
      <c r="I7" t="str">
        <f>C7</f>
        <v>second flap</v>
      </c>
      <c r="K7">
        <v>15.342700000000001</v>
      </c>
      <c r="L7" t="str">
        <f>C7</f>
        <v>second flap</v>
      </c>
      <c r="N7">
        <v>19.356809999999999</v>
      </c>
      <c r="O7" t="str">
        <f>F7</f>
        <v>second flap</v>
      </c>
      <c r="Q7">
        <v>22.417660000000001</v>
      </c>
      <c r="R7" t="str">
        <f>I7</f>
        <v>second flap</v>
      </c>
      <c r="T7">
        <v>24.019010000000002</v>
      </c>
      <c r="U7" t="str">
        <f>L7</f>
        <v>second flap</v>
      </c>
      <c r="W7">
        <v>25.655439999999999</v>
      </c>
      <c r="X7" t="str">
        <f>O7</f>
        <v>second flap</v>
      </c>
    </row>
    <row r="8" spans="1:24" x14ac:dyDescent="0.25">
      <c r="A8">
        <f>A7+1</f>
        <v>4</v>
      </c>
      <c r="B8">
        <v>38.054119999999998</v>
      </c>
      <c r="C8" t="s">
        <v>18</v>
      </c>
      <c r="E8">
        <v>38.111620000000002</v>
      </c>
      <c r="F8" t="str">
        <f>C8</f>
        <v>first torsion</v>
      </c>
      <c r="H8">
        <v>38.246769999999998</v>
      </c>
      <c r="I8" t="str">
        <f>C8</f>
        <v>first torsion</v>
      </c>
      <c r="K8">
        <v>39.282240000000002</v>
      </c>
      <c r="L8" t="str">
        <f>C8</f>
        <v>first torsion</v>
      </c>
      <c r="N8">
        <v>41.023159999999997</v>
      </c>
      <c r="O8" t="str">
        <f>F8</f>
        <v>first torsion</v>
      </c>
      <c r="Q8">
        <v>42.560549999999999</v>
      </c>
      <c r="R8" t="str">
        <f>I8</f>
        <v>first torsion</v>
      </c>
      <c r="T8">
        <v>43.429810000000003</v>
      </c>
      <c r="U8" t="str">
        <f>L8</f>
        <v>first torsion</v>
      </c>
      <c r="W8">
        <v>44.360300000000002</v>
      </c>
      <c r="X8" t="str">
        <f>O8</f>
        <v>first torsion</v>
      </c>
    </row>
    <row r="9" spans="1:24" x14ac:dyDescent="0.25">
      <c r="A9">
        <f>A8+1</f>
        <v>5</v>
      </c>
      <c r="B9">
        <f>2.007234*10</f>
        <v>20.072340000000001</v>
      </c>
      <c r="C9" t="s">
        <v>19</v>
      </c>
      <c r="E9">
        <f>24.78635</f>
        <v>24.786349999999999</v>
      </c>
      <c r="F9" t="str">
        <f>C9</f>
        <v>third flap</v>
      </c>
      <c r="H9">
        <f>26.20045</f>
        <v>26.20045</v>
      </c>
      <c r="I9" t="str">
        <f>C9</f>
        <v>third flap</v>
      </c>
      <c r="K9">
        <f>27.06824</f>
        <v>27.068239999999999</v>
      </c>
      <c r="L9" t="str">
        <f>C9</f>
        <v>third flap</v>
      </c>
      <c r="N9">
        <f>27.06824</f>
        <v>27.068239999999999</v>
      </c>
      <c r="O9" t="str">
        <f>F9</f>
        <v>third flap</v>
      </c>
      <c r="Q9">
        <f>27.06824</f>
        <v>27.068239999999999</v>
      </c>
      <c r="R9" t="str">
        <f>I9</f>
        <v>third flap</v>
      </c>
      <c r="T9">
        <f>27.06824</f>
        <v>27.068239999999999</v>
      </c>
      <c r="U9" t="str">
        <f>L9</f>
        <v>third flap</v>
      </c>
      <c r="W9">
        <f>27.06824</f>
        <v>27.068239999999999</v>
      </c>
      <c r="X9" t="str">
        <f>O9</f>
        <v>third flap</v>
      </c>
    </row>
    <row r="11" spans="1:24" ht="15.5" x14ac:dyDescent="0.4">
      <c r="A11" s="2" t="s">
        <v>13</v>
      </c>
      <c r="B11">
        <v>43.682499999999997</v>
      </c>
      <c r="C11" t="s">
        <v>14</v>
      </c>
    </row>
    <row r="14" spans="1:24" x14ac:dyDescent="0.25">
      <c r="B14" t="s">
        <v>20</v>
      </c>
      <c r="C14" t="s">
        <v>21</v>
      </c>
      <c r="D14" t="s">
        <v>22</v>
      </c>
      <c r="E14" t="s">
        <v>23</v>
      </c>
      <c r="F14" t="s">
        <v>24</v>
      </c>
      <c r="G14" t="s">
        <v>25</v>
      </c>
      <c r="H14" t="s">
        <v>4</v>
      </c>
      <c r="I14" t="s">
        <v>5</v>
      </c>
      <c r="J14" t="s">
        <v>6</v>
      </c>
      <c r="K14" t="s">
        <v>7</v>
      </c>
      <c r="L14" t="s">
        <v>8</v>
      </c>
      <c r="M14" t="s">
        <v>9</v>
      </c>
      <c r="N14" t="s">
        <v>10</v>
      </c>
      <c r="O14" t="s">
        <v>11</v>
      </c>
    </row>
    <row r="15" spans="1:24" x14ac:dyDescent="0.25">
      <c r="B15">
        <f>B2*27.7325/100/2/PI()</f>
        <v>0</v>
      </c>
      <c r="C15">
        <f>B5</f>
        <v>5.5452199999999997E-5</v>
      </c>
      <c r="D15">
        <f>B6</f>
        <v>9.7280699999999998E-2</v>
      </c>
      <c r="E15">
        <f>B7</f>
        <v>12.049340000000001</v>
      </c>
      <c r="F15">
        <f>B8</f>
        <v>38.054119999999998</v>
      </c>
      <c r="G15">
        <f>B9</f>
        <v>20.072340000000001</v>
      </c>
      <c r="H15">
        <f t="shared" ref="H15:H22" si="0">1*B15/60</f>
        <v>0</v>
      </c>
      <c r="I15">
        <f t="shared" ref="I15:I22" si="1">2*B15/60</f>
        <v>0</v>
      </c>
      <c r="J15">
        <f t="shared" ref="J15:J22" si="2">3*B15/60</f>
        <v>0</v>
      </c>
      <c r="K15">
        <f t="shared" ref="K15:K22" si="3">4*B15/60</f>
        <v>0</v>
      </c>
      <c r="L15">
        <f t="shared" ref="L15:L22" si="4">5*B15/60</f>
        <v>0</v>
      </c>
      <c r="M15">
        <f t="shared" ref="M15:M22" si="5">6*B15/60</f>
        <v>0</v>
      </c>
      <c r="N15">
        <f t="shared" ref="N15:N22" si="6">7*B15/60</f>
        <v>0</v>
      </c>
      <c r="O15">
        <f t="shared" ref="O15:O22" si="7">8*B15/60</f>
        <v>0</v>
      </c>
    </row>
    <row r="16" spans="1:24" x14ac:dyDescent="0.25">
      <c r="B16">
        <f>E2*B11/100/2/PI()*60</f>
        <v>41.713714809670307</v>
      </c>
      <c r="C16">
        <f>E5</f>
        <v>0.16288</v>
      </c>
      <c r="D16">
        <f>E6</f>
        <v>0.76506099999999999</v>
      </c>
      <c r="E16">
        <f>E7</f>
        <v>12.194929999999999</v>
      </c>
      <c r="F16">
        <f>E8</f>
        <v>38.111620000000002</v>
      </c>
      <c r="G16">
        <f>E9</f>
        <v>24.786349999999999</v>
      </c>
      <c r="H16">
        <f t="shared" si="0"/>
        <v>0.69522858016117184</v>
      </c>
      <c r="I16">
        <f t="shared" si="1"/>
        <v>1.3904571603223437</v>
      </c>
      <c r="J16">
        <f t="shared" si="2"/>
        <v>2.0856857404835152</v>
      </c>
      <c r="K16">
        <f t="shared" si="3"/>
        <v>2.7809143206446874</v>
      </c>
      <c r="L16">
        <f t="shared" si="4"/>
        <v>3.4761429008058591</v>
      </c>
      <c r="M16">
        <f t="shared" si="5"/>
        <v>4.1713714809670304</v>
      </c>
      <c r="N16">
        <f t="shared" si="6"/>
        <v>4.8666000611282021</v>
      </c>
      <c r="O16">
        <f t="shared" si="7"/>
        <v>5.5618286412893747</v>
      </c>
    </row>
    <row r="17" spans="1:15" x14ac:dyDescent="0.25">
      <c r="B17">
        <f>H2*B11/100/2/PI()*60</f>
        <v>83.427429619340614</v>
      </c>
      <c r="C17">
        <f>H5</f>
        <v>0.32997900000000002</v>
      </c>
      <c r="D17">
        <f>H6</f>
        <v>1.5162800000000001</v>
      </c>
      <c r="E17">
        <f>H7</f>
        <v>12.618</v>
      </c>
      <c r="F17">
        <f>H8</f>
        <v>38.246769999999998</v>
      </c>
      <c r="G17">
        <f>H9</f>
        <v>26.20045</v>
      </c>
      <c r="H17">
        <f t="shared" si="0"/>
        <v>1.3904571603223437</v>
      </c>
      <c r="I17">
        <f t="shared" si="1"/>
        <v>2.7809143206446874</v>
      </c>
      <c r="J17">
        <f t="shared" si="2"/>
        <v>4.1713714809670304</v>
      </c>
      <c r="K17">
        <f t="shared" si="3"/>
        <v>5.5618286412893747</v>
      </c>
      <c r="L17">
        <f t="shared" si="4"/>
        <v>6.9522858016117182</v>
      </c>
      <c r="M17">
        <f t="shared" si="5"/>
        <v>8.3427429619340607</v>
      </c>
      <c r="N17">
        <f t="shared" si="6"/>
        <v>9.7332001222564042</v>
      </c>
      <c r="O17">
        <f t="shared" si="7"/>
        <v>11.123657282578749</v>
      </c>
    </row>
    <row r="18" spans="1:15" x14ac:dyDescent="0.25">
      <c r="B18">
        <f>K2*B11/100/2/PI()*60</f>
        <v>208.56857404835154</v>
      </c>
      <c r="C18">
        <f>K5</f>
        <v>1.17442</v>
      </c>
      <c r="D18">
        <f>K6</f>
        <v>3.8458739999999998</v>
      </c>
      <c r="E18">
        <f>K7</f>
        <v>15.342700000000001</v>
      </c>
      <c r="F18">
        <f>K8</f>
        <v>39.282240000000002</v>
      </c>
      <c r="G18">
        <f>K9</f>
        <v>27.068239999999999</v>
      </c>
      <c r="H18">
        <f t="shared" si="0"/>
        <v>3.4761429008058591</v>
      </c>
      <c r="I18">
        <f t="shared" si="1"/>
        <v>6.9522858016117182</v>
      </c>
      <c r="J18">
        <f t="shared" si="2"/>
        <v>10.428428702417575</v>
      </c>
      <c r="K18">
        <f t="shared" si="3"/>
        <v>13.904571603223436</v>
      </c>
      <c r="L18">
        <f t="shared" si="4"/>
        <v>17.380714504029296</v>
      </c>
      <c r="M18">
        <f t="shared" si="5"/>
        <v>20.85685740483515</v>
      </c>
      <c r="N18">
        <f t="shared" si="6"/>
        <v>24.333000305641011</v>
      </c>
      <c r="O18">
        <f t="shared" si="7"/>
        <v>27.809143206446873</v>
      </c>
    </row>
    <row r="19" spans="1:15" x14ac:dyDescent="0.25">
      <c r="B19">
        <f>N2*B11/100/2/PI()*60</f>
        <v>333.70971847736246</v>
      </c>
      <c r="C19">
        <f>N5</f>
        <v>1.86894</v>
      </c>
      <c r="D19">
        <f>N6</f>
        <v>6.1386380000000003</v>
      </c>
      <c r="E19">
        <f>N7</f>
        <v>19.356809999999999</v>
      </c>
      <c r="F19">
        <f>N8</f>
        <v>41.023159999999997</v>
      </c>
      <c r="G19">
        <f>N9</f>
        <v>27.068239999999999</v>
      </c>
      <c r="H19">
        <f t="shared" si="0"/>
        <v>5.5618286412893747</v>
      </c>
      <c r="I19">
        <f t="shared" si="1"/>
        <v>11.123657282578749</v>
      </c>
      <c r="J19">
        <f t="shared" si="2"/>
        <v>16.685485923868121</v>
      </c>
      <c r="K19">
        <f t="shared" si="3"/>
        <v>22.247314565157499</v>
      </c>
      <c r="L19">
        <f t="shared" si="4"/>
        <v>27.809143206446873</v>
      </c>
      <c r="M19">
        <f t="shared" si="5"/>
        <v>33.370971847736243</v>
      </c>
      <c r="N19">
        <f t="shared" si="6"/>
        <v>38.932800489025617</v>
      </c>
      <c r="O19">
        <f t="shared" si="7"/>
        <v>44.494629130314998</v>
      </c>
    </row>
    <row r="20" spans="1:15" x14ac:dyDescent="0.25">
      <c r="B20">
        <f>Q2*B11/100/2/PI()*60</f>
        <v>417.13714809670307</v>
      </c>
      <c r="C20">
        <f>Q5</f>
        <v>2.3232050000000002</v>
      </c>
      <c r="D20">
        <f>Q6</f>
        <v>7.6666689999999997</v>
      </c>
      <c r="E20">
        <f>Q7</f>
        <v>22.417660000000001</v>
      </c>
      <c r="F20">
        <f>Q8</f>
        <v>42.560549999999999</v>
      </c>
      <c r="G20">
        <f>Q9</f>
        <v>27.068239999999999</v>
      </c>
      <c r="H20">
        <f t="shared" si="0"/>
        <v>6.9522858016117182</v>
      </c>
      <c r="I20">
        <f t="shared" si="1"/>
        <v>13.904571603223436</v>
      </c>
      <c r="J20">
        <f t="shared" si="2"/>
        <v>20.85685740483515</v>
      </c>
      <c r="K20">
        <f t="shared" si="3"/>
        <v>27.809143206446873</v>
      </c>
      <c r="L20">
        <f t="shared" si="4"/>
        <v>34.761429008058592</v>
      </c>
      <c r="M20">
        <f t="shared" si="5"/>
        <v>41.7137148096703</v>
      </c>
      <c r="N20">
        <f t="shared" si="6"/>
        <v>48.666000611282023</v>
      </c>
      <c r="O20">
        <f t="shared" si="7"/>
        <v>55.618286412893745</v>
      </c>
    </row>
    <row r="21" spans="1:15" x14ac:dyDescent="0.25">
      <c r="B21">
        <f>T2*B11/100/2/PI()*60</f>
        <v>458.85086290637338</v>
      </c>
      <c r="C21">
        <f>T5</f>
        <v>2.547539</v>
      </c>
      <c r="D21">
        <f>T6</f>
        <v>8.4306029999999996</v>
      </c>
      <c r="E21">
        <f>T7</f>
        <v>24.019010000000002</v>
      </c>
      <c r="F21">
        <f>T8</f>
        <v>43.429810000000003</v>
      </c>
      <c r="G21">
        <f>T9</f>
        <v>27.068239999999999</v>
      </c>
      <c r="H21">
        <f t="shared" si="0"/>
        <v>7.6475143817728899</v>
      </c>
      <c r="I21">
        <f t="shared" si="1"/>
        <v>15.29502876354578</v>
      </c>
      <c r="J21">
        <f t="shared" si="2"/>
        <v>22.94254314531867</v>
      </c>
      <c r="K21">
        <f t="shared" si="3"/>
        <v>30.59005752709156</v>
      </c>
      <c r="L21">
        <f t="shared" si="4"/>
        <v>38.237571908864446</v>
      </c>
      <c r="M21">
        <f t="shared" si="5"/>
        <v>45.885086290637339</v>
      </c>
      <c r="N21">
        <f t="shared" si="6"/>
        <v>53.532600672410226</v>
      </c>
      <c r="O21">
        <f t="shared" si="7"/>
        <v>61.180115054183119</v>
      </c>
    </row>
    <row r="22" spans="1:15" x14ac:dyDescent="0.25">
      <c r="B22">
        <f>W2*B11/100/2/PI()*60</f>
        <v>500.56457771604363</v>
      </c>
      <c r="C22">
        <f>W5</f>
        <v>2.7700010000000002</v>
      </c>
      <c r="D22">
        <f>W6</f>
        <v>9.1944730000000003</v>
      </c>
      <c r="E22">
        <f>W7</f>
        <v>25.655439999999999</v>
      </c>
      <c r="F22">
        <f>W8</f>
        <v>44.360300000000002</v>
      </c>
      <c r="G22">
        <f>W9</f>
        <v>27.068239999999999</v>
      </c>
      <c r="H22">
        <f t="shared" si="0"/>
        <v>8.3427429619340607</v>
      </c>
      <c r="I22">
        <f t="shared" si="1"/>
        <v>16.685485923868121</v>
      </c>
      <c r="J22">
        <f t="shared" si="2"/>
        <v>25.028228885802182</v>
      </c>
      <c r="K22">
        <f t="shared" si="3"/>
        <v>33.370971847736243</v>
      </c>
      <c r="L22">
        <f t="shared" si="4"/>
        <v>41.7137148096703</v>
      </c>
      <c r="M22">
        <f t="shared" si="5"/>
        <v>50.056457771604364</v>
      </c>
      <c r="N22">
        <f t="shared" si="6"/>
        <v>58.399200733538429</v>
      </c>
      <c r="O22">
        <f t="shared" si="7"/>
        <v>66.741943695472486</v>
      </c>
    </row>
    <row r="25" spans="1:15" x14ac:dyDescent="0.25">
      <c r="A25" t="s">
        <v>0</v>
      </c>
      <c r="B25" s="3">
        <v>0.1</v>
      </c>
      <c r="D25" s="3">
        <v>0.2</v>
      </c>
      <c r="F25" s="3">
        <v>0.5</v>
      </c>
      <c r="H25" s="3">
        <v>0.8</v>
      </c>
      <c r="J25" s="3">
        <v>1</v>
      </c>
      <c r="L25" s="3">
        <v>1.1000000000000001</v>
      </c>
      <c r="N25" s="3">
        <v>1.2</v>
      </c>
    </row>
    <row r="26" spans="1:15" x14ac:dyDescent="0.25">
      <c r="B26">
        <f>B16</f>
        <v>41.713714809670307</v>
      </c>
      <c r="C26">
        <v>0</v>
      </c>
      <c r="D26">
        <f>B17</f>
        <v>83.427429619340614</v>
      </c>
      <c r="E26">
        <f>$C$26</f>
        <v>0</v>
      </c>
      <c r="F26">
        <f>B18</f>
        <v>208.56857404835154</v>
      </c>
      <c r="G26">
        <f>$C$26</f>
        <v>0</v>
      </c>
      <c r="H26">
        <f>B19</f>
        <v>333.70971847736246</v>
      </c>
      <c r="I26">
        <f>$C$26</f>
        <v>0</v>
      </c>
      <c r="J26">
        <f>B20</f>
        <v>417.13714809670307</v>
      </c>
      <c r="K26">
        <f>$C$26</f>
        <v>0</v>
      </c>
      <c r="L26">
        <f>B21</f>
        <v>458.85086290637338</v>
      </c>
      <c r="M26">
        <f>$C$26</f>
        <v>0</v>
      </c>
      <c r="N26">
        <f>B22</f>
        <v>500.56457771604363</v>
      </c>
      <c r="O26">
        <f>$C$26</f>
        <v>0</v>
      </c>
    </row>
    <row r="27" spans="1:15" x14ac:dyDescent="0.25">
      <c r="B27">
        <f>B26</f>
        <v>41.713714809670307</v>
      </c>
      <c r="C27">
        <f>80</f>
        <v>80</v>
      </c>
      <c r="D27">
        <f>D26</f>
        <v>83.427429619340614</v>
      </c>
      <c r="E27">
        <f>$C$27</f>
        <v>80</v>
      </c>
      <c r="F27">
        <f>F26</f>
        <v>208.56857404835154</v>
      </c>
      <c r="G27">
        <f>$C$27</f>
        <v>80</v>
      </c>
      <c r="H27">
        <f>H26</f>
        <v>333.70971847736246</v>
      </c>
      <c r="I27">
        <f>$C$27</f>
        <v>80</v>
      </c>
      <c r="J27">
        <f>J26</f>
        <v>417.13714809670307</v>
      </c>
      <c r="K27">
        <f>$C$27</f>
        <v>80</v>
      </c>
      <c r="L27">
        <f>L26</f>
        <v>458.85086290637338</v>
      </c>
      <c r="M27">
        <f>$C$27</f>
        <v>80</v>
      </c>
      <c r="N27">
        <f>N26</f>
        <v>500.56457771604363</v>
      </c>
      <c r="O27">
        <f>$C$27</f>
        <v>80</v>
      </c>
    </row>
    <row r="36" spans="14:14" ht="13.25" customHeight="1" x14ac:dyDescent="0.25">
      <c r="N36" s="1" t="s">
        <v>12</v>
      </c>
    </row>
  </sheetData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 r:id="rId1"/>
  <headerFooter>
    <oddHeader>&amp;C&amp;A</oddHeader>
    <oddFooter>&amp;CPagina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990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Foglio1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Max</dc:creator>
  <dc:description/>
  <cp:lastModifiedBy>Soufiane EL OMARI</cp:lastModifiedBy>
  <cp:revision>28</cp:revision>
  <dcterms:created xsi:type="dcterms:W3CDTF">2015-12-07T16:27:50Z</dcterms:created>
  <dcterms:modified xsi:type="dcterms:W3CDTF">2022-12-23T09:39:05Z</dcterms:modified>
  <dc:language>it-IT</dc:language>
</cp:coreProperties>
</file>