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A67E30E1-E1F3-D040-82E5-3707D3E1CBCA}" xr6:coauthVersionLast="47" xr6:coauthVersionMax="47" xr10:uidLastSave="{00000000-0000-0000-0000-000000000000}"/>
  <bookViews>
    <workbookView xWindow="32880" yWindow="320" windowWidth="30240" windowHeight="18880" xr2:uid="{00000000-000D-0000-FFFF-FFFF00000000}"/>
  </bookViews>
  <sheets>
    <sheet name="Battery - LiO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96" i="1" l="1"/>
  <c r="A295" i="1"/>
  <c r="G295" i="1"/>
  <c r="E295" i="1"/>
  <c r="B279" i="1"/>
  <c r="H216" i="1" s="1"/>
  <c r="B278" i="1"/>
  <c r="B284" i="1"/>
  <c r="B283" i="1"/>
  <c r="H451" i="1" s="1"/>
  <c r="B282" i="1"/>
  <c r="B281" i="1"/>
  <c r="B280" i="1"/>
  <c r="H247" i="1" s="1"/>
  <c r="B313" i="1"/>
  <c r="B201" i="1"/>
  <c r="B112" i="1"/>
  <c r="G534" i="1"/>
  <c r="E534" i="1"/>
  <c r="C534" i="1"/>
  <c r="A534" i="1"/>
  <c r="G516" i="1"/>
  <c r="E516" i="1"/>
  <c r="C516" i="1"/>
  <c r="A516" i="1"/>
  <c r="G499" i="1"/>
  <c r="E499" i="1"/>
  <c r="C499" i="1"/>
  <c r="A499" i="1"/>
  <c r="G482" i="1"/>
  <c r="E482" i="1"/>
  <c r="C482" i="1"/>
  <c r="A482" i="1"/>
  <c r="A465" i="1"/>
  <c r="G465" i="1"/>
  <c r="E465" i="1"/>
  <c r="C465" i="1"/>
  <c r="G445" i="1"/>
  <c r="E445" i="1"/>
  <c r="C445" i="1"/>
  <c r="A445" i="1"/>
  <c r="G427" i="1"/>
  <c r="E427" i="1"/>
  <c r="C427" i="1"/>
  <c r="A427" i="1"/>
  <c r="G398" i="1"/>
  <c r="E398" i="1"/>
  <c r="C398" i="1"/>
  <c r="A398" i="1"/>
  <c r="G381" i="1"/>
  <c r="E381" i="1"/>
  <c r="C381" i="1"/>
  <c r="A381" i="1"/>
  <c r="G356" i="1"/>
  <c r="E356" i="1"/>
  <c r="C356" i="1"/>
  <c r="A356" i="1"/>
  <c r="G338" i="1"/>
  <c r="E338" i="1"/>
  <c r="C338" i="1"/>
  <c r="A338" i="1"/>
  <c r="G311" i="1"/>
  <c r="E311" i="1"/>
  <c r="C311" i="1"/>
  <c r="A311" i="1"/>
  <c r="H183" i="1"/>
  <c r="H184" i="1"/>
  <c r="H185" i="1"/>
  <c r="H186" i="1"/>
  <c r="H187" i="1"/>
  <c r="H182" i="1"/>
  <c r="H162" i="1"/>
  <c r="H163" i="1"/>
  <c r="H165" i="1"/>
  <c r="H166" i="1"/>
  <c r="H167" i="1"/>
  <c r="H168" i="1"/>
  <c r="H159" i="1"/>
  <c r="H222" i="1" l="1"/>
  <c r="H241" i="1"/>
  <c r="H223" i="1"/>
  <c r="H215" i="1"/>
  <c r="H220" i="1"/>
  <c r="H221" i="1"/>
  <c r="H219" i="1"/>
  <c r="H240" i="1"/>
  <c r="H226" i="1"/>
  <c r="H218" i="1"/>
  <c r="H225" i="1"/>
  <c r="H217" i="1"/>
  <c r="H246" i="1"/>
  <c r="H224" i="1"/>
  <c r="H244" i="1"/>
  <c r="H245" i="1"/>
  <c r="H243" i="1"/>
  <c r="H242" i="1"/>
  <c r="G277" i="1"/>
  <c r="E277" i="1"/>
  <c r="G259" i="1" l="1"/>
  <c r="E259" i="1"/>
  <c r="C259" i="1"/>
  <c r="A259" i="1"/>
  <c r="B248" i="1"/>
  <c r="H248" i="1" s="1"/>
  <c r="G239" i="1"/>
  <c r="E239" i="1"/>
  <c r="C239" i="1"/>
  <c r="A239" i="1"/>
  <c r="B227" i="1"/>
  <c r="H227" i="1" s="1"/>
  <c r="G214" i="1"/>
  <c r="E214" i="1"/>
  <c r="C214" i="1"/>
  <c r="A214" i="1"/>
  <c r="G200" i="1"/>
  <c r="E200" i="1"/>
  <c r="C200" i="1"/>
  <c r="A200" i="1"/>
  <c r="B188" i="1"/>
  <c r="H188" i="1" s="1"/>
  <c r="C181" i="1"/>
  <c r="G181" i="1"/>
  <c r="E181" i="1"/>
  <c r="A181" i="1"/>
  <c r="B169" i="1"/>
  <c r="H169" i="1" s="1"/>
  <c r="B164" i="1"/>
  <c r="H164" i="1" s="1"/>
  <c r="B161" i="1"/>
  <c r="H161" i="1" s="1"/>
  <c r="B160" i="1"/>
  <c r="H160" i="1" s="1"/>
  <c r="G158" i="1"/>
  <c r="E158" i="1"/>
  <c r="C158" i="1"/>
  <c r="A158" i="1"/>
  <c r="G142" i="1"/>
  <c r="E142" i="1"/>
  <c r="C142" i="1"/>
  <c r="A142" i="1"/>
  <c r="G125" i="1"/>
  <c r="E125" i="1"/>
  <c r="C125" i="1"/>
  <c r="A125" i="1"/>
  <c r="G109" i="1"/>
  <c r="E109" i="1"/>
  <c r="C109" i="1"/>
  <c r="A109" i="1"/>
  <c r="G95" i="1"/>
  <c r="E95" i="1"/>
  <c r="C95" i="1"/>
  <c r="A95" i="1"/>
  <c r="G83" i="1"/>
  <c r="E83" i="1"/>
  <c r="C83" i="1"/>
  <c r="A83" i="1"/>
  <c r="B71" i="1"/>
  <c r="G63" i="1"/>
  <c r="E63" i="1"/>
  <c r="C63" i="1"/>
  <c r="A63" i="1"/>
  <c r="B51" i="1"/>
  <c r="B50" i="1"/>
  <c r="B49" i="1"/>
  <c r="B45" i="1"/>
  <c r="B44" i="1"/>
  <c r="B43" i="1"/>
  <c r="B42" i="1"/>
  <c r="B41" i="1"/>
  <c r="B39" i="1"/>
  <c r="B38" i="1"/>
  <c r="B37" i="1"/>
  <c r="G36" i="1"/>
  <c r="E36" i="1"/>
  <c r="C36" i="1"/>
  <c r="A36" i="1"/>
  <c r="E13" i="1"/>
  <c r="C13" i="1"/>
  <c r="G13" i="1"/>
  <c r="A13" i="1"/>
</calcChain>
</file>

<file path=xl/sharedStrings.xml><?xml version="1.0" encoding="utf-8"?>
<sst xmlns="http://schemas.openxmlformats.org/spreadsheetml/2006/main" count="1709" uniqueCount="280">
  <si>
    <t>Database</t>
  </si>
  <si>
    <t>battery_lithium-oxygen</t>
  </si>
  <si>
    <t>Activity</t>
  </si>
  <si>
    <t>comment</t>
  </si>
  <si>
    <t>location</t>
  </si>
  <si>
    <t>GLO</t>
  </si>
  <si>
    <t>production amount</t>
  </si>
  <si>
    <t>reference product</t>
  </si>
  <si>
    <t>unit</t>
  </si>
  <si>
    <t>kilogram</t>
  </si>
  <si>
    <t>source</t>
  </si>
  <si>
    <t>Exchanges</t>
  </si>
  <si>
    <t>name</t>
  </si>
  <si>
    <t>amount</t>
  </si>
  <si>
    <t>categories</t>
  </si>
  <si>
    <t>type</t>
  </si>
  <si>
    <t>Originally from Wang, F., Deng, Y., &amp; Yuan, C. (2020). Life cycle assessment of lithium oxygen battery for electric vehicles. Journal of Cleaner Production, 264, 121339. https://doi.org/10.1016/j.jclepro.2020.121339</t>
  </si>
  <si>
    <t>battery cell production, Li-O2</t>
  </si>
  <si>
    <t>production</t>
  </si>
  <si>
    <t>CNT production, for Li-O2 battery</t>
  </si>
  <si>
    <t>aluminium current collector production, for Li-O2 battery</t>
  </si>
  <si>
    <t>lithium metal production, for Li-O2 battery</t>
  </si>
  <si>
    <t>copper current collector production, for Li-O2 battery</t>
  </si>
  <si>
    <t>multilayer film production, for Li-O2 battery</t>
  </si>
  <si>
    <t>terminals production, for Li-O2 battery</t>
  </si>
  <si>
    <t>market for polyvinylfluoride</t>
  </si>
  <si>
    <t>market for polyvinylfluoride, dispersion</t>
  </si>
  <si>
    <t>technosphere</t>
  </si>
  <si>
    <t>polyvinylfluoride, dispersion</t>
  </si>
  <si>
    <t>binder</t>
  </si>
  <si>
    <t>TEGDME</t>
  </si>
  <si>
    <t>market for ethylene glycol dimethyl ether</t>
  </si>
  <si>
    <t>ethylene glycol dimethyl ether</t>
  </si>
  <si>
    <t>aluminium current collector</t>
  </si>
  <si>
    <t>lithium metal</t>
  </si>
  <si>
    <t>separator</t>
  </si>
  <si>
    <t>multilayer film</t>
  </si>
  <si>
    <t>terminals</t>
  </si>
  <si>
    <t>copper current collector</t>
  </si>
  <si>
    <t>electrolyte production, for Li-O2 battery</t>
  </si>
  <si>
    <t>electrolyte</t>
  </si>
  <si>
    <t>CNT</t>
  </si>
  <si>
    <t>market for cobalt</t>
  </si>
  <si>
    <t>cobalt</t>
  </si>
  <si>
    <t>market for silica sand</t>
  </si>
  <si>
    <t>silica sand</t>
  </si>
  <si>
    <t>hydrochloric acid, without water, in 30% solution state</t>
  </si>
  <si>
    <t>market for hydrochloric acid, without water, in 30% solution state</t>
  </si>
  <si>
    <t>RER</t>
  </si>
  <si>
    <t>market for carbon monoxide</t>
  </si>
  <si>
    <t>carbon monoxide</t>
  </si>
  <si>
    <t>ethoxylated alcohol (AE3)</t>
  </si>
  <si>
    <t>market for ethoxylated alcohol (AE3)</t>
  </si>
  <si>
    <t>market for molybdenum</t>
  </si>
  <si>
    <t>molybdenum</t>
  </si>
  <si>
    <t>market for monoethanolamine</t>
  </si>
  <si>
    <t>monoethanolamine</t>
  </si>
  <si>
    <t>market for oxygen, liquid</t>
  </si>
  <si>
    <t>oxygen, liquid</t>
  </si>
  <si>
    <t>sodium hydroxide, without water, in 50% solution state</t>
  </si>
  <si>
    <t>market for sodium hydroxide, without water, in 50% solution state</t>
  </si>
  <si>
    <t>market for water, deionised</t>
  </si>
  <si>
    <t>water, deionised</t>
  </si>
  <si>
    <t>Europe without Switzerland</t>
  </si>
  <si>
    <t>market group for electricity, medium voltage</t>
  </si>
  <si>
    <t>electricity, medium voltage</t>
  </si>
  <si>
    <t>kilowatt hour</t>
  </si>
  <si>
    <t>market for heat, district or industrial, natural gas</t>
  </si>
  <si>
    <t>heat, district or industrial, natural gas</t>
  </si>
  <si>
    <t>megajoule</t>
  </si>
  <si>
    <t>market for wastewater, average</t>
  </si>
  <si>
    <t>cubic meter</t>
  </si>
  <si>
    <t>wastewater, average</t>
  </si>
  <si>
    <t>treatment of spent solvent mixture, hazardous waste incineration</t>
  </si>
  <si>
    <t>spent solvent mixture</t>
  </si>
  <si>
    <t>treatment of inert waste, sanitary landfill</t>
  </si>
  <si>
    <t>inert waste</t>
  </si>
  <si>
    <t>market for lithium</t>
  </si>
  <si>
    <t>lithium</t>
  </si>
  <si>
    <t>market for extrusion, plastic film</t>
  </si>
  <si>
    <t>extrusion, plastic film</t>
  </si>
  <si>
    <t>film extrusion process, lithium</t>
  </si>
  <si>
    <t>surface production process, lithium</t>
  </si>
  <si>
    <t>film extrusion, lithium</t>
  </si>
  <si>
    <t>surface production, lithium</t>
  </si>
  <si>
    <t>market for metal working factory</t>
  </si>
  <si>
    <t>metal working factory</t>
  </si>
  <si>
    <t>market for transport, freight train</t>
  </si>
  <si>
    <t>ton kilometer</t>
  </si>
  <si>
    <t>transport, freight train</t>
  </si>
  <si>
    <t>market for transport, freight, lorry 16-32 metric ton, EURO6</t>
  </si>
  <si>
    <t>transport, freight, lorry 16-32 metric ton, EURO6</t>
  </si>
  <si>
    <t>CH</t>
  </si>
  <si>
    <t>market for process-specific burdens, sanitary landfill</t>
  </si>
  <si>
    <t>process-specific burdens, sanitary landfill</t>
  </si>
  <si>
    <t>lithium chloride</t>
  </si>
  <si>
    <t>market for lithium chloride</t>
  </si>
  <si>
    <t>market for sodium perchlorate</t>
  </si>
  <si>
    <t>sodium perchlorate</t>
  </si>
  <si>
    <t>market group for electricity, high voltage</t>
  </si>
  <si>
    <t>electricity, high voltage</t>
  </si>
  <si>
    <t>Solids, inorganic</t>
  </si>
  <si>
    <t>water</t>
  </si>
  <si>
    <t>biosphere</t>
  </si>
  <si>
    <t>market for copper concentrate, sulfide ore</t>
  </si>
  <si>
    <t>copper concentrate, sulfide ore</t>
  </si>
  <si>
    <t>market for sheet rolling, copper</t>
  </si>
  <si>
    <t>sheet rolling, copper</t>
  </si>
  <si>
    <t>market for aluminium, primary, ingot</t>
  </si>
  <si>
    <t>aluminium, primary, ingot</t>
  </si>
  <si>
    <t>IAI Area, EU27 &amp; EFTA</t>
  </si>
  <si>
    <t>sheet rolling, aluminium</t>
  </si>
  <si>
    <t>market for aluminium scrap, new</t>
  </si>
  <si>
    <t>aluminium scrap, new</t>
  </si>
  <si>
    <t>aluminium casting facility construction</t>
  </si>
  <si>
    <t>aluminium casting facility</t>
  </si>
  <si>
    <t>market for copper, cathode</t>
  </si>
  <si>
    <t>copper, cathode</t>
  </si>
  <si>
    <t>market for scrap copper</t>
  </si>
  <si>
    <t>scrap copper</t>
  </si>
  <si>
    <t>market for sheet rolling, aluminium</t>
  </si>
  <si>
    <t>market group for municipal solid waste</t>
  </si>
  <si>
    <t>municipal solid waste</t>
  </si>
  <si>
    <t>market for polypropylene, granulate</t>
  </si>
  <si>
    <t>polypropylene, granulate</t>
  </si>
  <si>
    <t>market for polyethylene terephthalate, granulate, amorphous</t>
  </si>
  <si>
    <t>polyethylene terephthalate, granulate, amorphous</t>
  </si>
  <si>
    <t>oxygen tank</t>
  </si>
  <si>
    <t>oxygen tank production, for Li-O2 battery</t>
  </si>
  <si>
    <t>market for aluminium alloy, AlMg3</t>
  </si>
  <si>
    <t>aluminium alloy, AlMg3</t>
  </si>
  <si>
    <t>module packaging, for Li-O2 battery</t>
  </si>
  <si>
    <t>module packaging</t>
  </si>
  <si>
    <t>wire drawing, copper</t>
  </si>
  <si>
    <t>anodising, aluminium sheet</t>
  </si>
  <si>
    <t>square meter</t>
  </si>
  <si>
    <t>injection moulding</t>
  </si>
  <si>
    <t>plastic processing factory construction</t>
  </si>
  <si>
    <t>plastic processing factory</t>
  </si>
  <si>
    <t>polymer foaming</t>
  </si>
  <si>
    <t>pack packaging, for Li-O2 battery</t>
  </si>
  <si>
    <t>pack packaging</t>
  </si>
  <si>
    <t>market for casting, aluminium, lost-wax</t>
  </si>
  <si>
    <t>casting, aluminium, lost-wax</t>
  </si>
  <si>
    <t>market for steel, low-alloyed</t>
  </si>
  <si>
    <t>steel, low-alloyed</t>
  </si>
  <si>
    <t>sheet rolling, steel</t>
  </si>
  <si>
    <t>treatment of LiO2 battery, for recycling</t>
  </si>
  <si>
    <t>waste LiO2 battery</t>
  </si>
  <si>
    <t>market for nitrogen, liquid</t>
  </si>
  <si>
    <t>nitrogen, liquid</t>
  </si>
  <si>
    <t>treatment of waste electric and electronic equipment, shredding</t>
  </si>
  <si>
    <t>waste electric and electronic equipment</t>
  </si>
  <si>
    <t>market for chemical, inorganic</t>
  </si>
  <si>
    <t>chemical, inorganic</t>
  </si>
  <si>
    <t>lime production, hydrated, packed</t>
  </si>
  <si>
    <t>lime, hydrated, packed</t>
  </si>
  <si>
    <t>market for sulfuric acid</t>
  </si>
  <si>
    <t>sulfuric acid</t>
  </si>
  <si>
    <t>market for tetraethyl orthosilicate</t>
  </si>
  <si>
    <t>tetraethyl orthosilicate</t>
  </si>
  <si>
    <t>battery, Li-O2</t>
  </si>
  <si>
    <t>battery production, Li-O2</t>
  </si>
  <si>
    <t>market for acrylonitrile-butadiene-styrene copolymer</t>
  </si>
  <si>
    <t>acrylonitrile-butadiene-styrene copolymer</t>
  </si>
  <si>
    <t>BMS</t>
  </si>
  <si>
    <t>cooling system</t>
  </si>
  <si>
    <t>printed wiring board, through-hole mounted, unspecified, Pb free</t>
  </si>
  <si>
    <t>market for printed wiring board, through-hole mounted, unspecified, Pb free</t>
  </si>
  <si>
    <t>separator manufacturing, for Li-O2 battery</t>
  </si>
  <si>
    <t>Original source stated wrong unit: MJ. No conversion has been made and now the old value is expressed as kWh</t>
  </si>
  <si>
    <t>market for hexafluoroethane</t>
  </si>
  <si>
    <t>hexafluoroethane</t>
  </si>
  <si>
    <t>market for packaging film, low density polyethylene</t>
  </si>
  <si>
    <t>packaging film, low density polyethylene</t>
  </si>
  <si>
    <t>market for acetone, liquid</t>
  </si>
  <si>
    <t>acetone, liquid</t>
  </si>
  <si>
    <t>fleece production, polyethylene</t>
  </si>
  <si>
    <t>fleece, polyethylene</t>
  </si>
  <si>
    <t>heat production, natural gas, at industrial furnace &gt;100kW</t>
  </si>
  <si>
    <t>phthalic anhydride production</t>
  </si>
  <si>
    <t>phthalic anhydride</t>
  </si>
  <si>
    <t>polyvinylfluoride</t>
  </si>
  <si>
    <t>chemical factory construction, organics</t>
  </si>
  <si>
    <t>chemical factory, organics</t>
  </si>
  <si>
    <t>treatment of residue from shredder fraction from manual dismantling, municipal waste incineration</t>
  </si>
  <si>
    <t>residue from shredder fraction from manual dismantling</t>
  </si>
  <si>
    <t>Heat, waste</t>
  </si>
  <si>
    <t>air</t>
  </si>
  <si>
    <t>Acetone</t>
  </si>
  <si>
    <t>BMS production, for Li-O2 battery</t>
  </si>
  <si>
    <t>IBIS</t>
  </si>
  <si>
    <t>IBIS fasteners</t>
  </si>
  <si>
    <t>high voltage system</t>
  </si>
  <si>
    <t>low voltage system</t>
  </si>
  <si>
    <t>IBIS production, for Li-O2 battery</t>
  </si>
  <si>
    <t>IBIS fasteners production, for Li-O2 battery</t>
  </si>
  <si>
    <t>high voltage system production, for Li-O2 battery</t>
  </si>
  <si>
    <t>low voltage system production, for Li-O2 battery</t>
  </si>
  <si>
    <t>market for transport, freight, lorry &gt;32 metric ton, EURO6</t>
  </si>
  <si>
    <t>acrylonitrile-butadiene-styrene copolymer production</t>
  </si>
  <si>
    <t>market for integrated circuit, logic type</t>
  </si>
  <si>
    <t>integrated circuit, logic type</t>
  </si>
  <si>
    <t>market for electric connector, wire clamp</t>
  </si>
  <si>
    <t>electric connector, wire clamp</t>
  </si>
  <si>
    <t>polyethylene terephthalate production, granulate, amorphous</t>
  </si>
  <si>
    <t>market for nylon 6</t>
  </si>
  <si>
    <t>nylon 6</t>
  </si>
  <si>
    <t>market for brass</t>
  </si>
  <si>
    <t>brass</t>
  </si>
  <si>
    <t>metal working, average for steel product manufacturing</t>
  </si>
  <si>
    <t>casting, brass</t>
  </si>
  <si>
    <t>market for electronic component factory</t>
  </si>
  <si>
    <t>electronic component factory</t>
  </si>
  <si>
    <t>transport, freight, lorry &gt;32 metric ton, EURO6</t>
  </si>
  <si>
    <t>fixings</t>
  </si>
  <si>
    <t>metal working factory construction</t>
  </si>
  <si>
    <t>market for aluminium, in mixed metal scrap</t>
  </si>
  <si>
    <t>aluminium, in mixed metal scrap</t>
  </si>
  <si>
    <t>market for nylon 6-6</t>
  </si>
  <si>
    <t>nylon 6-6</t>
  </si>
  <si>
    <t>synthetic rubber production</t>
  </si>
  <si>
    <t>synthetic rubber</t>
  </si>
  <si>
    <t>market for polyphenylene sulfide</t>
  </si>
  <si>
    <t>polyphenylene sulfide</t>
  </si>
  <si>
    <t>market for tin</t>
  </si>
  <si>
    <t>tin</t>
  </si>
  <si>
    <t>market for cable, ribbon cable, 20-pin, with plugs</t>
  </si>
  <si>
    <t>cable, ribbon cable, 20-pin, with plugs</t>
  </si>
  <si>
    <t>metal working, average for metal product manufacturing</t>
  </si>
  <si>
    <t>metal working, average for aluminium product manufacturing</t>
  </si>
  <si>
    <t>metal working, average for copper product manufacturing</t>
  </si>
  <si>
    <t>market for electronic component, passive, unspecified</t>
  </si>
  <si>
    <t>electronic component, passive, unspecified</t>
  </si>
  <si>
    <t>cooling system production, for Li-O2 battery</t>
  </si>
  <si>
    <t>radiator production, for Li-O2 battery</t>
  </si>
  <si>
    <t>manifolds production, for Li-O2 battery</t>
  </si>
  <si>
    <t>clamps and fasteners production, for Li-O2 battery</t>
  </si>
  <si>
    <t>pipe fitting production, for Li-O2 battery</t>
  </si>
  <si>
    <t>thermal pad production, for Li-O2 battery</t>
  </si>
  <si>
    <t>ethylene glycol production</t>
  </si>
  <si>
    <t>ethylene glycol</t>
  </si>
  <si>
    <t>radiator</t>
  </si>
  <si>
    <t>manifolds</t>
  </si>
  <si>
    <t>clamps and fasteners</t>
  </si>
  <si>
    <t>pipe fitting</t>
  </si>
  <si>
    <t>thermal pad</t>
  </si>
  <si>
    <t>polyvinylchloride production, bulk polymerisation</t>
  </si>
  <si>
    <t>polyvinylchloride, bulk polymerised</t>
  </si>
  <si>
    <t>glass fibre production</t>
  </si>
  <si>
    <t>glass fibre</t>
  </si>
  <si>
    <t>silicon, electronics grade</t>
  </si>
  <si>
    <t>silicon production, electronics grade</t>
  </si>
  <si>
    <t>DE</t>
  </si>
  <si>
    <t>format</t>
  </si>
  <si>
    <t>Excel</t>
  </si>
  <si>
    <t>proxy - gaseous oxygen was not found in Ecoinvent</t>
  </si>
  <si>
    <t>Retrieved from Ellingsen et al. (2013). Source: Originally from Wang, F., Deng, Y., &amp; Yuan, C. (2020). Life cycle assessment of lithium oxygen battery for electric vehicles. Journal of Cleaner Production, 264, 121339. https://doi.org/10.1016/j.jclepro.2020.121339</t>
  </si>
  <si>
    <t>Retrieved from Ellingsen et al. (2013). For thermal management the battery is equipped with a cooling system. The cooling system is made of six sub-components: radiator, manifolds, clamps &amp; fasteners, pipe fitting, thermal gap pad, and coolant (Miljøbil Grenland 2012). The aluminum radiator is the main component of the cooling system. As a medium of convective heat the cooling system includes a glycol coolant, which is contained within aluminum manifolds. Steel clamps, and pipe fittings of plastic and rubber are used for sealing. Thermal conductivity is further ensured with the use of a thermal gap pad made of fiberglasSreinforced filler and polymer. Infrastructure is the same as Miljøbil’s facility required for the assembly of the battery. No energy or processes are included as assembly of cooling system is performed by manually. It has been assumed that the coolant circulating in the manifolds is ethylene glycol. Source: Originally from Wang, F., Deng, Y., &amp; Yuan, C. (2020). Life cycle assessment of lithium oxygen battery for electric vehicles. Journal of Cleaner Production, 264, 121339. https://doi.org/10.1016/j.jclepro.2020.121339</t>
  </si>
  <si>
    <t>Retrieved from Ellingsen et al. (2013). Thee BMS includes battery module boards (BMBs), Integrated Battery Interface System (IBIS), fasteners, high voltage (HV) system, and low voltage system (Miljøbil Grenland 2012). In each battery there are 12 BMBs, one for each module. BMBs are placed under module lids, situated between the two rows of busbars. The BMBs monitor the battery cells for voltage and temperature limits, whereas the IBIS acts as a master controller for the BMBs, as well as overseeing the battery charge and discharge strategies Miljøbil Grenland (2012).  Source: Originally from Wang, F., Deng, Y., &amp; Yuan, C. (2020). Life cycle assessment of lithium oxygen battery for electric vehicles. Journal of Cleaner Production, 264, 121339. https://doi.org/10.1016/j.jclepro.2020.121339</t>
  </si>
  <si>
    <t>Retrieved from Li et al. (2014). Source: Originally from Wang, F., Deng, Y., &amp; Yuan, C. (2020). Life cycle assessment of lithium oxygen battery for electric vehicles. Journal of Cleaner Production, 264, 121339. https://doi.org/10.1016/j.jclepro.2020.121339</t>
  </si>
  <si>
    <t>The hydrometallurgical method is employed as the recycling method for EoL treatment of the Li-O2 battery. The hydrometallurgical method has been applied for recycling both conventional and next-generation LIBs (Deng et al., 2017a; Hawkins et al., 2013; Dunn et al., 2015). The inventory data for the Li-O2 battery recycling are directly adopted from literature (Deng et al., 2017a). Source: Originally from Wang, F., Deng, Y., &amp; Yuan, C. (2020). Life cycle assessment of lithium oxygen battery for electric vehicles. Journal of Cleaner Production, 264, 121339. https://doi.org/10.1016/j.jclepro.2020.121339</t>
  </si>
  <si>
    <t>The module and pack packagings are modelled based on the results from BatPaC method. The aluminum and copper films are produced by the sheet rolling with a 98.2% material efficiency. As for the steel film, cold rolling is modelled with 99% material efficiency (Green, 2007). Source: Originally from Wang, F., Deng, Y., &amp; Yuan, C. (2020). Life cycle assessment of lithium oxygen battery for electric vehicles. Journal of Cleaner Production, 264, 121339. https://doi.org/10.1016/j.jclepro.2020.121339</t>
  </si>
  <si>
    <t xml:space="preserve"> Source: Originally from Wang, F., Deng, Y., &amp; Yuan, C. (2020). Life cycle assessment of lithium oxygen battery for electric vehicles. Journal of Cleaner Production, 264, 121339. https://doi.org/10.1016/j.jclepro.2020.121339</t>
  </si>
  <si>
    <t>The electrolyte consists of lithium perchlorate (LiClO4) salt in tetraethylene glycol dimethyl ether (TEGDME) solvent. For production of the electrolyte for the Li-O2 battery, LiClO4 and TEGDME is magnetically stirred. LiClO4 can be obtained by a reaction of sodium perchlorate (NaClO4) and lithium chloride (LiCl) with 3 kWh electricity per kg perchlorate input (Vogt et al., 2000). The amounts are obtained by stoichiometric calculation. In addition, TEGDME is assumed to be produced through reaction of ethylene oxide (C2H4O) and dimethyl ether (C2H6O), and with energy use, emissions and waste at the same level as in production of ethylene glycol dimethylether (C4H10O2), which are directly obtained from the Gabi software and Ecoinvent database. Source: Originally from Wang, F., Deng, Y., &amp; Yuan, C. (2020). Life cycle assessment of lithium oxygen battery for electric vehicles. Journal of Cleaner Production, 264, 121339. https://doi.org/10.1016/j.jclepro.2020.121339</t>
  </si>
  <si>
    <t>The life cycle inventory for the lithium metal anode synthesis, compiled from literature (Deng et al., 2017a), considers inventories for productions of both the lithium film and the protection layer. Two manufacturing processes are needed to produce the lithium film: 1) extrusion of lithium film into a slit and 2) cold-rolling of the lithium film for the thickness reduction (Hovsepian, 1973). Source: Originally from Wang, F., Deng, Y., &amp; Yuan, C. (2020). Life cycle assessment of lithium oxygen battery for electric vehicles. Journal of Cleaner Production, 264, 121339. https://doi.org/10.1016/j.jclepro.2020.121339</t>
  </si>
  <si>
    <t>The inventory for the CNT synthesis is obtained from literatures (Deng et al., 2017a; Weil et al., 2013). Source: Originally from Wang, F., Deng, Y., &amp; Yuan, C. (2020). Life cycle assessment of lithium oxygen battery for electric vehicles. Journal of Cleaner Production, 264, 121339. https://doi.org/10.1016/j.jclepro.2020.121339</t>
  </si>
  <si>
    <t>The material efficiencies in the Li-O2 battery cell manufacturing are assumed to be the same with those in the conventional LIB cell manufacturing, that is 92% for positive and negative electrodes, 98% for the separator, and 94% for the electrolyte (Deng et al., 2017a). The Li-O2 battery system is configured with a capacity of 63.5 kWh and contains Li-O2 pouch cells, a BMS, a cooling system, a module packaging, a pack packaging, and an oxygen tank. Source: Originally from Wang, F., Deng, Y., &amp; Yuan, C. (2020). Life cycle assessment of lithium oxygen battery for electric vehicles. Journal of Cleaner Production, 264, 121339. https://doi.org/10.1016/j.jclepro.2020.121339</t>
  </si>
  <si>
    <t>Battery system mass: 321 kg</t>
  </si>
  <si>
    <t>Values taken from Fig 3</t>
  </si>
  <si>
    <t>System: 63.5kWh Li-O2 || Mass: 267 kg || Battery energy density: 238 Wh/kg || System energy density: 198 Wh/kg || Battery lifetime: 305 kWh/kg (1.76 MJ/km x 2e5 km / 321 kg). Source: Originally from Wang, F., Deng, Y., &amp; Yuan, C. (2020). Life cycle assessment of lithium oxygen battery for electric vehicles. Journal of Cleaner Production, 264, 121339. https://doi.org/10.1016/j.jclepro.2020.121339</t>
  </si>
  <si>
    <t>battery cell</t>
  </si>
  <si>
    <t>market for battery, Li-oxygen, Li-O2</t>
  </si>
  <si>
    <t>market group for transport, freight train</t>
  </si>
  <si>
    <t>transport, freight, inland waterways, barge</t>
  </si>
  <si>
    <t>market group for transport, freight, inland waterways, barge</t>
  </si>
  <si>
    <t>transport, freight, sea, container ship</t>
  </si>
  <si>
    <t>market for transport, freight, sea, container ship</t>
  </si>
  <si>
    <t>market group for transport, freight, lorry, unspecified</t>
  </si>
  <si>
    <t>transport, freight, lorry,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</si>
</sst>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quot;$&quot;* #,##0.00_);_(&quot;$&quot;* \(#,##0.00\);_(&quot;$&quot;* &quot;-&quot;??_);_(@_)"/>
    <numFmt numFmtId="165" formatCode="0.00000"/>
  </numFmts>
  <fonts count="7" x14ac:knownFonts="1">
    <font>
      <sz val="11"/>
      <color theme="1"/>
      <name val="Calibri"/>
      <family val="2"/>
      <scheme val="minor"/>
    </font>
    <font>
      <b/>
      <sz val="11"/>
      <color theme="1"/>
      <name val="Calibri"/>
      <family val="2"/>
      <scheme val="minor"/>
    </font>
    <font>
      <b/>
      <sz val="12"/>
      <color theme="1"/>
      <name val="Calibri"/>
      <family val="2"/>
      <scheme val="minor"/>
    </font>
    <font>
      <sz val="10"/>
      <name val="Arial"/>
      <family val="2"/>
    </font>
    <font>
      <sz val="10"/>
      <name val="Arial"/>
      <family val="2"/>
    </font>
    <font>
      <i/>
      <sz val="11"/>
      <color rgb="FF7F7F7F"/>
      <name val="Calibri"/>
      <family val="2"/>
      <charset val="134"/>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3" fillId="0" borderId="0"/>
    <xf numFmtId="43" fontId="4" fillId="0" borderId="0" applyFont="0" applyFill="0" applyBorder="0" applyAlignment="0" applyProtection="0"/>
    <xf numFmtId="9" fontId="4" fillId="0" borderId="0" applyFont="0" applyFill="0" applyBorder="0" applyAlignment="0" applyProtection="0"/>
    <xf numFmtId="0" fontId="4" fillId="0" borderId="0"/>
    <xf numFmtId="164" fontId="4" fillId="0" borderId="0" applyFont="0" applyFill="0" applyBorder="0" applyAlignment="0" applyProtection="0"/>
    <xf numFmtId="164" fontId="4" fillId="0" borderId="0" applyFont="0" applyFill="0" applyBorder="0" applyAlignment="0" applyProtection="0"/>
    <xf numFmtId="0" fontId="5" fillId="0" borderId="0" applyNumberFormat="0" applyFill="0" applyBorder="0" applyAlignment="0" applyProtection="0">
      <alignment vertical="center"/>
    </xf>
  </cellStyleXfs>
  <cellXfs count="8">
    <xf numFmtId="0" fontId="0" fillId="0" borderId="0" xfId="0"/>
    <xf numFmtId="0" fontId="1" fillId="0" borderId="0" xfId="0" applyFont="1"/>
    <xf numFmtId="0" fontId="2" fillId="0" borderId="0" xfId="0" applyFont="1"/>
    <xf numFmtId="11" fontId="0" fillId="0" borderId="0" xfId="0" applyNumberFormat="1"/>
    <xf numFmtId="165" fontId="0" fillId="0" borderId="0" xfId="0" applyNumberFormat="1"/>
    <xf numFmtId="43" fontId="0" fillId="0" borderId="0" xfId="0" applyNumberFormat="1"/>
    <xf numFmtId="2" fontId="0" fillId="0" borderId="0" xfId="0" applyNumberFormat="1"/>
    <xf numFmtId="0" fontId="6" fillId="0" borderId="0" xfId="0" applyFont="1"/>
  </cellXfs>
  <cellStyles count="8">
    <cellStyle name="Comma 2" xfId="2" xr:uid="{BFB9EBE1-8E08-45F4-B233-19C97FB6383E}"/>
    <cellStyle name="Currency 2" xfId="6" xr:uid="{62DD0185-3D6A-4C68-AD16-7CA89AEDFE88}"/>
    <cellStyle name="Currency 3" xfId="5" xr:uid="{9B161BA4-521A-41D6-936D-831E281BBC47}"/>
    <cellStyle name="Normal" xfId="0" builtinId="0"/>
    <cellStyle name="Normal 2" xfId="4" xr:uid="{5FB60D3A-D79C-49EA-BE96-63C62F6CFBC9}"/>
    <cellStyle name="Normal 3" xfId="1" xr:uid="{9C267BA8-DD30-48AD-92DA-0CF6251E1A08}"/>
    <cellStyle name="Percent 2" xfId="3" xr:uid="{9470A2B0-F720-439F-9B56-9B45A6EC3D70}"/>
    <cellStyle name="解释性文本 2" xfId="7" xr:uid="{5C8C2361-C7E4-478B-BDF1-BEC4B7B404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1"/>
  <sheetViews>
    <sheetView tabSelected="1" topLeftCell="A277" zoomScale="115" zoomScaleNormal="115" workbookViewId="0">
      <selection activeCell="A300" sqref="A300"/>
    </sheetView>
  </sheetViews>
  <sheetFormatPr baseColWidth="10" defaultColWidth="8.83203125" defaultRowHeight="15" x14ac:dyDescent="0.2"/>
  <cols>
    <col min="1" max="1" width="52.5" bestFit="1" customWidth="1"/>
    <col min="2" max="2" width="32.33203125" customWidth="1"/>
    <col min="3" max="3" width="12.83203125" bestFit="1" customWidth="1"/>
    <col min="4" max="4" width="18.5" customWidth="1"/>
    <col min="5" max="5" width="26.1640625" bestFit="1" customWidth="1"/>
    <col min="6" max="6" width="13.5" bestFit="1" customWidth="1"/>
    <col min="7" max="7" width="27.1640625" bestFit="1" customWidth="1"/>
    <col min="8" max="8" width="42.6640625" customWidth="1"/>
  </cols>
  <sheetData>
    <row r="1" spans="1:8" x14ac:dyDescent="0.2">
      <c r="A1" s="1" t="s">
        <v>0</v>
      </c>
      <c r="B1" t="s">
        <v>1</v>
      </c>
    </row>
    <row r="2" spans="1:8" x14ac:dyDescent="0.2">
      <c r="A2" s="1" t="s">
        <v>254</v>
      </c>
      <c r="B2" t="s">
        <v>255</v>
      </c>
    </row>
    <row r="4" spans="1:8" ht="16" x14ac:dyDescent="0.2">
      <c r="A4" s="2" t="s">
        <v>2</v>
      </c>
      <c r="B4" s="2" t="s">
        <v>17</v>
      </c>
    </row>
    <row r="5" spans="1:8" x14ac:dyDescent="0.2">
      <c r="A5" t="s">
        <v>3</v>
      </c>
      <c r="B5" t="s">
        <v>267</v>
      </c>
    </row>
    <row r="6" spans="1:8" x14ac:dyDescent="0.2">
      <c r="A6" t="s">
        <v>4</v>
      </c>
      <c r="B6" t="s">
        <v>5</v>
      </c>
    </row>
    <row r="7" spans="1:8" x14ac:dyDescent="0.2">
      <c r="A7" t="s">
        <v>6</v>
      </c>
      <c r="B7">
        <v>1</v>
      </c>
    </row>
    <row r="8" spans="1:8" x14ac:dyDescent="0.2">
      <c r="A8" t="s">
        <v>7</v>
      </c>
      <c r="B8" t="s">
        <v>271</v>
      </c>
    </row>
    <row r="9" spans="1:8" x14ac:dyDescent="0.2">
      <c r="A9" t="s">
        <v>8</v>
      </c>
      <c r="B9" t="s">
        <v>9</v>
      </c>
    </row>
    <row r="10" spans="1:8" x14ac:dyDescent="0.2">
      <c r="A10" t="s">
        <v>10</v>
      </c>
      <c r="B10" t="s">
        <v>16</v>
      </c>
    </row>
    <row r="11" spans="1:8" x14ac:dyDescent="0.2">
      <c r="A11" s="1" t="s">
        <v>11</v>
      </c>
      <c r="B11" s="1"/>
      <c r="C11" s="1"/>
      <c r="D11" s="1"/>
      <c r="E11" s="1"/>
      <c r="F11" s="1"/>
      <c r="G11" s="1"/>
      <c r="H11" s="1"/>
    </row>
    <row r="12" spans="1:8" x14ac:dyDescent="0.2">
      <c r="A12" s="1" t="s">
        <v>12</v>
      </c>
      <c r="B12" s="1" t="s">
        <v>13</v>
      </c>
      <c r="C12" s="1" t="s">
        <v>8</v>
      </c>
      <c r="D12" s="1" t="s">
        <v>14</v>
      </c>
      <c r="E12" s="1" t="s">
        <v>4</v>
      </c>
      <c r="F12" s="1" t="s">
        <v>15</v>
      </c>
      <c r="G12" s="1" t="s">
        <v>7</v>
      </c>
      <c r="H12" s="1" t="s">
        <v>3</v>
      </c>
    </row>
    <row r="13" spans="1:8" x14ac:dyDescent="0.2">
      <c r="A13" t="str">
        <f>B4</f>
        <v>battery cell production, Li-O2</v>
      </c>
      <c r="B13" s="6">
        <v>1</v>
      </c>
      <c r="C13" t="str">
        <f>B9</f>
        <v>kilogram</v>
      </c>
      <c r="E13" t="str">
        <f>B6</f>
        <v>GLO</v>
      </c>
      <c r="F13" t="s">
        <v>18</v>
      </c>
      <c r="G13" t="str">
        <f>B8</f>
        <v>battery cell</v>
      </c>
    </row>
    <row r="14" spans="1:8" x14ac:dyDescent="0.2">
      <c r="A14" t="s">
        <v>26</v>
      </c>
      <c r="B14" s="6">
        <v>6.9900000000000005E-5</v>
      </c>
      <c r="C14" t="s">
        <v>9</v>
      </c>
      <c r="E14" t="s">
        <v>5</v>
      </c>
      <c r="F14" t="s">
        <v>27</v>
      </c>
      <c r="G14" t="s">
        <v>28</v>
      </c>
      <c r="H14" t="s">
        <v>29</v>
      </c>
    </row>
    <row r="15" spans="1:8" x14ac:dyDescent="0.2">
      <c r="A15" t="s">
        <v>57</v>
      </c>
      <c r="B15" s="6">
        <v>7.9000000000000001E-2</v>
      </c>
      <c r="C15" t="s">
        <v>9</v>
      </c>
      <c r="E15" t="s">
        <v>48</v>
      </c>
      <c r="F15" t="s">
        <v>27</v>
      </c>
      <c r="G15" t="s">
        <v>58</v>
      </c>
      <c r="H15" t="s">
        <v>256</v>
      </c>
    </row>
    <row r="16" spans="1:8" x14ac:dyDescent="0.2">
      <c r="A16" t="s">
        <v>19</v>
      </c>
      <c r="B16" s="6">
        <v>1.7999999999999999E-2</v>
      </c>
      <c r="C16" t="s">
        <v>9</v>
      </c>
      <c r="E16" t="s">
        <v>48</v>
      </c>
      <c r="F16" t="s">
        <v>27</v>
      </c>
      <c r="G16" t="s">
        <v>41</v>
      </c>
    </row>
    <row r="17" spans="1:20" x14ac:dyDescent="0.2">
      <c r="A17" t="s">
        <v>20</v>
      </c>
      <c r="B17" s="6">
        <v>0.11600000000000001</v>
      </c>
      <c r="C17" t="s">
        <v>9</v>
      </c>
      <c r="E17" t="s">
        <v>48</v>
      </c>
      <c r="F17" t="s">
        <v>27</v>
      </c>
      <c r="G17" t="s">
        <v>33</v>
      </c>
    </row>
    <row r="18" spans="1:20" x14ac:dyDescent="0.2">
      <c r="A18" t="s">
        <v>21</v>
      </c>
      <c r="B18" s="6">
        <v>0.106</v>
      </c>
      <c r="C18" t="s">
        <v>9</v>
      </c>
      <c r="E18" t="s">
        <v>48</v>
      </c>
      <c r="F18" t="s">
        <v>27</v>
      </c>
      <c r="G18" t="s">
        <v>34</v>
      </c>
    </row>
    <row r="19" spans="1:20" x14ac:dyDescent="0.2">
      <c r="A19" t="s">
        <v>22</v>
      </c>
      <c r="B19" s="6">
        <v>0.214</v>
      </c>
      <c r="C19" t="s">
        <v>9</v>
      </c>
      <c r="E19" t="s">
        <v>48</v>
      </c>
      <c r="F19" t="s">
        <v>27</v>
      </c>
      <c r="G19" t="s">
        <v>38</v>
      </c>
    </row>
    <row r="20" spans="1:20" x14ac:dyDescent="0.2">
      <c r="A20" t="s">
        <v>39</v>
      </c>
      <c r="B20" s="6">
        <v>1.6E-2</v>
      </c>
      <c r="C20" t="s">
        <v>9</v>
      </c>
      <c r="E20" t="s">
        <v>48</v>
      </c>
      <c r="F20" t="s">
        <v>27</v>
      </c>
      <c r="G20" t="s">
        <v>40</v>
      </c>
    </row>
    <row r="21" spans="1:20" x14ac:dyDescent="0.2">
      <c r="A21" t="s">
        <v>31</v>
      </c>
      <c r="B21" s="6">
        <v>0.308</v>
      </c>
      <c r="C21" t="s">
        <v>9</v>
      </c>
      <c r="E21" t="s">
        <v>5</v>
      </c>
      <c r="F21" t="s">
        <v>27</v>
      </c>
      <c r="G21" t="s">
        <v>32</v>
      </c>
      <c r="H21" t="s">
        <v>30</v>
      </c>
    </row>
    <row r="22" spans="1:20" x14ac:dyDescent="0.2">
      <c r="A22" t="s">
        <v>169</v>
      </c>
      <c r="B22" s="6">
        <v>4.8000000000000001E-2</v>
      </c>
      <c r="C22" t="s">
        <v>9</v>
      </c>
      <c r="E22" t="s">
        <v>48</v>
      </c>
      <c r="F22" t="s">
        <v>27</v>
      </c>
      <c r="G22" t="s">
        <v>35</v>
      </c>
    </row>
    <row r="23" spans="1:20" x14ac:dyDescent="0.2">
      <c r="A23" t="s">
        <v>23</v>
      </c>
      <c r="B23" s="6">
        <v>3.6999999999999998E-2</v>
      </c>
      <c r="C23" t="s">
        <v>9</v>
      </c>
      <c r="E23" t="s">
        <v>48</v>
      </c>
      <c r="F23" t="s">
        <v>27</v>
      </c>
      <c r="G23" t="s">
        <v>36</v>
      </c>
    </row>
    <row r="24" spans="1:20" x14ac:dyDescent="0.2">
      <c r="A24" t="s">
        <v>24</v>
      </c>
      <c r="B24" s="6">
        <v>5.7000000000000002E-2</v>
      </c>
      <c r="C24" t="s">
        <v>9</v>
      </c>
      <c r="E24" t="s">
        <v>48</v>
      </c>
      <c r="F24" t="s">
        <v>27</v>
      </c>
      <c r="G24" t="s">
        <v>37</v>
      </c>
    </row>
    <row r="27" spans="1:20" ht="16" x14ac:dyDescent="0.2">
      <c r="A27" s="2" t="s">
        <v>2</v>
      </c>
      <c r="B27" s="2" t="s">
        <v>19</v>
      </c>
    </row>
    <row r="28" spans="1:20" x14ac:dyDescent="0.2">
      <c r="A28" t="s">
        <v>3</v>
      </c>
      <c r="B28" t="s">
        <v>266</v>
      </c>
    </row>
    <row r="29" spans="1:20" x14ac:dyDescent="0.2">
      <c r="A29" t="s">
        <v>4</v>
      </c>
      <c r="B29" t="s">
        <v>48</v>
      </c>
    </row>
    <row r="30" spans="1:20" x14ac:dyDescent="0.2">
      <c r="A30" t="s">
        <v>6</v>
      </c>
      <c r="B30">
        <v>1</v>
      </c>
    </row>
    <row r="31" spans="1:20" x14ac:dyDescent="0.2">
      <c r="A31" t="s">
        <v>7</v>
      </c>
      <c r="B31" t="s">
        <v>41</v>
      </c>
    </row>
    <row r="32" spans="1:20" x14ac:dyDescent="0.2">
      <c r="A32" t="s">
        <v>8</v>
      </c>
      <c r="B32" t="s">
        <v>9</v>
      </c>
      <c r="T32" s="4"/>
    </row>
    <row r="33" spans="1:20" x14ac:dyDescent="0.2">
      <c r="A33" t="s">
        <v>10</v>
      </c>
      <c r="B33" t="s">
        <v>16</v>
      </c>
      <c r="T33" s="4"/>
    </row>
    <row r="34" spans="1:20" x14ac:dyDescent="0.2">
      <c r="A34" s="1" t="s">
        <v>11</v>
      </c>
      <c r="B34" s="1"/>
      <c r="C34" s="1"/>
      <c r="D34" s="1"/>
      <c r="E34" s="1"/>
      <c r="F34" s="1"/>
      <c r="G34" s="1"/>
      <c r="H34" s="1"/>
    </row>
    <row r="35" spans="1:20" x14ac:dyDescent="0.2">
      <c r="A35" s="1" t="s">
        <v>12</v>
      </c>
      <c r="B35" s="1" t="s">
        <v>13</v>
      </c>
      <c r="C35" s="1" t="s">
        <v>8</v>
      </c>
      <c r="D35" s="1" t="s">
        <v>14</v>
      </c>
      <c r="E35" s="1" t="s">
        <v>4</v>
      </c>
      <c r="F35" s="1" t="s">
        <v>15</v>
      </c>
      <c r="G35" s="1" t="s">
        <v>7</v>
      </c>
      <c r="H35" s="1" t="s">
        <v>3</v>
      </c>
    </row>
    <row r="36" spans="1:20" x14ac:dyDescent="0.2">
      <c r="A36" t="str">
        <f>B27</f>
        <v>CNT production, for Li-O2 battery</v>
      </c>
      <c r="B36" s="6">
        <v>1</v>
      </c>
      <c r="C36" t="str">
        <f>B32</f>
        <v>kilogram</v>
      </c>
      <c r="E36" t="str">
        <f>B29</f>
        <v>RER</v>
      </c>
      <c r="F36" t="s">
        <v>18</v>
      </c>
      <c r="G36" t="str">
        <f>B31</f>
        <v>CNT</v>
      </c>
    </row>
    <row r="37" spans="1:20" x14ac:dyDescent="0.2">
      <c r="A37" t="s">
        <v>42</v>
      </c>
      <c r="B37" s="6">
        <f>31.93/1000</f>
        <v>3.193E-2</v>
      </c>
      <c r="C37" t="s">
        <v>9</v>
      </c>
      <c r="E37" t="s">
        <v>5</v>
      </c>
      <c r="F37" t="s">
        <v>27</v>
      </c>
      <c r="G37" t="s">
        <v>43</v>
      </c>
      <c r="T37" s="6"/>
    </row>
    <row r="38" spans="1:20" x14ac:dyDescent="0.2">
      <c r="A38" t="s">
        <v>44</v>
      </c>
      <c r="B38" s="6">
        <f>2.18/1000</f>
        <v>2.1800000000000001E-3</v>
      </c>
      <c r="C38" t="s">
        <v>9</v>
      </c>
      <c r="E38" t="s">
        <v>5</v>
      </c>
      <c r="F38" t="s">
        <v>27</v>
      </c>
      <c r="G38" t="s">
        <v>45</v>
      </c>
    </row>
    <row r="39" spans="1:20" x14ac:dyDescent="0.2">
      <c r="A39" t="s">
        <v>47</v>
      </c>
      <c r="B39" s="6">
        <f>6.55/1000</f>
        <v>6.5499999999999994E-3</v>
      </c>
      <c r="C39" t="s">
        <v>9</v>
      </c>
      <c r="E39" t="s">
        <v>48</v>
      </c>
      <c r="F39" t="s">
        <v>27</v>
      </c>
      <c r="G39" t="s">
        <v>46</v>
      </c>
    </row>
    <row r="40" spans="1:20" x14ac:dyDescent="0.2">
      <c r="A40" t="s">
        <v>49</v>
      </c>
      <c r="B40" s="6">
        <v>5.8336100000000002</v>
      </c>
      <c r="C40" t="s">
        <v>9</v>
      </c>
      <c r="E40" t="s">
        <v>48</v>
      </c>
      <c r="F40" t="s">
        <v>27</v>
      </c>
      <c r="G40" t="s">
        <v>50</v>
      </c>
    </row>
    <row r="41" spans="1:20" x14ac:dyDescent="0.2">
      <c r="A41" t="s">
        <v>52</v>
      </c>
      <c r="B41" s="6">
        <f>56.34/1000</f>
        <v>5.6340000000000001E-2</v>
      </c>
      <c r="C41" t="s">
        <v>9</v>
      </c>
      <c r="E41" t="s">
        <v>48</v>
      </c>
      <c r="F41" t="s">
        <v>27</v>
      </c>
      <c r="G41" t="s">
        <v>51</v>
      </c>
    </row>
    <row r="42" spans="1:20" x14ac:dyDescent="0.2">
      <c r="A42" t="s">
        <v>53</v>
      </c>
      <c r="B42" s="6">
        <f>31.93/1000</f>
        <v>3.193E-2</v>
      </c>
      <c r="C42" t="s">
        <v>9</v>
      </c>
      <c r="E42" t="s">
        <v>5</v>
      </c>
      <c r="F42" t="s">
        <v>27</v>
      </c>
      <c r="G42" t="s">
        <v>54</v>
      </c>
    </row>
    <row r="43" spans="1:20" x14ac:dyDescent="0.2">
      <c r="A43" t="s">
        <v>55</v>
      </c>
      <c r="B43" s="6">
        <f>14.35/1000</f>
        <v>1.435E-2</v>
      </c>
      <c r="C43" t="s">
        <v>9</v>
      </c>
      <c r="E43" t="s">
        <v>5</v>
      </c>
      <c r="F43" t="s">
        <v>27</v>
      </c>
      <c r="G43" t="s">
        <v>56</v>
      </c>
    </row>
    <row r="44" spans="1:20" x14ac:dyDescent="0.2">
      <c r="A44" t="s">
        <v>57</v>
      </c>
      <c r="B44" s="6">
        <f>15.13/1000</f>
        <v>1.5130000000000001E-2</v>
      </c>
      <c r="C44" t="s">
        <v>9</v>
      </c>
      <c r="E44" t="s">
        <v>48</v>
      </c>
      <c r="F44" t="s">
        <v>27</v>
      </c>
      <c r="G44" t="s">
        <v>58</v>
      </c>
    </row>
    <row r="45" spans="1:20" x14ac:dyDescent="0.2">
      <c r="A45" t="s">
        <v>60</v>
      </c>
      <c r="B45" s="6">
        <f>30.66/1000</f>
        <v>3.066E-2</v>
      </c>
      <c r="C45" t="s">
        <v>9</v>
      </c>
      <c r="E45" t="s">
        <v>5</v>
      </c>
      <c r="F45" t="s">
        <v>27</v>
      </c>
      <c r="G45" t="s">
        <v>59</v>
      </c>
    </row>
    <row r="46" spans="1:20" x14ac:dyDescent="0.2">
      <c r="A46" t="s">
        <v>61</v>
      </c>
      <c r="B46" s="6">
        <v>1.20146</v>
      </c>
      <c r="C46" t="s">
        <v>9</v>
      </c>
      <c r="E46" t="s">
        <v>63</v>
      </c>
      <c r="F46" t="s">
        <v>27</v>
      </c>
      <c r="G46" t="s">
        <v>62</v>
      </c>
    </row>
    <row r="47" spans="1:20" x14ac:dyDescent="0.2">
      <c r="A47" t="s">
        <v>64</v>
      </c>
      <c r="B47" s="6">
        <v>0.65</v>
      </c>
      <c r="C47" t="s">
        <v>66</v>
      </c>
      <c r="E47" t="s">
        <v>63</v>
      </c>
      <c r="F47" t="s">
        <v>27</v>
      </c>
      <c r="G47" t="s">
        <v>65</v>
      </c>
    </row>
    <row r="48" spans="1:20" x14ac:dyDescent="0.2">
      <c r="A48" t="s">
        <v>67</v>
      </c>
      <c r="B48" s="6">
        <v>58.09</v>
      </c>
      <c r="C48" t="s">
        <v>69</v>
      </c>
      <c r="E48" t="s">
        <v>63</v>
      </c>
      <c r="F48" t="s">
        <v>27</v>
      </c>
      <c r="G48" t="s">
        <v>68</v>
      </c>
    </row>
    <row r="49" spans="1:8" x14ac:dyDescent="0.2">
      <c r="A49" t="s">
        <v>70</v>
      </c>
      <c r="B49" s="6">
        <f>-0.43697/1000</f>
        <v>-4.3697000000000001E-4</v>
      </c>
      <c r="C49" t="s">
        <v>71</v>
      </c>
      <c r="E49" t="s">
        <v>63</v>
      </c>
      <c r="F49" t="s">
        <v>27</v>
      </c>
      <c r="G49" t="s">
        <v>72</v>
      </c>
    </row>
    <row r="50" spans="1:8" x14ac:dyDescent="0.2">
      <c r="A50" t="s">
        <v>73</v>
      </c>
      <c r="B50" s="6">
        <f>-14.35/1000</f>
        <v>-1.435E-2</v>
      </c>
      <c r="C50" t="s">
        <v>9</v>
      </c>
      <c r="E50" t="s">
        <v>63</v>
      </c>
      <c r="F50" t="s">
        <v>27</v>
      </c>
      <c r="G50" t="s">
        <v>74</v>
      </c>
    </row>
    <row r="51" spans="1:8" x14ac:dyDescent="0.2">
      <c r="A51" t="s">
        <v>75</v>
      </c>
      <c r="B51" s="6">
        <f>-5.505/1000</f>
        <v>-5.5049999999999995E-3</v>
      </c>
      <c r="C51" t="s">
        <v>9</v>
      </c>
      <c r="E51" t="s">
        <v>63</v>
      </c>
      <c r="F51" t="s">
        <v>27</v>
      </c>
      <c r="G51" t="s">
        <v>76</v>
      </c>
    </row>
    <row r="54" spans="1:8" ht="16" x14ac:dyDescent="0.2">
      <c r="A54" s="2" t="s">
        <v>2</v>
      </c>
      <c r="B54" s="2" t="s">
        <v>21</v>
      </c>
    </row>
    <row r="55" spans="1:8" x14ac:dyDescent="0.2">
      <c r="A55" t="s">
        <v>3</v>
      </c>
      <c r="B55" t="s">
        <v>265</v>
      </c>
    </row>
    <row r="56" spans="1:8" x14ac:dyDescent="0.2">
      <c r="A56" t="s">
        <v>4</v>
      </c>
      <c r="B56" t="s">
        <v>48</v>
      </c>
    </row>
    <row r="57" spans="1:8" x14ac:dyDescent="0.2">
      <c r="A57" t="s">
        <v>6</v>
      </c>
      <c r="B57">
        <v>1</v>
      </c>
    </row>
    <row r="58" spans="1:8" x14ac:dyDescent="0.2">
      <c r="A58" t="s">
        <v>7</v>
      </c>
      <c r="B58" t="s">
        <v>34</v>
      </c>
    </row>
    <row r="59" spans="1:8" x14ac:dyDescent="0.2">
      <c r="A59" t="s">
        <v>8</v>
      </c>
      <c r="B59" t="s">
        <v>9</v>
      </c>
    </row>
    <row r="60" spans="1:8" x14ac:dyDescent="0.2">
      <c r="A60" t="s">
        <v>10</v>
      </c>
      <c r="B60" t="s">
        <v>16</v>
      </c>
    </row>
    <row r="61" spans="1:8" x14ac:dyDescent="0.2">
      <c r="A61" s="1" t="s">
        <v>11</v>
      </c>
      <c r="B61" s="1"/>
      <c r="C61" s="1"/>
      <c r="D61" s="1"/>
      <c r="E61" s="1"/>
      <c r="F61" s="1"/>
      <c r="G61" s="1"/>
      <c r="H61" s="1"/>
    </row>
    <row r="62" spans="1:8" x14ac:dyDescent="0.2">
      <c r="A62" s="1" t="s">
        <v>12</v>
      </c>
      <c r="B62" s="1" t="s">
        <v>13</v>
      </c>
      <c r="C62" s="1" t="s">
        <v>8</v>
      </c>
      <c r="D62" s="1" t="s">
        <v>14</v>
      </c>
      <c r="E62" s="1" t="s">
        <v>4</v>
      </c>
      <c r="F62" s="1" t="s">
        <v>15</v>
      </c>
      <c r="G62" s="1" t="s">
        <v>7</v>
      </c>
      <c r="H62" s="1" t="s">
        <v>3</v>
      </c>
    </row>
    <row r="63" spans="1:8" x14ac:dyDescent="0.2">
      <c r="A63" t="str">
        <f>B54</f>
        <v>lithium metal production, for Li-O2 battery</v>
      </c>
      <c r="B63" s="3">
        <v>1</v>
      </c>
      <c r="C63" t="str">
        <f>B59</f>
        <v>kilogram</v>
      </c>
      <c r="E63" t="str">
        <f>B56</f>
        <v>RER</v>
      </c>
      <c r="F63" t="s">
        <v>18</v>
      </c>
      <c r="G63" t="str">
        <f>B58</f>
        <v>lithium metal</v>
      </c>
    </row>
    <row r="64" spans="1:8" x14ac:dyDescent="0.2">
      <c r="A64" t="s">
        <v>159</v>
      </c>
      <c r="B64" s="3">
        <v>0.16500000000000001</v>
      </c>
      <c r="C64" t="s">
        <v>9</v>
      </c>
      <c r="E64" t="s">
        <v>5</v>
      </c>
      <c r="F64" t="s">
        <v>27</v>
      </c>
      <c r="G64" t="s">
        <v>160</v>
      </c>
    </row>
    <row r="65" spans="1:7" x14ac:dyDescent="0.2">
      <c r="A65" t="s">
        <v>77</v>
      </c>
      <c r="B65" s="3">
        <v>1.038</v>
      </c>
      <c r="C65" t="s">
        <v>9</v>
      </c>
      <c r="E65" t="s">
        <v>5</v>
      </c>
      <c r="F65" t="s">
        <v>27</v>
      </c>
      <c r="G65" t="s">
        <v>78</v>
      </c>
    </row>
    <row r="66" spans="1:7" x14ac:dyDescent="0.2">
      <c r="A66" t="s">
        <v>81</v>
      </c>
      <c r="B66" s="3">
        <v>1</v>
      </c>
      <c r="C66" t="s">
        <v>9</v>
      </c>
      <c r="E66" t="s">
        <v>48</v>
      </c>
      <c r="F66" t="s">
        <v>27</v>
      </c>
      <c r="G66" t="s">
        <v>83</v>
      </c>
    </row>
    <row r="67" spans="1:7" x14ac:dyDescent="0.2">
      <c r="A67" t="s">
        <v>82</v>
      </c>
      <c r="B67" s="3">
        <v>1</v>
      </c>
      <c r="C67" t="s">
        <v>9</v>
      </c>
      <c r="E67" t="s">
        <v>48</v>
      </c>
      <c r="F67" t="s">
        <v>27</v>
      </c>
      <c r="G67" t="s">
        <v>84</v>
      </c>
    </row>
    <row r="68" spans="1:7" x14ac:dyDescent="0.2">
      <c r="A68" t="s">
        <v>85</v>
      </c>
      <c r="B68" s="3">
        <v>4.6000000000000001E-10</v>
      </c>
      <c r="C68" t="s">
        <v>8</v>
      </c>
      <c r="E68" t="s">
        <v>5</v>
      </c>
      <c r="F68" t="s">
        <v>27</v>
      </c>
      <c r="G68" t="s">
        <v>86</v>
      </c>
    </row>
    <row r="69" spans="1:7" x14ac:dyDescent="0.2">
      <c r="A69" t="s">
        <v>87</v>
      </c>
      <c r="B69" s="3">
        <v>0.2</v>
      </c>
      <c r="C69" t="s">
        <v>88</v>
      </c>
      <c r="E69" t="s">
        <v>63</v>
      </c>
      <c r="F69" t="s">
        <v>27</v>
      </c>
      <c r="G69" t="s">
        <v>89</v>
      </c>
    </row>
    <row r="70" spans="1:7" x14ac:dyDescent="0.2">
      <c r="A70" t="s">
        <v>90</v>
      </c>
      <c r="B70" s="3">
        <v>0.1</v>
      </c>
      <c r="C70" t="s">
        <v>88</v>
      </c>
      <c r="E70" t="s">
        <v>48</v>
      </c>
      <c r="F70" t="s">
        <v>27</v>
      </c>
      <c r="G70" t="s">
        <v>91</v>
      </c>
    </row>
    <row r="71" spans="1:7" x14ac:dyDescent="0.2">
      <c r="A71" t="s">
        <v>93</v>
      </c>
      <c r="B71" s="3">
        <f>-38/1000</f>
        <v>-3.7999999999999999E-2</v>
      </c>
      <c r="C71" t="s">
        <v>9</v>
      </c>
      <c r="E71" t="s">
        <v>92</v>
      </c>
      <c r="F71" t="s">
        <v>27</v>
      </c>
      <c r="G71" t="s">
        <v>94</v>
      </c>
    </row>
    <row r="74" spans="1:7" ht="16" x14ac:dyDescent="0.2">
      <c r="A74" s="2" t="s">
        <v>2</v>
      </c>
      <c r="B74" s="2" t="s">
        <v>81</v>
      </c>
    </row>
    <row r="75" spans="1:7" ht="16" x14ac:dyDescent="0.2">
      <c r="A75" s="7" t="s">
        <v>3</v>
      </c>
      <c r="B75" s="7" t="s">
        <v>263</v>
      </c>
    </row>
    <row r="76" spans="1:7" x14ac:dyDescent="0.2">
      <c r="A76" t="s">
        <v>4</v>
      </c>
      <c r="B76" t="s">
        <v>48</v>
      </c>
    </row>
    <row r="77" spans="1:7" x14ac:dyDescent="0.2">
      <c r="A77" t="s">
        <v>6</v>
      </c>
      <c r="B77">
        <v>1</v>
      </c>
    </row>
    <row r="78" spans="1:7" x14ac:dyDescent="0.2">
      <c r="A78" t="s">
        <v>7</v>
      </c>
      <c r="B78" t="s">
        <v>83</v>
      </c>
    </row>
    <row r="79" spans="1:7" x14ac:dyDescent="0.2">
      <c r="A79" t="s">
        <v>8</v>
      </c>
      <c r="B79" t="s">
        <v>9</v>
      </c>
    </row>
    <row r="80" spans="1:7" x14ac:dyDescent="0.2">
      <c r="A80" t="s">
        <v>10</v>
      </c>
      <c r="B80" t="s">
        <v>16</v>
      </c>
    </row>
    <row r="81" spans="1:8" x14ac:dyDescent="0.2">
      <c r="A81" s="1" t="s">
        <v>11</v>
      </c>
      <c r="B81" s="1"/>
      <c r="C81" s="1"/>
      <c r="D81" s="1"/>
      <c r="E81" s="1"/>
      <c r="F81" s="1"/>
      <c r="G81" s="1"/>
      <c r="H81" s="1"/>
    </row>
    <row r="82" spans="1:8" x14ac:dyDescent="0.2">
      <c r="A82" s="1" t="s">
        <v>12</v>
      </c>
      <c r="B82" s="1" t="s">
        <v>13</v>
      </c>
      <c r="C82" s="1" t="s">
        <v>8</v>
      </c>
      <c r="D82" s="1" t="s">
        <v>14</v>
      </c>
      <c r="E82" s="1" t="s">
        <v>4</v>
      </c>
      <c r="F82" s="1" t="s">
        <v>15</v>
      </c>
      <c r="G82" s="1" t="s">
        <v>7</v>
      </c>
      <c r="H82" s="1" t="s">
        <v>3</v>
      </c>
    </row>
    <row r="83" spans="1:8" x14ac:dyDescent="0.2">
      <c r="A83" t="str">
        <f>B74</f>
        <v>film extrusion process, lithium</v>
      </c>
      <c r="B83" s="3">
        <v>1</v>
      </c>
      <c r="C83" t="str">
        <f>B79</f>
        <v>kilogram</v>
      </c>
      <c r="E83" t="str">
        <f>B76</f>
        <v>RER</v>
      </c>
      <c r="F83" t="s">
        <v>18</v>
      </c>
      <c r="G83" t="str">
        <f>B78</f>
        <v>film extrusion, lithium</v>
      </c>
    </row>
    <row r="84" spans="1:8" x14ac:dyDescent="0.2">
      <c r="A84" t="s">
        <v>64</v>
      </c>
      <c r="B84" s="3">
        <v>0.45</v>
      </c>
      <c r="C84" t="s">
        <v>66</v>
      </c>
      <c r="E84" t="s">
        <v>63</v>
      </c>
      <c r="F84" t="s">
        <v>27</v>
      </c>
      <c r="G84" t="s">
        <v>65</v>
      </c>
    </row>
    <row r="86" spans="1:8" ht="16" x14ac:dyDescent="0.2">
      <c r="A86" s="2" t="s">
        <v>2</v>
      </c>
      <c r="B86" s="2" t="s">
        <v>82</v>
      </c>
    </row>
    <row r="87" spans="1:8" ht="16" x14ac:dyDescent="0.2">
      <c r="A87" s="7" t="s">
        <v>3</v>
      </c>
      <c r="B87" s="7" t="s">
        <v>263</v>
      </c>
    </row>
    <row r="88" spans="1:8" x14ac:dyDescent="0.2">
      <c r="A88" t="s">
        <v>4</v>
      </c>
      <c r="B88" t="s">
        <v>48</v>
      </c>
    </row>
    <row r="89" spans="1:8" x14ac:dyDescent="0.2">
      <c r="A89" t="s">
        <v>6</v>
      </c>
      <c r="B89">
        <v>1</v>
      </c>
    </row>
    <row r="90" spans="1:8" x14ac:dyDescent="0.2">
      <c r="A90" t="s">
        <v>7</v>
      </c>
      <c r="B90" t="s">
        <v>84</v>
      </c>
    </row>
    <row r="91" spans="1:8" x14ac:dyDescent="0.2">
      <c r="A91" t="s">
        <v>8</v>
      </c>
      <c r="B91" t="s">
        <v>9</v>
      </c>
    </row>
    <row r="92" spans="1:8" x14ac:dyDescent="0.2">
      <c r="A92" t="s">
        <v>10</v>
      </c>
      <c r="B92" t="s">
        <v>16</v>
      </c>
    </row>
    <row r="93" spans="1:8" x14ac:dyDescent="0.2">
      <c r="A93" s="1" t="s">
        <v>11</v>
      </c>
      <c r="B93" s="1"/>
      <c r="C93" s="1"/>
      <c r="D93" s="1"/>
      <c r="E93" s="1"/>
      <c r="F93" s="1"/>
      <c r="G93" s="1"/>
      <c r="H93" s="1"/>
    </row>
    <row r="94" spans="1:8" x14ac:dyDescent="0.2">
      <c r="A94" s="1" t="s">
        <v>12</v>
      </c>
      <c r="B94" s="1" t="s">
        <v>13</v>
      </c>
      <c r="C94" s="1" t="s">
        <v>8</v>
      </c>
      <c r="D94" s="1" t="s">
        <v>14</v>
      </c>
      <c r="E94" s="1" t="s">
        <v>4</v>
      </c>
      <c r="F94" s="1" t="s">
        <v>15</v>
      </c>
      <c r="G94" s="1" t="s">
        <v>7</v>
      </c>
      <c r="H94" s="1" t="s">
        <v>3</v>
      </c>
    </row>
    <row r="95" spans="1:8" x14ac:dyDescent="0.2">
      <c r="A95" t="str">
        <f>B86</f>
        <v>surface production process, lithium</v>
      </c>
      <c r="B95" s="3">
        <v>1</v>
      </c>
      <c r="C95" t="str">
        <f>B91</f>
        <v>kilogram</v>
      </c>
      <c r="E95" t="str">
        <f>B88</f>
        <v>RER</v>
      </c>
      <c r="F95" t="s">
        <v>18</v>
      </c>
      <c r="G95" t="str">
        <f>B90</f>
        <v>surface production, lithium</v>
      </c>
    </row>
    <row r="96" spans="1:8" x14ac:dyDescent="0.2">
      <c r="A96" t="s">
        <v>64</v>
      </c>
      <c r="B96" s="3">
        <v>13.9</v>
      </c>
      <c r="C96" t="s">
        <v>66</v>
      </c>
      <c r="E96" t="s">
        <v>63</v>
      </c>
      <c r="F96" t="s">
        <v>27</v>
      </c>
      <c r="G96" t="s">
        <v>65</v>
      </c>
    </row>
    <row r="97" spans="1:8" x14ac:dyDescent="0.2">
      <c r="A97" t="s">
        <v>67</v>
      </c>
      <c r="B97" s="3">
        <v>166.8</v>
      </c>
      <c r="C97" t="s">
        <v>69</v>
      </c>
      <c r="E97" t="s">
        <v>63</v>
      </c>
      <c r="F97" t="s">
        <v>27</v>
      </c>
      <c r="G97" t="s">
        <v>68</v>
      </c>
    </row>
    <row r="100" spans="1:8" ht="16" x14ac:dyDescent="0.2">
      <c r="A100" s="2" t="s">
        <v>2</v>
      </c>
      <c r="B100" s="2" t="s">
        <v>39</v>
      </c>
    </row>
    <row r="101" spans="1:8" x14ac:dyDescent="0.2">
      <c r="A101" t="s">
        <v>3</v>
      </c>
      <c r="B101" t="s">
        <v>264</v>
      </c>
    </row>
    <row r="102" spans="1:8" x14ac:dyDescent="0.2">
      <c r="A102" t="s">
        <v>4</v>
      </c>
      <c r="B102" t="s">
        <v>48</v>
      </c>
    </row>
    <row r="103" spans="1:8" x14ac:dyDescent="0.2">
      <c r="A103" t="s">
        <v>6</v>
      </c>
      <c r="B103">
        <v>1</v>
      </c>
    </row>
    <row r="104" spans="1:8" x14ac:dyDescent="0.2">
      <c r="A104" t="s">
        <v>7</v>
      </c>
      <c r="B104" t="s">
        <v>40</v>
      </c>
    </row>
    <row r="105" spans="1:8" x14ac:dyDescent="0.2">
      <c r="A105" t="s">
        <v>8</v>
      </c>
      <c r="B105" t="s">
        <v>9</v>
      </c>
    </row>
    <row r="106" spans="1:8" x14ac:dyDescent="0.2">
      <c r="A106" t="s">
        <v>10</v>
      </c>
      <c r="B106" t="s">
        <v>16</v>
      </c>
    </row>
    <row r="107" spans="1:8" x14ac:dyDescent="0.2">
      <c r="A107" s="1" t="s">
        <v>11</v>
      </c>
      <c r="B107" s="1"/>
      <c r="C107" s="1"/>
      <c r="D107" s="1"/>
      <c r="E107" s="1"/>
      <c r="F107" s="1"/>
      <c r="G107" s="1"/>
    </row>
    <row r="108" spans="1:8" x14ac:dyDescent="0.2">
      <c r="A108" s="1" t="s">
        <v>12</v>
      </c>
      <c r="B108" s="1" t="s">
        <v>13</v>
      </c>
      <c r="C108" s="1" t="s">
        <v>8</v>
      </c>
      <c r="D108" s="1" t="s">
        <v>14</v>
      </c>
      <c r="E108" s="1" t="s">
        <v>4</v>
      </c>
      <c r="F108" s="1" t="s">
        <v>15</v>
      </c>
      <c r="G108" s="1" t="s">
        <v>7</v>
      </c>
      <c r="H108" s="1" t="s">
        <v>3</v>
      </c>
    </row>
    <row r="109" spans="1:8" x14ac:dyDescent="0.2">
      <c r="A109" t="str">
        <f>B100</f>
        <v>electrolyte production, for Li-O2 battery</v>
      </c>
      <c r="B109" s="3">
        <v>1</v>
      </c>
      <c r="C109" t="str">
        <f>B105</f>
        <v>kilogram</v>
      </c>
      <c r="E109" t="str">
        <f>B102</f>
        <v>RER</v>
      </c>
      <c r="F109" t="s">
        <v>18</v>
      </c>
      <c r="G109" t="str">
        <f>B104</f>
        <v>electrolyte</v>
      </c>
    </row>
    <row r="110" spans="1:8" x14ac:dyDescent="0.2">
      <c r="A110" t="s">
        <v>96</v>
      </c>
      <c r="B110" s="3">
        <v>0.39800000000000002</v>
      </c>
      <c r="C110" t="s">
        <v>9</v>
      </c>
      <c r="E110" t="s">
        <v>5</v>
      </c>
      <c r="F110" t="s">
        <v>27</v>
      </c>
      <c r="G110" t="s">
        <v>95</v>
      </c>
    </row>
    <row r="111" spans="1:8" x14ac:dyDescent="0.2">
      <c r="A111" t="s">
        <v>97</v>
      </c>
      <c r="B111" s="3">
        <v>1.151</v>
      </c>
      <c r="C111" t="s">
        <v>9</v>
      </c>
      <c r="E111" t="s">
        <v>5</v>
      </c>
      <c r="F111" t="s">
        <v>27</v>
      </c>
      <c r="G111" t="s">
        <v>98</v>
      </c>
    </row>
    <row r="112" spans="1:8" x14ac:dyDescent="0.2">
      <c r="A112" t="s">
        <v>99</v>
      </c>
      <c r="B112">
        <f>10.8/3.6</f>
        <v>3</v>
      </c>
      <c r="C112" t="s">
        <v>66</v>
      </c>
      <c r="E112" t="s">
        <v>63</v>
      </c>
      <c r="F112" t="s">
        <v>27</v>
      </c>
      <c r="G112" t="s">
        <v>100</v>
      </c>
    </row>
    <row r="113" spans="1:8" x14ac:dyDescent="0.2">
      <c r="A113" t="s">
        <v>101</v>
      </c>
      <c r="B113" s="3">
        <v>0.54900000000000004</v>
      </c>
      <c r="C113" t="s">
        <v>9</v>
      </c>
      <c r="D113" t="s">
        <v>102</v>
      </c>
      <c r="F113" t="s">
        <v>103</v>
      </c>
    </row>
    <row r="116" spans="1:8" ht="16" x14ac:dyDescent="0.2">
      <c r="A116" s="2" t="s">
        <v>2</v>
      </c>
      <c r="B116" s="2" t="s">
        <v>22</v>
      </c>
    </row>
    <row r="117" spans="1:8" ht="16" x14ac:dyDescent="0.2">
      <c r="A117" s="7" t="s">
        <v>3</v>
      </c>
      <c r="B117" s="7" t="s">
        <v>263</v>
      </c>
    </row>
    <row r="118" spans="1:8" x14ac:dyDescent="0.2">
      <c r="A118" t="s">
        <v>4</v>
      </c>
      <c r="B118" t="s">
        <v>48</v>
      </c>
    </row>
    <row r="119" spans="1:8" x14ac:dyDescent="0.2">
      <c r="A119" t="s">
        <v>6</v>
      </c>
      <c r="B119">
        <v>1</v>
      </c>
    </row>
    <row r="120" spans="1:8" x14ac:dyDescent="0.2">
      <c r="A120" t="s">
        <v>7</v>
      </c>
      <c r="B120" t="s">
        <v>38</v>
      </c>
    </row>
    <row r="121" spans="1:8" x14ac:dyDescent="0.2">
      <c r="A121" t="s">
        <v>8</v>
      </c>
      <c r="B121" t="s">
        <v>9</v>
      </c>
    </row>
    <row r="122" spans="1:8" x14ac:dyDescent="0.2">
      <c r="A122" t="s">
        <v>10</v>
      </c>
      <c r="B122" t="s">
        <v>16</v>
      </c>
    </row>
    <row r="123" spans="1:8" x14ac:dyDescent="0.2">
      <c r="A123" s="1" t="s">
        <v>11</v>
      </c>
      <c r="B123" s="1"/>
      <c r="C123" s="1"/>
      <c r="D123" s="1"/>
      <c r="E123" s="1"/>
      <c r="F123" s="1"/>
      <c r="G123" s="1"/>
    </row>
    <row r="124" spans="1:8" x14ac:dyDescent="0.2">
      <c r="A124" s="1" t="s">
        <v>12</v>
      </c>
      <c r="B124" s="1" t="s">
        <v>13</v>
      </c>
      <c r="C124" s="1" t="s">
        <v>8</v>
      </c>
      <c r="D124" s="1" t="s">
        <v>14</v>
      </c>
      <c r="E124" s="1" t="s">
        <v>4</v>
      </c>
      <c r="F124" s="1" t="s">
        <v>15</v>
      </c>
      <c r="G124" s="1" t="s">
        <v>7</v>
      </c>
      <c r="H124" s="1" t="s">
        <v>3</v>
      </c>
    </row>
    <row r="125" spans="1:8" x14ac:dyDescent="0.2">
      <c r="A125" t="str">
        <f>B116</f>
        <v>copper current collector production, for Li-O2 battery</v>
      </c>
      <c r="B125" s="3">
        <v>1</v>
      </c>
      <c r="C125" t="str">
        <f>B121</f>
        <v>kilogram</v>
      </c>
      <c r="E125" t="str">
        <f>B118</f>
        <v>RER</v>
      </c>
      <c r="F125" t="s">
        <v>18</v>
      </c>
      <c r="G125" t="str">
        <f>B120</f>
        <v>copper current collector</v>
      </c>
    </row>
    <row r="126" spans="1:8" x14ac:dyDescent="0.2">
      <c r="A126" t="s">
        <v>104</v>
      </c>
      <c r="B126" s="3">
        <v>0.71299999999999997</v>
      </c>
      <c r="C126" t="s">
        <v>9</v>
      </c>
      <c r="E126" t="s">
        <v>5</v>
      </c>
      <c r="F126" t="s">
        <v>27</v>
      </c>
      <c r="G126" t="s">
        <v>105</v>
      </c>
    </row>
    <row r="127" spans="1:8" x14ac:dyDescent="0.2">
      <c r="A127" t="s">
        <v>85</v>
      </c>
      <c r="B127" s="3">
        <v>4.6000000000000001E-10</v>
      </c>
      <c r="C127" t="s">
        <v>8</v>
      </c>
      <c r="E127" t="s">
        <v>5</v>
      </c>
      <c r="F127" t="s">
        <v>27</v>
      </c>
      <c r="G127" t="s">
        <v>86</v>
      </c>
    </row>
    <row r="128" spans="1:8" x14ac:dyDescent="0.2">
      <c r="A128" t="s">
        <v>106</v>
      </c>
      <c r="B128" s="3">
        <v>1</v>
      </c>
      <c r="C128" t="s">
        <v>9</v>
      </c>
      <c r="E128" t="s">
        <v>5</v>
      </c>
      <c r="F128" t="s">
        <v>27</v>
      </c>
      <c r="G128" t="s">
        <v>107</v>
      </c>
    </row>
    <row r="129" spans="1:8" x14ac:dyDescent="0.2">
      <c r="A129" t="s">
        <v>87</v>
      </c>
      <c r="B129" s="3">
        <v>0.2</v>
      </c>
      <c r="C129" t="s">
        <v>88</v>
      </c>
      <c r="E129" t="s">
        <v>63</v>
      </c>
      <c r="F129" t="s">
        <v>27</v>
      </c>
      <c r="G129" t="s">
        <v>89</v>
      </c>
    </row>
    <row r="130" spans="1:8" x14ac:dyDescent="0.2">
      <c r="A130" t="s">
        <v>90</v>
      </c>
      <c r="B130" s="3">
        <v>0.1</v>
      </c>
      <c r="C130" t="s">
        <v>88</v>
      </c>
      <c r="E130" t="s">
        <v>48</v>
      </c>
      <c r="F130" t="s">
        <v>27</v>
      </c>
      <c r="G130" t="s">
        <v>91</v>
      </c>
    </row>
    <row r="133" spans="1:8" ht="16" x14ac:dyDescent="0.2">
      <c r="A133" s="2" t="s">
        <v>2</v>
      </c>
      <c r="B133" s="2" t="s">
        <v>20</v>
      </c>
    </row>
    <row r="134" spans="1:8" ht="16" x14ac:dyDescent="0.2">
      <c r="A134" s="7" t="s">
        <v>3</v>
      </c>
      <c r="B134" s="7" t="s">
        <v>263</v>
      </c>
    </row>
    <row r="135" spans="1:8" x14ac:dyDescent="0.2">
      <c r="A135" t="s">
        <v>4</v>
      </c>
      <c r="B135" t="s">
        <v>48</v>
      </c>
    </row>
    <row r="136" spans="1:8" x14ac:dyDescent="0.2">
      <c r="A136" t="s">
        <v>6</v>
      </c>
      <c r="B136">
        <v>1</v>
      </c>
    </row>
    <row r="137" spans="1:8" x14ac:dyDescent="0.2">
      <c r="A137" t="s">
        <v>7</v>
      </c>
      <c r="B137" t="s">
        <v>33</v>
      </c>
    </row>
    <row r="138" spans="1:8" x14ac:dyDescent="0.2">
      <c r="A138" t="s">
        <v>8</v>
      </c>
      <c r="B138" t="s">
        <v>9</v>
      </c>
    </row>
    <row r="139" spans="1:8" x14ac:dyDescent="0.2">
      <c r="A139" t="s">
        <v>10</v>
      </c>
      <c r="B139" t="s">
        <v>16</v>
      </c>
    </row>
    <row r="140" spans="1:8" x14ac:dyDescent="0.2">
      <c r="A140" s="1" t="s">
        <v>11</v>
      </c>
      <c r="B140" s="1"/>
      <c r="C140" s="1"/>
      <c r="D140" s="1"/>
      <c r="E140" s="1"/>
      <c r="F140" s="1"/>
      <c r="G140" s="1"/>
    </row>
    <row r="141" spans="1:8" x14ac:dyDescent="0.2">
      <c r="A141" s="1" t="s">
        <v>12</v>
      </c>
      <c r="B141" s="1" t="s">
        <v>13</v>
      </c>
      <c r="C141" s="1" t="s">
        <v>8</v>
      </c>
      <c r="D141" s="1" t="s">
        <v>14</v>
      </c>
      <c r="E141" s="1" t="s">
        <v>4</v>
      </c>
      <c r="F141" s="1" t="s">
        <v>15</v>
      </c>
      <c r="G141" s="1" t="s">
        <v>7</v>
      </c>
      <c r="H141" s="1" t="s">
        <v>3</v>
      </c>
    </row>
    <row r="142" spans="1:8" x14ac:dyDescent="0.2">
      <c r="A142" t="str">
        <f>B133</f>
        <v>aluminium current collector production, for Li-O2 battery</v>
      </c>
      <c r="B142" s="3">
        <v>1</v>
      </c>
      <c r="C142" t="str">
        <f>B138</f>
        <v>kilogram</v>
      </c>
      <c r="E142" t="str">
        <f>B135</f>
        <v>RER</v>
      </c>
      <c r="F142" t="s">
        <v>18</v>
      </c>
      <c r="G142" t="str">
        <f>B137</f>
        <v>aluminium current collector</v>
      </c>
    </row>
    <row r="143" spans="1:8" x14ac:dyDescent="0.2">
      <c r="A143" t="s">
        <v>108</v>
      </c>
      <c r="B143" s="3">
        <v>0.82499999999999996</v>
      </c>
      <c r="C143" t="s">
        <v>9</v>
      </c>
      <c r="E143" t="s">
        <v>110</v>
      </c>
      <c r="F143" t="s">
        <v>27</v>
      </c>
      <c r="G143" t="s">
        <v>109</v>
      </c>
    </row>
    <row r="144" spans="1:8" x14ac:dyDescent="0.2">
      <c r="A144" t="s">
        <v>111</v>
      </c>
      <c r="B144" s="3">
        <v>1</v>
      </c>
      <c r="C144" t="s">
        <v>9</v>
      </c>
      <c r="E144" t="s">
        <v>48</v>
      </c>
      <c r="F144" t="s">
        <v>27</v>
      </c>
      <c r="G144" t="s">
        <v>111</v>
      </c>
    </row>
    <row r="145" spans="1:8" x14ac:dyDescent="0.2">
      <c r="A145" t="s">
        <v>87</v>
      </c>
      <c r="B145" s="3">
        <v>0.2</v>
      </c>
      <c r="C145" t="s">
        <v>88</v>
      </c>
      <c r="E145" t="s">
        <v>63</v>
      </c>
      <c r="F145" t="s">
        <v>27</v>
      </c>
      <c r="G145" t="s">
        <v>89</v>
      </c>
    </row>
    <row r="146" spans="1:8" x14ac:dyDescent="0.2">
      <c r="A146" t="s">
        <v>90</v>
      </c>
      <c r="B146" s="3">
        <v>0.1</v>
      </c>
      <c r="C146" t="s">
        <v>88</v>
      </c>
      <c r="E146" t="s">
        <v>48</v>
      </c>
      <c r="F146" t="s">
        <v>27</v>
      </c>
      <c r="G146" t="s">
        <v>91</v>
      </c>
    </row>
    <row r="149" spans="1:8" ht="16" x14ac:dyDescent="0.2">
      <c r="A149" s="2" t="s">
        <v>2</v>
      </c>
      <c r="B149" s="2" t="s">
        <v>24</v>
      </c>
    </row>
    <row r="150" spans="1:8" ht="16" x14ac:dyDescent="0.2">
      <c r="A150" s="7" t="s">
        <v>3</v>
      </c>
      <c r="B150" s="7" t="s">
        <v>263</v>
      </c>
    </row>
    <row r="151" spans="1:8" x14ac:dyDescent="0.2">
      <c r="A151" t="s">
        <v>4</v>
      </c>
      <c r="B151" t="s">
        <v>48</v>
      </c>
    </row>
    <row r="152" spans="1:8" x14ac:dyDescent="0.2">
      <c r="A152" t="s">
        <v>6</v>
      </c>
      <c r="B152">
        <v>1</v>
      </c>
    </row>
    <row r="153" spans="1:8" x14ac:dyDescent="0.2">
      <c r="A153" t="s">
        <v>7</v>
      </c>
      <c r="B153" t="s">
        <v>37</v>
      </c>
    </row>
    <row r="154" spans="1:8" x14ac:dyDescent="0.2">
      <c r="A154" t="s">
        <v>8</v>
      </c>
      <c r="B154" t="s">
        <v>9</v>
      </c>
    </row>
    <row r="155" spans="1:8" x14ac:dyDescent="0.2">
      <c r="A155" t="s">
        <v>10</v>
      </c>
      <c r="B155" t="s">
        <v>16</v>
      </c>
    </row>
    <row r="156" spans="1:8" x14ac:dyDescent="0.2">
      <c r="A156" s="1" t="s">
        <v>11</v>
      </c>
      <c r="B156" s="1"/>
      <c r="C156" s="1"/>
      <c r="D156" s="1"/>
      <c r="E156" s="1"/>
      <c r="F156" s="1"/>
      <c r="G156" s="1"/>
    </row>
    <row r="157" spans="1:8" x14ac:dyDescent="0.2">
      <c r="A157" s="1" t="s">
        <v>12</v>
      </c>
      <c r="B157" s="1" t="s">
        <v>13</v>
      </c>
      <c r="C157" s="1" t="s">
        <v>8</v>
      </c>
      <c r="D157" s="1" t="s">
        <v>14</v>
      </c>
      <c r="E157" s="1" t="s">
        <v>4</v>
      </c>
      <c r="F157" s="1" t="s">
        <v>15</v>
      </c>
      <c r="G157" s="1" t="s">
        <v>7</v>
      </c>
      <c r="H157" s="1" t="s">
        <v>3</v>
      </c>
    </row>
    <row r="158" spans="1:8" x14ac:dyDescent="0.2">
      <c r="A158" t="str">
        <f>B149</f>
        <v>terminals production, for Li-O2 battery</v>
      </c>
      <c r="B158">
        <v>1</v>
      </c>
      <c r="C158" t="str">
        <f>B154</f>
        <v>kilogram</v>
      </c>
      <c r="E158" t="str">
        <f>B151</f>
        <v>RER</v>
      </c>
      <c r="F158" t="s">
        <v>18</v>
      </c>
      <c r="G158" t="str">
        <f>B153</f>
        <v>terminals</v>
      </c>
    </row>
    <row r="159" spans="1:8" x14ac:dyDescent="0.2">
      <c r="A159" t="s">
        <v>108</v>
      </c>
      <c r="B159">
        <v>0.82499999999999996</v>
      </c>
      <c r="C159" t="s">
        <v>9</v>
      </c>
      <c r="E159" t="s">
        <v>110</v>
      </c>
      <c r="F159" t="s">
        <v>27</v>
      </c>
      <c r="G159" t="s">
        <v>109</v>
      </c>
      <c r="H159">
        <f>184*B$24*B159</f>
        <v>8.6525999999999996</v>
      </c>
    </row>
    <row r="160" spans="1:8" x14ac:dyDescent="0.2">
      <c r="A160" t="s">
        <v>112</v>
      </c>
      <c r="B160">
        <f>45/1000</f>
        <v>4.4999999999999998E-2</v>
      </c>
      <c r="C160" t="s">
        <v>9</v>
      </c>
      <c r="E160" t="s">
        <v>48</v>
      </c>
      <c r="F160" t="s">
        <v>27</v>
      </c>
      <c r="G160" t="s">
        <v>113</v>
      </c>
      <c r="H160">
        <f t="shared" ref="H160:H169" si="0">184*B$24*B160</f>
        <v>0.47195999999999994</v>
      </c>
    </row>
    <row r="161" spans="1:8" x14ac:dyDescent="0.2">
      <c r="A161" t="s">
        <v>114</v>
      </c>
      <c r="B161">
        <f>0.0000000000349</f>
        <v>3.4899999999999997E-11</v>
      </c>
      <c r="C161" t="s">
        <v>8</v>
      </c>
      <c r="E161" t="s">
        <v>48</v>
      </c>
      <c r="F161" t="s">
        <v>27</v>
      </c>
      <c r="G161" t="s">
        <v>115</v>
      </c>
      <c r="H161">
        <f t="shared" si="0"/>
        <v>3.6603119999999994E-10</v>
      </c>
    </row>
    <row r="162" spans="1:8" x14ac:dyDescent="0.2">
      <c r="A162" t="s">
        <v>85</v>
      </c>
      <c r="B162" s="3">
        <v>3.5300000000000002E-10</v>
      </c>
      <c r="C162" t="s">
        <v>8</v>
      </c>
      <c r="E162" t="s">
        <v>5</v>
      </c>
      <c r="F162" t="s">
        <v>27</v>
      </c>
      <c r="G162" t="s">
        <v>86</v>
      </c>
      <c r="H162">
        <f t="shared" si="0"/>
        <v>3.702264E-9</v>
      </c>
    </row>
    <row r="163" spans="1:8" x14ac:dyDescent="0.2">
      <c r="A163" t="s">
        <v>116</v>
      </c>
      <c r="B163">
        <v>0.71299999999999997</v>
      </c>
      <c r="C163" t="s">
        <v>9</v>
      </c>
      <c r="E163" t="s">
        <v>5</v>
      </c>
      <c r="F163" t="s">
        <v>27</v>
      </c>
      <c r="G163" t="s">
        <v>117</v>
      </c>
      <c r="H163">
        <f t="shared" si="0"/>
        <v>7.477943999999999</v>
      </c>
    </row>
    <row r="164" spans="1:8" x14ac:dyDescent="0.2">
      <c r="A164" t="s">
        <v>118</v>
      </c>
      <c r="B164">
        <f>0.234</f>
        <v>0.23400000000000001</v>
      </c>
      <c r="C164" t="s">
        <v>9</v>
      </c>
      <c r="E164" t="s">
        <v>63</v>
      </c>
      <c r="F164" t="s">
        <v>27</v>
      </c>
      <c r="G164" t="s">
        <v>119</v>
      </c>
      <c r="H164">
        <f t="shared" si="0"/>
        <v>2.4541919999999999</v>
      </c>
    </row>
    <row r="165" spans="1:8" x14ac:dyDescent="0.2">
      <c r="A165" t="s">
        <v>120</v>
      </c>
      <c r="B165">
        <v>0.23200000000000001</v>
      </c>
      <c r="C165" t="s">
        <v>9</v>
      </c>
      <c r="E165" t="s">
        <v>5</v>
      </c>
      <c r="F165" t="s">
        <v>27</v>
      </c>
      <c r="G165" t="s">
        <v>111</v>
      </c>
      <c r="H165">
        <f t="shared" si="0"/>
        <v>2.4332159999999998</v>
      </c>
    </row>
    <row r="166" spans="1:8" x14ac:dyDescent="0.2">
      <c r="A166" t="s">
        <v>106</v>
      </c>
      <c r="B166">
        <v>0.76800000000000002</v>
      </c>
      <c r="C166" t="s">
        <v>9</v>
      </c>
      <c r="E166" t="s">
        <v>5</v>
      </c>
      <c r="F166" t="s">
        <v>27</v>
      </c>
      <c r="G166" t="s">
        <v>107</v>
      </c>
      <c r="H166">
        <f t="shared" si="0"/>
        <v>8.0547839999999997</v>
      </c>
    </row>
    <row r="167" spans="1:8" x14ac:dyDescent="0.2">
      <c r="A167" t="s">
        <v>87</v>
      </c>
      <c r="B167">
        <v>0.2</v>
      </c>
      <c r="C167" t="s">
        <v>88</v>
      </c>
      <c r="E167" t="s">
        <v>63</v>
      </c>
      <c r="F167" t="s">
        <v>27</v>
      </c>
      <c r="G167" t="s">
        <v>89</v>
      </c>
      <c r="H167">
        <f t="shared" si="0"/>
        <v>2.0975999999999999</v>
      </c>
    </row>
    <row r="168" spans="1:8" x14ac:dyDescent="0.2">
      <c r="A168" t="s">
        <v>90</v>
      </c>
      <c r="B168">
        <v>0.1</v>
      </c>
      <c r="C168" t="s">
        <v>88</v>
      </c>
      <c r="E168" t="s">
        <v>48</v>
      </c>
      <c r="F168" t="s">
        <v>27</v>
      </c>
      <c r="G168" t="s">
        <v>91</v>
      </c>
      <c r="H168">
        <f t="shared" si="0"/>
        <v>1.0488</v>
      </c>
    </row>
    <row r="169" spans="1:8" x14ac:dyDescent="0.2">
      <c r="A169" t="s">
        <v>121</v>
      </c>
      <c r="B169">
        <f>-18/1000</f>
        <v>-1.7999999999999999E-2</v>
      </c>
      <c r="C169" t="s">
        <v>9</v>
      </c>
      <c r="E169" t="s">
        <v>63</v>
      </c>
      <c r="F169" t="s">
        <v>27</v>
      </c>
      <c r="G169" t="s">
        <v>122</v>
      </c>
      <c r="H169">
        <f t="shared" si="0"/>
        <v>-0.18878399999999998</v>
      </c>
    </row>
    <row r="172" spans="1:8" ht="16" x14ac:dyDescent="0.2">
      <c r="A172" s="2" t="s">
        <v>2</v>
      </c>
      <c r="B172" s="2" t="s">
        <v>23</v>
      </c>
    </row>
    <row r="173" spans="1:8" ht="16" x14ac:dyDescent="0.2">
      <c r="A173" s="7" t="s">
        <v>3</v>
      </c>
      <c r="B173" s="7" t="s">
        <v>263</v>
      </c>
    </row>
    <row r="174" spans="1:8" x14ac:dyDescent="0.2">
      <c r="A174" t="s">
        <v>4</v>
      </c>
      <c r="B174" t="s">
        <v>48</v>
      </c>
    </row>
    <row r="175" spans="1:8" x14ac:dyDescent="0.2">
      <c r="A175" t="s">
        <v>6</v>
      </c>
      <c r="B175">
        <v>1</v>
      </c>
    </row>
    <row r="176" spans="1:8" x14ac:dyDescent="0.2">
      <c r="A176" t="s">
        <v>7</v>
      </c>
      <c r="B176" t="s">
        <v>36</v>
      </c>
    </row>
    <row r="177" spans="1:8" x14ac:dyDescent="0.2">
      <c r="A177" t="s">
        <v>8</v>
      </c>
      <c r="B177" t="s">
        <v>9</v>
      </c>
    </row>
    <row r="178" spans="1:8" x14ac:dyDescent="0.2">
      <c r="A178" t="s">
        <v>10</v>
      </c>
      <c r="B178" t="s">
        <v>16</v>
      </c>
    </row>
    <row r="179" spans="1:8" x14ac:dyDescent="0.2">
      <c r="A179" s="1" t="s">
        <v>11</v>
      </c>
      <c r="B179" s="1"/>
      <c r="C179" s="1"/>
      <c r="D179" s="1"/>
      <c r="E179" s="1"/>
      <c r="F179" s="1"/>
      <c r="G179" s="1"/>
    </row>
    <row r="180" spans="1:8" x14ac:dyDescent="0.2">
      <c r="A180" s="1" t="s">
        <v>12</v>
      </c>
      <c r="B180" s="1" t="s">
        <v>13</v>
      </c>
      <c r="C180" s="1" t="s">
        <v>8</v>
      </c>
      <c r="D180" s="1" t="s">
        <v>14</v>
      </c>
      <c r="E180" s="1" t="s">
        <v>4</v>
      </c>
      <c r="F180" s="1" t="s">
        <v>15</v>
      </c>
      <c r="G180" s="1" t="s">
        <v>7</v>
      </c>
      <c r="H180" s="1" t="s">
        <v>3</v>
      </c>
    </row>
    <row r="181" spans="1:8" x14ac:dyDescent="0.2">
      <c r="A181" t="str">
        <f>B172</f>
        <v>multilayer film production, for Li-O2 battery</v>
      </c>
      <c r="B181">
        <v>1</v>
      </c>
      <c r="C181" t="str">
        <f>B177</f>
        <v>kilogram</v>
      </c>
      <c r="E181" t="str">
        <f>B174</f>
        <v>RER</v>
      </c>
      <c r="F181" t="s">
        <v>18</v>
      </c>
      <c r="G181" t="str">
        <f>B176</f>
        <v>multilayer film</v>
      </c>
    </row>
    <row r="182" spans="1:8" x14ac:dyDescent="0.2">
      <c r="A182" t="s">
        <v>108</v>
      </c>
      <c r="B182">
        <v>0.55000000000000004</v>
      </c>
      <c r="C182" t="s">
        <v>9</v>
      </c>
      <c r="E182" t="s">
        <v>110</v>
      </c>
      <c r="F182" t="s">
        <v>27</v>
      </c>
      <c r="G182" t="s">
        <v>109</v>
      </c>
      <c r="H182">
        <f>184*B$23*B182</f>
        <v>3.7444000000000002</v>
      </c>
    </row>
    <row r="183" spans="1:8" x14ac:dyDescent="0.2">
      <c r="A183" t="s">
        <v>112</v>
      </c>
      <c r="B183">
        <v>0.129</v>
      </c>
      <c r="C183" t="s">
        <v>9</v>
      </c>
      <c r="E183" t="s">
        <v>48</v>
      </c>
      <c r="F183" t="s">
        <v>27</v>
      </c>
      <c r="G183" t="s">
        <v>113</v>
      </c>
      <c r="H183">
        <f t="shared" ref="H183:H188" si="1">184*B$23*B183</f>
        <v>0.87823200000000001</v>
      </c>
    </row>
    <row r="184" spans="1:8" x14ac:dyDescent="0.2">
      <c r="A184" t="s">
        <v>123</v>
      </c>
      <c r="B184">
        <v>0.20599999999999999</v>
      </c>
      <c r="C184" t="s">
        <v>9</v>
      </c>
      <c r="E184" t="s">
        <v>5</v>
      </c>
      <c r="F184" t="s">
        <v>27</v>
      </c>
      <c r="G184" t="s">
        <v>124</v>
      </c>
      <c r="H184">
        <f t="shared" si="1"/>
        <v>1.4024479999999999</v>
      </c>
    </row>
    <row r="185" spans="1:8" x14ac:dyDescent="0.2">
      <c r="A185" t="s">
        <v>125</v>
      </c>
      <c r="B185">
        <v>0.13700000000000001</v>
      </c>
      <c r="C185" t="s">
        <v>9</v>
      </c>
      <c r="E185" t="s">
        <v>5</v>
      </c>
      <c r="F185" t="s">
        <v>27</v>
      </c>
      <c r="G185" t="s">
        <v>126</v>
      </c>
      <c r="H185">
        <f t="shared" si="1"/>
        <v>0.93269600000000008</v>
      </c>
    </row>
    <row r="186" spans="1:8" x14ac:dyDescent="0.2">
      <c r="A186" t="s">
        <v>120</v>
      </c>
      <c r="B186">
        <v>0.66700000000000004</v>
      </c>
      <c r="C186" t="s">
        <v>9</v>
      </c>
      <c r="E186" t="s">
        <v>5</v>
      </c>
      <c r="F186" t="s">
        <v>27</v>
      </c>
      <c r="G186" t="s">
        <v>111</v>
      </c>
      <c r="H186">
        <f t="shared" si="1"/>
        <v>4.5409360000000003</v>
      </c>
    </row>
    <row r="187" spans="1:8" x14ac:dyDescent="0.2">
      <c r="A187" t="s">
        <v>79</v>
      </c>
      <c r="B187">
        <v>0.33300000000000002</v>
      </c>
      <c r="C187" t="s">
        <v>9</v>
      </c>
      <c r="E187" t="s">
        <v>5</v>
      </c>
      <c r="F187" t="s">
        <v>27</v>
      </c>
      <c r="G187" t="s">
        <v>80</v>
      </c>
      <c r="H187">
        <f t="shared" si="1"/>
        <v>2.267064</v>
      </c>
    </row>
    <row r="188" spans="1:8" x14ac:dyDescent="0.2">
      <c r="A188" t="s">
        <v>121</v>
      </c>
      <c r="B188">
        <f>-21/1000</f>
        <v>-2.1000000000000001E-2</v>
      </c>
      <c r="C188" t="s">
        <v>9</v>
      </c>
      <c r="E188" t="s">
        <v>63</v>
      </c>
      <c r="F188" t="s">
        <v>27</v>
      </c>
      <c r="G188" t="s">
        <v>122</v>
      </c>
      <c r="H188">
        <f t="shared" si="1"/>
        <v>-0.14296800000000001</v>
      </c>
    </row>
    <row r="191" spans="1:8" ht="16" x14ac:dyDescent="0.2">
      <c r="A191" s="2" t="s">
        <v>2</v>
      </c>
      <c r="B191" s="2" t="s">
        <v>128</v>
      </c>
    </row>
    <row r="192" spans="1:8" ht="16" x14ac:dyDescent="0.2">
      <c r="A192" s="7" t="s">
        <v>3</v>
      </c>
      <c r="B192" s="7" t="s">
        <v>263</v>
      </c>
    </row>
    <row r="193" spans="1:8" x14ac:dyDescent="0.2">
      <c r="A193" t="s">
        <v>4</v>
      </c>
      <c r="B193" t="s">
        <v>48</v>
      </c>
    </row>
    <row r="194" spans="1:8" x14ac:dyDescent="0.2">
      <c r="A194" t="s">
        <v>6</v>
      </c>
      <c r="B194">
        <v>1</v>
      </c>
    </row>
    <row r="195" spans="1:8" x14ac:dyDescent="0.2">
      <c r="A195" t="s">
        <v>7</v>
      </c>
      <c r="B195" t="s">
        <v>127</v>
      </c>
    </row>
    <row r="196" spans="1:8" x14ac:dyDescent="0.2">
      <c r="A196" t="s">
        <v>8</v>
      </c>
      <c r="B196" t="s">
        <v>9</v>
      </c>
    </row>
    <row r="197" spans="1:8" x14ac:dyDescent="0.2">
      <c r="A197" t="s">
        <v>10</v>
      </c>
      <c r="B197" t="s">
        <v>16</v>
      </c>
    </row>
    <row r="198" spans="1:8" x14ac:dyDescent="0.2">
      <c r="A198" s="1" t="s">
        <v>11</v>
      </c>
      <c r="B198" s="1"/>
      <c r="C198" s="1"/>
      <c r="D198" s="1"/>
      <c r="E198" s="1"/>
      <c r="F198" s="1"/>
      <c r="G198" s="1"/>
    </row>
    <row r="199" spans="1:8" x14ac:dyDescent="0.2">
      <c r="A199" s="1" t="s">
        <v>12</v>
      </c>
      <c r="B199" s="1" t="s">
        <v>13</v>
      </c>
      <c r="C199" s="1" t="s">
        <v>8</v>
      </c>
      <c r="D199" s="1" t="s">
        <v>14</v>
      </c>
      <c r="E199" s="1" t="s">
        <v>4</v>
      </c>
      <c r="F199" s="1" t="s">
        <v>15</v>
      </c>
      <c r="G199" s="1" t="s">
        <v>7</v>
      </c>
      <c r="H199" s="1" t="s">
        <v>3</v>
      </c>
    </row>
    <row r="200" spans="1:8" x14ac:dyDescent="0.2">
      <c r="A200" t="str">
        <f>B191</f>
        <v>oxygen tank production, for Li-O2 battery</v>
      </c>
      <c r="B200">
        <v>1</v>
      </c>
      <c r="C200" t="str">
        <f>B196</f>
        <v>kilogram</v>
      </c>
      <c r="E200" t="str">
        <f>B193</f>
        <v>RER</v>
      </c>
      <c r="F200" t="s">
        <v>18</v>
      </c>
      <c r="G200" t="str">
        <f>B195</f>
        <v>oxygen tank</v>
      </c>
    </row>
    <row r="201" spans="1:8" x14ac:dyDescent="0.2">
      <c r="A201" t="s">
        <v>64</v>
      </c>
      <c r="B201">
        <f>0.236/3.6</f>
        <v>6.5555555555555547E-2</v>
      </c>
      <c r="C201" t="s">
        <v>66</v>
      </c>
      <c r="E201" t="s">
        <v>63</v>
      </c>
      <c r="F201" t="s">
        <v>27</v>
      </c>
      <c r="G201" t="s">
        <v>65</v>
      </c>
    </row>
    <row r="202" spans="1:8" x14ac:dyDescent="0.2">
      <c r="A202" t="s">
        <v>129</v>
      </c>
      <c r="B202">
        <v>1</v>
      </c>
      <c r="C202" t="s">
        <v>9</v>
      </c>
      <c r="E202" t="s">
        <v>5</v>
      </c>
      <c r="F202" t="s">
        <v>27</v>
      </c>
      <c r="G202" t="s">
        <v>130</v>
      </c>
    </row>
    <row r="205" spans="1:8" ht="16" x14ac:dyDescent="0.2">
      <c r="A205" s="2" t="s">
        <v>2</v>
      </c>
      <c r="B205" s="2" t="s">
        <v>131</v>
      </c>
    </row>
    <row r="206" spans="1:8" x14ac:dyDescent="0.2">
      <c r="A206" t="s">
        <v>3</v>
      </c>
      <c r="B206" t="s">
        <v>262</v>
      </c>
    </row>
    <row r="207" spans="1:8" x14ac:dyDescent="0.2">
      <c r="A207" t="s">
        <v>4</v>
      </c>
      <c r="B207" t="s">
        <v>48</v>
      </c>
    </row>
    <row r="208" spans="1:8" x14ac:dyDescent="0.2">
      <c r="A208" t="s">
        <v>6</v>
      </c>
      <c r="B208">
        <v>1</v>
      </c>
    </row>
    <row r="209" spans="1:8" x14ac:dyDescent="0.2">
      <c r="A209" t="s">
        <v>7</v>
      </c>
      <c r="B209" t="s">
        <v>132</v>
      </c>
    </row>
    <row r="210" spans="1:8" x14ac:dyDescent="0.2">
      <c r="A210" t="s">
        <v>8</v>
      </c>
      <c r="B210" t="s">
        <v>9</v>
      </c>
    </row>
    <row r="211" spans="1:8" x14ac:dyDescent="0.2">
      <c r="A211" t="s">
        <v>10</v>
      </c>
      <c r="B211" t="s">
        <v>16</v>
      </c>
    </row>
    <row r="212" spans="1:8" x14ac:dyDescent="0.2">
      <c r="A212" s="1" t="s">
        <v>11</v>
      </c>
      <c r="B212" s="1"/>
      <c r="C212" s="1"/>
      <c r="D212" s="1"/>
      <c r="E212" s="1"/>
      <c r="F212" s="1"/>
      <c r="G212" s="1"/>
    </row>
    <row r="213" spans="1:8" x14ac:dyDescent="0.2">
      <c r="A213" s="1" t="s">
        <v>12</v>
      </c>
      <c r="B213" s="1" t="s">
        <v>13</v>
      </c>
      <c r="C213" s="1" t="s">
        <v>8</v>
      </c>
      <c r="D213" s="1" t="s">
        <v>14</v>
      </c>
      <c r="E213" s="1" t="s">
        <v>4</v>
      </c>
      <c r="F213" s="1" t="s">
        <v>15</v>
      </c>
      <c r="G213" s="1" t="s">
        <v>7</v>
      </c>
      <c r="H213" s="1" t="s">
        <v>3</v>
      </c>
    </row>
    <row r="214" spans="1:8" x14ac:dyDescent="0.2">
      <c r="A214" t="str">
        <f>B205</f>
        <v>module packaging, for Li-O2 battery</v>
      </c>
      <c r="B214">
        <v>1</v>
      </c>
      <c r="C214" t="str">
        <f>B210</f>
        <v>kilogram</v>
      </c>
      <c r="E214" t="str">
        <f>B207</f>
        <v>RER</v>
      </c>
      <c r="F214" t="s">
        <v>18</v>
      </c>
      <c r="G214" t="str">
        <f>B209</f>
        <v>module packaging</v>
      </c>
    </row>
    <row r="215" spans="1:8" x14ac:dyDescent="0.2">
      <c r="A215" t="s">
        <v>163</v>
      </c>
      <c r="B215">
        <v>0.23</v>
      </c>
      <c r="C215" t="s">
        <v>9</v>
      </c>
      <c r="E215" t="s">
        <v>5</v>
      </c>
      <c r="F215" t="s">
        <v>27</v>
      </c>
      <c r="G215" t="s">
        <v>164</v>
      </c>
      <c r="H215">
        <f>B$279*B215</f>
        <v>1.1528660436137072E-2</v>
      </c>
    </row>
    <row r="216" spans="1:8" x14ac:dyDescent="0.2">
      <c r="A216" t="s">
        <v>114</v>
      </c>
      <c r="B216" s="3">
        <v>9.7499999999999999E-11</v>
      </c>
      <c r="C216" t="s">
        <v>8</v>
      </c>
      <c r="E216" t="s">
        <v>48</v>
      </c>
      <c r="F216" t="s">
        <v>27</v>
      </c>
      <c r="G216" t="s">
        <v>115</v>
      </c>
      <c r="H216">
        <f t="shared" ref="H216:H227" si="2">B$279*B216</f>
        <v>4.8871495327102809E-12</v>
      </c>
    </row>
    <row r="217" spans="1:8" x14ac:dyDescent="0.2">
      <c r="A217" t="s">
        <v>108</v>
      </c>
      <c r="B217">
        <v>0.82499999999999996</v>
      </c>
      <c r="C217" t="s">
        <v>9</v>
      </c>
      <c r="E217" t="s">
        <v>110</v>
      </c>
      <c r="F217" t="s">
        <v>27</v>
      </c>
      <c r="G217" t="s">
        <v>109</v>
      </c>
      <c r="H217">
        <f t="shared" si="2"/>
        <v>4.1352803738317755E-2</v>
      </c>
    </row>
    <row r="218" spans="1:8" x14ac:dyDescent="0.2">
      <c r="A218" t="s">
        <v>133</v>
      </c>
      <c r="B218">
        <v>0.115</v>
      </c>
      <c r="C218" t="s">
        <v>9</v>
      </c>
      <c r="E218" t="s">
        <v>48</v>
      </c>
      <c r="F218" t="s">
        <v>27</v>
      </c>
      <c r="G218" t="s">
        <v>133</v>
      </c>
      <c r="H218">
        <f t="shared" si="2"/>
        <v>5.7643302180685361E-3</v>
      </c>
    </row>
    <row r="219" spans="1:8" x14ac:dyDescent="0.2">
      <c r="A219" t="s">
        <v>134</v>
      </c>
      <c r="B219">
        <v>0.6</v>
      </c>
      <c r="C219" t="s">
        <v>135</v>
      </c>
      <c r="E219" t="s">
        <v>48</v>
      </c>
      <c r="F219" t="s">
        <v>27</v>
      </c>
      <c r="G219" t="s">
        <v>134</v>
      </c>
      <c r="H219">
        <f t="shared" si="2"/>
        <v>3.0074766355140187E-2</v>
      </c>
    </row>
    <row r="220" spans="1:8" x14ac:dyDescent="0.2">
      <c r="A220" t="s">
        <v>168</v>
      </c>
      <c r="B220">
        <v>4.9000000000000002E-2</v>
      </c>
      <c r="C220" t="s">
        <v>9</v>
      </c>
      <c r="E220" t="s">
        <v>5</v>
      </c>
      <c r="F220" t="s">
        <v>27</v>
      </c>
      <c r="G220" t="s">
        <v>167</v>
      </c>
      <c r="H220">
        <f t="shared" si="2"/>
        <v>2.4561059190031155E-3</v>
      </c>
    </row>
    <row r="221" spans="1:8" x14ac:dyDescent="0.2">
      <c r="A221" t="s">
        <v>136</v>
      </c>
      <c r="B221">
        <v>0.33300000000000002</v>
      </c>
      <c r="C221" t="s">
        <v>9</v>
      </c>
      <c r="E221" t="s">
        <v>48</v>
      </c>
      <c r="F221" t="s">
        <v>27</v>
      </c>
      <c r="G221" t="s">
        <v>136</v>
      </c>
      <c r="H221">
        <f t="shared" si="2"/>
        <v>1.6691495327102804E-2</v>
      </c>
    </row>
    <row r="222" spans="1:8" x14ac:dyDescent="0.2">
      <c r="A222" t="s">
        <v>137</v>
      </c>
      <c r="B222" s="3">
        <v>2.4599999999999998E-10</v>
      </c>
      <c r="C222" t="s">
        <v>8</v>
      </c>
      <c r="E222" t="s">
        <v>48</v>
      </c>
      <c r="F222" t="s">
        <v>27</v>
      </c>
      <c r="G222" t="s">
        <v>138</v>
      </c>
      <c r="H222">
        <f t="shared" si="2"/>
        <v>1.2330654205607476E-11</v>
      </c>
    </row>
    <row r="223" spans="1:8" x14ac:dyDescent="0.2">
      <c r="A223" t="s">
        <v>139</v>
      </c>
      <c r="B223">
        <v>6.7000000000000004E-2</v>
      </c>
      <c r="C223" t="s">
        <v>9</v>
      </c>
      <c r="E223" t="s">
        <v>48</v>
      </c>
      <c r="F223" t="s">
        <v>27</v>
      </c>
      <c r="G223" t="s">
        <v>139</v>
      </c>
      <c r="H223">
        <f t="shared" si="2"/>
        <v>3.3583489096573214E-3</v>
      </c>
    </row>
    <row r="224" spans="1:8" x14ac:dyDescent="0.2">
      <c r="A224" t="s">
        <v>120</v>
      </c>
      <c r="B224">
        <v>0.65500000000000003</v>
      </c>
      <c r="C224" t="s">
        <v>9</v>
      </c>
      <c r="E224" t="s">
        <v>5</v>
      </c>
      <c r="F224" t="s">
        <v>27</v>
      </c>
      <c r="G224" t="s">
        <v>111</v>
      </c>
      <c r="H224">
        <f t="shared" si="2"/>
        <v>3.2831619937694706E-2</v>
      </c>
    </row>
    <row r="225" spans="1:8" x14ac:dyDescent="0.2">
      <c r="A225" t="s">
        <v>87</v>
      </c>
      <c r="B225">
        <v>0.2</v>
      </c>
      <c r="C225" t="s">
        <v>88</v>
      </c>
      <c r="E225" t="s">
        <v>63</v>
      </c>
      <c r="F225" t="s">
        <v>27</v>
      </c>
      <c r="G225" t="s">
        <v>89</v>
      </c>
      <c r="H225">
        <f t="shared" si="2"/>
        <v>1.0024922118380063E-2</v>
      </c>
    </row>
    <row r="226" spans="1:8" x14ac:dyDescent="0.2">
      <c r="A226" t="s">
        <v>90</v>
      </c>
      <c r="B226">
        <v>0.1</v>
      </c>
      <c r="C226" t="s">
        <v>88</v>
      </c>
      <c r="E226" t="s">
        <v>48</v>
      </c>
      <c r="F226" t="s">
        <v>27</v>
      </c>
      <c r="G226" t="s">
        <v>91</v>
      </c>
      <c r="H226">
        <f t="shared" si="2"/>
        <v>5.0124610591900315E-3</v>
      </c>
    </row>
    <row r="227" spans="1:8" x14ac:dyDescent="0.2">
      <c r="A227" t="s">
        <v>121</v>
      </c>
      <c r="B227">
        <f>-195/1000</f>
        <v>-0.19500000000000001</v>
      </c>
      <c r="C227" t="s">
        <v>9</v>
      </c>
      <c r="E227" t="s">
        <v>63</v>
      </c>
      <c r="F227" t="s">
        <v>27</v>
      </c>
      <c r="G227" t="s">
        <v>122</v>
      </c>
      <c r="H227">
        <f t="shared" si="2"/>
        <v>-9.7742990654205615E-3</v>
      </c>
    </row>
    <row r="230" spans="1:8" ht="16" x14ac:dyDescent="0.2">
      <c r="A230" s="2" t="s">
        <v>2</v>
      </c>
      <c r="B230" s="2" t="s">
        <v>140</v>
      </c>
    </row>
    <row r="231" spans="1:8" x14ac:dyDescent="0.2">
      <c r="A231" t="s">
        <v>3</v>
      </c>
      <c r="B231" t="s">
        <v>262</v>
      </c>
    </row>
    <row r="232" spans="1:8" x14ac:dyDescent="0.2">
      <c r="A232" t="s">
        <v>4</v>
      </c>
      <c r="B232" t="s">
        <v>48</v>
      </c>
    </row>
    <row r="233" spans="1:8" x14ac:dyDescent="0.2">
      <c r="A233" t="s">
        <v>6</v>
      </c>
      <c r="B233">
        <v>1</v>
      </c>
    </row>
    <row r="234" spans="1:8" x14ac:dyDescent="0.2">
      <c r="A234" t="s">
        <v>7</v>
      </c>
      <c r="B234" t="s">
        <v>141</v>
      </c>
    </row>
    <row r="235" spans="1:8" x14ac:dyDescent="0.2">
      <c r="A235" t="s">
        <v>8</v>
      </c>
      <c r="B235" t="s">
        <v>9</v>
      </c>
    </row>
    <row r="236" spans="1:8" x14ac:dyDescent="0.2">
      <c r="A236" t="s">
        <v>10</v>
      </c>
      <c r="B236" t="s">
        <v>16</v>
      </c>
    </row>
    <row r="237" spans="1:8" x14ac:dyDescent="0.2">
      <c r="A237" s="1" t="s">
        <v>11</v>
      </c>
      <c r="B237" s="1"/>
      <c r="C237" s="1"/>
      <c r="D237" s="1"/>
      <c r="E237" s="1"/>
      <c r="F237" s="1"/>
      <c r="G237" s="1"/>
    </row>
    <row r="238" spans="1:8" x14ac:dyDescent="0.2">
      <c r="A238" s="1" t="s">
        <v>12</v>
      </c>
      <c r="B238" s="1" t="s">
        <v>13</v>
      </c>
      <c r="C238" s="1" t="s">
        <v>8</v>
      </c>
      <c r="D238" s="1" t="s">
        <v>14</v>
      </c>
      <c r="E238" s="1" t="s">
        <v>4</v>
      </c>
      <c r="F238" s="1" t="s">
        <v>15</v>
      </c>
      <c r="G238" s="1" t="s">
        <v>7</v>
      </c>
      <c r="H238" s="1" t="s">
        <v>3</v>
      </c>
    </row>
    <row r="239" spans="1:8" x14ac:dyDescent="0.2">
      <c r="A239" t="str">
        <f>B230</f>
        <v>pack packaging, for Li-O2 battery</v>
      </c>
      <c r="B239">
        <v>1</v>
      </c>
      <c r="C239" t="str">
        <f>B235</f>
        <v>kilogram</v>
      </c>
      <c r="E239" t="str">
        <f>B232</f>
        <v>RER</v>
      </c>
      <c r="F239" t="s">
        <v>18</v>
      </c>
      <c r="G239" t="str">
        <f>B234</f>
        <v>pack packaging</v>
      </c>
    </row>
    <row r="240" spans="1:8" x14ac:dyDescent="0.2">
      <c r="A240" t="s">
        <v>114</v>
      </c>
      <c r="B240" s="3">
        <v>1.34E-10</v>
      </c>
      <c r="C240" t="s">
        <v>8</v>
      </c>
      <c r="E240" t="s">
        <v>48</v>
      </c>
      <c r="F240" t="s">
        <v>27</v>
      </c>
      <c r="G240" t="s">
        <v>115</v>
      </c>
      <c r="H240" s="6">
        <f>B240*B$280</f>
        <v>1.5044735202492212E-11</v>
      </c>
    </row>
    <row r="241" spans="1:8" x14ac:dyDescent="0.2">
      <c r="A241" t="s">
        <v>108</v>
      </c>
      <c r="B241">
        <v>0.82499999999999996</v>
      </c>
      <c r="C241" t="s">
        <v>9</v>
      </c>
      <c r="E241" t="s">
        <v>110</v>
      </c>
      <c r="F241" t="s">
        <v>27</v>
      </c>
      <c r="G241" t="s">
        <v>109</v>
      </c>
      <c r="H241" s="6">
        <f t="shared" ref="H241:H247" si="3">B241*B$280</f>
        <v>9.2626168224299046E-2</v>
      </c>
    </row>
    <row r="242" spans="1:8" x14ac:dyDescent="0.2">
      <c r="A242" t="s">
        <v>85</v>
      </c>
      <c r="B242" s="3">
        <v>2.78E-11</v>
      </c>
      <c r="C242" t="s">
        <v>8</v>
      </c>
      <c r="E242" t="s">
        <v>5</v>
      </c>
      <c r="F242" t="s">
        <v>27</v>
      </c>
      <c r="G242" t="s">
        <v>86</v>
      </c>
      <c r="H242" s="6">
        <f t="shared" si="3"/>
        <v>3.1212211838006227E-12</v>
      </c>
    </row>
    <row r="243" spans="1:8" x14ac:dyDescent="0.2">
      <c r="A243" t="s">
        <v>142</v>
      </c>
      <c r="B243">
        <v>0.89900000000000002</v>
      </c>
      <c r="C243" t="s">
        <v>9</v>
      </c>
      <c r="E243" t="s">
        <v>5</v>
      </c>
      <c r="F243" t="s">
        <v>27</v>
      </c>
      <c r="G243" t="s">
        <v>143</v>
      </c>
      <c r="H243" s="6">
        <f t="shared" si="3"/>
        <v>0.10093445482866042</v>
      </c>
    </row>
    <row r="244" spans="1:8" x14ac:dyDescent="0.2">
      <c r="A244" t="s">
        <v>144</v>
      </c>
      <c r="B244" s="3">
        <v>3.2000000000000001E-2</v>
      </c>
      <c r="C244" t="s">
        <v>9</v>
      </c>
      <c r="E244" t="s">
        <v>5</v>
      </c>
      <c r="F244" t="s">
        <v>27</v>
      </c>
      <c r="G244" t="s">
        <v>145</v>
      </c>
      <c r="H244" s="6">
        <f t="shared" si="3"/>
        <v>3.5927725856697819E-3</v>
      </c>
    </row>
    <row r="245" spans="1:8" x14ac:dyDescent="0.2">
      <c r="A245" t="s">
        <v>146</v>
      </c>
      <c r="B245">
        <v>8.7999999999999995E-2</v>
      </c>
      <c r="C245" t="s">
        <v>9</v>
      </c>
      <c r="E245" t="s">
        <v>48</v>
      </c>
      <c r="F245" t="s">
        <v>27</v>
      </c>
      <c r="G245" t="s">
        <v>146</v>
      </c>
      <c r="H245" s="6">
        <f t="shared" si="3"/>
        <v>9.8801246105918988E-3</v>
      </c>
    </row>
    <row r="246" spans="1:8" x14ac:dyDescent="0.2">
      <c r="A246" t="s">
        <v>87</v>
      </c>
      <c r="B246">
        <v>0.2</v>
      </c>
      <c r="C246" t="s">
        <v>88</v>
      </c>
      <c r="E246" t="s">
        <v>63</v>
      </c>
      <c r="F246" t="s">
        <v>27</v>
      </c>
      <c r="G246" t="s">
        <v>89</v>
      </c>
      <c r="H246" s="6">
        <f t="shared" si="3"/>
        <v>2.2454828660436136E-2</v>
      </c>
    </row>
    <row r="247" spans="1:8" x14ac:dyDescent="0.2">
      <c r="A247" t="s">
        <v>90</v>
      </c>
      <c r="B247">
        <v>0.1</v>
      </c>
      <c r="C247" t="s">
        <v>88</v>
      </c>
      <c r="E247" t="s">
        <v>48</v>
      </c>
      <c r="F247" t="s">
        <v>27</v>
      </c>
      <c r="G247" t="s">
        <v>91</v>
      </c>
      <c r="H247" s="6">
        <f t="shared" si="3"/>
        <v>1.1227414330218068E-2</v>
      </c>
    </row>
    <row r="248" spans="1:8" x14ac:dyDescent="0.2">
      <c r="A248" t="s">
        <v>121</v>
      </c>
      <c r="B248">
        <f>-77/1000</f>
        <v>-7.6999999999999999E-2</v>
      </c>
      <c r="C248" t="s">
        <v>9</v>
      </c>
      <c r="E248" t="s">
        <v>63</v>
      </c>
      <c r="F248" t="s">
        <v>27</v>
      </c>
      <c r="G248" t="s">
        <v>122</v>
      </c>
      <c r="H248" s="6">
        <f>B248*B$280</f>
        <v>-8.6451090342679112E-3</v>
      </c>
    </row>
    <row r="250" spans="1:8" ht="16" x14ac:dyDescent="0.2">
      <c r="A250" s="2" t="s">
        <v>2</v>
      </c>
      <c r="B250" s="2" t="s">
        <v>147</v>
      </c>
    </row>
    <row r="251" spans="1:8" x14ac:dyDescent="0.2">
      <c r="A251" t="s">
        <v>3</v>
      </c>
      <c r="B251" t="s">
        <v>261</v>
      </c>
    </row>
    <row r="252" spans="1:8" x14ac:dyDescent="0.2">
      <c r="A252" t="s">
        <v>4</v>
      </c>
      <c r="B252" t="s">
        <v>48</v>
      </c>
    </row>
    <row r="253" spans="1:8" x14ac:dyDescent="0.2">
      <c r="A253" t="s">
        <v>6</v>
      </c>
      <c r="B253">
        <v>1</v>
      </c>
    </row>
    <row r="254" spans="1:8" x14ac:dyDescent="0.2">
      <c r="A254" t="s">
        <v>7</v>
      </c>
      <c r="B254" t="s">
        <v>148</v>
      </c>
    </row>
    <row r="255" spans="1:8" x14ac:dyDescent="0.2">
      <c r="A255" t="s">
        <v>8</v>
      </c>
      <c r="B255" t="s">
        <v>9</v>
      </c>
    </row>
    <row r="256" spans="1:8" x14ac:dyDescent="0.2">
      <c r="A256" t="s">
        <v>10</v>
      </c>
      <c r="B256" t="s">
        <v>16</v>
      </c>
    </row>
    <row r="257" spans="1:8" x14ac:dyDescent="0.2">
      <c r="A257" s="1" t="s">
        <v>11</v>
      </c>
      <c r="B257" s="1"/>
      <c r="C257" s="1"/>
      <c r="D257" s="1"/>
      <c r="E257" s="1"/>
      <c r="F257" s="1"/>
      <c r="G257" s="1"/>
    </row>
    <row r="258" spans="1:8" x14ac:dyDescent="0.2">
      <c r="A258" s="1" t="s">
        <v>12</v>
      </c>
      <c r="B258" s="1" t="s">
        <v>13</v>
      </c>
      <c r="C258" s="1" t="s">
        <v>8</v>
      </c>
      <c r="D258" s="1" t="s">
        <v>14</v>
      </c>
      <c r="E258" s="1" t="s">
        <v>4</v>
      </c>
      <c r="F258" s="1" t="s">
        <v>15</v>
      </c>
      <c r="G258" s="1" t="s">
        <v>7</v>
      </c>
      <c r="H258" s="1" t="s">
        <v>3</v>
      </c>
    </row>
    <row r="259" spans="1:8" x14ac:dyDescent="0.2">
      <c r="A259" t="str">
        <f>B250</f>
        <v>treatment of LiO2 battery, for recycling</v>
      </c>
      <c r="B259">
        <v>-1</v>
      </c>
      <c r="C259" t="str">
        <f>B255</f>
        <v>kilogram</v>
      </c>
      <c r="E259" t="str">
        <f>B252</f>
        <v>RER</v>
      </c>
      <c r="F259" t="s">
        <v>18</v>
      </c>
      <c r="G259" t="str">
        <f>B254</f>
        <v>waste LiO2 battery</v>
      </c>
    </row>
    <row r="260" spans="1:8" x14ac:dyDescent="0.2">
      <c r="A260" t="s">
        <v>149</v>
      </c>
      <c r="B260">
        <v>1.022</v>
      </c>
      <c r="C260" t="s">
        <v>9</v>
      </c>
      <c r="E260" t="s">
        <v>48</v>
      </c>
      <c r="F260" t="s">
        <v>27</v>
      </c>
      <c r="G260" t="s">
        <v>150</v>
      </c>
    </row>
    <row r="261" spans="1:8" x14ac:dyDescent="0.2">
      <c r="A261" t="s">
        <v>64</v>
      </c>
      <c r="B261">
        <v>0.189</v>
      </c>
      <c r="C261" t="s">
        <v>66</v>
      </c>
      <c r="E261" t="s">
        <v>63</v>
      </c>
      <c r="F261" t="s">
        <v>27</v>
      </c>
      <c r="G261" t="s">
        <v>65</v>
      </c>
    </row>
    <row r="262" spans="1:8" x14ac:dyDescent="0.2">
      <c r="A262" t="s">
        <v>151</v>
      </c>
      <c r="B262">
        <v>-0.91</v>
      </c>
      <c r="C262" t="s">
        <v>9</v>
      </c>
      <c r="E262" t="s">
        <v>5</v>
      </c>
      <c r="F262" t="s">
        <v>27</v>
      </c>
      <c r="G262" t="s">
        <v>152</v>
      </c>
    </row>
    <row r="263" spans="1:8" x14ac:dyDescent="0.2">
      <c r="A263" t="s">
        <v>153</v>
      </c>
      <c r="B263">
        <v>0.02</v>
      </c>
      <c r="C263" t="s">
        <v>9</v>
      </c>
      <c r="E263" t="s">
        <v>5</v>
      </c>
      <c r="F263" t="s">
        <v>27</v>
      </c>
      <c r="G263" t="s">
        <v>154</v>
      </c>
    </row>
    <row r="264" spans="1:8" x14ac:dyDescent="0.2">
      <c r="A264" t="s">
        <v>155</v>
      </c>
      <c r="B264">
        <v>0.127</v>
      </c>
      <c r="C264" t="s">
        <v>9</v>
      </c>
      <c r="E264" t="s">
        <v>92</v>
      </c>
      <c r="F264" t="s">
        <v>27</v>
      </c>
      <c r="G264" t="s">
        <v>156</v>
      </c>
    </row>
    <row r="265" spans="1:8" x14ac:dyDescent="0.2">
      <c r="A265" t="s">
        <v>157</v>
      </c>
      <c r="B265">
        <v>0.21</v>
      </c>
      <c r="C265" t="s">
        <v>9</v>
      </c>
      <c r="E265" t="s">
        <v>48</v>
      </c>
      <c r="F265" t="s">
        <v>27</v>
      </c>
      <c r="G265" t="s">
        <v>158</v>
      </c>
    </row>
    <row r="268" spans="1:8" ht="16" x14ac:dyDescent="0.2">
      <c r="A268" s="2" t="s">
        <v>2</v>
      </c>
      <c r="B268" s="2" t="s">
        <v>162</v>
      </c>
    </row>
    <row r="269" spans="1:8" x14ac:dyDescent="0.2">
      <c r="A269" t="s">
        <v>3</v>
      </c>
      <c r="B269" t="s">
        <v>270</v>
      </c>
    </row>
    <row r="270" spans="1:8" x14ac:dyDescent="0.2">
      <c r="A270" t="s">
        <v>4</v>
      </c>
      <c r="B270" t="s">
        <v>5</v>
      </c>
    </row>
    <row r="271" spans="1:8" x14ac:dyDescent="0.2">
      <c r="A271" t="s">
        <v>6</v>
      </c>
      <c r="B271">
        <v>1</v>
      </c>
    </row>
    <row r="272" spans="1:8" x14ac:dyDescent="0.2">
      <c r="A272" t="s">
        <v>7</v>
      </c>
      <c r="B272" t="s">
        <v>161</v>
      </c>
    </row>
    <row r="273" spans="1:8" x14ac:dyDescent="0.2">
      <c r="A273" t="s">
        <v>8</v>
      </c>
      <c r="B273" t="s">
        <v>9</v>
      </c>
    </row>
    <row r="274" spans="1:8" x14ac:dyDescent="0.2">
      <c r="A274" t="s">
        <v>10</v>
      </c>
      <c r="B274" t="s">
        <v>16</v>
      </c>
    </row>
    <row r="275" spans="1:8" x14ac:dyDescent="0.2">
      <c r="A275" s="1" t="s">
        <v>11</v>
      </c>
      <c r="B275" s="1"/>
      <c r="C275" s="1"/>
      <c r="D275" s="1"/>
      <c r="E275" s="1"/>
      <c r="F275" s="1"/>
      <c r="G275" s="1"/>
    </row>
    <row r="276" spans="1:8" x14ac:dyDescent="0.2">
      <c r="A276" s="1" t="s">
        <v>12</v>
      </c>
      <c r="B276" s="1" t="s">
        <v>13</v>
      </c>
      <c r="C276" s="1" t="s">
        <v>8</v>
      </c>
      <c r="D276" s="1" t="s">
        <v>14</v>
      </c>
      <c r="E276" s="1" t="s">
        <v>4</v>
      </c>
      <c r="F276" s="1" t="s">
        <v>15</v>
      </c>
      <c r="G276" s="1" t="s">
        <v>7</v>
      </c>
      <c r="H276" s="1" t="s">
        <v>3</v>
      </c>
    </row>
    <row r="277" spans="1:8" ht="16" x14ac:dyDescent="0.2">
      <c r="A277" s="7" t="s">
        <v>162</v>
      </c>
      <c r="B277">
        <v>1</v>
      </c>
      <c r="C277" t="s">
        <v>9</v>
      </c>
      <c r="E277" t="str">
        <f>B270</f>
        <v>GLO</v>
      </c>
      <c r="F277" t="s">
        <v>18</v>
      </c>
      <c r="G277" t="str">
        <f>B272</f>
        <v>battery, Li-O2</v>
      </c>
      <c r="H277" t="s">
        <v>268</v>
      </c>
    </row>
    <row r="278" spans="1:8" x14ac:dyDescent="0.2">
      <c r="A278" t="s">
        <v>17</v>
      </c>
      <c r="B278">
        <f>(33.7+60.71+8.85+51.16+51.98)/321</f>
        <v>0.64299065420560741</v>
      </c>
      <c r="C278" t="s">
        <v>9</v>
      </c>
      <c r="E278" t="s">
        <v>5</v>
      </c>
      <c r="F278" t="s">
        <v>27</v>
      </c>
      <c r="G278" t="s">
        <v>271</v>
      </c>
      <c r="H278" t="s">
        <v>269</v>
      </c>
    </row>
    <row r="279" spans="1:8" x14ac:dyDescent="0.2">
      <c r="A279" t="s">
        <v>131</v>
      </c>
      <c r="B279">
        <f>16.09/321</f>
        <v>5.0124610591900313E-2</v>
      </c>
      <c r="C279" t="s">
        <v>9</v>
      </c>
      <c r="E279" t="s">
        <v>48</v>
      </c>
      <c r="F279" t="s">
        <v>27</v>
      </c>
      <c r="G279" t="s">
        <v>132</v>
      </c>
    </row>
    <row r="280" spans="1:8" x14ac:dyDescent="0.2">
      <c r="A280" t="s">
        <v>140</v>
      </c>
      <c r="B280">
        <f>36.04/321</f>
        <v>0.11227414330218068</v>
      </c>
      <c r="C280" t="s">
        <v>9</v>
      </c>
      <c r="E280" t="s">
        <v>48</v>
      </c>
      <c r="F280" t="s">
        <v>27</v>
      </c>
      <c r="G280" t="s">
        <v>141</v>
      </c>
    </row>
    <row r="281" spans="1:8" x14ac:dyDescent="0.2">
      <c r="A281" t="s">
        <v>128</v>
      </c>
      <c r="B281">
        <f>55/321</f>
        <v>0.17133956386292834</v>
      </c>
      <c r="C281" t="s">
        <v>9</v>
      </c>
      <c r="E281" t="s">
        <v>48</v>
      </c>
      <c r="F281" t="s">
        <v>27</v>
      </c>
      <c r="G281" t="s">
        <v>127</v>
      </c>
    </row>
    <row r="282" spans="1:8" x14ac:dyDescent="0.2">
      <c r="A282" t="s">
        <v>190</v>
      </c>
      <c r="B282">
        <f>4/321</f>
        <v>1.2461059190031152E-2</v>
      </c>
      <c r="C282" t="s">
        <v>9</v>
      </c>
      <c r="E282" t="s">
        <v>48</v>
      </c>
      <c r="F282" t="s">
        <v>27</v>
      </c>
      <c r="G282" t="s">
        <v>165</v>
      </c>
    </row>
    <row r="283" spans="1:8" x14ac:dyDescent="0.2">
      <c r="A283" t="s">
        <v>234</v>
      </c>
      <c r="B283">
        <f>41.48/321</f>
        <v>0.12922118380062303</v>
      </c>
      <c r="C283" t="s">
        <v>9</v>
      </c>
      <c r="E283" t="s">
        <v>48</v>
      </c>
      <c r="F283" t="s">
        <v>27</v>
      </c>
      <c r="G283" t="s">
        <v>166</v>
      </c>
    </row>
    <row r="284" spans="1:8" ht="16" x14ac:dyDescent="0.2">
      <c r="A284" s="7" t="s">
        <v>147</v>
      </c>
      <c r="B284">
        <f>-1/321</f>
        <v>-3.1152647975077881E-3</v>
      </c>
      <c r="C284" t="s">
        <v>9</v>
      </c>
      <c r="E284" t="s">
        <v>48</v>
      </c>
      <c r="F284" t="s">
        <v>27</v>
      </c>
      <c r="G284" t="s">
        <v>148</v>
      </c>
    </row>
    <row r="286" spans="1:8" ht="16" x14ac:dyDescent="0.2">
      <c r="A286" s="2" t="s">
        <v>2</v>
      </c>
      <c r="B286" s="2" t="s">
        <v>272</v>
      </c>
    </row>
    <row r="287" spans="1:8" x14ac:dyDescent="0.2">
      <c r="A287" t="s">
        <v>3</v>
      </c>
      <c r="B287" t="s">
        <v>270</v>
      </c>
    </row>
    <row r="288" spans="1:8" x14ac:dyDescent="0.2">
      <c r="A288" t="s">
        <v>4</v>
      </c>
      <c r="B288" t="s">
        <v>5</v>
      </c>
    </row>
    <row r="289" spans="1:8" x14ac:dyDescent="0.2">
      <c r="A289" t="s">
        <v>6</v>
      </c>
      <c r="B289">
        <v>1</v>
      </c>
    </row>
    <row r="290" spans="1:8" x14ac:dyDescent="0.2">
      <c r="A290" t="s">
        <v>7</v>
      </c>
      <c r="B290" t="s">
        <v>161</v>
      </c>
    </row>
    <row r="291" spans="1:8" x14ac:dyDescent="0.2">
      <c r="A291" t="s">
        <v>8</v>
      </c>
      <c r="B291" t="s">
        <v>9</v>
      </c>
    </row>
    <row r="292" spans="1:8" x14ac:dyDescent="0.2">
      <c r="A292" t="s">
        <v>10</v>
      </c>
      <c r="B292" t="s">
        <v>16</v>
      </c>
    </row>
    <row r="293" spans="1:8" x14ac:dyDescent="0.2">
      <c r="A293" s="1" t="s">
        <v>11</v>
      </c>
      <c r="B293" s="1"/>
      <c r="C293" s="1"/>
      <c r="D293" s="1"/>
      <c r="E293" s="1"/>
      <c r="F293" s="1"/>
      <c r="G293" s="1"/>
    </row>
    <row r="294" spans="1:8" x14ac:dyDescent="0.2">
      <c r="A294" s="1" t="s">
        <v>12</v>
      </c>
      <c r="B294" s="1" t="s">
        <v>13</v>
      </c>
      <c r="C294" s="1" t="s">
        <v>8</v>
      </c>
      <c r="D294" s="1" t="s">
        <v>14</v>
      </c>
      <c r="E294" s="1" t="s">
        <v>4</v>
      </c>
      <c r="F294" s="1" t="s">
        <v>15</v>
      </c>
      <c r="G294" s="1" t="s">
        <v>7</v>
      </c>
      <c r="H294" s="1" t="s">
        <v>3</v>
      </c>
    </row>
    <row r="295" spans="1:8" ht="16" x14ac:dyDescent="0.2">
      <c r="A295" s="7" t="str">
        <f>B286</f>
        <v>market for battery, Li-oxygen, Li-O2</v>
      </c>
      <c r="B295">
        <v>1</v>
      </c>
      <c r="C295" t="s">
        <v>9</v>
      </c>
      <c r="E295" t="str">
        <f>B288</f>
        <v>GLO</v>
      </c>
      <c r="F295" t="s">
        <v>18</v>
      </c>
      <c r="G295" t="str">
        <f>B290</f>
        <v>battery, Li-O2</v>
      </c>
      <c r="H295" t="s">
        <v>268</v>
      </c>
    </row>
    <row r="296" spans="1:8" ht="16" x14ac:dyDescent="0.2">
      <c r="A296" s="7" t="s">
        <v>162</v>
      </c>
      <c r="B296">
        <v>1</v>
      </c>
      <c r="C296" t="s">
        <v>9</v>
      </c>
      <c r="E296" t="s">
        <v>5</v>
      </c>
      <c r="F296" t="s">
        <v>27</v>
      </c>
      <c r="G296" t="str">
        <f>B291</f>
        <v>kilogram</v>
      </c>
    </row>
    <row r="297" spans="1:8" x14ac:dyDescent="0.2">
      <c r="A297" t="s">
        <v>273</v>
      </c>
      <c r="B297">
        <v>0.30910727700000001</v>
      </c>
      <c r="C297" t="s">
        <v>88</v>
      </c>
      <c r="E297" t="s">
        <v>5</v>
      </c>
      <c r="F297" t="s">
        <v>27</v>
      </c>
      <c r="G297" t="s">
        <v>89</v>
      </c>
    </row>
    <row r="298" spans="1:8" x14ac:dyDescent="0.2">
      <c r="A298" t="s">
        <v>275</v>
      </c>
      <c r="B298">
        <v>2.4627409999999999E-2</v>
      </c>
      <c r="C298" t="s">
        <v>88</v>
      </c>
      <c r="E298" t="s">
        <v>5</v>
      </c>
      <c r="F298" t="s">
        <v>27</v>
      </c>
      <c r="G298" t="s">
        <v>274</v>
      </c>
    </row>
    <row r="299" spans="1:8" x14ac:dyDescent="0.2">
      <c r="A299" t="s">
        <v>278</v>
      </c>
      <c r="B299">
        <v>0.20877976500000001</v>
      </c>
      <c r="C299" t="s">
        <v>88</v>
      </c>
      <c r="E299" t="s">
        <v>5</v>
      </c>
      <c r="F299" t="s">
        <v>27</v>
      </c>
      <c r="G299" t="s">
        <v>279</v>
      </c>
    </row>
    <row r="300" spans="1:8" x14ac:dyDescent="0.2">
      <c r="A300" t="s">
        <v>277</v>
      </c>
      <c r="B300">
        <v>0.59901584900000004</v>
      </c>
      <c r="C300" t="s">
        <v>88</v>
      </c>
      <c r="E300" t="s">
        <v>5</v>
      </c>
      <c r="F300" t="s">
        <v>27</v>
      </c>
      <c r="G300" t="s">
        <v>276</v>
      </c>
    </row>
    <row r="301" spans="1:8" ht="16" x14ac:dyDescent="0.2">
      <c r="A301" s="7"/>
    </row>
    <row r="302" spans="1:8" ht="16" x14ac:dyDescent="0.2">
      <c r="A302" s="2" t="s">
        <v>2</v>
      </c>
      <c r="B302" s="1" t="s">
        <v>169</v>
      </c>
    </row>
    <row r="303" spans="1:8" x14ac:dyDescent="0.2">
      <c r="A303" t="s">
        <v>3</v>
      </c>
      <c r="B303" t="s">
        <v>260</v>
      </c>
    </row>
    <row r="304" spans="1:8" x14ac:dyDescent="0.2">
      <c r="A304" t="s">
        <v>4</v>
      </c>
      <c r="B304" t="s">
        <v>48</v>
      </c>
    </row>
    <row r="305" spans="1:8" x14ac:dyDescent="0.2">
      <c r="A305" t="s">
        <v>6</v>
      </c>
      <c r="B305">
        <v>1</v>
      </c>
    </row>
    <row r="306" spans="1:8" x14ac:dyDescent="0.2">
      <c r="A306" t="s">
        <v>7</v>
      </c>
      <c r="B306" t="s">
        <v>35</v>
      </c>
    </row>
    <row r="307" spans="1:8" x14ac:dyDescent="0.2">
      <c r="A307" t="s">
        <v>8</v>
      </c>
      <c r="B307" t="s">
        <v>9</v>
      </c>
    </row>
    <row r="308" spans="1:8" x14ac:dyDescent="0.2">
      <c r="A308" t="s">
        <v>10</v>
      </c>
      <c r="B308" t="s">
        <v>16</v>
      </c>
    </row>
    <row r="309" spans="1:8" x14ac:dyDescent="0.2">
      <c r="A309" s="1" t="s">
        <v>11</v>
      </c>
      <c r="B309" s="1"/>
      <c r="C309" s="1"/>
      <c r="D309" s="1"/>
      <c r="E309" s="1"/>
      <c r="F309" s="1"/>
      <c r="G309" s="1"/>
    </row>
    <row r="310" spans="1:8" x14ac:dyDescent="0.2">
      <c r="A310" s="1" t="s">
        <v>12</v>
      </c>
      <c r="B310" s="1" t="s">
        <v>13</v>
      </c>
      <c r="C310" s="1" t="s">
        <v>8</v>
      </c>
      <c r="D310" s="1" t="s">
        <v>14</v>
      </c>
      <c r="E310" s="1" t="s">
        <v>4</v>
      </c>
      <c r="F310" s="1" t="s">
        <v>15</v>
      </c>
      <c r="G310" s="1" t="s">
        <v>7</v>
      </c>
      <c r="H310" s="1" t="s">
        <v>3</v>
      </c>
    </row>
    <row r="311" spans="1:8" x14ac:dyDescent="0.2">
      <c r="A311" t="str">
        <f>B302</f>
        <v>separator manufacturing, for Li-O2 battery</v>
      </c>
      <c r="B311">
        <v>1</v>
      </c>
      <c r="C311" t="str">
        <f>B307</f>
        <v>kilogram</v>
      </c>
      <c r="E311" t="str">
        <f>B304</f>
        <v>RER</v>
      </c>
      <c r="F311" t="s">
        <v>18</v>
      </c>
      <c r="G311" t="str">
        <f>B306</f>
        <v>separator</v>
      </c>
    </row>
    <row r="312" spans="1:8" x14ac:dyDescent="0.2">
      <c r="A312" t="s">
        <v>44</v>
      </c>
      <c r="B312">
        <v>0.218</v>
      </c>
      <c r="C312" t="s">
        <v>9</v>
      </c>
      <c r="E312" t="s">
        <v>5</v>
      </c>
      <c r="F312" t="s">
        <v>27</v>
      </c>
      <c r="G312" t="s">
        <v>45</v>
      </c>
      <c r="H312" s="5"/>
    </row>
    <row r="313" spans="1:8" x14ac:dyDescent="0.2">
      <c r="A313" t="s">
        <v>64</v>
      </c>
      <c r="B313">
        <f>0.2083/3.6</f>
        <v>5.7861111111111113E-2</v>
      </c>
      <c r="C313" t="s">
        <v>66</v>
      </c>
      <c r="E313" t="s">
        <v>63</v>
      </c>
      <c r="F313" t="s">
        <v>27</v>
      </c>
      <c r="G313" t="s">
        <v>65</v>
      </c>
      <c r="H313" t="s">
        <v>170</v>
      </c>
    </row>
    <row r="314" spans="1:8" x14ac:dyDescent="0.2">
      <c r="A314" t="s">
        <v>171</v>
      </c>
      <c r="B314">
        <v>2.6200000000000001E-2</v>
      </c>
      <c r="C314" t="s">
        <v>9</v>
      </c>
      <c r="E314" t="s">
        <v>5</v>
      </c>
      <c r="F314" t="s">
        <v>27</v>
      </c>
      <c r="G314" t="s">
        <v>172</v>
      </c>
      <c r="H314" s="5"/>
    </row>
    <row r="315" spans="1:8" x14ac:dyDescent="0.2">
      <c r="A315" t="s">
        <v>173</v>
      </c>
      <c r="B315">
        <v>1.2</v>
      </c>
      <c r="C315" t="s">
        <v>9</v>
      </c>
      <c r="E315" t="s">
        <v>5</v>
      </c>
      <c r="F315" t="s">
        <v>27</v>
      </c>
      <c r="G315" t="s">
        <v>174</v>
      </c>
      <c r="H315" s="5"/>
    </row>
    <row r="316" spans="1:8" x14ac:dyDescent="0.2">
      <c r="A316" t="s">
        <v>175</v>
      </c>
      <c r="B316">
        <v>0.14399999999999999</v>
      </c>
      <c r="C316" t="s">
        <v>9</v>
      </c>
      <c r="E316" t="s">
        <v>48</v>
      </c>
      <c r="F316" t="s">
        <v>27</v>
      </c>
      <c r="G316" t="s">
        <v>176</v>
      </c>
      <c r="H316" s="5"/>
    </row>
    <row r="317" spans="1:8" x14ac:dyDescent="0.2">
      <c r="A317" t="s">
        <v>177</v>
      </c>
      <c r="B317">
        <v>0.35099999999999998</v>
      </c>
      <c r="C317" t="s">
        <v>9</v>
      </c>
      <c r="E317" t="s">
        <v>48</v>
      </c>
      <c r="F317" t="s">
        <v>27</v>
      </c>
      <c r="G317" t="s">
        <v>178</v>
      </c>
      <c r="H317" s="5"/>
    </row>
    <row r="318" spans="1:8" x14ac:dyDescent="0.2">
      <c r="A318" t="s">
        <v>179</v>
      </c>
      <c r="B318">
        <v>0.193</v>
      </c>
      <c r="C318" t="s">
        <v>69</v>
      </c>
      <c r="E318" t="s">
        <v>63</v>
      </c>
      <c r="F318" t="s">
        <v>27</v>
      </c>
      <c r="G318" t="s">
        <v>68</v>
      </c>
      <c r="H318" s="5"/>
    </row>
    <row r="319" spans="1:8" x14ac:dyDescent="0.2">
      <c r="A319" t="s">
        <v>180</v>
      </c>
      <c r="B319">
        <v>0.29099999999999998</v>
      </c>
      <c r="C319" t="s">
        <v>9</v>
      </c>
      <c r="E319" t="s">
        <v>48</v>
      </c>
      <c r="F319" t="s">
        <v>27</v>
      </c>
      <c r="G319" t="s">
        <v>181</v>
      </c>
      <c r="H319" s="5"/>
    </row>
    <row r="320" spans="1:8" x14ac:dyDescent="0.2">
      <c r="A320" t="s">
        <v>25</v>
      </c>
      <c r="B320">
        <v>0.192</v>
      </c>
      <c r="C320" t="s">
        <v>9</v>
      </c>
      <c r="E320" t="s">
        <v>5</v>
      </c>
      <c r="F320" t="s">
        <v>27</v>
      </c>
      <c r="G320" t="s">
        <v>182</v>
      </c>
      <c r="H320" s="5"/>
    </row>
    <row r="321" spans="1:8" x14ac:dyDescent="0.2">
      <c r="A321" t="s">
        <v>183</v>
      </c>
      <c r="B321">
        <v>4.0000000000000001E-10</v>
      </c>
      <c r="C321" t="s">
        <v>8</v>
      </c>
      <c r="E321" t="s">
        <v>48</v>
      </c>
      <c r="F321" t="s">
        <v>27</v>
      </c>
      <c r="G321" t="s">
        <v>184</v>
      </c>
      <c r="H321" s="5"/>
    </row>
    <row r="322" spans="1:8" x14ac:dyDescent="0.2">
      <c r="A322" t="s">
        <v>87</v>
      </c>
      <c r="B322">
        <v>0.52500000000000002</v>
      </c>
      <c r="C322" t="s">
        <v>88</v>
      </c>
      <c r="E322" t="s">
        <v>63</v>
      </c>
      <c r="F322" t="s">
        <v>27</v>
      </c>
      <c r="G322" t="s">
        <v>89</v>
      </c>
      <c r="H322" s="5"/>
    </row>
    <row r="323" spans="1:8" x14ac:dyDescent="0.2">
      <c r="A323" t="s">
        <v>90</v>
      </c>
      <c r="B323">
        <v>9.8400000000000001E-2</v>
      </c>
      <c r="C323" t="s">
        <v>88</v>
      </c>
      <c r="E323" t="s">
        <v>48</v>
      </c>
      <c r="F323" t="s">
        <v>27</v>
      </c>
      <c r="G323" t="s">
        <v>91</v>
      </c>
      <c r="H323" s="5"/>
    </row>
    <row r="324" spans="1:8" x14ac:dyDescent="0.2">
      <c r="A324" t="s">
        <v>185</v>
      </c>
      <c r="B324">
        <v>-5.3900000000000003E-2</v>
      </c>
      <c r="C324" t="s">
        <v>9</v>
      </c>
      <c r="E324" t="s">
        <v>92</v>
      </c>
      <c r="F324" t="s">
        <v>27</v>
      </c>
      <c r="G324" t="s">
        <v>186</v>
      </c>
      <c r="H324" s="5"/>
    </row>
    <row r="325" spans="1:8" x14ac:dyDescent="0.2">
      <c r="A325" t="s">
        <v>187</v>
      </c>
      <c r="B325">
        <v>7.1999999999999998E-3</v>
      </c>
      <c r="C325" t="s">
        <v>69</v>
      </c>
      <c r="D325" t="s">
        <v>188</v>
      </c>
      <c r="F325" t="s">
        <v>103</v>
      </c>
      <c r="H325" s="5"/>
    </row>
    <row r="326" spans="1:8" x14ac:dyDescent="0.2">
      <c r="A326" t="s">
        <v>189</v>
      </c>
      <c r="B326">
        <v>1.44E-2</v>
      </c>
      <c r="C326" t="s">
        <v>9</v>
      </c>
      <c r="D326" t="s">
        <v>188</v>
      </c>
      <c r="F326" t="s">
        <v>103</v>
      </c>
      <c r="H326" s="5"/>
    </row>
    <row r="329" spans="1:8" ht="16" x14ac:dyDescent="0.2">
      <c r="A329" s="2" t="s">
        <v>2</v>
      </c>
      <c r="B329" s="1" t="s">
        <v>190</v>
      </c>
    </row>
    <row r="330" spans="1:8" x14ac:dyDescent="0.2">
      <c r="A330" t="s">
        <v>3</v>
      </c>
      <c r="B330" t="s">
        <v>259</v>
      </c>
    </row>
    <row r="331" spans="1:8" x14ac:dyDescent="0.2">
      <c r="A331" t="s">
        <v>4</v>
      </c>
      <c r="B331" t="s">
        <v>48</v>
      </c>
    </row>
    <row r="332" spans="1:8" x14ac:dyDescent="0.2">
      <c r="A332" t="s">
        <v>6</v>
      </c>
      <c r="B332">
        <v>1</v>
      </c>
    </row>
    <row r="333" spans="1:8" x14ac:dyDescent="0.2">
      <c r="A333" t="s">
        <v>7</v>
      </c>
      <c r="B333" t="s">
        <v>165</v>
      </c>
    </row>
    <row r="334" spans="1:8" x14ac:dyDescent="0.2">
      <c r="A334" t="s">
        <v>8</v>
      </c>
      <c r="B334" t="s">
        <v>9</v>
      </c>
    </row>
    <row r="335" spans="1:8" x14ac:dyDescent="0.2">
      <c r="A335" t="s">
        <v>10</v>
      </c>
      <c r="B335" t="s">
        <v>16</v>
      </c>
    </row>
    <row r="336" spans="1:8" x14ac:dyDescent="0.2">
      <c r="A336" s="1" t="s">
        <v>11</v>
      </c>
      <c r="B336" s="1"/>
      <c r="C336" s="1"/>
      <c r="D336" s="1"/>
      <c r="E336" s="1"/>
      <c r="F336" s="1"/>
      <c r="G336" s="1"/>
    </row>
    <row r="337" spans="1:8" x14ac:dyDescent="0.2">
      <c r="A337" s="1" t="s">
        <v>12</v>
      </c>
      <c r="B337" s="1" t="s">
        <v>13</v>
      </c>
      <c r="C337" s="1" t="s">
        <v>8</v>
      </c>
      <c r="D337" s="1" t="s">
        <v>14</v>
      </c>
      <c r="E337" s="1" t="s">
        <v>4</v>
      </c>
      <c r="F337" s="1" t="s">
        <v>15</v>
      </c>
      <c r="G337" s="1" t="s">
        <v>7</v>
      </c>
      <c r="H337" s="1" t="s">
        <v>3</v>
      </c>
    </row>
    <row r="338" spans="1:8" x14ac:dyDescent="0.2">
      <c r="A338" t="str">
        <f>B329</f>
        <v>BMS production, for Li-O2 battery</v>
      </c>
      <c r="B338">
        <v>1</v>
      </c>
      <c r="C338" t="str">
        <f>B334</f>
        <v>kilogram</v>
      </c>
      <c r="E338" t="str">
        <f>B331</f>
        <v>RER</v>
      </c>
      <c r="F338" t="s">
        <v>18</v>
      </c>
      <c r="G338" t="str">
        <f>B333</f>
        <v>BMS</v>
      </c>
    </row>
    <row r="339" spans="1:8" x14ac:dyDescent="0.2">
      <c r="A339" t="s">
        <v>168</v>
      </c>
      <c r="B339" s="3">
        <v>8.8999999999999996E-2</v>
      </c>
      <c r="C339" t="s">
        <v>9</v>
      </c>
      <c r="E339" t="s">
        <v>5</v>
      </c>
      <c r="F339" t="s">
        <v>27</v>
      </c>
      <c r="G339" t="s">
        <v>167</v>
      </c>
    </row>
    <row r="340" spans="1:8" x14ac:dyDescent="0.2">
      <c r="A340" t="s">
        <v>195</v>
      </c>
      <c r="B340" s="3">
        <v>0.48</v>
      </c>
      <c r="C340" t="s">
        <v>9</v>
      </c>
      <c r="E340" t="s">
        <v>48</v>
      </c>
      <c r="F340" t="s">
        <v>27</v>
      </c>
      <c r="G340" t="s">
        <v>191</v>
      </c>
    </row>
    <row r="341" spans="1:8" x14ac:dyDescent="0.2">
      <c r="A341" t="s">
        <v>196</v>
      </c>
      <c r="B341" s="3">
        <v>3.0000000000000001E-3</v>
      </c>
      <c r="C341" t="s">
        <v>9</v>
      </c>
      <c r="E341" t="s">
        <v>48</v>
      </c>
      <c r="F341" t="s">
        <v>27</v>
      </c>
      <c r="G341" t="s">
        <v>192</v>
      </c>
    </row>
    <row r="342" spans="1:8" x14ac:dyDescent="0.2">
      <c r="A342" t="s">
        <v>197</v>
      </c>
      <c r="B342" s="3">
        <v>0.3</v>
      </c>
      <c r="C342" t="s">
        <v>9</v>
      </c>
      <c r="E342" t="s">
        <v>48</v>
      </c>
      <c r="F342" t="s">
        <v>27</v>
      </c>
      <c r="G342" t="s">
        <v>193</v>
      </c>
    </row>
    <row r="343" spans="1:8" x14ac:dyDescent="0.2">
      <c r="A343" t="s">
        <v>198</v>
      </c>
      <c r="B343" s="3">
        <v>0.13</v>
      </c>
      <c r="C343" t="s">
        <v>9</v>
      </c>
      <c r="E343" t="s">
        <v>48</v>
      </c>
      <c r="F343" t="s">
        <v>27</v>
      </c>
      <c r="G343" t="s">
        <v>194</v>
      </c>
    </row>
    <row r="344" spans="1:8" x14ac:dyDescent="0.2">
      <c r="A344" t="s">
        <v>199</v>
      </c>
      <c r="B344" s="3">
        <v>0.1</v>
      </c>
      <c r="C344" t="s">
        <v>88</v>
      </c>
      <c r="E344" t="s">
        <v>48</v>
      </c>
      <c r="F344" t="s">
        <v>27</v>
      </c>
      <c r="G344" t="s">
        <v>214</v>
      </c>
    </row>
    <row r="345" spans="1:8" x14ac:dyDescent="0.2">
      <c r="A345" t="s">
        <v>87</v>
      </c>
      <c r="B345" s="3">
        <v>0.2</v>
      </c>
      <c r="C345" t="s">
        <v>88</v>
      </c>
      <c r="E345" t="s">
        <v>63</v>
      </c>
      <c r="F345" t="s">
        <v>27</v>
      </c>
      <c r="G345" t="s">
        <v>89</v>
      </c>
    </row>
    <row r="347" spans="1:8" ht="16" x14ac:dyDescent="0.2">
      <c r="A347" s="2" t="s">
        <v>2</v>
      </c>
      <c r="B347" s="1" t="s">
        <v>195</v>
      </c>
    </row>
    <row r="348" spans="1:8" x14ac:dyDescent="0.2">
      <c r="A348" t="s">
        <v>3</v>
      </c>
      <c r="B348" t="s">
        <v>257</v>
      </c>
    </row>
    <row r="349" spans="1:8" x14ac:dyDescent="0.2">
      <c r="A349" t="s">
        <v>4</v>
      </c>
      <c r="B349" t="s">
        <v>48</v>
      </c>
    </row>
    <row r="350" spans="1:8" x14ac:dyDescent="0.2">
      <c r="A350" t="s">
        <v>6</v>
      </c>
      <c r="B350">
        <v>1</v>
      </c>
    </row>
    <row r="351" spans="1:8" x14ac:dyDescent="0.2">
      <c r="A351" t="s">
        <v>7</v>
      </c>
      <c r="B351" t="s">
        <v>191</v>
      </c>
    </row>
    <row r="352" spans="1:8" x14ac:dyDescent="0.2">
      <c r="A352" t="s">
        <v>8</v>
      </c>
      <c r="B352" t="s">
        <v>9</v>
      </c>
    </row>
    <row r="353" spans="1:8" x14ac:dyDescent="0.2">
      <c r="A353" t="s">
        <v>10</v>
      </c>
      <c r="B353" t="s">
        <v>16</v>
      </c>
    </row>
    <row r="354" spans="1:8" x14ac:dyDescent="0.2">
      <c r="A354" s="1" t="s">
        <v>11</v>
      </c>
      <c r="B354" s="1"/>
      <c r="C354" s="1"/>
      <c r="D354" s="1"/>
      <c r="E354" s="1"/>
      <c r="F354" s="1"/>
      <c r="G354" s="1"/>
    </row>
    <row r="355" spans="1:8" x14ac:dyDescent="0.2">
      <c r="A355" s="1" t="s">
        <v>12</v>
      </c>
      <c r="B355" s="1" t="s">
        <v>13</v>
      </c>
      <c r="C355" s="1" t="s">
        <v>8</v>
      </c>
      <c r="D355" s="1" t="s">
        <v>14</v>
      </c>
      <c r="E355" s="1" t="s">
        <v>4</v>
      </c>
      <c r="F355" s="1" t="s">
        <v>15</v>
      </c>
      <c r="G355" s="1" t="s">
        <v>7</v>
      </c>
      <c r="H355" s="1" t="s">
        <v>3</v>
      </c>
    </row>
    <row r="356" spans="1:8" x14ac:dyDescent="0.2">
      <c r="A356" t="str">
        <f>B347</f>
        <v>IBIS production, for Li-O2 battery</v>
      </c>
      <c r="B356">
        <v>1</v>
      </c>
      <c r="C356" t="str">
        <f>B352</f>
        <v>kilogram</v>
      </c>
      <c r="E356" t="str">
        <f>B349</f>
        <v>RER</v>
      </c>
      <c r="F356" t="s">
        <v>18</v>
      </c>
      <c r="G356" t="str">
        <f>B351</f>
        <v>IBIS</v>
      </c>
    </row>
    <row r="357" spans="1:8" x14ac:dyDescent="0.2">
      <c r="A357" t="s">
        <v>200</v>
      </c>
      <c r="B357" s="3">
        <v>2.0000000000000001E-4</v>
      </c>
      <c r="C357" t="s">
        <v>9</v>
      </c>
      <c r="E357" t="s">
        <v>48</v>
      </c>
      <c r="F357" t="s">
        <v>27</v>
      </c>
      <c r="G357" t="s">
        <v>164</v>
      </c>
    </row>
    <row r="358" spans="1:8" x14ac:dyDescent="0.2">
      <c r="A358" t="s">
        <v>168</v>
      </c>
      <c r="B358" s="3">
        <v>0.11</v>
      </c>
      <c r="C358" t="s">
        <v>9</v>
      </c>
      <c r="E358" t="s">
        <v>5</v>
      </c>
      <c r="F358" t="s">
        <v>27</v>
      </c>
      <c r="G358" t="s">
        <v>167</v>
      </c>
    </row>
    <row r="359" spans="1:8" x14ac:dyDescent="0.2">
      <c r="A359" t="s">
        <v>201</v>
      </c>
      <c r="B359" s="3">
        <v>1.7E-5</v>
      </c>
      <c r="C359" t="s">
        <v>9</v>
      </c>
      <c r="E359" t="s">
        <v>5</v>
      </c>
      <c r="F359" t="s">
        <v>27</v>
      </c>
      <c r="G359" t="s">
        <v>202</v>
      </c>
    </row>
    <row r="360" spans="1:8" x14ac:dyDescent="0.2">
      <c r="A360" t="s">
        <v>144</v>
      </c>
      <c r="B360" s="3">
        <v>0.85</v>
      </c>
      <c r="C360" t="s">
        <v>9</v>
      </c>
      <c r="E360" t="s">
        <v>5</v>
      </c>
      <c r="F360" t="s">
        <v>27</v>
      </c>
      <c r="G360" t="s">
        <v>145</v>
      </c>
    </row>
    <row r="361" spans="1:8" x14ac:dyDescent="0.2">
      <c r="A361" t="s">
        <v>203</v>
      </c>
      <c r="B361" s="3">
        <v>2.1000000000000001E-2</v>
      </c>
      <c r="C361" t="s">
        <v>9</v>
      </c>
      <c r="E361" t="s">
        <v>5</v>
      </c>
      <c r="F361" t="s">
        <v>27</v>
      </c>
      <c r="G361" t="s">
        <v>204</v>
      </c>
    </row>
    <row r="362" spans="1:8" x14ac:dyDescent="0.2">
      <c r="A362" t="s">
        <v>205</v>
      </c>
      <c r="B362" s="3">
        <v>6.7999999999999996E-3</v>
      </c>
      <c r="C362" t="s">
        <v>9</v>
      </c>
      <c r="E362" t="s">
        <v>48</v>
      </c>
      <c r="F362" t="s">
        <v>27</v>
      </c>
      <c r="G362" t="s">
        <v>126</v>
      </c>
    </row>
    <row r="363" spans="1:8" x14ac:dyDescent="0.2">
      <c r="A363" t="s">
        <v>206</v>
      </c>
      <c r="B363" s="3">
        <v>1.9E-3</v>
      </c>
      <c r="C363" t="s">
        <v>9</v>
      </c>
      <c r="E363" t="s">
        <v>48</v>
      </c>
      <c r="F363" t="s">
        <v>27</v>
      </c>
      <c r="G363" t="s">
        <v>207</v>
      </c>
    </row>
    <row r="364" spans="1:8" x14ac:dyDescent="0.2">
      <c r="A364" t="s">
        <v>208</v>
      </c>
      <c r="B364" s="3">
        <v>5.7000000000000002E-3</v>
      </c>
      <c r="C364" t="s">
        <v>9</v>
      </c>
      <c r="E364" t="s">
        <v>92</v>
      </c>
      <c r="F364" t="s">
        <v>27</v>
      </c>
      <c r="G364" t="s">
        <v>209</v>
      </c>
    </row>
    <row r="365" spans="1:8" x14ac:dyDescent="0.2">
      <c r="A365" t="s">
        <v>210</v>
      </c>
      <c r="B365" s="3">
        <v>0.85</v>
      </c>
      <c r="C365" t="s">
        <v>9</v>
      </c>
      <c r="E365" t="s">
        <v>48</v>
      </c>
      <c r="F365" t="s">
        <v>27</v>
      </c>
      <c r="G365" t="s">
        <v>210</v>
      </c>
    </row>
    <row r="366" spans="1:8" x14ac:dyDescent="0.2">
      <c r="A366" t="s">
        <v>136</v>
      </c>
      <c r="B366" s="3">
        <v>8.8000000000000005E-3</v>
      </c>
      <c r="C366" t="s">
        <v>9</v>
      </c>
      <c r="E366" t="s">
        <v>48</v>
      </c>
      <c r="F366" t="s">
        <v>27</v>
      </c>
      <c r="G366" t="s">
        <v>136</v>
      </c>
    </row>
    <row r="367" spans="1:8" x14ac:dyDescent="0.2">
      <c r="A367" t="s">
        <v>211</v>
      </c>
      <c r="B367" s="3">
        <v>5.7000000000000002E-3</v>
      </c>
      <c r="C367" t="s">
        <v>9</v>
      </c>
      <c r="E367" t="s">
        <v>92</v>
      </c>
      <c r="F367" t="s">
        <v>27</v>
      </c>
      <c r="G367" t="s">
        <v>211</v>
      </c>
    </row>
    <row r="368" spans="1:8" x14ac:dyDescent="0.2">
      <c r="A368" t="s">
        <v>199</v>
      </c>
      <c r="B368" s="3">
        <v>8.6999999999999994E-2</v>
      </c>
      <c r="C368" t="s">
        <v>88</v>
      </c>
      <c r="E368" t="s">
        <v>48</v>
      </c>
      <c r="F368" t="s">
        <v>27</v>
      </c>
      <c r="G368" t="s">
        <v>214</v>
      </c>
    </row>
    <row r="369" spans="1:8" x14ac:dyDescent="0.2">
      <c r="A369" t="s">
        <v>87</v>
      </c>
      <c r="B369" s="3">
        <v>0.17</v>
      </c>
      <c r="C369" t="s">
        <v>88</v>
      </c>
      <c r="E369" t="s">
        <v>63</v>
      </c>
      <c r="F369" t="s">
        <v>27</v>
      </c>
      <c r="G369" t="s">
        <v>89</v>
      </c>
    </row>
    <row r="370" spans="1:8" x14ac:dyDescent="0.2">
      <c r="A370" t="s">
        <v>212</v>
      </c>
      <c r="B370" s="3">
        <v>2E-8</v>
      </c>
      <c r="C370" t="s">
        <v>8</v>
      </c>
      <c r="E370" t="s">
        <v>5</v>
      </c>
      <c r="F370" t="s">
        <v>27</v>
      </c>
      <c r="G370" t="s">
        <v>213</v>
      </c>
    </row>
    <row r="372" spans="1:8" ht="16" x14ac:dyDescent="0.2">
      <c r="A372" s="2" t="s">
        <v>2</v>
      </c>
      <c r="B372" s="1" t="s">
        <v>196</v>
      </c>
    </row>
    <row r="373" spans="1:8" x14ac:dyDescent="0.2">
      <c r="A373" t="s">
        <v>3</v>
      </c>
      <c r="B373" t="s">
        <v>257</v>
      </c>
    </row>
    <row r="374" spans="1:8" x14ac:dyDescent="0.2">
      <c r="A374" t="s">
        <v>4</v>
      </c>
      <c r="B374" t="s">
        <v>48</v>
      </c>
    </row>
    <row r="375" spans="1:8" x14ac:dyDescent="0.2">
      <c r="A375" t="s">
        <v>6</v>
      </c>
      <c r="B375">
        <v>1</v>
      </c>
    </row>
    <row r="376" spans="1:8" x14ac:dyDescent="0.2">
      <c r="A376" t="s">
        <v>7</v>
      </c>
      <c r="B376" t="s">
        <v>192</v>
      </c>
    </row>
    <row r="377" spans="1:8" x14ac:dyDescent="0.2">
      <c r="A377" t="s">
        <v>8</v>
      </c>
      <c r="B377" t="s">
        <v>9</v>
      </c>
    </row>
    <row r="378" spans="1:8" x14ac:dyDescent="0.2">
      <c r="A378" t="s">
        <v>10</v>
      </c>
      <c r="B378" t="s">
        <v>16</v>
      </c>
    </row>
    <row r="379" spans="1:8" x14ac:dyDescent="0.2">
      <c r="A379" s="1" t="s">
        <v>11</v>
      </c>
      <c r="B379" s="1"/>
      <c r="C379" s="1"/>
      <c r="D379" s="1"/>
      <c r="E379" s="1"/>
      <c r="F379" s="1"/>
      <c r="G379" s="1"/>
    </row>
    <row r="380" spans="1:8" x14ac:dyDescent="0.2">
      <c r="A380" s="1" t="s">
        <v>12</v>
      </c>
      <c r="B380" s="1" t="s">
        <v>13</v>
      </c>
      <c r="C380" s="1" t="s">
        <v>8</v>
      </c>
      <c r="D380" s="1" t="s">
        <v>14</v>
      </c>
      <c r="E380" s="1" t="s">
        <v>4</v>
      </c>
      <c r="F380" s="1" t="s">
        <v>15</v>
      </c>
      <c r="G380" s="1" t="s">
        <v>7</v>
      </c>
      <c r="H380" s="1" t="s">
        <v>3</v>
      </c>
    </row>
    <row r="381" spans="1:8" x14ac:dyDescent="0.2">
      <c r="A381" t="str">
        <f>B372</f>
        <v>IBIS fasteners production, for Li-O2 battery</v>
      </c>
      <c r="B381">
        <v>1</v>
      </c>
      <c r="C381" t="str">
        <f>B377</f>
        <v>kilogram</v>
      </c>
      <c r="E381" t="str">
        <f>B374</f>
        <v>RER</v>
      </c>
      <c r="F381" t="s">
        <v>18</v>
      </c>
      <c r="G381" t="str">
        <f>B376</f>
        <v>IBIS fasteners</v>
      </c>
    </row>
    <row r="382" spans="1:8" x14ac:dyDescent="0.2">
      <c r="A382" t="s">
        <v>144</v>
      </c>
      <c r="B382" s="3">
        <v>1</v>
      </c>
      <c r="C382" t="s">
        <v>9</v>
      </c>
      <c r="E382" t="s">
        <v>5</v>
      </c>
      <c r="F382" t="s">
        <v>27</v>
      </c>
      <c r="G382" t="s">
        <v>145</v>
      </c>
      <c r="H382" t="s">
        <v>215</v>
      </c>
    </row>
    <row r="383" spans="1:8" x14ac:dyDescent="0.2">
      <c r="A383" t="s">
        <v>210</v>
      </c>
      <c r="B383" s="3">
        <v>1</v>
      </c>
      <c r="C383" t="s">
        <v>9</v>
      </c>
      <c r="E383" t="s">
        <v>48</v>
      </c>
      <c r="F383" t="s">
        <v>27</v>
      </c>
      <c r="G383" t="s">
        <v>210</v>
      </c>
    </row>
    <row r="384" spans="1:8" x14ac:dyDescent="0.2">
      <c r="A384" t="s">
        <v>199</v>
      </c>
      <c r="B384" s="3">
        <v>0.1</v>
      </c>
      <c r="C384" t="s">
        <v>88</v>
      </c>
      <c r="E384" t="s">
        <v>48</v>
      </c>
      <c r="F384" t="s">
        <v>27</v>
      </c>
      <c r="G384" t="s">
        <v>214</v>
      </c>
    </row>
    <row r="385" spans="1:8" x14ac:dyDescent="0.2">
      <c r="A385" t="s">
        <v>87</v>
      </c>
      <c r="B385" s="3">
        <v>0.2</v>
      </c>
      <c r="C385" t="s">
        <v>88</v>
      </c>
      <c r="E385" t="s">
        <v>63</v>
      </c>
      <c r="F385" t="s">
        <v>27</v>
      </c>
      <c r="G385" t="s">
        <v>89</v>
      </c>
    </row>
    <row r="386" spans="1:8" x14ac:dyDescent="0.2">
      <c r="A386" t="s">
        <v>216</v>
      </c>
      <c r="B386" s="3">
        <v>4.6000000000000001E-10</v>
      </c>
      <c r="C386" t="s">
        <v>8</v>
      </c>
      <c r="E386" t="s">
        <v>48</v>
      </c>
      <c r="F386" t="s">
        <v>27</v>
      </c>
      <c r="G386" t="s">
        <v>86</v>
      </c>
    </row>
    <row r="389" spans="1:8" ht="16" x14ac:dyDescent="0.2">
      <c r="A389" s="2" t="s">
        <v>2</v>
      </c>
      <c r="B389" s="1" t="s">
        <v>197</v>
      </c>
    </row>
    <row r="390" spans="1:8" x14ac:dyDescent="0.2">
      <c r="A390" t="s">
        <v>3</v>
      </c>
      <c r="B390" t="s">
        <v>257</v>
      </c>
    </row>
    <row r="391" spans="1:8" x14ac:dyDescent="0.2">
      <c r="A391" t="s">
        <v>4</v>
      </c>
      <c r="B391" t="s">
        <v>48</v>
      </c>
    </row>
    <row r="392" spans="1:8" x14ac:dyDescent="0.2">
      <c r="A392" t="s">
        <v>6</v>
      </c>
      <c r="B392">
        <v>1</v>
      </c>
    </row>
    <row r="393" spans="1:8" x14ac:dyDescent="0.2">
      <c r="A393" t="s">
        <v>7</v>
      </c>
      <c r="B393" t="s">
        <v>193</v>
      </c>
    </row>
    <row r="394" spans="1:8" x14ac:dyDescent="0.2">
      <c r="A394" t="s">
        <v>8</v>
      </c>
      <c r="B394" t="s">
        <v>9</v>
      </c>
    </row>
    <row r="395" spans="1:8" x14ac:dyDescent="0.2">
      <c r="A395" t="s">
        <v>10</v>
      </c>
      <c r="B395" t="s">
        <v>16</v>
      </c>
    </row>
    <row r="396" spans="1:8" x14ac:dyDescent="0.2">
      <c r="A396" s="1" t="s">
        <v>11</v>
      </c>
      <c r="B396" s="1"/>
      <c r="C396" s="1"/>
      <c r="D396" s="1"/>
      <c r="E396" s="1"/>
      <c r="F396" s="1"/>
      <c r="G396" s="1"/>
    </row>
    <row r="397" spans="1:8" x14ac:dyDescent="0.2">
      <c r="A397" s="1" t="s">
        <v>12</v>
      </c>
      <c r="B397" s="1" t="s">
        <v>13</v>
      </c>
      <c r="C397" s="1" t="s">
        <v>8</v>
      </c>
      <c r="D397" s="1" t="s">
        <v>14</v>
      </c>
      <c r="E397" s="1" t="s">
        <v>4</v>
      </c>
      <c r="F397" s="1" t="s">
        <v>15</v>
      </c>
      <c r="G397" s="1" t="s">
        <v>7</v>
      </c>
      <c r="H397" s="1" t="s">
        <v>3</v>
      </c>
    </row>
    <row r="398" spans="1:8" x14ac:dyDescent="0.2">
      <c r="A398" t="str">
        <f>B389</f>
        <v>high voltage system production, for Li-O2 battery</v>
      </c>
      <c r="B398">
        <v>1</v>
      </c>
      <c r="C398" t="str">
        <f>B394</f>
        <v>kilogram</v>
      </c>
      <c r="E398" t="str">
        <f>B391</f>
        <v>RER</v>
      </c>
      <c r="F398" t="s">
        <v>18</v>
      </c>
      <c r="G398" t="str">
        <f>B393</f>
        <v>high voltage system</v>
      </c>
    </row>
    <row r="399" spans="1:8" x14ac:dyDescent="0.2">
      <c r="A399" t="s">
        <v>144</v>
      </c>
      <c r="B399" s="3">
        <v>1.4E-3</v>
      </c>
      <c r="C399" t="s">
        <v>9</v>
      </c>
      <c r="E399" t="s">
        <v>5</v>
      </c>
      <c r="F399" t="s">
        <v>27</v>
      </c>
      <c r="G399" t="s">
        <v>145</v>
      </c>
    </row>
    <row r="400" spans="1:8" x14ac:dyDescent="0.2">
      <c r="A400" t="s">
        <v>217</v>
      </c>
      <c r="B400" s="3">
        <v>0.12</v>
      </c>
      <c r="C400" t="s">
        <v>9</v>
      </c>
      <c r="E400" t="s">
        <v>63</v>
      </c>
      <c r="F400" t="s">
        <v>27</v>
      </c>
      <c r="G400" t="s">
        <v>218</v>
      </c>
    </row>
    <row r="401" spans="1:7" x14ac:dyDescent="0.2">
      <c r="A401" t="s">
        <v>219</v>
      </c>
      <c r="B401" s="3">
        <v>4.3999999999999997E-2</v>
      </c>
      <c r="C401" t="s">
        <v>9</v>
      </c>
      <c r="E401" t="s">
        <v>48</v>
      </c>
      <c r="F401" t="s">
        <v>27</v>
      </c>
      <c r="G401" t="s">
        <v>220</v>
      </c>
    </row>
    <row r="402" spans="1:7" x14ac:dyDescent="0.2">
      <c r="A402" t="s">
        <v>221</v>
      </c>
      <c r="B402" s="3">
        <v>3.5999999999999999E-3</v>
      </c>
      <c r="C402" t="s">
        <v>9</v>
      </c>
      <c r="E402" t="s">
        <v>48</v>
      </c>
      <c r="F402" t="s">
        <v>27</v>
      </c>
      <c r="G402" t="s">
        <v>222</v>
      </c>
    </row>
    <row r="403" spans="1:7" x14ac:dyDescent="0.2">
      <c r="A403" t="s">
        <v>205</v>
      </c>
      <c r="B403" s="3">
        <v>5.7000000000000002E-2</v>
      </c>
      <c r="C403" t="s">
        <v>9</v>
      </c>
      <c r="E403" t="s">
        <v>48</v>
      </c>
      <c r="F403" t="s">
        <v>27</v>
      </c>
      <c r="G403" t="s">
        <v>126</v>
      </c>
    </row>
    <row r="404" spans="1:7" x14ac:dyDescent="0.2">
      <c r="A404" t="s">
        <v>116</v>
      </c>
      <c r="B404" s="3">
        <v>0.23</v>
      </c>
      <c r="C404" t="s">
        <v>9</v>
      </c>
      <c r="E404" t="s">
        <v>5</v>
      </c>
      <c r="F404" t="s">
        <v>27</v>
      </c>
      <c r="G404" t="s">
        <v>117</v>
      </c>
    </row>
    <row r="405" spans="1:7" x14ac:dyDescent="0.2">
      <c r="A405" t="s">
        <v>118</v>
      </c>
      <c r="B405" s="3">
        <v>4.1000000000000002E-2</v>
      </c>
      <c r="C405" t="s">
        <v>9</v>
      </c>
      <c r="E405" t="s">
        <v>63</v>
      </c>
      <c r="F405" t="s">
        <v>27</v>
      </c>
      <c r="G405" t="s">
        <v>119</v>
      </c>
    </row>
    <row r="406" spans="1:7" x14ac:dyDescent="0.2">
      <c r="A406" t="s">
        <v>223</v>
      </c>
      <c r="B406" s="3">
        <v>3.2000000000000001E-2</v>
      </c>
      <c r="C406" t="s">
        <v>9</v>
      </c>
      <c r="E406" t="s">
        <v>5</v>
      </c>
      <c r="F406" t="s">
        <v>27</v>
      </c>
      <c r="G406" t="s">
        <v>224</v>
      </c>
    </row>
    <row r="407" spans="1:7" x14ac:dyDescent="0.2">
      <c r="A407" t="s">
        <v>225</v>
      </c>
      <c r="B407" s="3">
        <v>1.6E-2</v>
      </c>
      <c r="C407" t="s">
        <v>9</v>
      </c>
      <c r="E407" t="s">
        <v>5</v>
      </c>
      <c r="F407" t="s">
        <v>27</v>
      </c>
      <c r="G407" t="s">
        <v>226</v>
      </c>
    </row>
    <row r="408" spans="1:7" x14ac:dyDescent="0.2">
      <c r="A408" t="s">
        <v>227</v>
      </c>
      <c r="B408" s="3">
        <v>0.45</v>
      </c>
      <c r="C408" t="s">
        <v>9</v>
      </c>
      <c r="E408" t="s">
        <v>5</v>
      </c>
      <c r="F408" t="s">
        <v>27</v>
      </c>
      <c r="G408" t="s">
        <v>228</v>
      </c>
    </row>
    <row r="409" spans="1:7" x14ac:dyDescent="0.2">
      <c r="A409" t="s">
        <v>210</v>
      </c>
      <c r="B409" s="3">
        <v>1.4E-3</v>
      </c>
      <c r="C409" t="s">
        <v>9</v>
      </c>
      <c r="E409" t="s">
        <v>48</v>
      </c>
      <c r="F409" t="s">
        <v>27</v>
      </c>
      <c r="G409" t="s">
        <v>210</v>
      </c>
    </row>
    <row r="410" spans="1:7" x14ac:dyDescent="0.2">
      <c r="A410" t="s">
        <v>230</v>
      </c>
      <c r="B410" s="3">
        <v>0.12</v>
      </c>
      <c r="C410" t="s">
        <v>9</v>
      </c>
      <c r="E410" t="s">
        <v>48</v>
      </c>
      <c r="F410" t="s">
        <v>27</v>
      </c>
      <c r="G410" t="s">
        <v>230</v>
      </c>
    </row>
    <row r="411" spans="1:7" x14ac:dyDescent="0.2">
      <c r="A411" t="s">
        <v>231</v>
      </c>
      <c r="B411" s="3">
        <v>0.27</v>
      </c>
      <c r="C411" t="s">
        <v>9</v>
      </c>
      <c r="E411" t="s">
        <v>48</v>
      </c>
      <c r="F411" t="s">
        <v>27</v>
      </c>
      <c r="G411" t="s">
        <v>231</v>
      </c>
    </row>
    <row r="412" spans="1:7" x14ac:dyDescent="0.2">
      <c r="A412" t="s">
        <v>229</v>
      </c>
      <c r="B412" s="3">
        <v>1.6E-2</v>
      </c>
      <c r="C412" t="s">
        <v>9</v>
      </c>
      <c r="E412" t="s">
        <v>48</v>
      </c>
      <c r="F412" t="s">
        <v>27</v>
      </c>
      <c r="G412" t="s">
        <v>229</v>
      </c>
    </row>
    <row r="413" spans="1:7" x14ac:dyDescent="0.2">
      <c r="A413" t="s">
        <v>136</v>
      </c>
      <c r="B413" s="3">
        <v>0.14000000000000001</v>
      </c>
      <c r="C413" t="s">
        <v>9</v>
      </c>
      <c r="E413" t="s">
        <v>48</v>
      </c>
      <c r="F413" t="s">
        <v>27</v>
      </c>
      <c r="G413" t="s">
        <v>136</v>
      </c>
    </row>
    <row r="414" spans="1:7" x14ac:dyDescent="0.2">
      <c r="A414" t="s">
        <v>199</v>
      </c>
      <c r="B414" s="3">
        <v>0.11</v>
      </c>
      <c r="C414" t="s">
        <v>88</v>
      </c>
      <c r="E414" t="s">
        <v>48</v>
      </c>
      <c r="F414" t="s">
        <v>27</v>
      </c>
      <c r="G414" t="s">
        <v>214</v>
      </c>
    </row>
    <row r="415" spans="1:7" x14ac:dyDescent="0.2">
      <c r="A415" t="s">
        <v>87</v>
      </c>
      <c r="B415" s="3">
        <v>5.5E-2</v>
      </c>
      <c r="C415" t="s">
        <v>88</v>
      </c>
      <c r="E415" t="s">
        <v>63</v>
      </c>
      <c r="F415" t="s">
        <v>27</v>
      </c>
      <c r="G415" t="s">
        <v>89</v>
      </c>
    </row>
    <row r="416" spans="1:7" x14ac:dyDescent="0.2">
      <c r="A416" t="s">
        <v>212</v>
      </c>
      <c r="B416" s="3">
        <v>2E-8</v>
      </c>
      <c r="C416" t="s">
        <v>8</v>
      </c>
      <c r="E416" t="s">
        <v>5</v>
      </c>
      <c r="F416" t="s">
        <v>27</v>
      </c>
      <c r="G416" t="s">
        <v>213</v>
      </c>
    </row>
    <row r="418" spans="1:8" ht="16" x14ac:dyDescent="0.2">
      <c r="A418" s="2" t="s">
        <v>2</v>
      </c>
      <c r="B418" s="1" t="s">
        <v>198</v>
      </c>
    </row>
    <row r="419" spans="1:8" x14ac:dyDescent="0.2">
      <c r="A419" t="s">
        <v>3</v>
      </c>
      <c r="B419" t="s">
        <v>257</v>
      </c>
    </row>
    <row r="420" spans="1:8" x14ac:dyDescent="0.2">
      <c r="A420" t="s">
        <v>4</v>
      </c>
      <c r="B420" t="s">
        <v>48</v>
      </c>
    </row>
    <row r="421" spans="1:8" x14ac:dyDescent="0.2">
      <c r="A421" t="s">
        <v>6</v>
      </c>
      <c r="B421">
        <v>1</v>
      </c>
    </row>
    <row r="422" spans="1:8" x14ac:dyDescent="0.2">
      <c r="A422" t="s">
        <v>7</v>
      </c>
      <c r="B422" t="s">
        <v>194</v>
      </c>
    </row>
    <row r="423" spans="1:8" x14ac:dyDescent="0.2">
      <c r="A423" t="s">
        <v>8</v>
      </c>
      <c r="B423" t="s">
        <v>9</v>
      </c>
    </row>
    <row r="424" spans="1:8" x14ac:dyDescent="0.2">
      <c r="A424" t="s">
        <v>10</v>
      </c>
      <c r="B424" t="s">
        <v>16</v>
      </c>
    </row>
    <row r="425" spans="1:8" x14ac:dyDescent="0.2">
      <c r="A425" s="1" t="s">
        <v>11</v>
      </c>
      <c r="B425" s="1"/>
      <c r="C425" s="1"/>
      <c r="D425" s="1"/>
      <c r="E425" s="1"/>
      <c r="F425" s="1"/>
      <c r="G425" s="1"/>
    </row>
    <row r="426" spans="1:8" x14ac:dyDescent="0.2">
      <c r="A426" s="1" t="s">
        <v>12</v>
      </c>
      <c r="B426" s="1" t="s">
        <v>13</v>
      </c>
      <c r="C426" s="1" t="s">
        <v>8</v>
      </c>
      <c r="D426" s="1" t="s">
        <v>14</v>
      </c>
      <c r="E426" s="1" t="s">
        <v>4</v>
      </c>
      <c r="F426" s="1" t="s">
        <v>15</v>
      </c>
      <c r="G426" s="1" t="s">
        <v>7</v>
      </c>
      <c r="H426" s="1" t="s">
        <v>3</v>
      </c>
    </row>
    <row r="427" spans="1:8" x14ac:dyDescent="0.2">
      <c r="A427" t="str">
        <f>B418</f>
        <v>low voltage system production, for Li-O2 battery</v>
      </c>
      <c r="B427">
        <v>1</v>
      </c>
      <c r="C427" t="str">
        <f>B423</f>
        <v>kilogram</v>
      </c>
      <c r="E427" t="str">
        <f>B420</f>
        <v>RER</v>
      </c>
      <c r="F427" t="s">
        <v>18</v>
      </c>
      <c r="G427" t="str">
        <f>B422</f>
        <v>low voltage system</v>
      </c>
    </row>
    <row r="428" spans="1:8" x14ac:dyDescent="0.2">
      <c r="A428" t="s">
        <v>219</v>
      </c>
      <c r="B428" s="3">
        <v>2.9000000000000001E-2</v>
      </c>
      <c r="C428" t="s">
        <v>9</v>
      </c>
      <c r="E428" t="s">
        <v>48</v>
      </c>
      <c r="F428" t="s">
        <v>27</v>
      </c>
      <c r="G428" t="s">
        <v>220</v>
      </c>
    </row>
    <row r="429" spans="1:8" x14ac:dyDescent="0.2">
      <c r="A429" t="s">
        <v>232</v>
      </c>
      <c r="B429" s="3">
        <v>0.97</v>
      </c>
      <c r="C429" t="s">
        <v>9</v>
      </c>
      <c r="E429" t="s">
        <v>5</v>
      </c>
      <c r="F429" t="s">
        <v>27</v>
      </c>
      <c r="G429" t="s">
        <v>233</v>
      </c>
    </row>
    <row r="430" spans="1:8" x14ac:dyDescent="0.2">
      <c r="A430" t="s">
        <v>136</v>
      </c>
      <c r="B430" s="3">
        <v>2.9000000000000001E-2</v>
      </c>
      <c r="C430" t="s">
        <v>9</v>
      </c>
      <c r="E430" t="s">
        <v>48</v>
      </c>
      <c r="F430" t="s">
        <v>27</v>
      </c>
      <c r="G430" t="s">
        <v>136</v>
      </c>
    </row>
    <row r="431" spans="1:8" x14ac:dyDescent="0.2">
      <c r="A431" t="s">
        <v>199</v>
      </c>
      <c r="B431" s="3">
        <v>0.11</v>
      </c>
      <c r="C431" t="s">
        <v>88</v>
      </c>
      <c r="E431" t="s">
        <v>48</v>
      </c>
      <c r="F431" t="s">
        <v>27</v>
      </c>
      <c r="G431" t="s">
        <v>214</v>
      </c>
    </row>
    <row r="432" spans="1:8" x14ac:dyDescent="0.2">
      <c r="A432" t="s">
        <v>87</v>
      </c>
      <c r="B432" s="3">
        <v>0.2</v>
      </c>
      <c r="C432" t="s">
        <v>88</v>
      </c>
      <c r="E432" t="s">
        <v>63</v>
      </c>
      <c r="F432" t="s">
        <v>27</v>
      </c>
      <c r="G432" t="s">
        <v>89</v>
      </c>
    </row>
    <row r="433" spans="1:8" x14ac:dyDescent="0.2">
      <c r="A433" t="s">
        <v>212</v>
      </c>
      <c r="B433" s="3">
        <v>2E-8</v>
      </c>
      <c r="C433" t="s">
        <v>8</v>
      </c>
      <c r="E433" t="s">
        <v>5</v>
      </c>
      <c r="F433" t="s">
        <v>27</v>
      </c>
      <c r="G433" t="s">
        <v>213</v>
      </c>
    </row>
    <row r="436" spans="1:8" ht="16" x14ac:dyDescent="0.2">
      <c r="A436" s="2" t="s">
        <v>2</v>
      </c>
      <c r="B436" s="1" t="s">
        <v>234</v>
      </c>
    </row>
    <row r="437" spans="1:8" x14ac:dyDescent="0.2">
      <c r="A437" t="s">
        <v>3</v>
      </c>
      <c r="B437" t="s">
        <v>258</v>
      </c>
    </row>
    <row r="438" spans="1:8" x14ac:dyDescent="0.2">
      <c r="A438" t="s">
        <v>4</v>
      </c>
      <c r="B438" t="s">
        <v>48</v>
      </c>
    </row>
    <row r="439" spans="1:8" x14ac:dyDescent="0.2">
      <c r="A439" t="s">
        <v>6</v>
      </c>
      <c r="B439">
        <v>1</v>
      </c>
    </row>
    <row r="440" spans="1:8" x14ac:dyDescent="0.2">
      <c r="A440" t="s">
        <v>7</v>
      </c>
      <c r="B440" t="s">
        <v>166</v>
      </c>
    </row>
    <row r="441" spans="1:8" x14ac:dyDescent="0.2">
      <c r="A441" t="s">
        <v>8</v>
      </c>
      <c r="B441" t="s">
        <v>9</v>
      </c>
    </row>
    <row r="442" spans="1:8" x14ac:dyDescent="0.2">
      <c r="A442" t="s">
        <v>10</v>
      </c>
      <c r="B442" t="s">
        <v>16</v>
      </c>
    </row>
    <row r="443" spans="1:8" x14ac:dyDescent="0.2">
      <c r="A443" s="1" t="s">
        <v>11</v>
      </c>
      <c r="B443" s="1"/>
      <c r="C443" s="1"/>
      <c r="D443" s="1"/>
      <c r="E443" s="1"/>
      <c r="F443" s="1"/>
      <c r="G443" s="1"/>
    </row>
    <row r="444" spans="1:8" x14ac:dyDescent="0.2">
      <c r="A444" s="1" t="s">
        <v>12</v>
      </c>
      <c r="B444" s="1" t="s">
        <v>13</v>
      </c>
      <c r="C444" s="1" t="s">
        <v>8</v>
      </c>
      <c r="D444" s="1" t="s">
        <v>14</v>
      </c>
      <c r="E444" s="1" t="s">
        <v>4</v>
      </c>
      <c r="F444" s="1" t="s">
        <v>15</v>
      </c>
      <c r="G444" s="1" t="s">
        <v>7</v>
      </c>
      <c r="H444" s="1" t="s">
        <v>3</v>
      </c>
    </row>
    <row r="445" spans="1:8" x14ac:dyDescent="0.2">
      <c r="A445" t="str">
        <f>B436</f>
        <v>cooling system production, for Li-O2 battery</v>
      </c>
      <c r="B445">
        <v>1</v>
      </c>
      <c r="C445" t="str">
        <f>B441</f>
        <v>kilogram</v>
      </c>
      <c r="E445" t="str">
        <f>B438</f>
        <v>RER</v>
      </c>
      <c r="F445" t="s">
        <v>18</v>
      </c>
      <c r="G445" t="str">
        <f>B440</f>
        <v>cooling system</v>
      </c>
    </row>
    <row r="446" spans="1:8" x14ac:dyDescent="0.2">
      <c r="A446" t="s">
        <v>235</v>
      </c>
      <c r="B446" s="3">
        <v>0.87</v>
      </c>
      <c r="C446" t="s">
        <v>9</v>
      </c>
      <c r="E446" t="s">
        <v>48</v>
      </c>
      <c r="F446" t="s">
        <v>27</v>
      </c>
      <c r="G446" t="s">
        <v>242</v>
      </c>
    </row>
    <row r="447" spans="1:8" x14ac:dyDescent="0.2">
      <c r="A447" t="s">
        <v>236</v>
      </c>
      <c r="B447" s="3">
        <v>3.7999999999999999E-2</v>
      </c>
      <c r="C447" t="s">
        <v>9</v>
      </c>
      <c r="E447" t="s">
        <v>48</v>
      </c>
      <c r="F447" t="s">
        <v>27</v>
      </c>
      <c r="G447" t="s">
        <v>243</v>
      </c>
    </row>
    <row r="448" spans="1:8" x14ac:dyDescent="0.2">
      <c r="A448" t="s">
        <v>237</v>
      </c>
      <c r="B448" s="3">
        <v>2.3E-2</v>
      </c>
      <c r="C448" t="s">
        <v>9</v>
      </c>
      <c r="E448" t="s">
        <v>48</v>
      </c>
      <c r="F448" t="s">
        <v>27</v>
      </c>
      <c r="G448" t="s">
        <v>244</v>
      </c>
    </row>
    <row r="449" spans="1:8" x14ac:dyDescent="0.2">
      <c r="A449" t="s">
        <v>238</v>
      </c>
      <c r="B449" s="3">
        <v>9.6000000000000002E-4</v>
      </c>
      <c r="C449" t="s">
        <v>9</v>
      </c>
      <c r="E449" t="s">
        <v>48</v>
      </c>
      <c r="F449" t="s">
        <v>27</v>
      </c>
      <c r="G449" t="s">
        <v>245</v>
      </c>
    </row>
    <row r="450" spans="1:8" x14ac:dyDescent="0.2">
      <c r="A450" t="s">
        <v>239</v>
      </c>
      <c r="B450" s="3">
        <v>0.02</v>
      </c>
      <c r="C450" t="s">
        <v>9</v>
      </c>
      <c r="E450" t="s">
        <v>48</v>
      </c>
      <c r="F450" t="s">
        <v>27</v>
      </c>
      <c r="G450" t="s">
        <v>246</v>
      </c>
    </row>
    <row r="451" spans="1:8" x14ac:dyDescent="0.2">
      <c r="A451" t="s">
        <v>240</v>
      </c>
      <c r="B451" s="3">
        <v>4.8000000000000001E-2</v>
      </c>
      <c r="C451" t="s">
        <v>9</v>
      </c>
      <c r="E451" t="s">
        <v>48</v>
      </c>
      <c r="F451" t="s">
        <v>27</v>
      </c>
      <c r="G451" t="s">
        <v>241</v>
      </c>
      <c r="H451" s="6">
        <f>B451*B283</f>
        <v>6.2026168224299056E-3</v>
      </c>
    </row>
    <row r="452" spans="1:8" x14ac:dyDescent="0.2">
      <c r="A452" t="s">
        <v>87</v>
      </c>
      <c r="B452" s="3">
        <v>0.22</v>
      </c>
      <c r="C452" t="s">
        <v>88</v>
      </c>
      <c r="E452" t="s">
        <v>63</v>
      </c>
      <c r="F452" t="s">
        <v>27</v>
      </c>
      <c r="G452" t="s">
        <v>89</v>
      </c>
    </row>
    <row r="453" spans="1:8" x14ac:dyDescent="0.2">
      <c r="A453" t="s">
        <v>199</v>
      </c>
      <c r="B453" s="3">
        <v>0.1</v>
      </c>
      <c r="C453" t="s">
        <v>88</v>
      </c>
      <c r="E453" t="s">
        <v>48</v>
      </c>
      <c r="F453" t="s">
        <v>27</v>
      </c>
      <c r="G453" t="s">
        <v>214</v>
      </c>
    </row>
    <row r="456" spans="1:8" ht="16" x14ac:dyDescent="0.2">
      <c r="A456" s="2" t="s">
        <v>2</v>
      </c>
      <c r="B456" s="1" t="s">
        <v>235</v>
      </c>
    </row>
    <row r="457" spans="1:8" x14ac:dyDescent="0.2">
      <c r="A457" t="s">
        <v>3</v>
      </c>
      <c r="B457" t="s">
        <v>257</v>
      </c>
    </row>
    <row r="458" spans="1:8" x14ac:dyDescent="0.2">
      <c r="A458" t="s">
        <v>4</v>
      </c>
      <c r="B458" t="s">
        <v>48</v>
      </c>
    </row>
    <row r="459" spans="1:8" x14ac:dyDescent="0.2">
      <c r="A459" t="s">
        <v>6</v>
      </c>
      <c r="B459">
        <v>1</v>
      </c>
    </row>
    <row r="460" spans="1:8" x14ac:dyDescent="0.2">
      <c r="A460" t="s">
        <v>7</v>
      </c>
      <c r="B460" t="s">
        <v>242</v>
      </c>
    </row>
    <row r="461" spans="1:8" x14ac:dyDescent="0.2">
      <c r="A461" t="s">
        <v>8</v>
      </c>
      <c r="B461" t="s">
        <v>9</v>
      </c>
    </row>
    <row r="462" spans="1:8" x14ac:dyDescent="0.2">
      <c r="A462" t="s">
        <v>10</v>
      </c>
      <c r="B462" t="s">
        <v>16</v>
      </c>
    </row>
    <row r="463" spans="1:8" x14ac:dyDescent="0.2">
      <c r="A463" s="1" t="s">
        <v>11</v>
      </c>
      <c r="B463" s="1"/>
      <c r="C463" s="1"/>
      <c r="D463" s="1"/>
      <c r="E463" s="1"/>
      <c r="F463" s="1"/>
      <c r="G463" s="1"/>
    </row>
    <row r="464" spans="1:8" x14ac:dyDescent="0.2">
      <c r="A464" s="1" t="s">
        <v>12</v>
      </c>
      <c r="B464" s="1" t="s">
        <v>13</v>
      </c>
      <c r="C464" s="1" t="s">
        <v>8</v>
      </c>
      <c r="D464" s="1" t="s">
        <v>14</v>
      </c>
      <c r="E464" s="1" t="s">
        <v>4</v>
      </c>
      <c r="F464" s="1" t="s">
        <v>15</v>
      </c>
      <c r="G464" s="1" t="s">
        <v>7</v>
      </c>
      <c r="H464" s="1" t="s">
        <v>3</v>
      </c>
    </row>
    <row r="465" spans="1:7" x14ac:dyDescent="0.2">
      <c r="A465" t="str">
        <f>B456</f>
        <v>radiator production, for Li-O2 battery</v>
      </c>
      <c r="B465">
        <v>1</v>
      </c>
      <c r="C465" t="str">
        <f>B461</f>
        <v>kilogram</v>
      </c>
      <c r="E465" t="str">
        <f>B458</f>
        <v>RER</v>
      </c>
      <c r="F465" t="s">
        <v>18</v>
      </c>
      <c r="G465" t="str">
        <f>B460</f>
        <v>radiator</v>
      </c>
    </row>
    <row r="466" spans="1:7" x14ac:dyDescent="0.2">
      <c r="A466" t="s">
        <v>217</v>
      </c>
      <c r="B466" s="3">
        <v>1</v>
      </c>
      <c r="C466" t="s">
        <v>9</v>
      </c>
      <c r="E466" t="s">
        <v>63</v>
      </c>
      <c r="F466" t="s">
        <v>27</v>
      </c>
      <c r="G466" t="s">
        <v>218</v>
      </c>
    </row>
    <row r="467" spans="1:7" x14ac:dyDescent="0.2">
      <c r="A467" t="s">
        <v>111</v>
      </c>
      <c r="B467">
        <v>1</v>
      </c>
      <c r="C467" t="s">
        <v>9</v>
      </c>
      <c r="E467" t="s">
        <v>48</v>
      </c>
      <c r="F467" t="s">
        <v>27</v>
      </c>
      <c r="G467" t="s">
        <v>111</v>
      </c>
    </row>
    <row r="468" spans="1:7" x14ac:dyDescent="0.2">
      <c r="A468" t="s">
        <v>87</v>
      </c>
      <c r="B468" s="3">
        <v>0.2</v>
      </c>
      <c r="C468" t="s">
        <v>88</v>
      </c>
      <c r="E468" t="s">
        <v>63</v>
      </c>
      <c r="F468" t="s">
        <v>27</v>
      </c>
      <c r="G468" t="s">
        <v>89</v>
      </c>
    </row>
    <row r="469" spans="1:7" x14ac:dyDescent="0.2">
      <c r="A469" t="s">
        <v>199</v>
      </c>
      <c r="B469" s="3">
        <v>0.1</v>
      </c>
      <c r="C469" t="s">
        <v>88</v>
      </c>
      <c r="E469" t="s">
        <v>48</v>
      </c>
      <c r="F469" t="s">
        <v>27</v>
      </c>
      <c r="G469" t="s">
        <v>214</v>
      </c>
    </row>
    <row r="470" spans="1:7" x14ac:dyDescent="0.2">
      <c r="A470" t="s">
        <v>114</v>
      </c>
      <c r="B470" s="3">
        <v>1.5E-10</v>
      </c>
      <c r="C470" t="s">
        <v>8</v>
      </c>
      <c r="E470" t="s">
        <v>48</v>
      </c>
      <c r="F470" t="s">
        <v>27</v>
      </c>
      <c r="G470" t="s">
        <v>115</v>
      </c>
    </row>
    <row r="473" spans="1:7" ht="16" x14ac:dyDescent="0.2">
      <c r="A473" s="2" t="s">
        <v>2</v>
      </c>
      <c r="B473" s="1" t="s">
        <v>236</v>
      </c>
    </row>
    <row r="474" spans="1:7" x14ac:dyDescent="0.2">
      <c r="A474" t="s">
        <v>3</v>
      </c>
      <c r="B474" t="s">
        <v>257</v>
      </c>
    </row>
    <row r="475" spans="1:7" x14ac:dyDescent="0.2">
      <c r="A475" t="s">
        <v>4</v>
      </c>
      <c r="B475" t="s">
        <v>48</v>
      </c>
    </row>
    <row r="476" spans="1:7" x14ac:dyDescent="0.2">
      <c r="A476" t="s">
        <v>6</v>
      </c>
      <c r="B476">
        <v>1</v>
      </c>
    </row>
    <row r="477" spans="1:7" x14ac:dyDescent="0.2">
      <c r="A477" t="s">
        <v>7</v>
      </c>
      <c r="B477" t="s">
        <v>243</v>
      </c>
    </row>
    <row r="478" spans="1:7" x14ac:dyDescent="0.2">
      <c r="A478" t="s">
        <v>8</v>
      </c>
      <c r="B478" t="s">
        <v>9</v>
      </c>
    </row>
    <row r="479" spans="1:7" x14ac:dyDescent="0.2">
      <c r="A479" t="s">
        <v>10</v>
      </c>
      <c r="B479" t="s">
        <v>16</v>
      </c>
    </row>
    <row r="480" spans="1:7" x14ac:dyDescent="0.2">
      <c r="A480" s="1" t="s">
        <v>11</v>
      </c>
      <c r="B480" s="1"/>
      <c r="C480" s="1"/>
      <c r="D480" s="1"/>
      <c r="E480" s="1"/>
      <c r="F480" s="1"/>
      <c r="G480" s="1"/>
    </row>
    <row r="481" spans="1:8" x14ac:dyDescent="0.2">
      <c r="A481" s="1" t="s">
        <v>12</v>
      </c>
      <c r="B481" s="1" t="s">
        <v>13</v>
      </c>
      <c r="C481" s="1" t="s">
        <v>8</v>
      </c>
      <c r="D481" s="1" t="s">
        <v>14</v>
      </c>
      <c r="E481" s="1" t="s">
        <v>4</v>
      </c>
      <c r="F481" s="1" t="s">
        <v>15</v>
      </c>
      <c r="G481" s="1" t="s">
        <v>7</v>
      </c>
      <c r="H481" s="1" t="s">
        <v>3</v>
      </c>
    </row>
    <row r="482" spans="1:8" x14ac:dyDescent="0.2">
      <c r="A482" t="str">
        <f>B473</f>
        <v>manifolds production, for Li-O2 battery</v>
      </c>
      <c r="B482">
        <v>1</v>
      </c>
      <c r="C482" t="str">
        <f>B478</f>
        <v>kilogram</v>
      </c>
      <c r="E482" t="str">
        <f>B475</f>
        <v>RER</v>
      </c>
      <c r="F482" t="s">
        <v>18</v>
      </c>
      <c r="G482" t="str">
        <f>B477</f>
        <v>manifolds</v>
      </c>
    </row>
    <row r="483" spans="1:8" x14ac:dyDescent="0.2">
      <c r="A483" t="s">
        <v>217</v>
      </c>
      <c r="B483" s="3">
        <v>1</v>
      </c>
      <c r="C483" t="s">
        <v>9</v>
      </c>
      <c r="E483" t="s">
        <v>63</v>
      </c>
      <c r="F483" t="s">
        <v>27</v>
      </c>
      <c r="G483" t="s">
        <v>218</v>
      </c>
    </row>
    <row r="484" spans="1:8" x14ac:dyDescent="0.2">
      <c r="A484" t="s">
        <v>230</v>
      </c>
      <c r="B484" s="3">
        <v>1</v>
      </c>
      <c r="C484" t="s">
        <v>9</v>
      </c>
      <c r="E484" t="s">
        <v>48</v>
      </c>
      <c r="F484" t="s">
        <v>27</v>
      </c>
      <c r="G484" t="s">
        <v>230</v>
      </c>
    </row>
    <row r="485" spans="1:8" x14ac:dyDescent="0.2">
      <c r="A485" t="s">
        <v>87</v>
      </c>
      <c r="B485" s="3">
        <v>0.2</v>
      </c>
      <c r="C485" t="s">
        <v>88</v>
      </c>
      <c r="E485" t="s">
        <v>63</v>
      </c>
      <c r="F485" t="s">
        <v>27</v>
      </c>
      <c r="G485" t="s">
        <v>89</v>
      </c>
    </row>
    <row r="486" spans="1:8" x14ac:dyDescent="0.2">
      <c r="A486" t="s">
        <v>199</v>
      </c>
      <c r="B486" s="3">
        <v>0.1</v>
      </c>
      <c r="C486" t="s">
        <v>88</v>
      </c>
      <c r="E486" t="s">
        <v>48</v>
      </c>
      <c r="F486" t="s">
        <v>27</v>
      </c>
      <c r="G486" t="s">
        <v>214</v>
      </c>
    </row>
    <row r="487" spans="1:8" x14ac:dyDescent="0.2">
      <c r="A487" t="s">
        <v>114</v>
      </c>
      <c r="B487" s="3">
        <v>1.5E-10</v>
      </c>
      <c r="C487" t="s">
        <v>8</v>
      </c>
      <c r="E487" t="s">
        <v>48</v>
      </c>
      <c r="F487" t="s">
        <v>27</v>
      </c>
      <c r="G487" t="s">
        <v>115</v>
      </c>
    </row>
    <row r="490" spans="1:8" ht="16" x14ac:dyDescent="0.2">
      <c r="A490" s="2" t="s">
        <v>2</v>
      </c>
      <c r="B490" s="1" t="s">
        <v>237</v>
      </c>
    </row>
    <row r="491" spans="1:8" x14ac:dyDescent="0.2">
      <c r="A491" t="s">
        <v>3</v>
      </c>
      <c r="B491" t="s">
        <v>257</v>
      </c>
    </row>
    <row r="492" spans="1:8" x14ac:dyDescent="0.2">
      <c r="A492" t="s">
        <v>4</v>
      </c>
      <c r="B492" t="s">
        <v>48</v>
      </c>
    </row>
    <row r="493" spans="1:8" x14ac:dyDescent="0.2">
      <c r="A493" t="s">
        <v>6</v>
      </c>
      <c r="B493">
        <v>1</v>
      </c>
    </row>
    <row r="494" spans="1:8" x14ac:dyDescent="0.2">
      <c r="A494" t="s">
        <v>7</v>
      </c>
      <c r="B494" t="s">
        <v>244</v>
      </c>
    </row>
    <row r="495" spans="1:8" x14ac:dyDescent="0.2">
      <c r="A495" t="s">
        <v>8</v>
      </c>
      <c r="B495" t="s">
        <v>9</v>
      </c>
    </row>
    <row r="496" spans="1:8" x14ac:dyDescent="0.2">
      <c r="A496" t="s">
        <v>10</v>
      </c>
      <c r="B496" t="s">
        <v>16</v>
      </c>
    </row>
    <row r="497" spans="1:7" x14ac:dyDescent="0.2">
      <c r="A497" s="1" t="s">
        <v>11</v>
      </c>
      <c r="B497" s="1"/>
      <c r="C497" s="1"/>
      <c r="D497" s="1"/>
      <c r="E497" s="1"/>
      <c r="F497" s="1"/>
      <c r="G497" s="1"/>
    </row>
    <row r="498" spans="1:7" x14ac:dyDescent="0.2">
      <c r="A498" s="1" t="s">
        <v>12</v>
      </c>
      <c r="B498" s="1" t="s">
        <v>13</v>
      </c>
      <c r="C498" s="1" t="s">
        <v>8</v>
      </c>
      <c r="D498" s="1" t="s">
        <v>14</v>
      </c>
      <c r="E498" s="1" t="s">
        <v>4</v>
      </c>
      <c r="F498" s="1" t="s">
        <v>15</v>
      </c>
      <c r="G498" s="1" t="s">
        <v>7</v>
      </c>
    </row>
    <row r="499" spans="1:7" x14ac:dyDescent="0.2">
      <c r="A499" t="str">
        <f>B490</f>
        <v>clamps and fasteners production, for Li-O2 battery</v>
      </c>
      <c r="B499">
        <v>1</v>
      </c>
      <c r="C499" t="str">
        <f>B495</f>
        <v>kilogram</v>
      </c>
      <c r="E499" t="str">
        <f>B492</f>
        <v>RER</v>
      </c>
      <c r="F499" t="s">
        <v>18</v>
      </c>
      <c r="G499" t="str">
        <f>B494</f>
        <v>clamps and fasteners</v>
      </c>
    </row>
    <row r="500" spans="1:7" x14ac:dyDescent="0.2">
      <c r="A500" t="s">
        <v>144</v>
      </c>
      <c r="B500" s="3">
        <v>1</v>
      </c>
      <c r="C500" t="s">
        <v>9</v>
      </c>
      <c r="E500" t="s">
        <v>5</v>
      </c>
      <c r="F500" t="s">
        <v>27</v>
      </c>
      <c r="G500" t="s">
        <v>145</v>
      </c>
    </row>
    <row r="501" spans="1:7" x14ac:dyDescent="0.2">
      <c r="A501" t="s">
        <v>210</v>
      </c>
      <c r="B501" s="3">
        <v>1</v>
      </c>
      <c r="C501" t="s">
        <v>9</v>
      </c>
      <c r="E501" t="s">
        <v>48</v>
      </c>
      <c r="F501" t="s">
        <v>27</v>
      </c>
      <c r="G501" t="s">
        <v>210</v>
      </c>
    </row>
    <row r="502" spans="1:7" x14ac:dyDescent="0.2">
      <c r="A502" t="s">
        <v>87</v>
      </c>
      <c r="B502" s="3">
        <v>0.2</v>
      </c>
      <c r="C502" t="s">
        <v>88</v>
      </c>
      <c r="E502" t="s">
        <v>63</v>
      </c>
      <c r="F502" t="s">
        <v>27</v>
      </c>
      <c r="G502" t="s">
        <v>89</v>
      </c>
    </row>
    <row r="503" spans="1:7" x14ac:dyDescent="0.2">
      <c r="A503" t="s">
        <v>199</v>
      </c>
      <c r="B503" s="3">
        <v>0.1</v>
      </c>
      <c r="C503" t="s">
        <v>88</v>
      </c>
      <c r="E503" t="s">
        <v>48</v>
      </c>
      <c r="F503" t="s">
        <v>27</v>
      </c>
      <c r="G503" t="s">
        <v>214</v>
      </c>
    </row>
    <row r="504" spans="1:7" x14ac:dyDescent="0.2">
      <c r="A504" t="s">
        <v>85</v>
      </c>
      <c r="B504" s="3">
        <v>4.6000000000000001E-10</v>
      </c>
      <c r="C504" t="s">
        <v>8</v>
      </c>
      <c r="E504" t="s">
        <v>5</v>
      </c>
      <c r="F504" t="s">
        <v>27</v>
      </c>
      <c r="G504" t="s">
        <v>86</v>
      </c>
    </row>
    <row r="507" spans="1:7" ht="16" x14ac:dyDescent="0.2">
      <c r="A507" s="2" t="s">
        <v>2</v>
      </c>
      <c r="B507" s="1" t="s">
        <v>238</v>
      </c>
    </row>
    <row r="508" spans="1:7" x14ac:dyDescent="0.2">
      <c r="A508" t="s">
        <v>3</v>
      </c>
      <c r="B508" t="s">
        <v>257</v>
      </c>
    </row>
    <row r="509" spans="1:7" x14ac:dyDescent="0.2">
      <c r="A509" t="s">
        <v>4</v>
      </c>
      <c r="B509" t="s">
        <v>48</v>
      </c>
    </row>
    <row r="510" spans="1:7" x14ac:dyDescent="0.2">
      <c r="A510" t="s">
        <v>6</v>
      </c>
      <c r="B510">
        <v>1</v>
      </c>
    </row>
    <row r="511" spans="1:7" x14ac:dyDescent="0.2">
      <c r="A511" t="s">
        <v>7</v>
      </c>
      <c r="B511" t="s">
        <v>245</v>
      </c>
    </row>
    <row r="512" spans="1:7" x14ac:dyDescent="0.2">
      <c r="A512" t="s">
        <v>8</v>
      </c>
      <c r="B512" t="s">
        <v>9</v>
      </c>
    </row>
    <row r="513" spans="1:8" x14ac:dyDescent="0.2">
      <c r="A513" t="s">
        <v>10</v>
      </c>
      <c r="B513" t="s">
        <v>16</v>
      </c>
    </row>
    <row r="514" spans="1:8" x14ac:dyDescent="0.2">
      <c r="A514" s="1" t="s">
        <v>11</v>
      </c>
      <c r="B514" s="1"/>
      <c r="C514" s="1"/>
      <c r="D514" s="1"/>
      <c r="E514" s="1"/>
      <c r="F514" s="1"/>
      <c r="G514" s="1"/>
    </row>
    <row r="515" spans="1:8" x14ac:dyDescent="0.2">
      <c r="A515" s="1" t="s">
        <v>12</v>
      </c>
      <c r="B515" s="1" t="s">
        <v>13</v>
      </c>
      <c r="C515" s="1" t="s">
        <v>8</v>
      </c>
      <c r="D515" s="1" t="s">
        <v>14</v>
      </c>
      <c r="E515" s="1" t="s">
        <v>4</v>
      </c>
      <c r="F515" s="1" t="s">
        <v>15</v>
      </c>
      <c r="G515" s="1" t="s">
        <v>7</v>
      </c>
      <c r="H515" s="1" t="s">
        <v>3</v>
      </c>
    </row>
    <row r="516" spans="1:8" x14ac:dyDescent="0.2">
      <c r="A516" t="str">
        <f>B507</f>
        <v>pipe fitting production, for Li-O2 battery</v>
      </c>
      <c r="B516">
        <v>1</v>
      </c>
      <c r="C516" t="str">
        <f>B512</f>
        <v>kilogram</v>
      </c>
      <c r="E516" t="str">
        <f>B509</f>
        <v>RER</v>
      </c>
      <c r="F516" t="s">
        <v>18</v>
      </c>
      <c r="G516" t="str">
        <f>B511</f>
        <v>pipe fitting</v>
      </c>
    </row>
    <row r="517" spans="1:8" x14ac:dyDescent="0.2">
      <c r="A517" t="s">
        <v>247</v>
      </c>
      <c r="B517" s="3">
        <v>0.75</v>
      </c>
      <c r="C517" t="s">
        <v>9</v>
      </c>
      <c r="E517" t="s">
        <v>48</v>
      </c>
      <c r="F517" t="s">
        <v>27</v>
      </c>
      <c r="G517" t="s">
        <v>248</v>
      </c>
    </row>
    <row r="518" spans="1:8" x14ac:dyDescent="0.2">
      <c r="A518" t="s">
        <v>221</v>
      </c>
      <c r="B518" s="3">
        <v>0.25</v>
      </c>
      <c r="C518" t="s">
        <v>9</v>
      </c>
      <c r="E518" t="s">
        <v>48</v>
      </c>
      <c r="F518" t="s">
        <v>27</v>
      </c>
      <c r="G518" t="s">
        <v>222</v>
      </c>
    </row>
    <row r="519" spans="1:8" x14ac:dyDescent="0.2">
      <c r="A519" t="s">
        <v>136</v>
      </c>
      <c r="B519" s="3">
        <v>1</v>
      </c>
      <c r="C519" t="s">
        <v>9</v>
      </c>
      <c r="E519" t="s">
        <v>48</v>
      </c>
      <c r="F519" t="s">
        <v>27</v>
      </c>
      <c r="G519" t="s">
        <v>136</v>
      </c>
    </row>
    <row r="520" spans="1:8" x14ac:dyDescent="0.2">
      <c r="A520" t="s">
        <v>87</v>
      </c>
      <c r="B520" s="3">
        <v>0.2</v>
      </c>
      <c r="C520" t="s">
        <v>88</v>
      </c>
      <c r="E520" t="s">
        <v>63</v>
      </c>
      <c r="F520" t="s">
        <v>27</v>
      </c>
      <c r="G520" t="s">
        <v>89</v>
      </c>
    </row>
    <row r="521" spans="1:8" x14ac:dyDescent="0.2">
      <c r="A521" t="s">
        <v>199</v>
      </c>
      <c r="B521" s="3">
        <v>0.1</v>
      </c>
      <c r="C521" t="s">
        <v>88</v>
      </c>
      <c r="E521" t="s">
        <v>48</v>
      </c>
      <c r="F521" t="s">
        <v>27</v>
      </c>
      <c r="G521" t="s">
        <v>214</v>
      </c>
    </row>
    <row r="522" spans="1:8" x14ac:dyDescent="0.2">
      <c r="A522" t="s">
        <v>137</v>
      </c>
      <c r="B522" s="3">
        <v>7.4000000000000003E-10</v>
      </c>
      <c r="C522" t="s">
        <v>8</v>
      </c>
      <c r="E522" t="s">
        <v>48</v>
      </c>
      <c r="F522" t="s">
        <v>27</v>
      </c>
      <c r="G522" t="s">
        <v>138</v>
      </c>
    </row>
    <row r="525" spans="1:8" ht="16" x14ac:dyDescent="0.2">
      <c r="A525" s="2" t="s">
        <v>2</v>
      </c>
      <c r="B525" s="1" t="s">
        <v>239</v>
      </c>
    </row>
    <row r="526" spans="1:8" x14ac:dyDescent="0.2">
      <c r="A526" t="s">
        <v>3</v>
      </c>
      <c r="B526" t="s">
        <v>257</v>
      </c>
    </row>
    <row r="527" spans="1:8" x14ac:dyDescent="0.2">
      <c r="A527" t="s">
        <v>4</v>
      </c>
      <c r="B527" t="s">
        <v>48</v>
      </c>
    </row>
    <row r="528" spans="1:8" x14ac:dyDescent="0.2">
      <c r="A528" t="s">
        <v>6</v>
      </c>
      <c r="B528">
        <v>1</v>
      </c>
    </row>
    <row r="529" spans="1:8" x14ac:dyDescent="0.2">
      <c r="A529" t="s">
        <v>7</v>
      </c>
      <c r="B529" t="s">
        <v>246</v>
      </c>
    </row>
    <row r="530" spans="1:8" x14ac:dyDescent="0.2">
      <c r="A530" t="s">
        <v>8</v>
      </c>
      <c r="B530" t="s">
        <v>9</v>
      </c>
    </row>
    <row r="531" spans="1:8" x14ac:dyDescent="0.2">
      <c r="A531" t="s">
        <v>10</v>
      </c>
      <c r="B531" t="s">
        <v>16</v>
      </c>
    </row>
    <row r="532" spans="1:8" x14ac:dyDescent="0.2">
      <c r="A532" s="1" t="s">
        <v>11</v>
      </c>
      <c r="B532" s="1"/>
      <c r="C532" s="1"/>
      <c r="D532" s="1"/>
      <c r="E532" s="1"/>
      <c r="F532" s="1"/>
      <c r="G532" s="1"/>
    </row>
    <row r="533" spans="1:8" x14ac:dyDescent="0.2">
      <c r="A533" s="1" t="s">
        <v>12</v>
      </c>
      <c r="B533" s="1" t="s">
        <v>13</v>
      </c>
      <c r="C533" s="1" t="s">
        <v>8</v>
      </c>
      <c r="D533" s="1" t="s">
        <v>14</v>
      </c>
      <c r="E533" s="1" t="s">
        <v>4</v>
      </c>
      <c r="F533" s="1" t="s">
        <v>15</v>
      </c>
      <c r="G533" s="1" t="s">
        <v>7</v>
      </c>
      <c r="H533" s="1" t="s">
        <v>3</v>
      </c>
    </row>
    <row r="534" spans="1:8" x14ac:dyDescent="0.2">
      <c r="A534" t="str">
        <f>B525</f>
        <v>thermal pad production, for Li-O2 battery</v>
      </c>
      <c r="B534">
        <v>1</v>
      </c>
      <c r="C534" t="str">
        <f>B530</f>
        <v>kilogram</v>
      </c>
      <c r="E534" t="str">
        <f>B527</f>
        <v>RER</v>
      </c>
      <c r="F534" t="s">
        <v>18</v>
      </c>
      <c r="G534" t="str">
        <f>B529</f>
        <v>thermal pad</v>
      </c>
    </row>
    <row r="535" spans="1:8" x14ac:dyDescent="0.2">
      <c r="A535" t="s">
        <v>249</v>
      </c>
      <c r="B535" s="3">
        <v>0.1</v>
      </c>
      <c r="C535" t="s">
        <v>9</v>
      </c>
      <c r="E535" t="s">
        <v>48</v>
      </c>
      <c r="F535" t="s">
        <v>27</v>
      </c>
      <c r="G535" t="s">
        <v>250</v>
      </c>
    </row>
    <row r="536" spans="1:8" x14ac:dyDescent="0.2">
      <c r="A536" t="s">
        <v>252</v>
      </c>
      <c r="B536" s="3">
        <v>0.3</v>
      </c>
      <c r="C536" t="s">
        <v>9</v>
      </c>
      <c r="E536" t="s">
        <v>253</v>
      </c>
      <c r="F536" t="s">
        <v>27</v>
      </c>
      <c r="G536" t="s">
        <v>251</v>
      </c>
    </row>
    <row r="537" spans="1:8" x14ac:dyDescent="0.2">
      <c r="A537" t="s">
        <v>163</v>
      </c>
      <c r="B537" s="3">
        <v>0.6</v>
      </c>
      <c r="C537" t="s">
        <v>9</v>
      </c>
      <c r="E537" t="s">
        <v>5</v>
      </c>
      <c r="F537" t="s">
        <v>27</v>
      </c>
      <c r="G537" t="s">
        <v>164</v>
      </c>
    </row>
    <row r="538" spans="1:8" x14ac:dyDescent="0.2">
      <c r="A538" t="s">
        <v>136</v>
      </c>
      <c r="B538" s="3">
        <v>1</v>
      </c>
      <c r="C538" t="s">
        <v>9</v>
      </c>
      <c r="E538" t="s">
        <v>48</v>
      </c>
      <c r="F538" t="s">
        <v>27</v>
      </c>
      <c r="G538" t="s">
        <v>136</v>
      </c>
    </row>
    <row r="539" spans="1:8" x14ac:dyDescent="0.2">
      <c r="A539" t="s">
        <v>87</v>
      </c>
      <c r="B539" s="3">
        <v>0.2</v>
      </c>
      <c r="C539" t="s">
        <v>88</v>
      </c>
      <c r="E539" t="s">
        <v>63</v>
      </c>
      <c r="F539" t="s">
        <v>27</v>
      </c>
      <c r="G539" t="s">
        <v>89</v>
      </c>
    </row>
    <row r="540" spans="1:8" x14ac:dyDescent="0.2">
      <c r="A540" t="s">
        <v>199</v>
      </c>
      <c r="B540" s="3">
        <v>0.1</v>
      </c>
      <c r="C540" t="s">
        <v>88</v>
      </c>
      <c r="E540" t="s">
        <v>48</v>
      </c>
      <c r="F540" t="s">
        <v>27</v>
      </c>
      <c r="G540" t="s">
        <v>214</v>
      </c>
    </row>
    <row r="541" spans="1:8" x14ac:dyDescent="0.2">
      <c r="A541" t="s">
        <v>137</v>
      </c>
      <c r="B541" s="3">
        <v>7.4000000000000003E-10</v>
      </c>
      <c r="C541" t="s">
        <v>8</v>
      </c>
      <c r="E541" t="s">
        <v>48</v>
      </c>
      <c r="F541" t="s">
        <v>27</v>
      </c>
      <c r="G541" t="s">
        <v>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 - 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Hahn Menacho Alvaro Jose</dc:creator>
  <cp:lastModifiedBy>Romain Sacchi</cp:lastModifiedBy>
  <dcterms:created xsi:type="dcterms:W3CDTF">2015-06-05T18:19:34Z</dcterms:created>
  <dcterms:modified xsi:type="dcterms:W3CDTF">2024-07-14T10:14:35Z</dcterms:modified>
</cp:coreProperties>
</file>