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99E8F615-897A-B34E-98C7-322C75FB724E}" xr6:coauthVersionLast="47" xr6:coauthVersionMax="47" xr10:uidLastSave="{00000000-0000-0000-0000-000000000000}"/>
  <bookViews>
    <workbookView xWindow="23260" yWindow="3580" windowWidth="30240" windowHeight="18880" xr2:uid="{00000000-000D-0000-FFFF-FFFF00000000}"/>
  </bookViews>
  <sheets>
    <sheet name="Battery - NMC" sheetId="1" r:id="rId1"/>
  </sheets>
  <definedNames>
    <definedName name="_xlnm._FilterDatabase" localSheetId="0" hidden="1">'Battery - NMC'!$A$1:$O$54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7" i="1" l="1"/>
  <c r="B91" i="1"/>
  <c r="B92" i="1" s="1"/>
  <c r="F90" i="1"/>
  <c r="C90" i="1"/>
  <c r="A90" i="1"/>
  <c r="B113" i="1"/>
  <c r="B117" i="1"/>
  <c r="B118" i="1" s="1"/>
  <c r="B126" i="1" l="1"/>
  <c r="B100" i="1"/>
  <c r="B74" i="1"/>
  <c r="B61" i="1"/>
  <c r="B48" i="1"/>
  <c r="B35" i="1"/>
  <c r="B22" i="1"/>
  <c r="B9" i="1"/>
  <c r="B143" i="1"/>
  <c r="B144" i="1" s="1"/>
  <c r="G142" i="1"/>
  <c r="E142" i="1"/>
  <c r="A142" i="1"/>
  <c r="B130" i="1"/>
  <c r="B131" i="1" s="1"/>
  <c r="F129" i="1" l="1"/>
  <c r="C129" i="1"/>
  <c r="A129" i="1"/>
  <c r="F116" i="1" l="1"/>
  <c r="C116" i="1"/>
  <c r="A116" i="1"/>
  <c r="B104" i="1" l="1"/>
  <c r="B105" i="1" s="1"/>
  <c r="F103" i="1"/>
  <c r="C103" i="1"/>
  <c r="A103" i="1"/>
  <c r="B78" i="1"/>
  <c r="B79" i="1" s="1"/>
  <c r="F77" i="1"/>
  <c r="C77" i="1"/>
  <c r="A77" i="1"/>
  <c r="B65" i="1"/>
  <c r="B66" i="1" s="1"/>
  <c r="F64" i="1"/>
  <c r="C64" i="1"/>
  <c r="A64" i="1"/>
  <c r="B52" i="1"/>
  <c r="B53" i="1" s="1"/>
  <c r="B39" i="1"/>
  <c r="B40" i="1" s="1"/>
  <c r="B26" i="1"/>
  <c r="B27" i="1" s="1"/>
  <c r="F51" i="1"/>
  <c r="C51" i="1"/>
  <c r="A51" i="1"/>
  <c r="F38" i="1"/>
  <c r="C38" i="1"/>
  <c r="A38" i="1"/>
  <c r="F25" i="1"/>
  <c r="C25" i="1"/>
  <c r="A25" i="1"/>
  <c r="F12" i="1"/>
  <c r="C12" i="1"/>
  <c r="A12" i="1"/>
</calcChain>
</file>

<file path=xl/sharedStrings.xml><?xml version="1.0" encoding="utf-8"?>
<sst xmlns="http://schemas.openxmlformats.org/spreadsheetml/2006/main" count="346" uniqueCount="78">
  <si>
    <t>Activity</t>
  </si>
  <si>
    <t>comment</t>
  </si>
  <si>
    <t>location</t>
  </si>
  <si>
    <t>GLO</t>
  </si>
  <si>
    <t>production amount</t>
  </si>
  <si>
    <t>reference product</t>
  </si>
  <si>
    <t>unit</t>
  </si>
  <si>
    <t>kilogram</t>
  </si>
  <si>
    <t>source</t>
  </si>
  <si>
    <t>Exchanges</t>
  </si>
  <si>
    <t>name</t>
  </si>
  <si>
    <t>amount</t>
  </si>
  <si>
    <t>type</t>
  </si>
  <si>
    <t>production</t>
  </si>
  <si>
    <t>technosphere</t>
  </si>
  <si>
    <t>kilowatt hour</t>
  </si>
  <si>
    <t>categories</t>
  </si>
  <si>
    <t>database</t>
  </si>
  <si>
    <t>market for battery capacity, Li-ion, LFP</t>
  </si>
  <si>
    <t>battery capacity, Li-ion, LFP</t>
  </si>
  <si>
    <t>market for battery, Li-ion, LFP, rechargeable, prismatic</t>
  </si>
  <si>
    <t>battery, Li-ion, LFP, rechargeable, prismatic</t>
  </si>
  <si>
    <t>market for battery capacity, Li-ion, NMC111</t>
  </si>
  <si>
    <t>market for battery, Li-ion, NMC111, rechargeable, prismatic</t>
  </si>
  <si>
    <t>battery, Li-ion, NMC111, rechargeable, prismatic</t>
  </si>
  <si>
    <t>market for battery capacity, Li-ion, NMC622</t>
  </si>
  <si>
    <t>battery capacity, Li-ion, NMC111</t>
  </si>
  <si>
    <t>battery capacity, Li-ion, NMC622</t>
  </si>
  <si>
    <t>market for battery capacity, Li-ion, NMC811</t>
  </si>
  <si>
    <t>battery capacity, Li-ion, NMC811</t>
  </si>
  <si>
    <t>market for battery, Li-ion, NMC811, rechargeable, prismatic</t>
  </si>
  <si>
    <t>market for battery, Li-ion, NMC622</t>
  </si>
  <si>
    <t>battery, Li-ion, NMC622</t>
  </si>
  <si>
    <t>market for battery capacity, Li-ion, NCA</t>
  </si>
  <si>
    <t>battery capacity, Li-ion, NCA</t>
  </si>
  <si>
    <t>market for battery, Li-ion, NCA, rechargeable, prismatic</t>
  </si>
  <si>
    <t>battery, Li-ion, NCA, rechargeable, prismatic</t>
  </si>
  <si>
    <t>battery capacity</t>
  </si>
  <si>
    <t>market for battery capacity, Li-ion, LTO</t>
  </si>
  <si>
    <t>battery capacity, Li-ion, LTO</t>
  </si>
  <si>
    <t>market for battery, Li-ion, LTO</t>
  </si>
  <si>
    <t>battery, Li-ion, LTO</t>
  </si>
  <si>
    <t>market for battery, Li-sulfur, Li-S</t>
  </si>
  <si>
    <t>battery, Li-S</t>
  </si>
  <si>
    <t>market for battery capacity, Li-ion, Li-O2</t>
  </si>
  <si>
    <t>battery capacity, Li-ion, Li-O2</t>
  </si>
  <si>
    <t>market for battery, Li-oxygen, Li-O2</t>
  </si>
  <si>
    <t>battery, Li-O2</t>
  </si>
  <si>
    <t>market for battery capacity, Sodium-ion, SiB</t>
  </si>
  <si>
    <t>market for battery, Sodium-ion, SiB</t>
  </si>
  <si>
    <t>battery, SiB</t>
  </si>
  <si>
    <t>battery capacity, Sodium-ion, SiB</t>
  </si>
  <si>
    <t>market for battery, NaCl</t>
  </si>
  <si>
    <t>battery, NaCl</t>
  </si>
  <si>
    <t>This dataset provides 1 kWh of battery gross capacity (NOT net), using a Li-ion LFP battery. Specific energy density in 2020: 0.14 kWh/kg cell. Battery management (BoP) mass share: 27%. Battery energy density in 2020: 0.10 kWh/kg battery. Battery mass per kWh: 9.8 kg. Lifetime: 3'000-10'000 cycles.</t>
  </si>
  <si>
    <t>This dataset provides 1 kWh of battery gross capacity (NOT net), using a Li-ion NMC111 battery. Specific energy density in 2020: 0.197 kWh/kg cell. Battery management (BoP) mass share: 27%. Battery energy density in 2020: 0.14 kWh/kg battery. Battery mass per kWh: 6.95 kg. Lifetime: 3'000-5'000 cycles. Source for parameters: Crenna et al., 2021.</t>
  </si>
  <si>
    <t>This dataset provides 1 kWh of battery gross capacity (NOT net), using a Li-ion NMC622 battery. Specific energy density in 2020: 0.200 kWh/kg cell. Battery management (BoP) mass share: 27%. Battery energy density in 2020: 0.15 kWh/kg battery. Battery mass per kWh: 6.85 kg. Lifetime: 3'000-5'000 cycles. Source for parameters: Crenna et al., 2021.</t>
  </si>
  <si>
    <t>This dataset provides 1 kWh of battery gross capacity (not NET), using a Li-ion NMC811 battery. Specific energy density in 2020: 0.209 kWh/kg cell. Battery management (BoP) mass share: 29%. Battery energy density in 2020: 0.15 kWh/kg battery. Battery mass per kWh: 6.74 kg. Lifetime: 3'000-5'000 cycles. Source for parameters: Crenna et al., 2021.</t>
  </si>
  <si>
    <t>This dataset provides 1 kWh of battery gross capacity (NOT net), using a Li-ion NCA battery. Specific energy density in 2020: 0.224 kWh/kg cell. Battery management (BoP) mass share: 29.3%. Battery energy density in 2020: 0.159 kWh/kg battery. Battery mass per kWh: 6.74 kg. Lifetime: 3'000-5'000 cycles. Source for parameters: Crenna et al., 2021.</t>
  </si>
  <si>
    <t>This dataset provides 1 kWh of battery gross capacity (NOT net), using a Li-ion LTO battery. Specific energy density in 2020: 0.085 kWh/kg cell. Battery management (BoP) mass share: 36%. Battery energy density in 2020: 0.053 kWh/kg battery. Battery mass per kWh: 18.4 kg. Lifetime: 10'000 cycles. Source for parameters: Life cycle assessment of battery electric buses. Transportation Research Part D: Transport and Environment. Linda Ager-Wick Ellingsen, Rebecca Jayne Thorne, Julia Wind, Erik Figenbaum, Mia Romare and Anders Nordelöf.</t>
  </si>
  <si>
    <t>Inventories from ecoinvent 3.10</t>
  </si>
  <si>
    <t>This dataset provides 1 kWh of battery gross capacity (NOT net), using a Sodium-Nickel-Chloride battery. Battery energy density in 2020: 0.116 kWh/kg battery. Battery mass per kWh: 8.62 kg. Lifetime: 1'000-2'500. Source for parameters: Dustmann C.-H. (2004) Advances in ZEBRA batteries. Journal of Power Sources 127, 85-93. and Turconi, A. (2007) Developments and Improvements in Zebra Nickel Sodium Chloride Batteries. EVS-23, Dec. 2-5, Anaheim, DE.</t>
  </si>
  <si>
    <t>battery, Li-ion, NMC811, rechargeable, prismatic</t>
  </si>
  <si>
    <t>market for battery capacity, Sodium-Nickel-Chloride, Na-NiCl</t>
  </si>
  <si>
    <t>battery cell mass share</t>
  </si>
  <si>
    <t>This dataset provides 1 kWh of battery gross capacity (NOT net), using a Li-ion Li-S battery. Specific energy density in 2020: 0.15 kWh/kg cell. Battery management (BoP) mass share: 25%. Battery energy density in 2020: 0.11 kWh/kg battery. Battery mass per kWh: 8.9 kg. Cycle life: 1500 or Lifetime: 225 kWh/kg. Source: Wickerts et al. (2023). Prospective Life Cycle Assessment of Lithium-Sulfur Batteries for Stationary Energy Storage. ACS Sustainable Chemistry &amp; Engineering. https://doi.org/10.1021/acssuschemeng.3c00141</t>
  </si>
  <si>
    <t>This dataset provides 1 kWh of battery gross capacity (NOT net), using a Sodium-ion battery. Specific energy density in 2020: 0.157 kWh/kg cell. Battery management (BoP) mass share: 25%. Battery energy density in 2020: 0.12 kWh/kg battery. Battery mass per kWh: 8.33 kg. Lifetime: 628 kWh/kg cell (4000 cycles x 0.157 kWh). Source for parameters: Zhang, S., Steubing, B., Potter, H. K., Hansson, P. A., &amp; Nordberg, Å. (2024). Future climate impacts of sodium-ion batteries. Resources, Conservation and Recycling, 202, 107362. https://doi.org/10.1016/j.resconrec.2023.107362</t>
  </si>
  <si>
    <t>This dataset provides 1 kWh of battery gross capacity (NOT net), using a Lithium-oxygen Li-O2 battery. Specific energy density in 2020: 0.360 kWh/kg cell. Battery management (BoP) mass share: 45%. Battery energy density in 2020: 0.238 kWh/kg battery (excl. O2 tanks). System energy density in 2020: 0.198 kWh/kg battery (incl. O2 tanks). Battery mass per kWh: 5.05 kg. Battery lifetime: 305 kWh/kg (1.76 MJ/km x 2e5 km / 321 kg). Source for parameters: Originally from Wang, F., Deng, Y., &amp; Yuan, C. (2020). Life cycle assessment of lithium oxygen battery for electric vehicles. Journal of Cleaner Production, 264, 121339. https://doi.org/10.1016/j.jclepro.2020.121339</t>
  </si>
  <si>
    <t>market for battery, Li-ion, LiMn2O4, rechargeable, prismatic</t>
  </si>
  <si>
    <t>battery, Li-ion, LiMn2O4, rechargeable, prismatic</t>
  </si>
  <si>
    <t>This dataset provides 1 kWh of battery gross capacity (NOT net), using a Li-ion LMO battery. Specific energy density in 2020: 0.13 kWh/kg cell. Battery management (BoP) mass share: 13%. Battery energy density in 2020: 0.114 kWh/kg battery. Battery mass per kWh: 18.4 kg. Lifetime: 10'000 cycles. Source for parameters: Life cycle assessment of battery electric buses. Transportation Research Part D: Transport and Environment. Linda Ager-Wick Ellingsen, Rebecca Jayne Thorne, Julia Wind, Erik Figenbaum, Mia Romare and Anders Nordelöf.</t>
  </si>
  <si>
    <t>battery capacity, Na-NiCl</t>
  </si>
  <si>
    <t>market for used Li-ion battery</t>
  </si>
  <si>
    <t>used Li-ion battery</t>
  </si>
  <si>
    <t>market for battery capacity, Li-ion, LiMn2O4</t>
  </si>
  <si>
    <t>battery capacity, Li-ion, LiMn2O4</t>
  </si>
  <si>
    <t>market for battery capacity, Li-sulfur, Li-S</t>
  </si>
  <si>
    <t>battery capacity, Li-sulfur, Li-S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</si>
</sst>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3">
    <cellStyle name="Normal" xfId="0" builtinId="0"/>
    <cellStyle name="Normal 2" xfId="1" xr:uid="{0E23583C-AEE8-A14E-BBED-EFF8448F4281}"/>
    <cellStyle name="Per cent 2" xfId="2" xr:uid="{D55BF8F8-B642-CC4D-B89F-8E30605497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4"/>
  <sheetViews>
    <sheetView tabSelected="1" topLeftCell="A98" workbookViewId="0">
      <selection activeCell="B107" sqref="B107"/>
    </sheetView>
  </sheetViews>
  <sheetFormatPr baseColWidth="10" defaultColWidth="8.83203125" defaultRowHeight="15" x14ac:dyDescent="0.2"/>
  <cols>
    <col min="1" max="1" width="46.5" customWidth="1"/>
    <col min="2" max="2" width="24.1640625" customWidth="1"/>
  </cols>
  <sheetData>
    <row r="1" spans="1:6" x14ac:dyDescent="0.2">
      <c r="A1" s="1" t="s">
        <v>17</v>
      </c>
      <c r="B1" t="s">
        <v>37</v>
      </c>
    </row>
    <row r="3" spans="1:6" ht="16" x14ac:dyDescent="0.2">
      <c r="A3" s="2" t="s">
        <v>0</v>
      </c>
      <c r="B3" s="2" t="s">
        <v>18</v>
      </c>
    </row>
    <row r="4" spans="1:6" x14ac:dyDescent="0.2">
      <c r="A4" t="s">
        <v>1</v>
      </c>
      <c r="B4" t="s">
        <v>54</v>
      </c>
    </row>
    <row r="5" spans="1:6" x14ac:dyDescent="0.2">
      <c r="A5" t="s">
        <v>2</v>
      </c>
      <c r="B5" t="s">
        <v>3</v>
      </c>
    </row>
    <row r="6" spans="1:6" x14ac:dyDescent="0.2">
      <c r="A6" t="s">
        <v>4</v>
      </c>
      <c r="B6">
        <v>1</v>
      </c>
    </row>
    <row r="7" spans="1:6" x14ac:dyDescent="0.2">
      <c r="A7" t="s">
        <v>5</v>
      </c>
      <c r="B7" t="s">
        <v>19</v>
      </c>
    </row>
    <row r="8" spans="1:6" x14ac:dyDescent="0.2">
      <c r="A8" t="s">
        <v>6</v>
      </c>
      <c r="B8" t="s">
        <v>15</v>
      </c>
    </row>
    <row r="9" spans="1:6" x14ac:dyDescent="0.2">
      <c r="A9" t="s">
        <v>64</v>
      </c>
      <c r="B9">
        <f>1-0.27</f>
        <v>0.73</v>
      </c>
    </row>
    <row r="10" spans="1:6" ht="16" x14ac:dyDescent="0.2">
      <c r="A10" s="2" t="s">
        <v>9</v>
      </c>
    </row>
    <row r="11" spans="1:6" x14ac:dyDescent="0.2">
      <c r="A11" s="1" t="s">
        <v>10</v>
      </c>
      <c r="B11" s="1" t="s">
        <v>11</v>
      </c>
      <c r="C11" s="1" t="s">
        <v>6</v>
      </c>
      <c r="D11" s="1" t="s">
        <v>2</v>
      </c>
      <c r="E11" s="1" t="s">
        <v>12</v>
      </c>
      <c r="F11" s="1" t="s">
        <v>5</v>
      </c>
    </row>
    <row r="12" spans="1:6" ht="16" x14ac:dyDescent="0.2">
      <c r="A12" s="4" t="str">
        <f>B3</f>
        <v>market for battery capacity, Li-ion, LFP</v>
      </c>
      <c r="B12">
        <v>1</v>
      </c>
      <c r="C12" t="str">
        <f>B8</f>
        <v>kilowatt hour</v>
      </c>
      <c r="D12" t="s">
        <v>3</v>
      </c>
      <c r="E12" t="s">
        <v>13</v>
      </c>
      <c r="F12" t="str">
        <f>B7</f>
        <v>battery capacity, Li-ion, LFP</v>
      </c>
    </row>
    <row r="13" spans="1:6" x14ac:dyDescent="0.2">
      <c r="A13" t="s">
        <v>20</v>
      </c>
      <c r="B13">
        <v>9.8000000000000007</v>
      </c>
      <c r="C13" t="s">
        <v>7</v>
      </c>
      <c r="D13" t="s">
        <v>3</v>
      </c>
      <c r="E13" t="s">
        <v>14</v>
      </c>
      <c r="F13" t="s">
        <v>21</v>
      </c>
    </row>
    <row r="14" spans="1:6" x14ac:dyDescent="0.2">
      <c r="A14" t="s">
        <v>72</v>
      </c>
      <c r="B14">
        <v>-9.8000000000000007</v>
      </c>
      <c r="C14" t="s">
        <v>7</v>
      </c>
      <c r="D14" t="s">
        <v>3</v>
      </c>
      <c r="E14" t="s">
        <v>14</v>
      </c>
      <c r="F14" t="s">
        <v>73</v>
      </c>
    </row>
    <row r="16" spans="1:6" ht="16" x14ac:dyDescent="0.2">
      <c r="A16" s="2" t="s">
        <v>0</v>
      </c>
      <c r="B16" s="2" t="s">
        <v>22</v>
      </c>
    </row>
    <row r="17" spans="1:6" x14ac:dyDescent="0.2">
      <c r="A17" t="s">
        <v>1</v>
      </c>
      <c r="B17" t="s">
        <v>55</v>
      </c>
    </row>
    <row r="18" spans="1:6" x14ac:dyDescent="0.2">
      <c r="A18" t="s">
        <v>2</v>
      </c>
      <c r="B18" t="s">
        <v>3</v>
      </c>
    </row>
    <row r="19" spans="1:6" x14ac:dyDescent="0.2">
      <c r="A19" t="s">
        <v>4</v>
      </c>
      <c r="B19">
        <v>1</v>
      </c>
    </row>
    <row r="20" spans="1:6" x14ac:dyDescent="0.2">
      <c r="A20" t="s">
        <v>5</v>
      </c>
      <c r="B20" t="s">
        <v>26</v>
      </c>
    </row>
    <row r="21" spans="1:6" x14ac:dyDescent="0.2">
      <c r="A21" t="s">
        <v>6</v>
      </c>
      <c r="B21" t="s">
        <v>15</v>
      </c>
    </row>
    <row r="22" spans="1:6" x14ac:dyDescent="0.2">
      <c r="A22" t="s">
        <v>64</v>
      </c>
      <c r="B22">
        <f>1-0.27</f>
        <v>0.73</v>
      </c>
    </row>
    <row r="23" spans="1:6" ht="16" x14ac:dyDescent="0.2">
      <c r="A23" s="2" t="s">
        <v>9</v>
      </c>
    </row>
    <row r="24" spans="1:6" x14ac:dyDescent="0.2">
      <c r="A24" s="1" t="s">
        <v>10</v>
      </c>
      <c r="B24" s="1" t="s">
        <v>11</v>
      </c>
      <c r="C24" s="1" t="s">
        <v>6</v>
      </c>
      <c r="D24" s="1" t="s">
        <v>2</v>
      </c>
      <c r="E24" s="1" t="s">
        <v>12</v>
      </c>
      <c r="F24" s="1" t="s">
        <v>5</v>
      </c>
    </row>
    <row r="25" spans="1:6" ht="16" x14ac:dyDescent="0.2">
      <c r="A25" s="4" t="str">
        <f>B16</f>
        <v>market for battery capacity, Li-ion, NMC111</v>
      </c>
      <c r="B25">
        <v>1</v>
      </c>
      <c r="C25" t="str">
        <f>B21</f>
        <v>kilowatt hour</v>
      </c>
      <c r="D25" t="s">
        <v>3</v>
      </c>
      <c r="E25" t="s">
        <v>13</v>
      </c>
      <c r="F25" t="str">
        <f>B20</f>
        <v>battery capacity, Li-ion, NMC111</v>
      </c>
    </row>
    <row r="26" spans="1:6" x14ac:dyDescent="0.2">
      <c r="A26" t="s">
        <v>23</v>
      </c>
      <c r="B26" s="3">
        <f>1/(0.197*73%)</f>
        <v>6.9536193588762956</v>
      </c>
      <c r="C26" t="s">
        <v>7</v>
      </c>
      <c r="D26" t="s">
        <v>3</v>
      </c>
      <c r="E26" t="s">
        <v>14</v>
      </c>
      <c r="F26" t="s">
        <v>24</v>
      </c>
    </row>
    <row r="27" spans="1:6" x14ac:dyDescent="0.2">
      <c r="A27" t="s">
        <v>72</v>
      </c>
      <c r="B27" s="3">
        <f>-1*B26</f>
        <v>-6.9536193588762956</v>
      </c>
      <c r="C27" t="s">
        <v>7</v>
      </c>
      <c r="D27" t="s">
        <v>3</v>
      </c>
      <c r="E27" t="s">
        <v>14</v>
      </c>
      <c r="F27" t="s">
        <v>73</v>
      </c>
    </row>
    <row r="29" spans="1:6" ht="16" x14ac:dyDescent="0.2">
      <c r="A29" s="2" t="s">
        <v>0</v>
      </c>
      <c r="B29" s="2" t="s">
        <v>25</v>
      </c>
    </row>
    <row r="30" spans="1:6" x14ac:dyDescent="0.2">
      <c r="A30" t="s">
        <v>1</v>
      </c>
      <c r="B30" t="s">
        <v>56</v>
      </c>
    </row>
    <row r="31" spans="1:6" x14ac:dyDescent="0.2">
      <c r="A31" t="s">
        <v>2</v>
      </c>
      <c r="B31" t="s">
        <v>3</v>
      </c>
    </row>
    <row r="32" spans="1:6" x14ac:dyDescent="0.2">
      <c r="A32" t="s">
        <v>4</v>
      </c>
      <c r="B32">
        <v>1</v>
      </c>
    </row>
    <row r="33" spans="1:6" x14ac:dyDescent="0.2">
      <c r="A33" t="s">
        <v>5</v>
      </c>
      <c r="B33" t="s">
        <v>27</v>
      </c>
    </row>
    <row r="34" spans="1:6" x14ac:dyDescent="0.2">
      <c r="A34" t="s">
        <v>6</v>
      </c>
      <c r="B34" t="s">
        <v>15</v>
      </c>
    </row>
    <row r="35" spans="1:6" x14ac:dyDescent="0.2">
      <c r="A35" t="s">
        <v>64</v>
      </c>
      <c r="B35">
        <f>1-0.27</f>
        <v>0.73</v>
      </c>
    </row>
    <row r="36" spans="1:6" ht="16" x14ac:dyDescent="0.2">
      <c r="A36" s="2" t="s">
        <v>9</v>
      </c>
    </row>
    <row r="37" spans="1:6" x14ac:dyDescent="0.2">
      <c r="A37" s="1" t="s">
        <v>10</v>
      </c>
      <c r="B37" s="1" t="s">
        <v>11</v>
      </c>
      <c r="C37" s="1" t="s">
        <v>6</v>
      </c>
      <c r="D37" s="1" t="s">
        <v>2</v>
      </c>
      <c r="E37" s="1" t="s">
        <v>12</v>
      </c>
      <c r="F37" s="1" t="s">
        <v>5</v>
      </c>
    </row>
    <row r="38" spans="1:6" ht="16" x14ac:dyDescent="0.2">
      <c r="A38" s="4" t="str">
        <f>B29</f>
        <v>market for battery capacity, Li-ion, NMC622</v>
      </c>
      <c r="B38">
        <v>1</v>
      </c>
      <c r="C38" t="str">
        <f>B34</f>
        <v>kilowatt hour</v>
      </c>
      <c r="D38" t="s">
        <v>3</v>
      </c>
      <c r="E38" t="s">
        <v>13</v>
      </c>
      <c r="F38" t="str">
        <f>B33</f>
        <v>battery capacity, Li-ion, NMC622</v>
      </c>
    </row>
    <row r="39" spans="1:6" x14ac:dyDescent="0.2">
      <c r="A39" t="s">
        <v>31</v>
      </c>
      <c r="B39" s="3">
        <f>1/(0.2*73%)</f>
        <v>6.8493150684931514</v>
      </c>
      <c r="C39" t="s">
        <v>7</v>
      </c>
      <c r="D39" t="s">
        <v>3</v>
      </c>
      <c r="E39" t="s">
        <v>14</v>
      </c>
      <c r="F39" t="s">
        <v>32</v>
      </c>
    </row>
    <row r="40" spans="1:6" x14ac:dyDescent="0.2">
      <c r="A40" t="s">
        <v>72</v>
      </c>
      <c r="B40" s="3">
        <f>-1*B39</f>
        <v>-6.8493150684931514</v>
      </c>
      <c r="C40" t="s">
        <v>7</v>
      </c>
      <c r="D40" t="s">
        <v>3</v>
      </c>
      <c r="E40" t="s">
        <v>14</v>
      </c>
      <c r="F40" t="s">
        <v>73</v>
      </c>
    </row>
    <row r="42" spans="1:6" ht="16" x14ac:dyDescent="0.2">
      <c r="A42" s="2" t="s">
        <v>0</v>
      </c>
      <c r="B42" s="2" t="s">
        <v>28</v>
      </c>
    </row>
    <row r="43" spans="1:6" x14ac:dyDescent="0.2">
      <c r="A43" t="s">
        <v>1</v>
      </c>
      <c r="B43" t="s">
        <v>57</v>
      </c>
    </row>
    <row r="44" spans="1:6" x14ac:dyDescent="0.2">
      <c r="A44" t="s">
        <v>2</v>
      </c>
      <c r="B44" t="s">
        <v>3</v>
      </c>
    </row>
    <row r="45" spans="1:6" x14ac:dyDescent="0.2">
      <c r="A45" t="s">
        <v>4</v>
      </c>
      <c r="B45">
        <v>1</v>
      </c>
    </row>
    <row r="46" spans="1:6" x14ac:dyDescent="0.2">
      <c r="A46" t="s">
        <v>5</v>
      </c>
      <c r="B46" t="s">
        <v>29</v>
      </c>
    </row>
    <row r="47" spans="1:6" x14ac:dyDescent="0.2">
      <c r="A47" t="s">
        <v>6</v>
      </c>
      <c r="B47" t="s">
        <v>15</v>
      </c>
    </row>
    <row r="48" spans="1:6" x14ac:dyDescent="0.2">
      <c r="A48" t="s">
        <v>64</v>
      </c>
      <c r="B48">
        <f>1-0.29</f>
        <v>0.71</v>
      </c>
    </row>
    <row r="49" spans="1:6" ht="16" x14ac:dyDescent="0.2">
      <c r="A49" s="2" t="s">
        <v>9</v>
      </c>
    </row>
    <row r="50" spans="1:6" x14ac:dyDescent="0.2">
      <c r="A50" s="1" t="s">
        <v>10</v>
      </c>
      <c r="B50" s="1" t="s">
        <v>11</v>
      </c>
      <c r="C50" s="1" t="s">
        <v>6</v>
      </c>
      <c r="D50" s="1" t="s">
        <v>2</v>
      </c>
      <c r="E50" s="1" t="s">
        <v>12</v>
      </c>
      <c r="F50" s="1" t="s">
        <v>5</v>
      </c>
    </row>
    <row r="51" spans="1:6" ht="16" x14ac:dyDescent="0.2">
      <c r="A51" s="4" t="str">
        <f>B42</f>
        <v>market for battery capacity, Li-ion, NMC811</v>
      </c>
      <c r="B51">
        <v>1</v>
      </c>
      <c r="C51" t="str">
        <f>B47</f>
        <v>kilowatt hour</v>
      </c>
      <c r="D51" t="s">
        <v>3</v>
      </c>
      <c r="E51" t="s">
        <v>13</v>
      </c>
      <c r="F51" t="str">
        <f>B46</f>
        <v>battery capacity, Li-ion, NMC811</v>
      </c>
    </row>
    <row r="52" spans="1:6" x14ac:dyDescent="0.2">
      <c r="A52" t="s">
        <v>30</v>
      </c>
      <c r="B52" s="3">
        <f>1/(0.209*71%)</f>
        <v>6.7389985848102976</v>
      </c>
      <c r="C52" t="s">
        <v>7</v>
      </c>
      <c r="D52" t="s">
        <v>3</v>
      </c>
      <c r="E52" t="s">
        <v>14</v>
      </c>
      <c r="F52" t="s">
        <v>62</v>
      </c>
    </row>
    <row r="53" spans="1:6" x14ac:dyDescent="0.2">
      <c r="A53" t="s">
        <v>72</v>
      </c>
      <c r="B53" s="3">
        <f>-1*B52</f>
        <v>-6.7389985848102976</v>
      </c>
      <c r="C53" t="s">
        <v>7</v>
      </c>
      <c r="D53" t="s">
        <v>3</v>
      </c>
      <c r="E53" t="s">
        <v>14</v>
      </c>
      <c r="F53" t="s">
        <v>73</v>
      </c>
    </row>
    <row r="55" spans="1:6" ht="16" x14ac:dyDescent="0.2">
      <c r="A55" s="2" t="s">
        <v>0</v>
      </c>
      <c r="B55" s="2" t="s">
        <v>33</v>
      </c>
    </row>
    <row r="56" spans="1:6" x14ac:dyDescent="0.2">
      <c r="A56" t="s">
        <v>1</v>
      </c>
      <c r="B56" t="s">
        <v>58</v>
      </c>
    </row>
    <row r="57" spans="1:6" x14ac:dyDescent="0.2">
      <c r="A57" t="s">
        <v>2</v>
      </c>
      <c r="B57" t="s">
        <v>3</v>
      </c>
    </row>
    <row r="58" spans="1:6" x14ac:dyDescent="0.2">
      <c r="A58" t="s">
        <v>4</v>
      </c>
      <c r="B58">
        <v>1</v>
      </c>
    </row>
    <row r="59" spans="1:6" x14ac:dyDescent="0.2">
      <c r="A59" t="s">
        <v>5</v>
      </c>
      <c r="B59" t="s">
        <v>34</v>
      </c>
    </row>
    <row r="60" spans="1:6" x14ac:dyDescent="0.2">
      <c r="A60" t="s">
        <v>6</v>
      </c>
      <c r="B60" t="s">
        <v>15</v>
      </c>
    </row>
    <row r="61" spans="1:6" x14ac:dyDescent="0.2">
      <c r="A61" t="s">
        <v>64</v>
      </c>
      <c r="B61">
        <f>1-0.293</f>
        <v>0.70700000000000007</v>
      </c>
    </row>
    <row r="62" spans="1:6" ht="16" x14ac:dyDescent="0.2">
      <c r="A62" s="2" t="s">
        <v>9</v>
      </c>
    </row>
    <row r="63" spans="1:6" x14ac:dyDescent="0.2">
      <c r="A63" s="1" t="s">
        <v>10</v>
      </c>
      <c r="B63" s="1" t="s">
        <v>11</v>
      </c>
      <c r="C63" s="1" t="s">
        <v>6</v>
      </c>
      <c r="D63" s="1" t="s">
        <v>2</v>
      </c>
      <c r="E63" s="1" t="s">
        <v>12</v>
      </c>
      <c r="F63" s="1" t="s">
        <v>5</v>
      </c>
    </row>
    <row r="64" spans="1:6" ht="16" x14ac:dyDescent="0.2">
      <c r="A64" s="4" t="str">
        <f>B55</f>
        <v>market for battery capacity, Li-ion, NCA</v>
      </c>
      <c r="B64">
        <v>1</v>
      </c>
      <c r="C64" t="str">
        <f>B60</f>
        <v>kilowatt hour</v>
      </c>
      <c r="D64" t="s">
        <v>3</v>
      </c>
      <c r="E64" t="s">
        <v>13</v>
      </c>
      <c r="F64" t="str">
        <f>B59</f>
        <v>battery capacity, Li-ion, NCA</v>
      </c>
    </row>
    <row r="65" spans="1:6" x14ac:dyDescent="0.2">
      <c r="A65" t="s">
        <v>35</v>
      </c>
      <c r="B65" s="3">
        <f>1/(0.224*70.7%)</f>
        <v>6.3144069508991709</v>
      </c>
      <c r="C65" t="s">
        <v>7</v>
      </c>
      <c r="D65" t="s">
        <v>3</v>
      </c>
      <c r="E65" t="s">
        <v>14</v>
      </c>
      <c r="F65" t="s">
        <v>36</v>
      </c>
    </row>
    <row r="66" spans="1:6" x14ac:dyDescent="0.2">
      <c r="A66" t="s">
        <v>72</v>
      </c>
      <c r="B66" s="3">
        <f>-1*B65</f>
        <v>-6.3144069508991709</v>
      </c>
      <c r="C66" t="s">
        <v>7</v>
      </c>
      <c r="D66" t="s">
        <v>3</v>
      </c>
      <c r="E66" t="s">
        <v>14</v>
      </c>
      <c r="F66" t="s">
        <v>73</v>
      </c>
    </row>
    <row r="68" spans="1:6" ht="16" x14ac:dyDescent="0.2">
      <c r="A68" s="2" t="s">
        <v>0</v>
      </c>
      <c r="B68" s="2" t="s">
        <v>38</v>
      </c>
    </row>
    <row r="69" spans="1:6" x14ac:dyDescent="0.2">
      <c r="A69" t="s">
        <v>1</v>
      </c>
      <c r="B69" t="s">
        <v>59</v>
      </c>
    </row>
    <row r="70" spans="1:6" x14ac:dyDescent="0.2">
      <c r="A70" t="s">
        <v>2</v>
      </c>
      <c r="B70" t="s">
        <v>3</v>
      </c>
    </row>
    <row r="71" spans="1:6" x14ac:dyDescent="0.2">
      <c r="A71" t="s">
        <v>4</v>
      </c>
      <c r="B71">
        <v>1</v>
      </c>
    </row>
    <row r="72" spans="1:6" x14ac:dyDescent="0.2">
      <c r="A72" t="s">
        <v>5</v>
      </c>
      <c r="B72" t="s">
        <v>39</v>
      </c>
    </row>
    <row r="73" spans="1:6" x14ac:dyDescent="0.2">
      <c r="A73" t="s">
        <v>6</v>
      </c>
      <c r="B73" t="s">
        <v>15</v>
      </c>
    </row>
    <row r="74" spans="1:6" x14ac:dyDescent="0.2">
      <c r="A74" t="s">
        <v>64</v>
      </c>
      <c r="B74">
        <f>1-0.36</f>
        <v>0.64</v>
      </c>
    </row>
    <row r="75" spans="1:6" ht="16" x14ac:dyDescent="0.2">
      <c r="A75" s="2" t="s">
        <v>9</v>
      </c>
    </row>
    <row r="76" spans="1:6" x14ac:dyDescent="0.2">
      <c r="A76" s="1" t="s">
        <v>10</v>
      </c>
      <c r="B76" s="1" t="s">
        <v>11</v>
      </c>
      <c r="C76" s="1" t="s">
        <v>6</v>
      </c>
      <c r="D76" s="1" t="s">
        <v>2</v>
      </c>
      <c r="E76" s="1" t="s">
        <v>12</v>
      </c>
      <c r="F76" s="1" t="s">
        <v>5</v>
      </c>
    </row>
    <row r="77" spans="1:6" ht="16" x14ac:dyDescent="0.2">
      <c r="A77" s="6" t="str">
        <f>B68</f>
        <v>market for battery capacity, Li-ion, LTO</v>
      </c>
      <c r="B77">
        <v>1</v>
      </c>
      <c r="C77" t="str">
        <f>B73</f>
        <v>kilowatt hour</v>
      </c>
      <c r="D77" t="s">
        <v>3</v>
      </c>
      <c r="E77" t="s">
        <v>13</v>
      </c>
      <c r="F77" t="str">
        <f>B72</f>
        <v>battery capacity, Li-ion, LTO</v>
      </c>
    </row>
    <row r="78" spans="1:6" x14ac:dyDescent="0.2">
      <c r="A78" t="s">
        <v>40</v>
      </c>
      <c r="B78" s="3">
        <f>1/(0.085*64%)</f>
        <v>18.382352941176471</v>
      </c>
      <c r="C78" t="s">
        <v>7</v>
      </c>
      <c r="D78" t="s">
        <v>3</v>
      </c>
      <c r="E78" t="s">
        <v>14</v>
      </c>
      <c r="F78" t="s">
        <v>41</v>
      </c>
    </row>
    <row r="79" spans="1:6" x14ac:dyDescent="0.2">
      <c r="A79" t="s">
        <v>72</v>
      </c>
      <c r="B79" s="3">
        <f>-1*B78</f>
        <v>-18.382352941176471</v>
      </c>
      <c r="C79" t="s">
        <v>7</v>
      </c>
      <c r="D79" t="s">
        <v>3</v>
      </c>
      <c r="E79" t="s">
        <v>14</v>
      </c>
      <c r="F79" t="s">
        <v>73</v>
      </c>
    </row>
    <row r="81" spans="1:6" ht="16" x14ac:dyDescent="0.2">
      <c r="A81" s="2" t="s">
        <v>0</v>
      </c>
      <c r="B81" s="2" t="s">
        <v>74</v>
      </c>
    </row>
    <row r="82" spans="1:6" x14ac:dyDescent="0.2">
      <c r="A82" t="s">
        <v>1</v>
      </c>
      <c r="B82" t="s">
        <v>70</v>
      </c>
    </row>
    <row r="83" spans="1:6" x14ac:dyDescent="0.2">
      <c r="A83" t="s">
        <v>2</v>
      </c>
      <c r="B83" t="s">
        <v>3</v>
      </c>
    </row>
    <row r="84" spans="1:6" x14ac:dyDescent="0.2">
      <c r="A84" t="s">
        <v>4</v>
      </c>
      <c r="B84">
        <v>1</v>
      </c>
    </row>
    <row r="85" spans="1:6" x14ac:dyDescent="0.2">
      <c r="A85" t="s">
        <v>5</v>
      </c>
      <c r="B85" t="s">
        <v>75</v>
      </c>
    </row>
    <row r="86" spans="1:6" x14ac:dyDescent="0.2">
      <c r="A86" t="s">
        <v>6</v>
      </c>
      <c r="B86" t="s">
        <v>15</v>
      </c>
    </row>
    <row r="87" spans="1:6" x14ac:dyDescent="0.2">
      <c r="A87" t="s">
        <v>64</v>
      </c>
      <c r="B87">
        <f>1-0.13</f>
        <v>0.87</v>
      </c>
    </row>
    <row r="88" spans="1:6" ht="16" x14ac:dyDescent="0.2">
      <c r="A88" s="2" t="s">
        <v>9</v>
      </c>
    </row>
    <row r="89" spans="1:6" x14ac:dyDescent="0.2">
      <c r="A89" s="1" t="s">
        <v>10</v>
      </c>
      <c r="B89" s="1" t="s">
        <v>11</v>
      </c>
      <c r="C89" s="1" t="s">
        <v>6</v>
      </c>
      <c r="D89" s="1" t="s">
        <v>2</v>
      </c>
      <c r="E89" s="1" t="s">
        <v>12</v>
      </c>
      <c r="F89" s="1" t="s">
        <v>5</v>
      </c>
    </row>
    <row r="90" spans="1:6" ht="16" x14ac:dyDescent="0.2">
      <c r="A90" s="6" t="str">
        <f>B81</f>
        <v>market for battery capacity, Li-ion, LiMn2O4</v>
      </c>
      <c r="B90">
        <v>1</v>
      </c>
      <c r="C90" t="str">
        <f>B86</f>
        <v>kilowatt hour</v>
      </c>
      <c r="D90" t="s">
        <v>3</v>
      </c>
      <c r="E90" t="s">
        <v>13</v>
      </c>
      <c r="F90" t="str">
        <f>B85</f>
        <v>battery capacity, Li-ion, LiMn2O4</v>
      </c>
    </row>
    <row r="91" spans="1:6" x14ac:dyDescent="0.2">
      <c r="A91" t="s">
        <v>68</v>
      </c>
      <c r="B91" s="3">
        <f>1/(32/280)</f>
        <v>8.75</v>
      </c>
      <c r="C91" t="s">
        <v>7</v>
      </c>
      <c r="D91" t="s">
        <v>3</v>
      </c>
      <c r="E91" t="s">
        <v>14</v>
      </c>
      <c r="F91" t="s">
        <v>69</v>
      </c>
    </row>
    <row r="92" spans="1:6" x14ac:dyDescent="0.2">
      <c r="A92" t="s">
        <v>72</v>
      </c>
      <c r="B92" s="3">
        <f>-1*B91</f>
        <v>-8.75</v>
      </c>
      <c r="C92" t="s">
        <v>7</v>
      </c>
      <c r="D92" t="s">
        <v>3</v>
      </c>
      <c r="E92" t="s">
        <v>14</v>
      </c>
      <c r="F92" t="s">
        <v>73</v>
      </c>
    </row>
    <row r="94" spans="1:6" ht="16" x14ac:dyDescent="0.2">
      <c r="A94" s="2" t="s">
        <v>0</v>
      </c>
      <c r="B94" s="2" t="s">
        <v>76</v>
      </c>
    </row>
    <row r="95" spans="1:6" x14ac:dyDescent="0.2">
      <c r="A95" t="s">
        <v>1</v>
      </c>
      <c r="B95" t="s">
        <v>65</v>
      </c>
    </row>
    <row r="96" spans="1:6" x14ac:dyDescent="0.2">
      <c r="A96" t="s">
        <v>2</v>
      </c>
      <c r="B96" t="s">
        <v>3</v>
      </c>
    </row>
    <row r="97" spans="1:6" x14ac:dyDescent="0.2">
      <c r="A97" t="s">
        <v>4</v>
      </c>
      <c r="B97">
        <v>1</v>
      </c>
    </row>
    <row r="98" spans="1:6" x14ac:dyDescent="0.2">
      <c r="A98" t="s">
        <v>5</v>
      </c>
      <c r="B98" t="s">
        <v>77</v>
      </c>
    </row>
    <row r="99" spans="1:6" x14ac:dyDescent="0.2">
      <c r="A99" t="s">
        <v>6</v>
      </c>
      <c r="B99" t="s">
        <v>15</v>
      </c>
    </row>
    <row r="100" spans="1:6" x14ac:dyDescent="0.2">
      <c r="A100" t="s">
        <v>64</v>
      </c>
      <c r="B100">
        <f>1-0.25</f>
        <v>0.75</v>
      </c>
    </row>
    <row r="101" spans="1:6" ht="16" x14ac:dyDescent="0.2">
      <c r="A101" s="2" t="s">
        <v>9</v>
      </c>
    </row>
    <row r="102" spans="1:6" x14ac:dyDescent="0.2">
      <c r="A102" s="1" t="s">
        <v>10</v>
      </c>
      <c r="B102" s="1" t="s">
        <v>11</v>
      </c>
      <c r="C102" s="1" t="s">
        <v>6</v>
      </c>
      <c r="D102" s="1" t="s">
        <v>2</v>
      </c>
      <c r="E102" s="1" t="s">
        <v>12</v>
      </c>
      <c r="F102" s="1" t="s">
        <v>5</v>
      </c>
    </row>
    <row r="103" spans="1:6" ht="16" x14ac:dyDescent="0.2">
      <c r="A103" s="4" t="str">
        <f>B94</f>
        <v>market for battery capacity, Li-sulfur, Li-S</v>
      </c>
      <c r="B103">
        <v>1</v>
      </c>
      <c r="C103" t="str">
        <f>B99</f>
        <v>kilowatt hour</v>
      </c>
      <c r="D103" t="s">
        <v>3</v>
      </c>
      <c r="E103" t="s">
        <v>13</v>
      </c>
      <c r="F103" t="str">
        <f>B98</f>
        <v>battery capacity, Li-sulfur, Li-S</v>
      </c>
    </row>
    <row r="104" spans="1:6" x14ac:dyDescent="0.2">
      <c r="A104" t="s">
        <v>42</v>
      </c>
      <c r="B104" s="3">
        <f>1/(0.15*75%)</f>
        <v>8.8888888888888893</v>
      </c>
      <c r="C104" t="s">
        <v>7</v>
      </c>
      <c r="D104" t="s">
        <v>3</v>
      </c>
      <c r="E104" t="s">
        <v>14</v>
      </c>
      <c r="F104" t="s">
        <v>43</v>
      </c>
    </row>
    <row r="105" spans="1:6" x14ac:dyDescent="0.2">
      <c r="A105" t="s">
        <v>72</v>
      </c>
      <c r="B105" s="3">
        <f>-1*B104</f>
        <v>-8.8888888888888893</v>
      </c>
      <c r="C105" t="s">
        <v>7</v>
      </c>
      <c r="D105" t="s">
        <v>3</v>
      </c>
      <c r="E105" t="s">
        <v>14</v>
      </c>
      <c r="F105" t="s">
        <v>73</v>
      </c>
    </row>
    <row r="107" spans="1:6" ht="16" x14ac:dyDescent="0.2">
      <c r="A107" s="2" t="s">
        <v>0</v>
      </c>
      <c r="B107" s="2" t="s">
        <v>44</v>
      </c>
    </row>
    <row r="108" spans="1:6" x14ac:dyDescent="0.2">
      <c r="A108" t="s">
        <v>1</v>
      </c>
      <c r="B108" t="s">
        <v>67</v>
      </c>
    </row>
    <row r="109" spans="1:6" x14ac:dyDescent="0.2">
      <c r="A109" t="s">
        <v>2</v>
      </c>
      <c r="B109" t="s">
        <v>3</v>
      </c>
    </row>
    <row r="110" spans="1:6" x14ac:dyDescent="0.2">
      <c r="A110" t="s">
        <v>4</v>
      </c>
      <c r="B110">
        <v>1</v>
      </c>
    </row>
    <row r="111" spans="1:6" x14ac:dyDescent="0.2">
      <c r="A111" t="s">
        <v>5</v>
      </c>
      <c r="B111" t="s">
        <v>45</v>
      </c>
    </row>
    <row r="112" spans="1:6" x14ac:dyDescent="0.2">
      <c r="A112" t="s">
        <v>6</v>
      </c>
      <c r="B112" t="s">
        <v>15</v>
      </c>
    </row>
    <row r="113" spans="1:6" x14ac:dyDescent="0.2">
      <c r="A113" t="s">
        <v>64</v>
      </c>
      <c r="B113">
        <f>1-0.45</f>
        <v>0.55000000000000004</v>
      </c>
    </row>
    <row r="114" spans="1:6" ht="16" x14ac:dyDescent="0.2">
      <c r="A114" s="2" t="s">
        <v>9</v>
      </c>
    </row>
    <row r="115" spans="1:6" x14ac:dyDescent="0.2">
      <c r="A115" s="1" t="s">
        <v>10</v>
      </c>
      <c r="B115" s="1" t="s">
        <v>11</v>
      </c>
      <c r="C115" s="1" t="s">
        <v>6</v>
      </c>
      <c r="D115" s="1" t="s">
        <v>2</v>
      </c>
      <c r="E115" s="1" t="s">
        <v>12</v>
      </c>
      <c r="F115" s="1" t="s">
        <v>5</v>
      </c>
    </row>
    <row r="116" spans="1:6" ht="16" x14ac:dyDescent="0.2">
      <c r="A116" s="4" t="str">
        <f>B107</f>
        <v>market for battery capacity, Li-ion, Li-O2</v>
      </c>
      <c r="B116">
        <v>1</v>
      </c>
      <c r="C116" t="str">
        <f>B112</f>
        <v>kilowatt hour</v>
      </c>
      <c r="D116" t="s">
        <v>3</v>
      </c>
      <c r="E116" t="s">
        <v>13</v>
      </c>
      <c r="F116" t="str">
        <f>B111</f>
        <v>battery capacity, Li-ion, Li-O2</v>
      </c>
    </row>
    <row r="117" spans="1:6" x14ac:dyDescent="0.2">
      <c r="A117" t="s">
        <v>46</v>
      </c>
      <c r="B117" s="3">
        <f>1/0.198</f>
        <v>5.0505050505050502</v>
      </c>
      <c r="C117" t="s">
        <v>7</v>
      </c>
      <c r="D117" t="s">
        <v>3</v>
      </c>
      <c r="E117" t="s">
        <v>14</v>
      </c>
      <c r="F117" t="s">
        <v>47</v>
      </c>
    </row>
    <row r="118" spans="1:6" x14ac:dyDescent="0.2">
      <c r="A118" t="s">
        <v>72</v>
      </c>
      <c r="B118" s="3">
        <f>-1*B117</f>
        <v>-5.0505050505050502</v>
      </c>
      <c r="C118" t="s">
        <v>7</v>
      </c>
      <c r="D118" t="s">
        <v>3</v>
      </c>
      <c r="E118" t="s">
        <v>14</v>
      </c>
      <c r="F118" t="s">
        <v>73</v>
      </c>
    </row>
    <row r="120" spans="1:6" ht="16" x14ac:dyDescent="0.2">
      <c r="A120" s="2" t="s">
        <v>0</v>
      </c>
      <c r="B120" s="2" t="s">
        <v>48</v>
      </c>
    </row>
    <row r="121" spans="1:6" x14ac:dyDescent="0.2">
      <c r="A121" t="s">
        <v>1</v>
      </c>
      <c r="B121" t="s">
        <v>66</v>
      </c>
    </row>
    <row r="122" spans="1:6" x14ac:dyDescent="0.2">
      <c r="A122" t="s">
        <v>2</v>
      </c>
      <c r="B122" t="s">
        <v>3</v>
      </c>
    </row>
    <row r="123" spans="1:6" x14ac:dyDescent="0.2">
      <c r="A123" t="s">
        <v>4</v>
      </c>
      <c r="B123">
        <v>1</v>
      </c>
    </row>
    <row r="124" spans="1:6" x14ac:dyDescent="0.2">
      <c r="A124" t="s">
        <v>5</v>
      </c>
      <c r="B124" t="s">
        <v>51</v>
      </c>
    </row>
    <row r="125" spans="1:6" x14ac:dyDescent="0.2">
      <c r="A125" t="s">
        <v>6</v>
      </c>
      <c r="B125" t="s">
        <v>15</v>
      </c>
    </row>
    <row r="126" spans="1:6" x14ac:dyDescent="0.2">
      <c r="A126" t="s">
        <v>64</v>
      </c>
      <c r="B126">
        <f>1-0.25</f>
        <v>0.75</v>
      </c>
    </row>
    <row r="127" spans="1:6" ht="16" x14ac:dyDescent="0.2">
      <c r="A127" s="2" t="s">
        <v>9</v>
      </c>
    </row>
    <row r="128" spans="1:6" x14ac:dyDescent="0.2">
      <c r="A128" s="1" t="s">
        <v>10</v>
      </c>
      <c r="B128" s="1" t="s">
        <v>11</v>
      </c>
      <c r="C128" s="1" t="s">
        <v>6</v>
      </c>
      <c r="D128" s="1" t="s">
        <v>2</v>
      </c>
      <c r="E128" s="1" t="s">
        <v>12</v>
      </c>
      <c r="F128" s="1" t="s">
        <v>5</v>
      </c>
    </row>
    <row r="129" spans="1:8" ht="16" x14ac:dyDescent="0.2">
      <c r="A129" s="4" t="str">
        <f>B120</f>
        <v>market for battery capacity, Sodium-ion, SiB</v>
      </c>
      <c r="B129">
        <v>1</v>
      </c>
      <c r="C129" t="str">
        <f>B125</f>
        <v>kilowatt hour</v>
      </c>
      <c r="D129" t="s">
        <v>3</v>
      </c>
      <c r="E129" t="s">
        <v>13</v>
      </c>
      <c r="F129" t="str">
        <f>B124</f>
        <v>battery capacity, Sodium-ion, SiB</v>
      </c>
    </row>
    <row r="130" spans="1:8" x14ac:dyDescent="0.2">
      <c r="A130" t="s">
        <v>49</v>
      </c>
      <c r="B130" s="3">
        <f>1/(0.157*75%)</f>
        <v>8.4925690021231421</v>
      </c>
      <c r="C130" t="s">
        <v>7</v>
      </c>
      <c r="D130" t="s">
        <v>3</v>
      </c>
      <c r="E130" t="s">
        <v>14</v>
      </c>
      <c r="F130" t="s">
        <v>50</v>
      </c>
    </row>
    <row r="131" spans="1:8" x14ac:dyDescent="0.2">
      <c r="A131" t="s">
        <v>72</v>
      </c>
      <c r="B131" s="3">
        <f>-1*B130</f>
        <v>-8.4925690021231421</v>
      </c>
      <c r="C131" t="s">
        <v>7</v>
      </c>
      <c r="D131" t="s">
        <v>3</v>
      </c>
      <c r="E131" t="s">
        <v>14</v>
      </c>
      <c r="F131" t="s">
        <v>73</v>
      </c>
    </row>
    <row r="133" spans="1:8" ht="16" x14ac:dyDescent="0.2">
      <c r="A133" s="2" t="s">
        <v>0</v>
      </c>
      <c r="B133" s="2" t="s">
        <v>63</v>
      </c>
    </row>
    <row r="134" spans="1:8" x14ac:dyDescent="0.2">
      <c r="A134" t="s">
        <v>1</v>
      </c>
      <c r="B134" t="s">
        <v>61</v>
      </c>
    </row>
    <row r="135" spans="1:8" x14ac:dyDescent="0.2">
      <c r="A135" t="s">
        <v>2</v>
      </c>
      <c r="B135" t="s">
        <v>3</v>
      </c>
    </row>
    <row r="136" spans="1:8" x14ac:dyDescent="0.2">
      <c r="A136" t="s">
        <v>4</v>
      </c>
      <c r="B136">
        <v>1</v>
      </c>
    </row>
    <row r="137" spans="1:8" x14ac:dyDescent="0.2">
      <c r="A137" t="s">
        <v>5</v>
      </c>
      <c r="B137" t="s">
        <v>71</v>
      </c>
    </row>
    <row r="138" spans="1:8" x14ac:dyDescent="0.2">
      <c r="A138" t="s">
        <v>6</v>
      </c>
      <c r="B138" t="s">
        <v>15</v>
      </c>
    </row>
    <row r="139" spans="1:8" x14ac:dyDescent="0.2">
      <c r="A139" t="s">
        <v>8</v>
      </c>
      <c r="B139" t="s">
        <v>60</v>
      </c>
    </row>
    <row r="140" spans="1:8" x14ac:dyDescent="0.2">
      <c r="A140" s="1" t="s">
        <v>9</v>
      </c>
      <c r="B140" s="1"/>
      <c r="C140" s="1"/>
      <c r="D140" s="1"/>
      <c r="E140" s="1"/>
      <c r="F140" s="1"/>
      <c r="G140" s="1"/>
    </row>
    <row r="141" spans="1:8" x14ac:dyDescent="0.2">
      <c r="A141" s="1" t="s">
        <v>10</v>
      </c>
      <c r="B141" s="1" t="s">
        <v>11</v>
      </c>
      <c r="C141" s="1" t="s">
        <v>6</v>
      </c>
      <c r="D141" s="1" t="s">
        <v>16</v>
      </c>
      <c r="E141" s="1" t="s">
        <v>2</v>
      </c>
      <c r="F141" s="1" t="s">
        <v>12</v>
      </c>
      <c r="G141" s="1" t="s">
        <v>5</v>
      </c>
      <c r="H141" s="1" t="s">
        <v>1</v>
      </c>
    </row>
    <row r="142" spans="1:8" ht="16" x14ac:dyDescent="0.2">
      <c r="A142" s="5" t="str">
        <f>B133</f>
        <v>market for battery capacity, Sodium-Nickel-Chloride, Na-NiCl</v>
      </c>
      <c r="B142">
        <v>1</v>
      </c>
      <c r="C142" t="s">
        <v>15</v>
      </c>
      <c r="E142" t="str">
        <f>B135</f>
        <v>GLO</v>
      </c>
      <c r="F142" t="s">
        <v>13</v>
      </c>
      <c r="G142" t="str">
        <f>B137</f>
        <v>battery capacity, Na-NiCl</v>
      </c>
    </row>
    <row r="143" spans="1:8" x14ac:dyDescent="0.2">
      <c r="A143" t="s">
        <v>52</v>
      </c>
      <c r="B143" s="3">
        <f>1/0.116</f>
        <v>8.6206896551724128</v>
      </c>
      <c r="C143" t="s">
        <v>7</v>
      </c>
      <c r="E143" t="s">
        <v>3</v>
      </c>
      <c r="F143" t="s">
        <v>14</v>
      </c>
      <c r="G143" t="s">
        <v>53</v>
      </c>
    </row>
    <row r="144" spans="1:8" x14ac:dyDescent="0.2">
      <c r="A144" t="s">
        <v>72</v>
      </c>
      <c r="B144" s="3">
        <f>-1*B143</f>
        <v>-8.6206896551724128</v>
      </c>
      <c r="C144" t="s">
        <v>7</v>
      </c>
      <c r="D144" t="s">
        <v>3</v>
      </c>
      <c r="E144" t="s">
        <v>14</v>
      </c>
      <c r="F144" t="s">
        <v>73</v>
      </c>
    </row>
  </sheetData>
  <autoFilter ref="A1:O54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Battery - NMC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2021-12-06T10:43:53Z</dcterms:created>
  <dcterms:modified xsi:type="dcterms:W3CDTF">2024-07-16T14:37:53Z</dcterms:modified>
</cp:coreProperties>
</file>