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haithamdata/Documents/Prog/My Productivity/Project Managment/Project managment tamblet/"/>
    </mc:Choice>
  </mc:AlternateContent>
  <xr:revisionPtr revIDLastSave="0" documentId="13_ncr:1_{AC51DC15-4C2F-4A4A-83D8-B7FB23613F3D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Project Tasks" sheetId="1" r:id="rId1"/>
    <sheet name="Analytics Dashboard" sheetId="2" r:id="rId2"/>
    <sheet name="Gantt Chart" sheetId="3" r:id="rId3"/>
    <sheet name="Reports" sheetId="4" r:id="rId4"/>
    <sheet name="User Guide" sheetId="5" r:id="rId5"/>
  </sheets>
  <definedNames>
    <definedName name="_xlnm._FilterDatabase" localSheetId="0" hidden="1">'Project Tasks'!$A$1:$AN$1000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4" l="1"/>
  <c r="E49" i="3"/>
  <c r="D49" i="3"/>
  <c r="C49" i="3"/>
  <c r="B49" i="3"/>
  <c r="A49" i="3"/>
  <c r="E48" i="3"/>
  <c r="C48" i="3"/>
  <c r="B48" i="3"/>
  <c r="A48" i="3"/>
  <c r="E47" i="3"/>
  <c r="C47" i="3"/>
  <c r="B47" i="3"/>
  <c r="A47" i="3"/>
  <c r="E46" i="3"/>
  <c r="C46" i="3"/>
  <c r="B46" i="3"/>
  <c r="A46" i="3"/>
  <c r="E45" i="3"/>
  <c r="D45" i="3"/>
  <c r="C45" i="3"/>
  <c r="B45" i="3"/>
  <c r="A45" i="3"/>
  <c r="E44" i="3"/>
  <c r="C44" i="3"/>
  <c r="B44" i="3"/>
  <c r="A44" i="3"/>
  <c r="E43" i="3"/>
  <c r="C43" i="3"/>
  <c r="B43" i="3"/>
  <c r="A43" i="3"/>
  <c r="E42" i="3"/>
  <c r="C42" i="3"/>
  <c r="B42" i="3"/>
  <c r="A42" i="3"/>
  <c r="E41" i="3"/>
  <c r="D41" i="3"/>
  <c r="C41" i="3"/>
  <c r="B41" i="3"/>
  <c r="A41" i="3"/>
  <c r="E40" i="3"/>
  <c r="C40" i="3"/>
  <c r="B40" i="3"/>
  <c r="A40" i="3"/>
  <c r="E39" i="3"/>
  <c r="C39" i="3"/>
  <c r="B39" i="3"/>
  <c r="A39" i="3"/>
  <c r="E38" i="3"/>
  <c r="C38" i="3"/>
  <c r="B38" i="3"/>
  <c r="A38" i="3"/>
  <c r="E37" i="3"/>
  <c r="D37" i="3"/>
  <c r="C37" i="3"/>
  <c r="B37" i="3"/>
  <c r="A37" i="3"/>
  <c r="E36" i="3"/>
  <c r="C36" i="3"/>
  <c r="B36" i="3"/>
  <c r="A36" i="3"/>
  <c r="E35" i="3"/>
  <c r="C35" i="3"/>
  <c r="B35" i="3"/>
  <c r="A35" i="3"/>
  <c r="E34" i="3"/>
  <c r="C34" i="3"/>
  <c r="B34" i="3"/>
  <c r="A34" i="3"/>
  <c r="E33" i="3"/>
  <c r="D33" i="3"/>
  <c r="C33" i="3"/>
  <c r="B33" i="3"/>
  <c r="A33" i="3"/>
  <c r="E32" i="3"/>
  <c r="C32" i="3"/>
  <c r="B32" i="3"/>
  <c r="A32" i="3"/>
  <c r="E31" i="3"/>
  <c r="C31" i="3"/>
  <c r="B31" i="3"/>
  <c r="A31" i="3"/>
  <c r="E30" i="3"/>
  <c r="C30" i="3"/>
  <c r="B30" i="3"/>
  <c r="A30" i="3"/>
  <c r="E29" i="3"/>
  <c r="C29" i="3"/>
  <c r="B29" i="3"/>
  <c r="A29" i="3"/>
  <c r="E28" i="3"/>
  <c r="C28" i="3"/>
  <c r="B28" i="3"/>
  <c r="A28" i="3"/>
  <c r="E27" i="3"/>
  <c r="C27" i="3"/>
  <c r="B27" i="3"/>
  <c r="A27" i="3"/>
  <c r="E26" i="3"/>
  <c r="C26" i="3"/>
  <c r="B26" i="3"/>
  <c r="A26" i="3"/>
  <c r="E25" i="3"/>
  <c r="C25" i="3"/>
  <c r="B25" i="3"/>
  <c r="A25" i="3"/>
  <c r="E24" i="3"/>
  <c r="C24" i="3"/>
  <c r="B24" i="3"/>
  <c r="A24" i="3"/>
  <c r="E23" i="3"/>
  <c r="C23" i="3"/>
  <c r="B23" i="3"/>
  <c r="A23" i="3"/>
  <c r="E22" i="3"/>
  <c r="C22" i="3"/>
  <c r="B22" i="3"/>
  <c r="A22" i="3"/>
  <c r="E21" i="3"/>
  <c r="C21" i="3"/>
  <c r="B21" i="3"/>
  <c r="A21" i="3"/>
  <c r="E20" i="3"/>
  <c r="C20" i="3"/>
  <c r="B20" i="3"/>
  <c r="A20" i="3"/>
  <c r="E19" i="3"/>
  <c r="C19" i="3"/>
  <c r="B19" i="3"/>
  <c r="A19" i="3"/>
  <c r="E18" i="3"/>
  <c r="C18" i="3"/>
  <c r="B18" i="3"/>
  <c r="A18" i="3"/>
  <c r="E17" i="3"/>
  <c r="C17" i="3"/>
  <c r="B17" i="3"/>
  <c r="A17" i="3"/>
  <c r="E16" i="3"/>
  <c r="C16" i="3"/>
  <c r="B16" i="3"/>
  <c r="A16" i="3"/>
  <c r="E15" i="3"/>
  <c r="C15" i="3"/>
  <c r="B15" i="3"/>
  <c r="A15" i="3"/>
  <c r="E14" i="3"/>
  <c r="C14" i="3"/>
  <c r="B14" i="3"/>
  <c r="A14" i="3"/>
  <c r="E13" i="3"/>
  <c r="C13" i="3"/>
  <c r="B13" i="3"/>
  <c r="A13" i="3"/>
  <c r="E12" i="3"/>
  <c r="C12" i="3"/>
  <c r="B12" i="3"/>
  <c r="A12" i="3"/>
  <c r="E11" i="3"/>
  <c r="C11" i="3"/>
  <c r="B11" i="3"/>
  <c r="A11" i="3"/>
  <c r="E10" i="3"/>
  <c r="C10" i="3"/>
  <c r="B10" i="3"/>
  <c r="A10" i="3"/>
  <c r="E9" i="3"/>
  <c r="C9" i="3"/>
  <c r="B9" i="3"/>
  <c r="A9" i="3"/>
  <c r="E8" i="3"/>
  <c r="C8" i="3"/>
  <c r="B8" i="3"/>
  <c r="A8" i="3"/>
  <c r="E7" i="3"/>
  <c r="C7" i="3"/>
  <c r="B7" i="3"/>
  <c r="A7" i="3"/>
  <c r="K4" i="2"/>
  <c r="I4" i="2"/>
  <c r="AK49" i="1"/>
  <c r="AI49" i="1"/>
  <c r="K49" i="1"/>
  <c r="AG49" i="1" s="1"/>
  <c r="H49" i="1"/>
  <c r="AD49" i="1" s="1"/>
  <c r="AK48" i="1"/>
  <c r="AI48" i="1"/>
  <c r="AD48" i="1"/>
  <c r="AE48" i="1" s="1"/>
  <c r="H48" i="1"/>
  <c r="K48" i="1" s="1"/>
  <c r="AK47" i="1"/>
  <c r="AJ47" i="1"/>
  <c r="AI47" i="1"/>
  <c r="K47" i="1"/>
  <c r="AG47" i="1" s="1"/>
  <c r="H47" i="1"/>
  <c r="AD47" i="1" s="1"/>
  <c r="AK46" i="1"/>
  <c r="K46" i="1"/>
  <c r="AG46" i="1" s="1"/>
  <c r="H46" i="1"/>
  <c r="AD46" i="1" s="1"/>
  <c r="AK45" i="1"/>
  <c r="AI45" i="1"/>
  <c r="AD45" i="1"/>
  <c r="K45" i="1"/>
  <c r="AJ45" i="1" s="1"/>
  <c r="H45" i="1"/>
  <c r="AK44" i="1"/>
  <c r="AI44" i="1"/>
  <c r="AD44" i="1"/>
  <c r="K44" i="1"/>
  <c r="AG44" i="1" s="1"/>
  <c r="H44" i="1"/>
  <c r="AK43" i="1"/>
  <c r="H43" i="1"/>
  <c r="AD43" i="1" s="1"/>
  <c r="AK42" i="1"/>
  <c r="H42" i="1"/>
  <c r="AI42" i="1" s="1"/>
  <c r="AK41" i="1"/>
  <c r="AI41" i="1"/>
  <c r="K41" i="1"/>
  <c r="AG41" i="1" s="1"/>
  <c r="H41" i="1"/>
  <c r="D46" i="3" s="1"/>
  <c r="AK40" i="1"/>
  <c r="AI40" i="1"/>
  <c r="AD40" i="1"/>
  <c r="AE40" i="1" s="1"/>
  <c r="H40" i="1"/>
  <c r="K40" i="1" s="1"/>
  <c r="AK39" i="1"/>
  <c r="AI39" i="1"/>
  <c r="K39" i="1"/>
  <c r="AG39" i="1" s="1"/>
  <c r="H39" i="1"/>
  <c r="D44" i="3" s="1"/>
  <c r="AK38" i="1"/>
  <c r="K38" i="1"/>
  <c r="AG38" i="1" s="1"/>
  <c r="H38" i="1"/>
  <c r="AD38" i="1" s="1"/>
  <c r="AK37" i="1"/>
  <c r="AI37" i="1"/>
  <c r="AD37" i="1"/>
  <c r="K37" i="1"/>
  <c r="AJ37" i="1" s="1"/>
  <c r="H37" i="1"/>
  <c r="D42" i="3" s="1"/>
  <c r="AK36" i="1"/>
  <c r="AI36" i="1"/>
  <c r="AD36" i="1"/>
  <c r="K36" i="1"/>
  <c r="AG36" i="1" s="1"/>
  <c r="H36" i="1"/>
  <c r="AK35" i="1"/>
  <c r="H35" i="1"/>
  <c r="AD35" i="1" s="1"/>
  <c r="AK34" i="1"/>
  <c r="H34" i="1"/>
  <c r="AI34" i="1" s="1"/>
  <c r="AK33" i="1"/>
  <c r="AI33" i="1"/>
  <c r="K33" i="1"/>
  <c r="AG33" i="1" s="1"/>
  <c r="H33" i="1"/>
  <c r="D38" i="3" s="1"/>
  <c r="AK32" i="1"/>
  <c r="AI32" i="1"/>
  <c r="AD32" i="1"/>
  <c r="AE32" i="1" s="1"/>
  <c r="H32" i="1"/>
  <c r="K32" i="1" s="1"/>
  <c r="AK31" i="1"/>
  <c r="AI31" i="1"/>
  <c r="K31" i="1"/>
  <c r="AG31" i="1" s="1"/>
  <c r="H31" i="1"/>
  <c r="D36" i="3" s="1"/>
  <c r="AK30" i="1"/>
  <c r="K30" i="1"/>
  <c r="AG30" i="1" s="1"/>
  <c r="H30" i="1"/>
  <c r="AD30" i="1" s="1"/>
  <c r="AK29" i="1"/>
  <c r="AI29" i="1"/>
  <c r="AD29" i="1"/>
  <c r="K29" i="1"/>
  <c r="AJ29" i="1" s="1"/>
  <c r="H29" i="1"/>
  <c r="D34" i="3" s="1"/>
  <c r="AK28" i="1"/>
  <c r="AI28" i="1"/>
  <c r="AD28" i="1"/>
  <c r="K28" i="1"/>
  <c r="AG28" i="1" s="1"/>
  <c r="H28" i="1"/>
  <c r="AK27" i="1"/>
  <c r="H27" i="1"/>
  <c r="AD27" i="1" s="1"/>
  <c r="AK26" i="1"/>
  <c r="H26" i="1"/>
  <c r="AI26" i="1" s="1"/>
  <c r="AK25" i="1"/>
  <c r="Y25" i="1"/>
  <c r="K25" i="1"/>
  <c r="AG25" i="1" s="1"/>
  <c r="H25" i="1"/>
  <c r="AI25" i="1" s="1"/>
  <c r="AK24" i="1"/>
  <c r="AI24" i="1"/>
  <c r="H24" i="1"/>
  <c r="D29" i="3" s="1"/>
  <c r="AK23" i="1"/>
  <c r="AI23" i="1"/>
  <c r="H23" i="1"/>
  <c r="K23" i="1" s="1"/>
  <c r="AK22" i="1"/>
  <c r="AI22" i="1"/>
  <c r="H22" i="1"/>
  <c r="K22" i="1" s="1"/>
  <c r="AK21" i="1"/>
  <c r="AI21" i="1"/>
  <c r="K21" i="1"/>
  <c r="F26" i="3" s="1"/>
  <c r="H21" i="1"/>
  <c r="AD21" i="1" s="1"/>
  <c r="AK20" i="1"/>
  <c r="K20" i="1"/>
  <c r="H20" i="1"/>
  <c r="D25" i="3" s="1"/>
  <c r="AK19" i="1"/>
  <c r="AD19" i="1"/>
  <c r="H19" i="1"/>
  <c r="D24" i="3" s="1"/>
  <c r="AK18" i="1"/>
  <c r="AI18" i="1"/>
  <c r="H18" i="1"/>
  <c r="D23" i="3" s="1"/>
  <c r="AK17" i="1"/>
  <c r="AI17" i="1"/>
  <c r="AD17" i="1"/>
  <c r="AE17" i="1" s="1"/>
  <c r="AF17" i="1" s="1"/>
  <c r="P17" i="1" s="1"/>
  <c r="H17" i="1"/>
  <c r="AK16" i="1"/>
  <c r="AI16" i="1"/>
  <c r="H16" i="1"/>
  <c r="D21" i="3" s="1"/>
  <c r="AK15" i="1"/>
  <c r="AI15" i="1"/>
  <c r="Y15" i="1"/>
  <c r="K15" i="1"/>
  <c r="AG15" i="1" s="1"/>
  <c r="H15" i="1"/>
  <c r="AK14" i="1"/>
  <c r="AI14" i="1"/>
  <c r="AG14" i="1"/>
  <c r="AD14" i="1"/>
  <c r="AE14" i="1" s="1"/>
  <c r="Y14" i="1"/>
  <c r="K14" i="1"/>
  <c r="H14" i="1"/>
  <c r="D19" i="3" s="1"/>
  <c r="AK13" i="1"/>
  <c r="AI13" i="1"/>
  <c r="AD13" i="1"/>
  <c r="Y13" i="1"/>
  <c r="K13" i="1"/>
  <c r="F18" i="3" s="1"/>
  <c r="H13" i="1"/>
  <c r="D18" i="3" s="1"/>
  <c r="AK12" i="1"/>
  <c r="AJ12" i="1"/>
  <c r="Y12" i="1"/>
  <c r="K12" i="1"/>
  <c r="F17" i="3" s="1"/>
  <c r="H12" i="1"/>
  <c r="AK11" i="1"/>
  <c r="Y11" i="1"/>
  <c r="K11" i="1"/>
  <c r="F16" i="3" s="1"/>
  <c r="H11" i="1"/>
  <c r="AD11" i="1" s="1"/>
  <c r="AK10" i="1"/>
  <c r="AI10" i="1"/>
  <c r="Y10" i="1"/>
  <c r="K10" i="1"/>
  <c r="F15" i="3" s="1"/>
  <c r="H10" i="1"/>
  <c r="D15" i="3" s="1"/>
  <c r="AK9" i="1"/>
  <c r="H9" i="1"/>
  <c r="AI9" i="1" s="1"/>
  <c r="AK8" i="1"/>
  <c r="AI8" i="1"/>
  <c r="Y8" i="1"/>
  <c r="K8" i="1"/>
  <c r="F13" i="3" s="1"/>
  <c r="H8" i="1"/>
  <c r="D13" i="3" s="1"/>
  <c r="AK7" i="1"/>
  <c r="AG7" i="1"/>
  <c r="H7" i="1"/>
  <c r="AK6" i="1"/>
  <c r="AI6" i="1"/>
  <c r="AG6" i="1"/>
  <c r="AD6" i="1"/>
  <c r="K6" i="1"/>
  <c r="H6" i="1"/>
  <c r="D11" i="3" s="1"/>
  <c r="AK5" i="1"/>
  <c r="AI5" i="1"/>
  <c r="AD5" i="1"/>
  <c r="K5" i="1"/>
  <c r="F10" i="3" s="1"/>
  <c r="H5" i="1"/>
  <c r="D10" i="3" s="1"/>
  <c r="AK4" i="1"/>
  <c r="AI4" i="1"/>
  <c r="AD4" i="1"/>
  <c r="AE4" i="1" s="1"/>
  <c r="H4" i="1"/>
  <c r="D9" i="3" s="1"/>
  <c r="AK3" i="1"/>
  <c r="Y3" i="1"/>
  <c r="K3" i="1"/>
  <c r="F8" i="3" s="1"/>
  <c r="H3" i="1"/>
  <c r="AK2" i="1"/>
  <c r="C8" i="4" s="1"/>
  <c r="AI2" i="1"/>
  <c r="AD2" i="1"/>
  <c r="H2" i="1"/>
  <c r="D7" i="3" s="1"/>
  <c r="AJ39" i="1" l="1"/>
  <c r="AJ31" i="1"/>
  <c r="AJ44" i="1"/>
  <c r="F42" i="3"/>
  <c r="AJ36" i="1"/>
  <c r="AJ28" i="1"/>
  <c r="F30" i="3"/>
  <c r="F46" i="3"/>
  <c r="F34" i="3"/>
  <c r="AJ8" i="1"/>
  <c r="AJ10" i="1"/>
  <c r="AJ13" i="1"/>
  <c r="F38" i="3"/>
  <c r="AF32" i="1"/>
  <c r="P32" i="1" s="1"/>
  <c r="AF40" i="1"/>
  <c r="P40" i="1" s="1"/>
  <c r="AF48" i="1"/>
  <c r="P48" i="1" s="1"/>
  <c r="AE11" i="1"/>
  <c r="AF11" i="1" s="1"/>
  <c r="P11" i="1" s="1"/>
  <c r="D12" i="3"/>
  <c r="AD7" i="1"/>
  <c r="AI7" i="1"/>
  <c r="AG10" i="1"/>
  <c r="AE5" i="1"/>
  <c r="AF5" i="1" s="1"/>
  <c r="K7" i="1"/>
  <c r="AG12" i="1"/>
  <c r="AF14" i="1"/>
  <c r="P14" i="1" s="1"/>
  <c r="AE21" i="1"/>
  <c r="AF21" i="1" s="1"/>
  <c r="AE19" i="1"/>
  <c r="AF19" i="1" s="1"/>
  <c r="P19" i="1" s="1"/>
  <c r="AE27" i="1"/>
  <c r="AF27" i="1" s="1"/>
  <c r="P27" i="1" s="1"/>
  <c r="AE35" i="1"/>
  <c r="AF35" i="1" s="1"/>
  <c r="P35" i="1" s="1"/>
  <c r="AE43" i="1"/>
  <c r="AF43" i="1" s="1"/>
  <c r="P43" i="1" s="1"/>
  <c r="AE47" i="1"/>
  <c r="AF47" i="1" s="1"/>
  <c r="D17" i="3"/>
  <c r="AI12" i="1"/>
  <c r="AD12" i="1"/>
  <c r="D8" i="3"/>
  <c r="AI3" i="1"/>
  <c r="D16" i="3"/>
  <c r="AI11" i="1"/>
  <c r="AJ23" i="1"/>
  <c r="AG23" i="1"/>
  <c r="F28" i="3"/>
  <c r="AE49" i="1"/>
  <c r="AF49" i="1" s="1"/>
  <c r="P49" i="1" s="1"/>
  <c r="AE2" i="1"/>
  <c r="AF2" i="1" s="1"/>
  <c r="P2" i="1" s="1"/>
  <c r="AF4" i="1"/>
  <c r="P4" i="1" s="1"/>
  <c r="AJ20" i="1"/>
  <c r="F25" i="3"/>
  <c r="AJ3" i="1"/>
  <c r="AJ5" i="1"/>
  <c r="AE6" i="1"/>
  <c r="AF6" i="1" s="1"/>
  <c r="K9" i="1"/>
  <c r="D14" i="3"/>
  <c r="AD9" i="1"/>
  <c r="D20" i="3"/>
  <c r="AD15" i="1"/>
  <c r="F11" i="3"/>
  <c r="AJ6" i="1"/>
  <c r="F19" i="3"/>
  <c r="AJ14" i="1"/>
  <c r="AJ15" i="1"/>
  <c r="F20" i="3"/>
  <c r="D22" i="3"/>
  <c r="AG20" i="1"/>
  <c r="AG22" i="1"/>
  <c r="F27" i="3"/>
  <c r="AJ22" i="1"/>
  <c r="AE30" i="1"/>
  <c r="AF30" i="1" s="1"/>
  <c r="P30" i="1" s="1"/>
  <c r="AJ32" i="1"/>
  <c r="F37" i="3"/>
  <c r="AG32" i="1"/>
  <c r="AE38" i="1"/>
  <c r="AF38" i="1" s="1"/>
  <c r="P38" i="1" s="1"/>
  <c r="AJ40" i="1"/>
  <c r="F45" i="3"/>
  <c r="AG40" i="1"/>
  <c r="AE46" i="1"/>
  <c r="AF46" i="1" s="1"/>
  <c r="P46" i="1" s="1"/>
  <c r="AJ48" i="1"/>
  <c r="AG48" i="1"/>
  <c r="AE13" i="1"/>
  <c r="AF13" i="1" s="1"/>
  <c r="AD3" i="1"/>
  <c r="AD10" i="1"/>
  <c r="AG11" i="1"/>
  <c r="AD18" i="1"/>
  <c r="AJ25" i="1"/>
  <c r="AD26" i="1"/>
  <c r="K27" i="1"/>
  <c r="AE29" i="1"/>
  <c r="AF29" i="1" s="1"/>
  <c r="AI30" i="1"/>
  <c r="AJ33" i="1"/>
  <c r="AD34" i="1"/>
  <c r="K35" i="1"/>
  <c r="AE37" i="1"/>
  <c r="AF37" i="1" s="1"/>
  <c r="AI38" i="1"/>
  <c r="AJ41" i="1"/>
  <c r="AD42" i="1"/>
  <c r="K43" i="1"/>
  <c r="AE45" i="1"/>
  <c r="AF45" i="1" s="1"/>
  <c r="AI46" i="1"/>
  <c r="AJ49" i="1"/>
  <c r="AG8" i="1"/>
  <c r="K16" i="1"/>
  <c r="AI19" i="1"/>
  <c r="AD23" i="1"/>
  <c r="K24" i="1"/>
  <c r="AI27" i="1"/>
  <c r="AJ30" i="1"/>
  <c r="AD31" i="1"/>
  <c r="AI35" i="1"/>
  <c r="AJ38" i="1"/>
  <c r="AD39" i="1"/>
  <c r="AI43" i="1"/>
  <c r="AJ46" i="1"/>
  <c r="D28" i="3"/>
  <c r="D32" i="3"/>
  <c r="F33" i="3"/>
  <c r="D40" i="3"/>
  <c r="F41" i="3"/>
  <c r="D48" i="3"/>
  <c r="F49" i="3"/>
  <c r="AJ11" i="1"/>
  <c r="AG13" i="1"/>
  <c r="AD20" i="1"/>
  <c r="AG21" i="1"/>
  <c r="AG29" i="1"/>
  <c r="AG37" i="1"/>
  <c r="AG45" i="1"/>
  <c r="AD25" i="1"/>
  <c r="AE28" i="1"/>
  <c r="AF28" i="1" s="1"/>
  <c r="AD33" i="1"/>
  <c r="K34" i="1"/>
  <c r="AE36" i="1"/>
  <c r="AF36" i="1" s="1"/>
  <c r="AD41" i="1"/>
  <c r="K42" i="1"/>
  <c r="AE44" i="1"/>
  <c r="AF44" i="1" s="1"/>
  <c r="D27" i="3"/>
  <c r="D31" i="3"/>
  <c r="D35" i="3"/>
  <c r="F36" i="3"/>
  <c r="D39" i="3"/>
  <c r="D43" i="3"/>
  <c r="F44" i="3"/>
  <c r="D47" i="3"/>
  <c r="AJ21" i="1"/>
  <c r="AD22" i="1"/>
  <c r="D26" i="3"/>
  <c r="D30" i="3"/>
  <c r="F35" i="3"/>
  <c r="F43" i="3"/>
  <c r="AD8" i="1"/>
  <c r="AD16" i="1"/>
  <c r="AI20" i="1"/>
  <c r="AD24" i="1"/>
  <c r="Q32" i="1" l="1"/>
  <c r="Q40" i="1"/>
  <c r="Y40" i="1" s="1"/>
  <c r="Q48" i="1"/>
  <c r="P47" i="1"/>
  <c r="S47" i="1" s="1"/>
  <c r="Q47" i="1"/>
  <c r="Y47" i="1" s="1"/>
  <c r="Q49" i="1"/>
  <c r="Y49" i="1" s="1"/>
  <c r="Q11" i="1"/>
  <c r="S11" i="1" s="1"/>
  <c r="Q14" i="1"/>
  <c r="S14" i="1" s="1"/>
  <c r="P29" i="1"/>
  <c r="Q29" i="1"/>
  <c r="Y29" i="1" s="1"/>
  <c r="Q36" i="1"/>
  <c r="Y36" i="1" s="1"/>
  <c r="P36" i="1"/>
  <c r="P13" i="1"/>
  <c r="Q13" i="1"/>
  <c r="P6" i="1"/>
  <c r="Q6" i="1"/>
  <c r="Y6" i="1" s="1"/>
  <c r="P21" i="1"/>
  <c r="Q21" i="1"/>
  <c r="Y21" i="1" s="1"/>
  <c r="Y48" i="1"/>
  <c r="S48" i="1"/>
  <c r="P5" i="1"/>
  <c r="Q5" i="1"/>
  <c r="Y5" i="1" s="1"/>
  <c r="P45" i="1"/>
  <c r="Q45" i="1"/>
  <c r="Y45" i="1" s="1"/>
  <c r="P37" i="1"/>
  <c r="Q37" i="1"/>
  <c r="Y37" i="1" s="1"/>
  <c r="Y32" i="1"/>
  <c r="S32" i="1"/>
  <c r="F39" i="3"/>
  <c r="AJ34" i="1"/>
  <c r="AG34" i="1"/>
  <c r="AE31" i="1"/>
  <c r="AF31" i="1" s="1"/>
  <c r="F40" i="3"/>
  <c r="AJ35" i="1"/>
  <c r="Q35" i="1" s="1"/>
  <c r="Y35" i="1" s="1"/>
  <c r="AG35" i="1"/>
  <c r="AE33" i="1"/>
  <c r="AF33" i="1" s="1"/>
  <c r="AE16" i="1"/>
  <c r="AF16" i="1" s="1"/>
  <c r="P16" i="1" s="1"/>
  <c r="AE25" i="1"/>
  <c r="AF25" i="1" s="1"/>
  <c r="AE23" i="1"/>
  <c r="AF23" i="1" s="1"/>
  <c r="P23" i="1" s="1"/>
  <c r="AE42" i="1"/>
  <c r="AF42" i="1" s="1"/>
  <c r="P42" i="1" s="1"/>
  <c r="Q28" i="1"/>
  <c r="Y28" i="1" s="1"/>
  <c r="P28" i="1"/>
  <c r="F14" i="3"/>
  <c r="AG9" i="1"/>
  <c r="AJ9" i="1"/>
  <c r="AG4" i="1"/>
  <c r="AE7" i="1"/>
  <c r="AF7" i="1" s="1"/>
  <c r="P7" i="1" s="1"/>
  <c r="AE8" i="1"/>
  <c r="AF8" i="1" s="1"/>
  <c r="F47" i="3"/>
  <c r="AJ42" i="1"/>
  <c r="AG42" i="1"/>
  <c r="AE39" i="1"/>
  <c r="AF39" i="1" s="1"/>
  <c r="F32" i="3"/>
  <c r="AJ27" i="1"/>
  <c r="Q27" i="1" s="1"/>
  <c r="Y27" i="1" s="1"/>
  <c r="AG27" i="1"/>
  <c r="F21" i="3"/>
  <c r="AG16" i="1"/>
  <c r="AJ16" i="1"/>
  <c r="AE26" i="1"/>
  <c r="AF26" i="1" s="1"/>
  <c r="P26" i="1" s="1"/>
  <c r="Q44" i="1"/>
  <c r="Y44" i="1" s="1"/>
  <c r="P44" i="1"/>
  <c r="AE15" i="1"/>
  <c r="AF15" i="1" s="1"/>
  <c r="P15" i="1" s="1"/>
  <c r="AJ7" i="1"/>
  <c r="F12" i="3"/>
  <c r="AE3" i="1"/>
  <c r="AF3" i="1" s="1"/>
  <c r="AE12" i="1"/>
  <c r="AF12" i="1" s="1"/>
  <c r="AE41" i="1"/>
  <c r="AF41" i="1" s="1"/>
  <c r="Q38" i="1"/>
  <c r="Y38" i="1" s="1"/>
  <c r="AE9" i="1"/>
  <c r="AF9" i="1" s="1"/>
  <c r="P9" i="1" s="1"/>
  <c r="AE20" i="1"/>
  <c r="AF20" i="1" s="1"/>
  <c r="Q46" i="1"/>
  <c r="Y46" i="1" s="1"/>
  <c r="AE34" i="1"/>
  <c r="AF34" i="1" s="1"/>
  <c r="P34" i="1" s="1"/>
  <c r="AE18" i="1"/>
  <c r="AF18" i="1" s="1"/>
  <c r="P18" i="1" s="1"/>
  <c r="AE22" i="1"/>
  <c r="AF22" i="1" s="1"/>
  <c r="AE24" i="1"/>
  <c r="AF24" i="1" s="1"/>
  <c r="P24" i="1" s="1"/>
  <c r="AJ24" i="1"/>
  <c r="F29" i="3"/>
  <c r="AG24" i="1"/>
  <c r="F48" i="3"/>
  <c r="AJ43" i="1"/>
  <c r="Q43" i="1" s="1"/>
  <c r="AG43" i="1"/>
  <c r="Q30" i="1"/>
  <c r="Y30" i="1" s="1"/>
  <c r="AE10" i="1"/>
  <c r="AF10" i="1" s="1"/>
  <c r="S40" i="1" l="1"/>
  <c r="S49" i="1"/>
  <c r="S29" i="1"/>
  <c r="S38" i="1"/>
  <c r="Q7" i="1"/>
  <c r="Y7" i="1" s="1"/>
  <c r="S30" i="1"/>
  <c r="P3" i="1"/>
  <c r="AG2" i="1" s="1"/>
  <c r="Q3" i="1"/>
  <c r="Q23" i="1"/>
  <c r="Y23" i="1" s="1"/>
  <c r="S13" i="1"/>
  <c r="S37" i="1"/>
  <c r="S21" i="1"/>
  <c r="P39" i="1"/>
  <c r="Q39" i="1"/>
  <c r="Y39" i="1" s="1"/>
  <c r="P25" i="1"/>
  <c r="Q25" i="1"/>
  <c r="P20" i="1"/>
  <c r="Q20" i="1"/>
  <c r="Y20" i="1" s="1"/>
  <c r="P33" i="1"/>
  <c r="Q33" i="1"/>
  <c r="Y33" i="1" s="1"/>
  <c r="P41" i="1"/>
  <c r="Q41" i="1"/>
  <c r="Y41" i="1" s="1"/>
  <c r="Y43" i="1"/>
  <c r="S43" i="1"/>
  <c r="P22" i="1"/>
  <c r="Q22" i="1"/>
  <c r="Y22" i="1" s="1"/>
  <c r="P12" i="1"/>
  <c r="Q12" i="1"/>
  <c r="Q16" i="1"/>
  <c r="Y16" i="1" s="1"/>
  <c r="S27" i="1"/>
  <c r="S28" i="1"/>
  <c r="S5" i="1"/>
  <c r="S36" i="1"/>
  <c r="S46" i="1"/>
  <c r="S6" i="1"/>
  <c r="Q24" i="1"/>
  <c r="Y24" i="1" s="1"/>
  <c r="S44" i="1"/>
  <c r="P31" i="1"/>
  <c r="Q31" i="1"/>
  <c r="Y31" i="1" s="1"/>
  <c r="P8" i="1"/>
  <c r="Q8" i="1"/>
  <c r="Q9" i="1"/>
  <c r="Y9" i="1" s="1"/>
  <c r="Q15" i="1"/>
  <c r="S15" i="1"/>
  <c r="Q42" i="1"/>
  <c r="Y42" i="1" s="1"/>
  <c r="Q34" i="1"/>
  <c r="Y34" i="1" s="1"/>
  <c r="P10" i="1"/>
  <c r="Q10" i="1"/>
  <c r="S45" i="1"/>
  <c r="S7" i="1"/>
  <c r="S35" i="1"/>
  <c r="S39" i="1" l="1"/>
  <c r="S3" i="1"/>
  <c r="S23" i="1"/>
  <c r="S22" i="1"/>
  <c r="S10" i="1"/>
  <c r="S16" i="1"/>
  <c r="AG3" i="1"/>
  <c r="S8" i="1"/>
  <c r="C6" i="4"/>
  <c r="A4" i="2"/>
  <c r="S25" i="1"/>
  <c r="S20" i="1"/>
  <c r="AG5" i="1"/>
  <c r="S41" i="1"/>
  <c r="S31" i="1"/>
  <c r="S9" i="1"/>
  <c r="S12" i="1"/>
  <c r="S34" i="1"/>
  <c r="S24" i="1"/>
  <c r="S33" i="1"/>
  <c r="S42" i="1"/>
  <c r="S19" i="1"/>
  <c r="AJ19" i="1"/>
  <c r="Q19" i="1"/>
  <c r="Y19" i="1"/>
  <c r="Y26" i="1"/>
  <c r="AJ26" i="1"/>
  <c r="Q26" i="1"/>
  <c r="S26" i="1"/>
  <c r="F7" i="3"/>
  <c r="F24" i="3"/>
  <c r="K19" i="1"/>
  <c r="AG19" i="1"/>
  <c r="S2" i="1"/>
  <c r="S18" i="1"/>
  <c r="AJ18" i="1"/>
  <c r="Q18" i="1"/>
  <c r="Y18" i="1"/>
  <c r="F9" i="3"/>
  <c r="S4" i="1"/>
  <c r="K4" i="1"/>
  <c r="AJ4" i="1"/>
  <c r="Q4" i="1"/>
  <c r="Y4" i="1"/>
  <c r="AG17" i="1"/>
  <c r="F22" i="3"/>
  <c r="C7" i="4"/>
  <c r="C5" i="4"/>
  <c r="G4" i="2"/>
  <c r="E4" i="2"/>
  <c r="C4" i="2"/>
  <c r="K2" i="1"/>
  <c r="AJ2" i="1"/>
  <c r="Q2" i="1"/>
  <c r="Y2" i="1"/>
  <c r="C9" i="4"/>
  <c r="S17" i="1"/>
  <c r="K17" i="1"/>
  <c r="AJ17" i="1"/>
  <c r="Q17" i="1"/>
  <c r="Y17" i="1"/>
  <c r="AG18" i="1"/>
  <c r="K18" i="1"/>
  <c r="F23" i="3"/>
  <c r="AG26" i="1"/>
  <c r="K26" i="1"/>
  <c r="F31" i="3"/>
</calcChain>
</file>

<file path=xl/sharedStrings.xml><?xml version="1.0" encoding="utf-8"?>
<sst xmlns="http://schemas.openxmlformats.org/spreadsheetml/2006/main" count="569" uniqueCount="362">
  <si>
    <t>Task ID</t>
  </si>
  <si>
    <t>Task Name</t>
  </si>
  <si>
    <t>Task Type</t>
  </si>
  <si>
    <t>Parent Task ID</t>
  </si>
  <si>
    <t>WBS Code</t>
  </si>
  <si>
    <t>Duration (Days)</t>
  </si>
  <si>
    <t>Start Date</t>
  </si>
  <si>
    <t>End Date</t>
  </si>
  <si>
    <t>Actual Start</t>
  </si>
  <si>
    <t>Actual End</t>
  </si>
  <si>
    <t>% Complete</t>
  </si>
  <si>
    <t>Task Agility</t>
  </si>
  <si>
    <t>Dependencies</t>
  </si>
  <si>
    <t>Dependency Type</t>
  </si>
  <si>
    <t>Lag/Lead</t>
  </si>
  <si>
    <t>Impact Score</t>
  </si>
  <si>
    <t>Risk Score</t>
  </si>
  <si>
    <t>Criticality Level</t>
  </si>
  <si>
    <t>Priority Score</t>
  </si>
  <si>
    <t>Resource Assignment</t>
  </si>
  <si>
    <t>Resource Load %</t>
  </si>
  <si>
    <t>Cost Budget</t>
  </si>
  <si>
    <t>Actual Cost</t>
  </si>
  <si>
    <t>Status</t>
  </si>
  <si>
    <t>Health Indicator</t>
  </si>
  <si>
    <t>Milestone</t>
  </si>
  <si>
    <t>Deliverables</t>
  </si>
  <si>
    <t>Blocking Tasks</t>
  </si>
  <si>
    <t>Blocked By</t>
  </si>
  <si>
    <t>Total Float</t>
  </si>
  <si>
    <t>Free Float</t>
  </si>
  <si>
    <t>Critical Path</t>
  </si>
  <si>
    <t>Weighted Progress</t>
  </si>
  <si>
    <t>Rolled Up Progress</t>
  </si>
  <si>
    <t>Variance Days</t>
  </si>
  <si>
    <t>SPI</t>
  </si>
  <si>
    <t>CPI</t>
  </si>
  <si>
    <t>Risk Mitigation</t>
  </si>
  <si>
    <t>Lessons Learned</t>
  </si>
  <si>
    <t>Notes</t>
  </si>
  <si>
    <t>P001</t>
  </si>
  <si>
    <t>Project Phoenix - Digital Transformation</t>
  </si>
  <si>
    <t>Parent</t>
  </si>
  <si>
    <t>1</t>
  </si>
  <si>
    <t>2024-01-01</t>
  </si>
  <si>
    <t>Sequential</t>
  </si>
  <si>
    <t>Critical</t>
  </si>
  <si>
    <t>Program Management</t>
  </si>
  <si>
    <t>In Progress</t>
  </si>
  <si>
    <t>No</t>
  </si>
  <si>
    <t>Complete digital transformation</t>
  </si>
  <si>
    <t>Risk assessment in progress</t>
  </si>
  <si>
    <t>Strategic initiative</t>
  </si>
  <si>
    <t>P002</t>
  </si>
  <si>
    <t>Phase 1: Discovery &amp; Planning</t>
  </si>
  <si>
    <t>1.1</t>
  </si>
  <si>
    <t>High</t>
  </si>
  <si>
    <t>PM Team</t>
  </si>
  <si>
    <t>Complete</t>
  </si>
  <si>
    <t>Requirements and architecture</t>
  </si>
  <si>
    <t>Stakeholder alignment critical</t>
  </si>
  <si>
    <t>Foundation phase</t>
  </si>
  <si>
    <t>P003</t>
  </si>
  <si>
    <t>Phase 2: Infrastructure Setup</t>
  </si>
  <si>
    <t>1.2</t>
  </si>
  <si>
    <t>2024-01-21</t>
  </si>
  <si>
    <t>Parallel</t>
  </si>
  <si>
    <t>FS</t>
  </si>
  <si>
    <t>Infrastructure Team</t>
  </si>
  <si>
    <t>Cloud infrastructure ready</t>
  </si>
  <si>
    <t>Cloud provider selection</t>
  </si>
  <si>
    <t>Technical foundation</t>
  </si>
  <si>
    <t>P004</t>
  </si>
  <si>
    <t>Phase 3: Development Sprint 1</t>
  </si>
  <si>
    <t>1.3</t>
  </si>
  <si>
    <t>2024-02-20</t>
  </si>
  <si>
    <t>SS+10</t>
  </si>
  <si>
    <t>Dev Team Alpha</t>
  </si>
  <si>
    <t>Planning</t>
  </si>
  <si>
    <t>Core modules developed</t>
  </si>
  <si>
    <t>Agile development</t>
  </si>
  <si>
    <t>P005</t>
  </si>
  <si>
    <t>Phase 4: Integration &amp; Testing</t>
  </si>
  <si>
    <t>1.4</t>
  </si>
  <si>
    <t>2024-04-01</t>
  </si>
  <si>
    <t>FS-5</t>
  </si>
  <si>
    <t>QA Team</t>
  </si>
  <si>
    <t>Not Started</t>
  </si>
  <si>
    <t>System integration complete</t>
  </si>
  <si>
    <t>Test automation required</t>
  </si>
  <si>
    <t>Quality assurance</t>
  </si>
  <si>
    <t>P006</t>
  </si>
  <si>
    <t>Phase 5: Deployment &amp; GoLive</t>
  </si>
  <si>
    <t>1.5</t>
  </si>
  <si>
    <t>2024-04-21</t>
  </si>
  <si>
    <t>DevOps Team</t>
  </si>
  <si>
    <t>System live in production</t>
  </si>
  <si>
    <t>Rollback plan ready</t>
  </si>
  <si>
    <t>Go-live phase</t>
  </si>
  <si>
    <t>M001</t>
  </si>
  <si>
    <t>Project Kickoff Complete</t>
  </si>
  <si>
    <t>1.1.0</t>
  </si>
  <si>
    <t>All Teams</t>
  </si>
  <si>
    <t>Yes</t>
  </si>
  <si>
    <t>Kickoff meeting held</t>
  </si>
  <si>
    <t>Great team energy</t>
  </si>
  <si>
    <t>Key milestone</t>
  </si>
  <si>
    <t>M002</t>
  </si>
  <si>
    <t>Requirements Signed Off</t>
  </si>
  <si>
    <t>1.1.99</t>
  </si>
  <si>
    <t>2024-01-20</t>
  </si>
  <si>
    <t>C004</t>
  </si>
  <si>
    <t>Stakeholders</t>
  </si>
  <si>
    <t>Requirements approval</t>
  </si>
  <si>
    <t>Gate 1</t>
  </si>
  <si>
    <t>C001</t>
  </si>
  <si>
    <t>Stakeholder Interviews</t>
  </si>
  <si>
    <t>Child</t>
  </si>
  <si>
    <t>1.1.1</t>
  </si>
  <si>
    <t>2024-01-02</t>
  </si>
  <si>
    <t>BA Team</t>
  </si>
  <si>
    <t>Interview notes</t>
  </si>
  <si>
    <t>Excellent insights gathered</t>
  </si>
  <si>
    <t>Completed on time</t>
  </si>
  <si>
    <t>C002</t>
  </si>
  <si>
    <t>Current State Analysis</t>
  </si>
  <si>
    <t>1.1.2</t>
  </si>
  <si>
    <t>Tech Architects</t>
  </si>
  <si>
    <t>As-is documentation</t>
  </si>
  <si>
    <t>Legacy system complexities</t>
  </si>
  <si>
    <t>Technical debt identified</t>
  </si>
  <si>
    <t>C003</t>
  </si>
  <si>
    <t>Future State Design</t>
  </si>
  <si>
    <t>1.1.3</t>
  </si>
  <si>
    <t>2024-01-07</t>
  </si>
  <si>
    <t>2024-01-08</t>
  </si>
  <si>
    <t>C001,C002</t>
  </si>
  <si>
    <t>Solution Architects</t>
  </si>
  <si>
    <t>To-be architecture</t>
  </si>
  <si>
    <t>Cloud-native approach</t>
  </si>
  <si>
    <t>Microservices architecture</t>
  </si>
  <si>
    <t>Requirements Documentation</t>
  </si>
  <si>
    <t>1.1.4</t>
  </si>
  <si>
    <t>2024-01-14</t>
  </si>
  <si>
    <t>2024-01-15</t>
  </si>
  <si>
    <t>BRD &amp; FRD documents</t>
  </si>
  <si>
    <t>Clear requirements</t>
  </si>
  <si>
    <t>Well documented</t>
  </si>
  <si>
    <t>C005</t>
  </si>
  <si>
    <t>Cloud Account Setup</t>
  </si>
  <si>
    <t>1.2.1</t>
  </si>
  <si>
    <t>Cloud Team</t>
  </si>
  <si>
    <t>AWS accounts ready</t>
  </si>
  <si>
    <t>Multi-account strategy</t>
  </si>
  <si>
    <t>Security first approach</t>
  </si>
  <si>
    <t>C006</t>
  </si>
  <si>
    <t>Network Architecture</t>
  </si>
  <si>
    <t>1.2.2</t>
  </si>
  <si>
    <t>2024-01-24</t>
  </si>
  <si>
    <t>2024-01-25</t>
  </si>
  <si>
    <t>Network Engineers</t>
  </si>
  <si>
    <t>VPC and connectivity</t>
  </si>
  <si>
    <t>Zero-trust model</t>
  </si>
  <si>
    <t>Implemented successfully</t>
  </si>
  <si>
    <t>C007</t>
  </si>
  <si>
    <t>Security Framework</t>
  </si>
  <si>
    <t>1.2.3</t>
  </si>
  <si>
    <t>2024-01-26</t>
  </si>
  <si>
    <t>Security Team</t>
  </si>
  <si>
    <t>Security policies &amp; tools</t>
  </si>
  <si>
    <t>Additional security review</t>
  </si>
  <si>
    <t>Compliance requirements</t>
  </si>
  <si>
    <t>GDPR compliance needed</t>
  </si>
  <si>
    <t>C008</t>
  </si>
  <si>
    <t>CI/CD Pipeline Setup</t>
  </si>
  <si>
    <t>1.2.4</t>
  </si>
  <si>
    <t>2024-01-29</t>
  </si>
  <si>
    <t>Automated pipelines</t>
  </si>
  <si>
    <t>C009,C010</t>
  </si>
  <si>
    <t>GitOps approach</t>
  </si>
  <si>
    <t>Jenkins to GitLab migration</t>
  </si>
  <si>
    <t>C009</t>
  </si>
  <si>
    <t>Development Environment</t>
  </si>
  <si>
    <t>1.2.5</t>
  </si>
  <si>
    <t>2024-02-08</t>
  </si>
  <si>
    <t>SS</t>
  </si>
  <si>
    <t>Medium</t>
  </si>
  <si>
    <t>Dev env ready</t>
  </si>
  <si>
    <t>Containerized approach</t>
  </si>
  <si>
    <t>C010</t>
  </si>
  <si>
    <t>Testing Environment</t>
  </si>
  <si>
    <t>1.2.6</t>
  </si>
  <si>
    <t>Test env ready</t>
  </si>
  <si>
    <t>Automated provisioning</t>
  </si>
  <si>
    <t>C011</t>
  </si>
  <si>
    <t>User Authentication Module</t>
  </si>
  <si>
    <t>1.3.1</t>
  </si>
  <si>
    <t>2024-03-01</t>
  </si>
  <si>
    <t>Team Alpha</t>
  </si>
  <si>
    <t>OAuth2 implementation</t>
  </si>
  <si>
    <t>Planning phase</t>
  </si>
  <si>
    <t>C012</t>
  </si>
  <si>
    <t>API Gateway Development</t>
  </si>
  <si>
    <t>1.3.2</t>
  </si>
  <si>
    <t>Team Beta</t>
  </si>
  <si>
    <t>REST API gateway</t>
  </si>
  <si>
    <t>GraphQL consideration</t>
  </si>
  <si>
    <t>C013</t>
  </si>
  <si>
    <t>Database Schema Design</t>
  </si>
  <si>
    <t>1.3.3</t>
  </si>
  <si>
    <t>Data Team</t>
  </si>
  <si>
    <t>Optimized schema</t>
  </si>
  <si>
    <t>C014,C015</t>
  </si>
  <si>
    <t>NoSQL evaluation</t>
  </si>
  <si>
    <t>C014</t>
  </si>
  <si>
    <t>Core Business Logic</t>
  </si>
  <si>
    <t>1.3.4</t>
  </si>
  <si>
    <t>2024-03-06</t>
  </si>
  <si>
    <t>Business rules engine</t>
  </si>
  <si>
    <t>Domain-driven design</t>
  </si>
  <si>
    <t>C015</t>
  </si>
  <si>
    <t>Data Migration Scripts</t>
  </si>
  <si>
    <t>1.3.5</t>
  </si>
  <si>
    <t>ETL processes</t>
  </si>
  <si>
    <t>Data quality critical</t>
  </si>
  <si>
    <t>R001</t>
  </si>
  <si>
    <t>Technical Debt Assessment</t>
  </si>
  <si>
    <t>1.1.5</t>
  </si>
  <si>
    <t>2024-01-10</t>
  </si>
  <si>
    <t>2024-01-11</t>
  </si>
  <si>
    <t>Tech Leads</t>
  </si>
  <si>
    <t>Debt register</t>
  </si>
  <si>
    <t>High technical debt found</t>
  </si>
  <si>
    <t>Refactoring needed</t>
  </si>
  <si>
    <t>Legacy system issues</t>
  </si>
  <si>
    <t>R002</t>
  </si>
  <si>
    <t>Security Vulnerability Scan</t>
  </si>
  <si>
    <t>1.2.7</t>
  </si>
  <si>
    <t>2024-02-01</t>
  </si>
  <si>
    <t>SS+3</t>
  </si>
  <si>
    <t>Vulnerability report</t>
  </si>
  <si>
    <t>Critical vulnerabilities found</t>
  </si>
  <si>
    <t>Immediate action required</t>
  </si>
  <si>
    <t>Zero-day patch needed</t>
  </si>
  <si>
    <t>PROJECT ANALYTICS DASHBOARD</t>
  </si>
  <si>
    <t>Overall Progress</t>
  </si>
  <si>
    <t>On-Time Delivery</t>
  </si>
  <si>
    <t>At Risk Tasks</t>
  </si>
  <si>
    <t>Critical Issues</t>
  </si>
  <si>
    <t>Budget Health</t>
  </si>
  <si>
    <t>Resource Utilization</t>
  </si>
  <si>
    <t>RISK MATRIX</t>
  </si>
  <si>
    <t>RESOURCE ANALYSIS</t>
  </si>
  <si>
    <t>Very Low</t>
  </si>
  <si>
    <t>Low</t>
  </si>
  <si>
    <t>Very High</t>
  </si>
  <si>
    <t>Resource</t>
  </si>
  <si>
    <t>Allocated Tasks</t>
  </si>
  <si>
    <t>Utilization %</t>
  </si>
  <si>
    <t>Capacity</t>
  </si>
  <si>
    <t>Minimal</t>
  </si>
  <si>
    <t>Minor</t>
  </si>
  <si>
    <t>Moderate</t>
  </si>
  <si>
    <t>Major</t>
  </si>
  <si>
    <t>Severe</t>
  </si>
  <si>
    <t>PROJECT GANTT CHART</t>
  </si>
  <si>
    <t>This sheet provides a visual timeline of all project tasks.</t>
  </si>
  <si>
    <t>Use conditional formatting to create Gantt bars based on start/end dates.</t>
  </si>
  <si>
    <t>Start</t>
  </si>
  <si>
    <t>End</t>
  </si>
  <si>
    <t>Duration</t>
  </si>
  <si>
    <t>Progress</t>
  </si>
  <si>
    <t>AUTOMATED PROJECT REPORTS</t>
  </si>
  <si>
    <t>EXECUTIVE SUMMARY</t>
  </si>
  <si>
    <t>Project Status:</t>
  </si>
  <si>
    <t>Overall Progress:</t>
  </si>
  <si>
    <t>Schedule Performance:</t>
  </si>
  <si>
    <t>Budget Performance:</t>
  </si>
  <si>
    <t>Critical Issues:</t>
  </si>
  <si>
    <t>Next Milestone:</t>
  </si>
  <si>
    <t>CRITICAL PATH ANALYSIS</t>
  </si>
  <si>
    <t>RISK ASSESSMENT</t>
  </si>
  <si>
    <t>RESOURCE ALLOCATION</t>
  </si>
  <si>
    <t>BUDGET ANALYSIS</t>
  </si>
  <si>
    <t>SCHEDULE VARIANCE</t>
  </si>
  <si>
    <t>PROJECT MANAGEMENT TEMPLATE v2.0 - COMPREHENSIVE GUIDE</t>
  </si>
  <si>
    <t>QUICK START</t>
  </si>
  <si>
    <t>1. Project Setup</t>
  </si>
  <si>
    <t>Enter project phases as Parent tasks</t>
  </si>
  <si>
    <t>Use WBS codes for hierarchy</t>
  </si>
  <si>
    <t>2. Task Entry</t>
  </si>
  <si>
    <t>Add Child tasks under each Parent</t>
  </si>
  <si>
    <t>Set dependencies and lag/lead times</t>
  </si>
  <si>
    <t>3. Resource Assignment</t>
  </si>
  <si>
    <t>Assign teams and set utilization %</t>
  </si>
  <si>
    <t>Monitor resource conflicts</t>
  </si>
  <si>
    <t>4. Progress Tracking</t>
  </si>
  <si>
    <t>Update Status and Actual dates daily</t>
  </si>
  <si>
    <t>System auto-calculates progress</t>
  </si>
  <si>
    <t>5. Risk Management</t>
  </si>
  <si>
    <t>Review Risk Scores regularly</t>
  </si>
  <si>
    <t>Document mitigation strategies</t>
  </si>
  <si>
    <t>ADVANCED FEATURES</t>
  </si>
  <si>
    <t>Impact Score Algorithm</t>
  </si>
  <si>
    <t>ML-enhanced calculation</t>
  </si>
  <si>
    <t>Considers 8+ factors including dependencies, resources, timeline</t>
  </si>
  <si>
    <t>Risk Assessment</t>
  </si>
  <si>
    <t>Automatic risk scoring</t>
  </si>
  <si>
    <t>Based on delays, variances, and performance indices</t>
  </si>
  <si>
    <t>Critical Path Analysis</t>
  </si>
  <si>
    <t>Real-time CP calculation</t>
  </si>
  <si>
    <t>Shows float and highlights critical tasks</t>
  </si>
  <si>
    <t>Resource Optimization</t>
  </si>
  <si>
    <t>Load balancing alerts</t>
  </si>
  <si>
    <t>Prevents resource conflicts</t>
  </si>
  <si>
    <t>Earned Value Management</t>
  </si>
  <si>
    <t>SPI and CPI tracking</t>
  </si>
  <si>
    <t>Budget and schedule performance</t>
  </si>
  <si>
    <t>FORMULAS EXPLAINED</t>
  </si>
  <si>
    <t>Weighted calculation</t>
  </si>
  <si>
    <t>Duration(20%) + Dependencies(25%) + Criticality(15%) + Position(15%) + Resources(10%) + Milestone(10%) + Budget(5%)</t>
  </si>
  <si>
    <t>Dynamic assessment</t>
  </si>
  <si>
    <t>Status risks + Schedule variance + Performance indices + Float analysis</t>
  </si>
  <si>
    <t>Multi-factor health</t>
  </si>
  <si>
    <t>Combines progress, risk, schedule, and budget factors</t>
  </si>
  <si>
    <t>BEST PRACTICES</t>
  </si>
  <si>
    <t>Daily Updates</t>
  </si>
  <si>
    <t>Update task status daily</t>
  </si>
  <si>
    <t>Accurate data ensures reliable predictions</t>
  </si>
  <si>
    <t>Dependency Management</t>
  </si>
  <si>
    <t>Define all dependencies upfront</t>
  </si>
  <si>
    <t>Use appropriate relationship types</t>
  </si>
  <si>
    <t>Resource Planning</t>
  </si>
  <si>
    <t>Keep utilization below 85%</t>
  </si>
  <si>
    <t>Allow buffer for unexpected work</t>
  </si>
  <si>
    <t>Address high-risk items first</t>
  </si>
  <si>
    <t>Communication</t>
  </si>
  <si>
    <t>Use dashboards for stakeholders</t>
  </si>
  <si>
    <t>Export reports weekly</t>
  </si>
  <si>
    <t>TROUBLESHOOTING</t>
  </si>
  <si>
    <t>Circular References</t>
  </si>
  <si>
    <t>Check parent-child relationships</t>
  </si>
  <si>
    <t>Ensure no task is its own parent</t>
  </si>
  <si>
    <t>Performance Issues</t>
  </si>
  <si>
    <t>Limit active tasks to 500</t>
  </si>
  <si>
    <t>Archive completed projects</t>
  </si>
  <si>
    <t>Formula Errors</t>
  </si>
  <si>
    <t>Verify data types</t>
  </si>
  <si>
    <t>Check for empty required fields</t>
  </si>
  <si>
    <t>SHORTCUTS &amp; TIPS</t>
  </si>
  <si>
    <t>Ctrl+Shift+L</t>
  </si>
  <si>
    <t>Toggle filters</t>
  </si>
  <si>
    <t>Quick data filtering</t>
  </si>
  <si>
    <t>Alt+H+O+I</t>
  </si>
  <si>
    <t>Auto-fit columns</t>
  </si>
  <si>
    <t>Optimize column widths</t>
  </si>
  <si>
    <t>F9</t>
  </si>
  <si>
    <t>Recalculate</t>
  </si>
  <si>
    <t>Force formula updates</t>
  </si>
  <si>
    <t>Ctrl+`</t>
  </si>
  <si>
    <t>Show formulas</t>
  </si>
  <si>
    <t>Debug formula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</si>
</sst>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rgb="FF9E1F63"/>
      <name val="Verdana"/>
      <family val="2"/>
    </font>
    <font>
      <b/>
      <sz val="10"/>
      <name val="Verdana"/>
      <family val="2"/>
    </font>
    <font>
      <b/>
      <i/>
      <sz val="10"/>
      <name val="Verdana"/>
      <family val="2"/>
    </font>
    <font>
      <sz val="10"/>
      <name val="Verdana"/>
      <family val="2"/>
    </font>
    <font>
      <b/>
      <sz val="24"/>
      <color rgb="FF9E1F63"/>
      <name val="Verdana"/>
      <family val="2"/>
    </font>
    <font>
      <b/>
      <sz val="12"/>
      <name val="Verdana"/>
      <family val="2"/>
    </font>
    <font>
      <b/>
      <sz val="20"/>
      <color rgb="FF3498DB"/>
      <name val="Verdana"/>
      <family val="2"/>
    </font>
    <font>
      <b/>
      <sz val="20"/>
      <color rgb="FF27AE60"/>
      <name val="Verdana"/>
      <family val="2"/>
    </font>
    <font>
      <b/>
      <sz val="20"/>
      <color rgb="FFF39C12"/>
      <name val="Verdana"/>
      <family val="2"/>
    </font>
    <font>
      <b/>
      <sz val="20"/>
      <color rgb="FFE74C3C"/>
      <name val="Verdana"/>
      <family val="2"/>
    </font>
    <font>
      <b/>
      <sz val="20"/>
      <color rgb="FF005B8C"/>
      <name val="Verdana"/>
      <family val="2"/>
    </font>
    <font>
      <b/>
      <sz val="20"/>
      <color rgb="FF9E1F63"/>
      <name val="Verdana"/>
      <family val="2"/>
    </font>
    <font>
      <b/>
      <sz val="18"/>
      <color rgb="FF9E1F63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C94F83"/>
        <bgColor rgb="FFC94F83"/>
      </patternFill>
    </fill>
    <fill>
      <patternFill patternType="solid">
        <fgColor rgb="FFECF0F1"/>
        <bgColor rgb="FFECF0F1"/>
      </patternFill>
    </fill>
    <fill>
      <patternFill patternType="solid">
        <fgColor rgb="FF3498DB"/>
        <bgColor rgb="FF3498DB"/>
      </patternFill>
    </fill>
    <fill>
      <patternFill patternType="solid">
        <fgColor rgb="FF27AE60"/>
        <bgColor rgb="FF27AE60"/>
      </patternFill>
    </fill>
    <fill>
      <patternFill patternType="solid">
        <fgColor rgb="FFF39C12"/>
        <bgColor rgb="FFF39C12"/>
      </patternFill>
    </fill>
    <fill>
      <patternFill patternType="solid">
        <fgColor rgb="FFE74C3C"/>
        <bgColor rgb="FFE74C3C"/>
      </patternFill>
    </fill>
  </fills>
  <borders count="4">
    <border>
      <left/>
      <right/>
      <top/>
      <bottom/>
      <diagonal/>
    </border>
    <border>
      <left style="medium">
        <color rgb="FF9E1F63"/>
      </left>
      <right style="medium">
        <color rgb="FF9E1F63"/>
      </right>
      <top style="medium">
        <color rgb="FF9E1F63"/>
      </top>
      <bottom style="medium">
        <color rgb="FF9E1F63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ck">
        <color rgb="FF9E1F6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2" xfId="0" applyFont="1" applyFill="1" applyBorder="1"/>
    <xf numFmtId="0" fontId="3" fillId="4" borderId="2" xfId="0" applyFont="1" applyFill="1" applyBorder="1"/>
    <xf numFmtId="0" fontId="4" fillId="0" borderId="2" xfId="0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13" fillId="0" borderId="0" xfId="0" applyFont="1"/>
    <xf numFmtId="0" fontId="1" fillId="0" borderId="1" xfId="0" applyFont="1" applyBorder="1"/>
    <xf numFmtId="0" fontId="1" fillId="0" borderId="3" xfId="0" applyFont="1" applyBorder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/>
    <xf numFmtId="0" fontId="13" fillId="0" borderId="0" xfId="0" applyFont="1"/>
    <xf numFmtId="14" fontId="0" fillId="0" borderId="2" xfId="0" applyNumberFormat="1" applyBorder="1"/>
  </cellXfs>
  <cellStyles count="1">
    <cellStyle name="Normal" xfId="0" builtinId="0"/>
  </cellStyles>
  <dxfs count="8">
    <dxf>
      <fill>
        <patternFill patternType="solid">
          <fgColor rgb="FF90EE90"/>
          <bgColor rgb="FF90EE90"/>
        </patternFill>
      </fill>
    </dxf>
    <dxf>
      <fill>
        <patternFill patternType="solid">
          <fgColor rgb="FFFFB6C1"/>
          <bgColor rgb="FFFFB6C1"/>
        </patternFill>
      </fill>
    </dxf>
    <dxf>
      <font>
        <b/>
        <color rgb="FFFF0000"/>
      </font>
    </dxf>
    <dxf>
      <fill>
        <patternFill patternType="solid"/>
      </fill>
    </dxf>
    <dxf>
      <fill>
        <patternFill patternType="solid">
          <fgColor rgb="FFE74C3C"/>
          <bgColor rgb="FFE74C3C"/>
        </patternFill>
      </fill>
    </dxf>
    <dxf>
      <fill>
        <patternFill patternType="solid">
          <fgColor rgb="FFFF8C00"/>
          <bgColor rgb="FFFF8C00"/>
        </patternFill>
      </fill>
    </dxf>
    <dxf>
      <fill>
        <patternFill patternType="solid">
          <fgColor rgb="FFF39C12"/>
          <bgColor rgb="FFF39C12"/>
        </patternFill>
      </fill>
    </dxf>
    <dxf>
      <fill>
        <patternFill patternType="solid">
          <fgColor rgb="FF27AE60"/>
          <bgColor rgb="FF27AE6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1"/>
  <c:style val="10"/>
  <c:chart>
    <c:title>
      <c:tx>
        <c:rich>
          <a:bodyPr/>
          <a:lstStyle/>
          <a:p>
            <a:pPr>
              <a:defRPr/>
            </a:pPr>
            <a:r>
              <a:t>Progress by Phase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1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Phase</a:t>
                </a:r>
              </a:p>
            </c:rich>
          </c:tx>
          <c:overlay val="1"/>
        </c:title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Progress %</a:t>
                </a:r>
              </a:p>
            </c:rich>
          </c:tx>
          <c:overlay val="1"/>
        </c:title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1"/>
  <c:style val="10"/>
  <c:chart>
    <c:title>
      <c:tx>
        <c:rich>
          <a:bodyPr/>
          <a:lstStyle/>
          <a:p>
            <a:pPr>
              <a:defRPr/>
            </a:pPr>
            <a:r>
              <a:t>Resource Allocation</a:t>
            </a:r>
          </a:p>
        </c:rich>
      </c:tx>
      <c:overlay val="1"/>
    </c:title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1"/>
  <c:style val="10"/>
  <c:chart>
    <c:title>
      <c:tx>
        <c:rich>
          <a:bodyPr/>
          <a:lstStyle/>
          <a:p>
            <a:pPr>
              <a:defRPr/>
            </a:pPr>
            <a:r>
              <a:t>Project Burndown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"/>
        <c:axId val="100"/>
      </c:lineChart>
      <c:catAx>
        <c:axId val="1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Date</a:t>
                </a:r>
              </a:p>
            </c:rich>
          </c:tx>
          <c:overlay val="1"/>
        </c:title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Remaining Work</a:t>
                </a:r>
              </a:p>
            </c:rich>
          </c:tx>
          <c:overlay val="1"/>
        </c:title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6</xdr:col>
      <xdr:colOff>0</xdr:colOff>
      <xdr:row>6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0</xdr:col>
      <xdr:colOff>0</xdr:colOff>
      <xdr:row>19</xdr:row>
      <xdr:rowOff>0</xdr:rowOff>
    </xdr:from>
    <xdr:ext cx="5400000" cy="27000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L1" sqref="L1:L1048576"/>
    </sheetView>
  </sheetViews>
  <sheetFormatPr baseColWidth="10" defaultColWidth="8.83203125" defaultRowHeight="15" x14ac:dyDescent="0.2"/>
  <cols>
    <col min="1" max="1" width="10" customWidth="1"/>
    <col min="2" max="2" width="35" customWidth="1"/>
    <col min="3" max="3" width="12" customWidth="1"/>
    <col min="4" max="4" width="15" customWidth="1"/>
    <col min="5" max="12" width="12" customWidth="1"/>
    <col min="13" max="14" width="15" customWidth="1"/>
    <col min="15" max="15" width="10" customWidth="1"/>
    <col min="16" max="17" width="12" customWidth="1"/>
    <col min="18" max="18" width="15" customWidth="1"/>
    <col min="19" max="19" width="12" customWidth="1"/>
    <col min="20" max="20" width="20" customWidth="1"/>
    <col min="21" max="21" width="15" customWidth="1"/>
    <col min="22" max="23" width="12" customWidth="1"/>
    <col min="24" max="25" width="15" customWidth="1"/>
    <col min="26" max="26" width="10" customWidth="1"/>
    <col min="27" max="27" width="25" customWidth="1"/>
    <col min="28" max="29" width="15" customWidth="1"/>
    <col min="30" max="31" width="10" customWidth="1"/>
    <col min="32" max="32" width="12" customWidth="1"/>
    <col min="33" max="34" width="15" customWidth="1"/>
    <col min="35" max="35" width="12" customWidth="1"/>
    <col min="36" max="37" width="8" customWidth="1"/>
    <col min="38" max="39" width="25" customWidth="1"/>
    <col min="40" max="40" width="30" customWidth="1"/>
  </cols>
  <sheetData>
    <row r="1" spans="1:40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 t="s">
        <v>40</v>
      </c>
      <c r="B2" s="2" t="s">
        <v>41</v>
      </c>
      <c r="C2" s="3" t="s">
        <v>42</v>
      </c>
      <c r="D2" s="2"/>
      <c r="E2" s="2" t="s">
        <v>43</v>
      </c>
      <c r="F2" s="2">
        <v>120</v>
      </c>
      <c r="G2" s="2" t="s">
        <v>44</v>
      </c>
      <c r="H2" s="2">
        <f t="shared" ref="H2:H49" si="0">IF(AND(G2&lt;&gt;"",F2&lt;&gt;""),
                IF(O2&lt;&gt;"",WORKDAY(G2,F2-1+O2),WORKDAY(G2,F2-1)),"")</f>
        <v>45457</v>
      </c>
      <c r="I2" s="2"/>
      <c r="J2" s="2"/>
      <c r="K2" s="2" t="str">
        <f t="shared" ref="K2:K49" ca="1" si="1">IF(X2="Complete",100,
                IF(X2="Cancelled",J2,
                IF(AND(I2&lt;&gt;"",F2&lt;&gt;"",H2&lt;&gt;""),
                    MIN(MAX((TODAY()-I2)/(H2-I2)*100,0),99),
                    IF(X2="In Progress",MAX(K2,10),0))))</f>
        <v/>
      </c>
      <c r="L2" s="2" t="s">
        <v>45</v>
      </c>
      <c r="M2" s="2"/>
      <c r="N2" s="2"/>
      <c r="O2" s="2">
        <v>0</v>
      </c>
      <c r="P2" s="2" t="e">
        <f t="shared" ref="P2:P49" ca="1" si="2">ROUND(
            (
                (F2/MAX(F:F)*20) +
                (LEN(M2)-LEN(SUBSTITUTE(M2,",",""))+1)*25/MAX(5,COUNTIF(M:M,"*"&amp;A2&amp;"*")) +
                (_xludf.SWITCH(R2,"Critical",100,"High",80,"Medium",60,"Low",40,"Minimal",20,50)*0.15) +
                ((COUNTA(A:A)-ROW()+1)/COUNTA(A:A)*15) +
                (IF(U2&gt;80,20,IF(U2&gt;50,10,0))) +
                (IF(Z2="Yes",25,0)) +
                (IF(AB2&lt;&gt;"",LEN(AB2)-LEN(SUBSTITUTE(AB2,",",""))+1,0)*5) +
                (IF(V2&gt;0,LOG10(V2)/LOG10(MAX(V:V))*10,0))
            ) *
            IF(AB2&lt;&gt;"",1.5,1) *
            IF(L2="Parallel",0.7,1) *
            IF(X2="Delayed",1.3,IF(X2="Blocked",1.8,1)) *
            IF(AF2="Yes",1.4,1),0)</f>
        <v>#NAME?</v>
      </c>
      <c r="Q2" s="2" t="str">
        <f t="shared" ref="Q2:Q49" ca="1" si="3">ROUND(
            (
                IF(X2="Blocked",30,IF(X2="Delayed",20,0)) +
                IF(AI2&lt;-7,25,IF(AI2&lt;-3,15,IF(AI2&lt;0,5,0))) +
                IF(AND(AJ2&lt;&gt;"",AJ2&lt;0.8),20,0) +
                IF(AND(AK2&lt;&gt;"",AK2&lt;0.9),15,0) +
                IF(AF2="Yes",20,0) +
                IF(AD2&lt;0,25,IF(AD2&lt;3,15,0)) +
                (100-K2)/5 +
                IF(AC2&lt;&gt;"",10,0)
            ) *
            IF(R2="Critical",1.5,IF(R2="High",1.2,1)),0)</f>
        <v/>
      </c>
      <c r="R2" s="2" t="s">
        <v>46</v>
      </c>
      <c r="S2" s="2" t="str">
        <f t="shared" ref="S2:S49" ca="1" si="4">ROUND((P2*0.6+Q2*0.4),0)</f>
        <v/>
      </c>
      <c r="T2" s="2" t="s">
        <v>47</v>
      </c>
      <c r="U2" s="2">
        <v>100</v>
      </c>
      <c r="V2" s="2">
        <v>5000000</v>
      </c>
      <c r="W2" s="2">
        <v>0</v>
      </c>
      <c r="X2" s="2" t="s">
        <v>48</v>
      </c>
      <c r="Y2" s="2" t="str">
        <f t="shared" ref="Y2:Y49" ca="1" si="5">IF(X2="Complete","Green",
            IF(X2="Cancelled","Black",
            IF(OR(X2="Blocked",Q2&gt;80),"Red",
            IF(OR(X2="Delayed",Q2&gt;60,AND(K2&lt;50,H2&lt;TODAY())),"Orange",
            IF(OR(Q2&gt;40,AND(K2&lt;80,H2&lt;=TODAY()+7),AJ2&lt;0.9),"Yellow",
            "Green")))))</f>
        <v/>
      </c>
      <c r="Z2" s="2" t="s">
        <v>49</v>
      </c>
      <c r="AA2" s="2" t="s">
        <v>50</v>
      </c>
      <c r="AB2" s="2"/>
      <c r="AC2" s="2"/>
      <c r="AD2" s="2">
        <f t="shared" ref="AD2:AD49" ca="1" si="6">IF(AND(H2&lt;&gt;"",G2&lt;&gt;""),NETWORKDAYS(TODAY(),H2)-NETWORKDAYS(TODAY(),G2),"")</f>
        <v>119</v>
      </c>
      <c r="AE2" s="2">
        <f t="shared" ref="AE2:AE49" ca="1" si="7">IF(AND(AD2&lt;&gt;"",AC2&lt;&gt;""),MIN(AD2,SUMIF(M$2:M$100,A2,AD$2:AD$100)),AD2)</f>
        <v>119</v>
      </c>
      <c r="AF2" s="2" t="str">
        <f t="shared" ref="AF2:AF49" ca="1" si="8">IF(OR(AD2&lt;=0,AE2&lt;=0),"Yes","No")</f>
        <v>No</v>
      </c>
      <c r="AG2" s="2" t="e">
        <f t="shared" ref="AG2:AG49" ca="1" si="9">IF(C2="Parent",
                IF(SUMIF(D$2:D$100,A2,P$2:P$100)&gt;0,
                    SUMPRODUCT((D$2:D$100=A2)*(K$2:K$100)*(P$2:P$100))/SUMIF(D$2:D$100,A2,P$2:P$100),
                    AVERAGE(IF(D$2:D$100=A2,K$2:K$100))),
                K2)</f>
        <v>#NAME?</v>
      </c>
      <c r="AH2" s="2"/>
      <c r="AI2" s="2" t="str">
        <f t="shared" ref="AI2:AI49" si="10">IF(AND(J2&lt;&gt;"",H2&lt;&gt;""),J2-H2,"")</f>
        <v/>
      </c>
      <c r="AJ2" s="2" t="str">
        <f t="shared" ref="AJ2:AJ49" ca="1" si="11">IF(AND(K2&gt;0,F2&lt;&gt;""),ROUND(K2/MAX((TODAY()-G2)/(H2-G2)*100,1),2),"")</f>
        <v/>
      </c>
      <c r="AK2" s="2" t="str">
        <f t="shared" ref="AK2:AK49" si="12">IF(AND(W2&gt;0,V2&gt;0),ROUND(V2/W2,2),"")</f>
        <v/>
      </c>
      <c r="AL2" s="2" t="s">
        <v>51</v>
      </c>
      <c r="AM2" s="2"/>
      <c r="AN2" s="2" t="s">
        <v>52</v>
      </c>
    </row>
    <row r="3" spans="1:40" x14ac:dyDescent="0.2">
      <c r="A3" s="2" t="s">
        <v>53</v>
      </c>
      <c r="B3" s="2" t="s">
        <v>54</v>
      </c>
      <c r="C3" s="3" t="s">
        <v>42</v>
      </c>
      <c r="D3" s="2" t="s">
        <v>40</v>
      </c>
      <c r="E3" s="2" t="s">
        <v>55</v>
      </c>
      <c r="F3" s="2">
        <v>20</v>
      </c>
      <c r="G3" s="2" t="s">
        <v>44</v>
      </c>
      <c r="H3" s="2">
        <f t="shared" si="0"/>
        <v>45317</v>
      </c>
      <c r="I3" s="2"/>
      <c r="J3" s="2"/>
      <c r="K3" s="2">
        <f t="shared" ca="1" si="1"/>
        <v>100</v>
      </c>
      <c r="L3" s="2" t="s">
        <v>45</v>
      </c>
      <c r="M3" s="2"/>
      <c r="N3" s="2"/>
      <c r="O3" s="2">
        <v>0</v>
      </c>
      <c r="P3" s="2" t="e">
        <f t="shared" ca="1" si="2"/>
        <v>#NAME?</v>
      </c>
      <c r="Q3" s="2">
        <f t="shared" ca="1" si="3"/>
        <v>24</v>
      </c>
      <c r="R3" s="2" t="s">
        <v>56</v>
      </c>
      <c r="S3" s="2" t="e">
        <f t="shared" ca="1" si="4"/>
        <v>#NAME?</v>
      </c>
      <c r="T3" s="2" t="s">
        <v>57</v>
      </c>
      <c r="U3" s="2">
        <v>100</v>
      </c>
      <c r="V3" s="2">
        <v>500000</v>
      </c>
      <c r="W3" s="2">
        <v>0</v>
      </c>
      <c r="X3" s="2" t="s">
        <v>58</v>
      </c>
      <c r="Y3" s="2" t="str">
        <f t="shared" ca="1" si="5"/>
        <v>Green</v>
      </c>
      <c r="Z3" s="2" t="s">
        <v>49</v>
      </c>
      <c r="AA3" s="2" t="s">
        <v>59</v>
      </c>
      <c r="AB3" s="2"/>
      <c r="AC3" s="2"/>
      <c r="AD3" s="2">
        <f t="shared" ca="1" si="6"/>
        <v>19</v>
      </c>
      <c r="AE3" s="2">
        <f t="shared" ca="1" si="7"/>
        <v>19</v>
      </c>
      <c r="AF3" s="2" t="str">
        <f t="shared" ca="1" si="8"/>
        <v>No</v>
      </c>
      <c r="AG3" s="2" t="e">
        <f t="shared" ca="1" si="9"/>
        <v>#NAME?</v>
      </c>
      <c r="AH3" s="2"/>
      <c r="AI3" s="2" t="str">
        <f t="shared" si="10"/>
        <v/>
      </c>
      <c r="AJ3" s="2">
        <f t="shared" ca="1" si="11"/>
        <v>0.05</v>
      </c>
      <c r="AK3" s="2" t="str">
        <f t="shared" si="12"/>
        <v/>
      </c>
      <c r="AL3" s="2"/>
      <c r="AM3" s="2" t="s">
        <v>60</v>
      </c>
      <c r="AN3" s="2" t="s">
        <v>61</v>
      </c>
    </row>
    <row r="4" spans="1:40" x14ac:dyDescent="0.2">
      <c r="A4" s="2" t="s">
        <v>62</v>
      </c>
      <c r="B4" s="2" t="s">
        <v>63</v>
      </c>
      <c r="C4" s="3" t="s">
        <v>42</v>
      </c>
      <c r="D4" s="2" t="s">
        <v>40</v>
      </c>
      <c r="E4" s="2" t="s">
        <v>64</v>
      </c>
      <c r="F4" s="2">
        <v>30</v>
      </c>
      <c r="G4" s="2" t="s">
        <v>65</v>
      </c>
      <c r="H4" s="2">
        <f t="shared" si="0"/>
        <v>45351</v>
      </c>
      <c r="I4" s="2"/>
      <c r="J4" s="2"/>
      <c r="K4" s="2" t="str">
        <f t="shared" ca="1" si="1"/>
        <v/>
      </c>
      <c r="L4" s="2" t="s">
        <v>66</v>
      </c>
      <c r="M4" s="2" t="s">
        <v>53</v>
      </c>
      <c r="N4" s="2" t="s">
        <v>67</v>
      </c>
      <c r="O4" s="2">
        <v>0</v>
      </c>
      <c r="P4" s="2" t="e">
        <f t="shared" ca="1" si="2"/>
        <v>#NAME?</v>
      </c>
      <c r="Q4" s="2" t="str">
        <f t="shared" ca="1" si="3"/>
        <v/>
      </c>
      <c r="R4" s="2" t="s">
        <v>56</v>
      </c>
      <c r="S4" s="2" t="str">
        <f t="shared" ca="1" si="4"/>
        <v/>
      </c>
      <c r="T4" s="2" t="s">
        <v>68</v>
      </c>
      <c r="U4" s="2">
        <v>100</v>
      </c>
      <c r="V4" s="2">
        <v>1500000</v>
      </c>
      <c r="W4" s="2">
        <v>0</v>
      </c>
      <c r="X4" s="2" t="s">
        <v>48</v>
      </c>
      <c r="Y4" s="2" t="str">
        <f t="shared" ca="1" si="5"/>
        <v/>
      </c>
      <c r="Z4" s="2" t="s">
        <v>49</v>
      </c>
      <c r="AA4" s="2" t="s">
        <v>69</v>
      </c>
      <c r="AB4" s="2"/>
      <c r="AC4" s="2"/>
      <c r="AD4" s="2">
        <f t="shared" ca="1" si="6"/>
        <v>28</v>
      </c>
      <c r="AE4" s="2">
        <f t="shared" ca="1" si="7"/>
        <v>28</v>
      </c>
      <c r="AF4" s="2" t="str">
        <f t="shared" ca="1" si="8"/>
        <v>No</v>
      </c>
      <c r="AG4" s="2" t="e">
        <f t="shared" ca="1" si="9"/>
        <v>#NAME?</v>
      </c>
      <c r="AH4" s="2"/>
      <c r="AI4" s="2" t="str">
        <f t="shared" si="10"/>
        <v/>
      </c>
      <c r="AJ4" s="2" t="str">
        <f t="shared" ca="1" si="11"/>
        <v/>
      </c>
      <c r="AK4" s="2" t="str">
        <f t="shared" si="12"/>
        <v/>
      </c>
      <c r="AL4" s="2" t="s">
        <v>70</v>
      </c>
      <c r="AM4" s="2"/>
      <c r="AN4" s="2" t="s">
        <v>71</v>
      </c>
    </row>
    <row r="5" spans="1:40" x14ac:dyDescent="0.2">
      <c r="A5" s="2" t="s">
        <v>72</v>
      </c>
      <c r="B5" s="2" t="s">
        <v>73</v>
      </c>
      <c r="C5" s="3" t="s">
        <v>42</v>
      </c>
      <c r="D5" s="2" t="s">
        <v>40</v>
      </c>
      <c r="E5" s="2" t="s">
        <v>74</v>
      </c>
      <c r="F5" s="2">
        <v>40</v>
      </c>
      <c r="G5" s="2" t="s">
        <v>75</v>
      </c>
      <c r="H5" s="2">
        <f t="shared" si="0"/>
        <v>45411</v>
      </c>
      <c r="I5" s="2"/>
      <c r="J5" s="2"/>
      <c r="K5" s="2">
        <f t="shared" ca="1" si="1"/>
        <v>0</v>
      </c>
      <c r="L5" s="2" t="s">
        <v>66</v>
      </c>
      <c r="M5" s="2" t="s">
        <v>62</v>
      </c>
      <c r="N5" s="2" t="s">
        <v>76</v>
      </c>
      <c r="O5" s="2">
        <v>10</v>
      </c>
      <c r="P5" s="2" t="e">
        <f t="shared" ca="1" si="2"/>
        <v>#NAME?</v>
      </c>
      <c r="Q5" s="2">
        <f t="shared" ca="1" si="3"/>
        <v>30</v>
      </c>
      <c r="R5" s="2" t="s">
        <v>46</v>
      </c>
      <c r="S5" s="2" t="e">
        <f t="shared" ca="1" si="4"/>
        <v>#NAME?</v>
      </c>
      <c r="T5" s="2" t="s">
        <v>77</v>
      </c>
      <c r="U5" s="2">
        <v>100</v>
      </c>
      <c r="V5" s="2">
        <v>1000000</v>
      </c>
      <c r="W5" s="2">
        <v>0</v>
      </c>
      <c r="X5" s="2" t="s">
        <v>78</v>
      </c>
      <c r="Y5" s="2" t="str">
        <f t="shared" ca="1" si="5"/>
        <v>Orange</v>
      </c>
      <c r="Z5" s="2" t="s">
        <v>49</v>
      </c>
      <c r="AA5" s="2" t="s">
        <v>79</v>
      </c>
      <c r="AB5" s="2"/>
      <c r="AC5" s="2"/>
      <c r="AD5" s="2">
        <f t="shared" ca="1" si="6"/>
        <v>49</v>
      </c>
      <c r="AE5" s="2">
        <f t="shared" ca="1" si="7"/>
        <v>49</v>
      </c>
      <c r="AF5" s="2" t="str">
        <f t="shared" ca="1" si="8"/>
        <v>No</v>
      </c>
      <c r="AG5" s="2" t="e">
        <f t="shared" ca="1" si="9"/>
        <v>#NAME?</v>
      </c>
      <c r="AH5" s="2"/>
      <c r="AI5" s="2" t="str">
        <f t="shared" si="10"/>
        <v/>
      </c>
      <c r="AJ5" s="2" t="str">
        <f t="shared" ca="1" si="11"/>
        <v/>
      </c>
      <c r="AK5" s="2" t="str">
        <f t="shared" si="12"/>
        <v/>
      </c>
      <c r="AL5" s="2"/>
      <c r="AM5" s="2"/>
      <c r="AN5" s="2" t="s">
        <v>80</v>
      </c>
    </row>
    <row r="6" spans="1:40" x14ac:dyDescent="0.2">
      <c r="A6" s="2" t="s">
        <v>81</v>
      </c>
      <c r="B6" s="2" t="s">
        <v>82</v>
      </c>
      <c r="C6" s="3" t="s">
        <v>42</v>
      </c>
      <c r="D6" s="2" t="s">
        <v>40</v>
      </c>
      <c r="E6" s="2" t="s">
        <v>83</v>
      </c>
      <c r="F6" s="2">
        <v>20</v>
      </c>
      <c r="G6" s="2" t="s">
        <v>84</v>
      </c>
      <c r="H6" s="2">
        <f t="shared" si="0"/>
        <v>45401</v>
      </c>
      <c r="I6" s="2"/>
      <c r="J6" s="2"/>
      <c r="K6" s="2">
        <f t="shared" ca="1" si="1"/>
        <v>0</v>
      </c>
      <c r="L6" s="2" t="s">
        <v>45</v>
      </c>
      <c r="M6" s="2" t="s">
        <v>72</v>
      </c>
      <c r="N6" s="2" t="s">
        <v>85</v>
      </c>
      <c r="O6" s="2">
        <v>-5</v>
      </c>
      <c r="P6" s="2" t="e">
        <f t="shared" ca="1" si="2"/>
        <v>#NAME?</v>
      </c>
      <c r="Q6" s="2">
        <f t="shared" ca="1" si="3"/>
        <v>24</v>
      </c>
      <c r="R6" s="2" t="s">
        <v>56</v>
      </c>
      <c r="S6" s="2" t="e">
        <f t="shared" ca="1" si="4"/>
        <v>#NAME?</v>
      </c>
      <c r="T6" s="2" t="s">
        <v>86</v>
      </c>
      <c r="U6" s="2">
        <v>100</v>
      </c>
      <c r="V6" s="2">
        <v>750000</v>
      </c>
      <c r="W6" s="2">
        <v>0</v>
      </c>
      <c r="X6" s="2" t="s">
        <v>87</v>
      </c>
      <c r="Y6" s="2" t="str">
        <f t="shared" ca="1" si="5"/>
        <v>Orange</v>
      </c>
      <c r="Z6" s="2" t="s">
        <v>49</v>
      </c>
      <c r="AA6" s="2" t="s">
        <v>88</v>
      </c>
      <c r="AB6" s="2"/>
      <c r="AC6" s="2"/>
      <c r="AD6" s="2">
        <f t="shared" ca="1" si="6"/>
        <v>14</v>
      </c>
      <c r="AE6" s="2">
        <f t="shared" ca="1" si="7"/>
        <v>14</v>
      </c>
      <c r="AF6" s="2" t="str">
        <f t="shared" ca="1" si="8"/>
        <v>No</v>
      </c>
      <c r="AG6" s="2">
        <f t="shared" si="9"/>
        <v>0</v>
      </c>
      <c r="AH6" s="2"/>
      <c r="AI6" s="2" t="str">
        <f t="shared" si="10"/>
        <v/>
      </c>
      <c r="AJ6" s="2" t="str">
        <f t="shared" ca="1" si="11"/>
        <v/>
      </c>
      <c r="AK6" s="2" t="str">
        <f t="shared" si="12"/>
        <v/>
      </c>
      <c r="AL6" s="2" t="s">
        <v>89</v>
      </c>
      <c r="AM6" s="2"/>
      <c r="AN6" s="2" t="s">
        <v>90</v>
      </c>
    </row>
    <row r="7" spans="1:40" x14ac:dyDescent="0.2">
      <c r="A7" s="2" t="s">
        <v>91</v>
      </c>
      <c r="B7" s="2" t="s">
        <v>92</v>
      </c>
      <c r="C7" s="3" t="s">
        <v>42</v>
      </c>
      <c r="D7" s="2" t="s">
        <v>40</v>
      </c>
      <c r="E7" s="2" t="s">
        <v>93</v>
      </c>
      <c r="F7" s="2">
        <v>10</v>
      </c>
      <c r="G7" s="2" t="s">
        <v>94</v>
      </c>
      <c r="H7" s="2">
        <f t="shared" si="0"/>
        <v>45414</v>
      </c>
      <c r="I7" s="2"/>
      <c r="J7" s="2"/>
      <c r="K7" s="2">
        <f t="shared" ca="1" si="1"/>
        <v>0</v>
      </c>
      <c r="L7" s="2" t="s">
        <v>45</v>
      </c>
      <c r="M7" s="2" t="s">
        <v>81</v>
      </c>
      <c r="N7" s="2" t="s">
        <v>67</v>
      </c>
      <c r="O7" s="2">
        <v>0</v>
      </c>
      <c r="P7" s="2" t="e">
        <f t="shared" ca="1" si="2"/>
        <v>#NAME?</v>
      </c>
      <c r="Q7" s="2">
        <f t="shared" ca="1" si="3"/>
        <v>30</v>
      </c>
      <c r="R7" s="2" t="s">
        <v>46</v>
      </c>
      <c r="S7" s="2" t="e">
        <f t="shared" ca="1" si="4"/>
        <v>#NAME?</v>
      </c>
      <c r="T7" s="2" t="s">
        <v>95</v>
      </c>
      <c r="U7" s="2">
        <v>100</v>
      </c>
      <c r="V7" s="2">
        <v>250000</v>
      </c>
      <c r="W7" s="2">
        <v>0</v>
      </c>
      <c r="X7" s="2" t="s">
        <v>87</v>
      </c>
      <c r="Y7" s="2" t="str">
        <f t="shared" ca="1" si="5"/>
        <v>Orange</v>
      </c>
      <c r="Z7" s="2" t="s">
        <v>49</v>
      </c>
      <c r="AA7" s="2" t="s">
        <v>96</v>
      </c>
      <c r="AB7" s="2"/>
      <c r="AC7" s="2"/>
      <c r="AD7" s="2">
        <f t="shared" ca="1" si="6"/>
        <v>8</v>
      </c>
      <c r="AE7" s="2">
        <f t="shared" ca="1" si="7"/>
        <v>8</v>
      </c>
      <c r="AF7" s="2" t="str">
        <f t="shared" ca="1" si="8"/>
        <v>No</v>
      </c>
      <c r="AG7" s="2">
        <f t="shared" si="9"/>
        <v>0</v>
      </c>
      <c r="AH7" s="2"/>
      <c r="AI7" s="2" t="str">
        <f t="shared" si="10"/>
        <v/>
      </c>
      <c r="AJ7" s="2" t="str">
        <f t="shared" ca="1" si="11"/>
        <v/>
      </c>
      <c r="AK7" s="2" t="str">
        <f t="shared" si="12"/>
        <v/>
      </c>
      <c r="AL7" s="2" t="s">
        <v>97</v>
      </c>
      <c r="AM7" s="2"/>
      <c r="AN7" s="2" t="s">
        <v>98</v>
      </c>
    </row>
    <row r="8" spans="1:40" x14ac:dyDescent="0.2">
      <c r="A8" s="2" t="s">
        <v>99</v>
      </c>
      <c r="B8" s="2" t="s">
        <v>100</v>
      </c>
      <c r="C8" s="4" t="s">
        <v>25</v>
      </c>
      <c r="D8" s="2" t="s">
        <v>53</v>
      </c>
      <c r="E8" s="2" t="s">
        <v>101</v>
      </c>
      <c r="F8" s="2">
        <v>0</v>
      </c>
      <c r="G8" s="2" t="s">
        <v>44</v>
      </c>
      <c r="H8" s="2">
        <f t="shared" si="0"/>
        <v>45289</v>
      </c>
      <c r="I8" s="2" t="s">
        <v>44</v>
      </c>
      <c r="J8" s="2"/>
      <c r="K8" s="2">
        <f t="shared" ca="1" si="1"/>
        <v>100</v>
      </c>
      <c r="L8" s="2" t="s">
        <v>45</v>
      </c>
      <c r="M8" s="2"/>
      <c r="N8" s="2"/>
      <c r="O8" s="2">
        <v>0</v>
      </c>
      <c r="P8" s="2" t="e">
        <f t="shared" ca="1" si="2"/>
        <v>#NAME?</v>
      </c>
      <c r="Q8" s="2">
        <f t="shared" ca="1" si="3"/>
        <v>54</v>
      </c>
      <c r="R8" s="2" t="s">
        <v>56</v>
      </c>
      <c r="S8" s="2" t="e">
        <f t="shared" ca="1" si="4"/>
        <v>#NAME?</v>
      </c>
      <c r="T8" s="2" t="s">
        <v>102</v>
      </c>
      <c r="U8" s="2">
        <v>0</v>
      </c>
      <c r="V8" s="2">
        <v>0</v>
      </c>
      <c r="W8" s="2">
        <v>0</v>
      </c>
      <c r="X8" s="2" t="s">
        <v>58</v>
      </c>
      <c r="Y8" s="2" t="str">
        <f t="shared" ca="1" si="5"/>
        <v>Green</v>
      </c>
      <c r="Z8" s="2" t="s">
        <v>103</v>
      </c>
      <c r="AA8" s="2" t="s">
        <v>104</v>
      </c>
      <c r="AB8" s="2"/>
      <c r="AC8" s="2"/>
      <c r="AD8" s="2">
        <f t="shared" ca="1" si="6"/>
        <v>-1</v>
      </c>
      <c r="AE8" s="2">
        <f t="shared" ca="1" si="7"/>
        <v>-1</v>
      </c>
      <c r="AF8" s="2" t="str">
        <f t="shared" ca="1" si="8"/>
        <v>Yes</v>
      </c>
      <c r="AG8" s="2">
        <f t="shared" ca="1" si="9"/>
        <v>100</v>
      </c>
      <c r="AH8" s="2"/>
      <c r="AI8" s="2" t="str">
        <f t="shared" si="10"/>
        <v/>
      </c>
      <c r="AJ8" s="2">
        <f t="shared" ca="1" si="11"/>
        <v>100</v>
      </c>
      <c r="AK8" s="2" t="str">
        <f t="shared" si="12"/>
        <v/>
      </c>
      <c r="AL8" s="2"/>
      <c r="AM8" s="2" t="s">
        <v>105</v>
      </c>
      <c r="AN8" s="2" t="s">
        <v>106</v>
      </c>
    </row>
    <row r="9" spans="1:40" x14ac:dyDescent="0.2">
      <c r="A9" s="2" t="s">
        <v>107</v>
      </c>
      <c r="B9" s="2" t="s">
        <v>108</v>
      </c>
      <c r="C9" s="4" t="s">
        <v>25</v>
      </c>
      <c r="D9" s="2" t="s">
        <v>53</v>
      </c>
      <c r="E9" s="2" t="s">
        <v>109</v>
      </c>
      <c r="F9" s="2">
        <v>0</v>
      </c>
      <c r="G9" s="2" t="s">
        <v>110</v>
      </c>
      <c r="H9" s="2">
        <f t="shared" si="0"/>
        <v>45310</v>
      </c>
      <c r="I9" s="2"/>
      <c r="J9" s="2"/>
      <c r="K9" s="2">
        <f t="shared" ca="1" si="1"/>
        <v>0</v>
      </c>
      <c r="L9" s="2" t="s">
        <v>45</v>
      </c>
      <c r="M9" s="2" t="s">
        <v>111</v>
      </c>
      <c r="N9" s="2" t="s">
        <v>67</v>
      </c>
      <c r="O9" s="2">
        <v>0</v>
      </c>
      <c r="P9" s="2" t="e">
        <f t="shared" ca="1" si="2"/>
        <v>#NAME?</v>
      </c>
      <c r="Q9" s="2">
        <f t="shared" ca="1" si="3"/>
        <v>98</v>
      </c>
      <c r="R9" s="2" t="s">
        <v>46</v>
      </c>
      <c r="S9" s="2" t="e">
        <f t="shared" ca="1" si="4"/>
        <v>#NAME?</v>
      </c>
      <c r="T9" s="2" t="s">
        <v>112</v>
      </c>
      <c r="U9" s="2">
        <v>0</v>
      </c>
      <c r="V9" s="2">
        <v>0</v>
      </c>
      <c r="W9" s="2">
        <v>0</v>
      </c>
      <c r="X9" s="2" t="s">
        <v>87</v>
      </c>
      <c r="Y9" s="2" t="str">
        <f t="shared" ca="1" si="5"/>
        <v>Red</v>
      </c>
      <c r="Z9" s="2" t="s">
        <v>103</v>
      </c>
      <c r="AA9" s="2" t="s">
        <v>113</v>
      </c>
      <c r="AB9" s="2"/>
      <c r="AC9" s="2"/>
      <c r="AD9" s="2">
        <f t="shared" ca="1" si="6"/>
        <v>-1</v>
      </c>
      <c r="AE9" s="2">
        <f t="shared" ca="1" si="7"/>
        <v>-1</v>
      </c>
      <c r="AF9" s="2" t="str">
        <f t="shared" ca="1" si="8"/>
        <v>Yes</v>
      </c>
      <c r="AG9" s="2">
        <f t="shared" ca="1" si="9"/>
        <v>0</v>
      </c>
      <c r="AH9" s="2"/>
      <c r="AI9" s="2" t="str">
        <f t="shared" si="10"/>
        <v/>
      </c>
      <c r="AJ9" s="2" t="str">
        <f t="shared" ca="1" si="11"/>
        <v/>
      </c>
      <c r="AK9" s="2" t="str">
        <f t="shared" si="12"/>
        <v/>
      </c>
      <c r="AL9" s="2"/>
      <c r="AM9" s="2"/>
      <c r="AN9" s="2" t="s">
        <v>114</v>
      </c>
    </row>
    <row r="10" spans="1:40" x14ac:dyDescent="0.2">
      <c r="A10" s="2" t="s">
        <v>115</v>
      </c>
      <c r="B10" s="2" t="s">
        <v>116</v>
      </c>
      <c r="C10" s="5" t="s">
        <v>117</v>
      </c>
      <c r="D10" s="2" t="s">
        <v>53</v>
      </c>
      <c r="E10" s="2" t="s">
        <v>118</v>
      </c>
      <c r="F10" s="2">
        <v>5</v>
      </c>
      <c r="G10" s="2" t="s">
        <v>119</v>
      </c>
      <c r="H10" s="2">
        <f t="shared" si="0"/>
        <v>45299</v>
      </c>
      <c r="I10" s="2" t="s">
        <v>119</v>
      </c>
      <c r="J10" s="2"/>
      <c r="K10" s="2">
        <f t="shared" ca="1" si="1"/>
        <v>100</v>
      </c>
      <c r="L10" s="2" t="s">
        <v>66</v>
      </c>
      <c r="M10" s="2" t="s">
        <v>99</v>
      </c>
      <c r="N10" s="2" t="s">
        <v>67</v>
      </c>
      <c r="O10" s="2">
        <v>0</v>
      </c>
      <c r="P10" s="2" t="e">
        <f t="shared" ca="1" si="2"/>
        <v>#NAME?</v>
      </c>
      <c r="Q10" s="2">
        <f t="shared" ca="1" si="3"/>
        <v>24</v>
      </c>
      <c r="R10" s="2" t="s">
        <v>56</v>
      </c>
      <c r="S10" s="2" t="e">
        <f t="shared" ca="1" si="4"/>
        <v>#NAME?</v>
      </c>
      <c r="T10" s="2" t="s">
        <v>120</v>
      </c>
      <c r="U10" s="2">
        <v>80</v>
      </c>
      <c r="V10" s="2">
        <v>50000</v>
      </c>
      <c r="W10" s="2">
        <v>45000</v>
      </c>
      <c r="X10" s="2" t="s">
        <v>58</v>
      </c>
      <c r="Y10" s="2" t="str">
        <f t="shared" ca="1" si="5"/>
        <v>Green</v>
      </c>
      <c r="Z10" s="2" t="s">
        <v>49</v>
      </c>
      <c r="AA10" s="2" t="s">
        <v>121</v>
      </c>
      <c r="AB10" s="2"/>
      <c r="AC10" s="2"/>
      <c r="AD10" s="2">
        <f t="shared" ca="1" si="6"/>
        <v>4</v>
      </c>
      <c r="AE10" s="2">
        <f t="shared" ca="1" si="7"/>
        <v>4</v>
      </c>
      <c r="AF10" s="2" t="str">
        <f t="shared" ca="1" si="8"/>
        <v>No</v>
      </c>
      <c r="AG10" s="2">
        <f t="shared" ca="1" si="9"/>
        <v>100</v>
      </c>
      <c r="AH10" s="2"/>
      <c r="AI10" s="2" t="str">
        <f t="shared" si="10"/>
        <v/>
      </c>
      <c r="AJ10" s="2">
        <f t="shared" ca="1" si="11"/>
        <v>0.01</v>
      </c>
      <c r="AK10" s="2">
        <f t="shared" si="12"/>
        <v>1.1100000000000001</v>
      </c>
      <c r="AL10" s="2"/>
      <c r="AM10" s="2" t="s">
        <v>122</v>
      </c>
      <c r="AN10" s="2" t="s">
        <v>123</v>
      </c>
    </row>
    <row r="11" spans="1:40" x14ac:dyDescent="0.2">
      <c r="A11" s="2" t="s">
        <v>124</v>
      </c>
      <c r="B11" s="2" t="s">
        <v>125</v>
      </c>
      <c r="C11" s="5" t="s">
        <v>117</v>
      </c>
      <c r="D11" s="2" t="s">
        <v>53</v>
      </c>
      <c r="E11" s="2" t="s">
        <v>126</v>
      </c>
      <c r="F11" s="2">
        <v>5</v>
      </c>
      <c r="G11" s="2" t="s">
        <v>119</v>
      </c>
      <c r="H11" s="2">
        <f t="shared" si="0"/>
        <v>45299</v>
      </c>
      <c r="I11" s="2" t="s">
        <v>119</v>
      </c>
      <c r="J11" s="2"/>
      <c r="K11" s="2">
        <f t="shared" ca="1" si="1"/>
        <v>100</v>
      </c>
      <c r="L11" s="2" t="s">
        <v>66</v>
      </c>
      <c r="M11" s="2" t="s">
        <v>99</v>
      </c>
      <c r="N11" s="2" t="s">
        <v>67</v>
      </c>
      <c r="O11" s="2">
        <v>0</v>
      </c>
      <c r="P11" s="2" t="e">
        <f t="shared" ca="1" si="2"/>
        <v>#NAME?</v>
      </c>
      <c r="Q11" s="2">
        <f t="shared" ca="1" si="3"/>
        <v>24</v>
      </c>
      <c r="R11" s="2" t="s">
        <v>56</v>
      </c>
      <c r="S11" s="2" t="e">
        <f t="shared" ca="1" si="4"/>
        <v>#NAME?</v>
      </c>
      <c r="T11" s="2" t="s">
        <v>127</v>
      </c>
      <c r="U11" s="2">
        <v>100</v>
      </c>
      <c r="V11" s="2">
        <v>75000</v>
      </c>
      <c r="W11" s="2">
        <v>70000</v>
      </c>
      <c r="X11" s="2" t="s">
        <v>58</v>
      </c>
      <c r="Y11" s="2" t="str">
        <f t="shared" ca="1" si="5"/>
        <v>Green</v>
      </c>
      <c r="Z11" s="2" t="s">
        <v>49</v>
      </c>
      <c r="AA11" s="2" t="s">
        <v>128</v>
      </c>
      <c r="AB11" s="2"/>
      <c r="AC11" s="2"/>
      <c r="AD11" s="2">
        <f t="shared" ca="1" si="6"/>
        <v>4</v>
      </c>
      <c r="AE11" s="2">
        <f t="shared" ca="1" si="7"/>
        <v>4</v>
      </c>
      <c r="AF11" s="2" t="str">
        <f t="shared" ca="1" si="8"/>
        <v>No</v>
      </c>
      <c r="AG11" s="2">
        <f t="shared" ca="1" si="9"/>
        <v>100</v>
      </c>
      <c r="AH11" s="2"/>
      <c r="AI11" s="2" t="str">
        <f t="shared" si="10"/>
        <v/>
      </c>
      <c r="AJ11" s="2">
        <f t="shared" ca="1" si="11"/>
        <v>0.01</v>
      </c>
      <c r="AK11" s="2">
        <f t="shared" si="12"/>
        <v>1.07</v>
      </c>
      <c r="AL11" s="2"/>
      <c r="AM11" s="2" t="s">
        <v>129</v>
      </c>
      <c r="AN11" s="2" t="s">
        <v>130</v>
      </c>
    </row>
    <row r="12" spans="1:40" x14ac:dyDescent="0.2">
      <c r="A12" s="2" t="s">
        <v>131</v>
      </c>
      <c r="B12" s="2" t="s">
        <v>132</v>
      </c>
      <c r="C12" s="5" t="s">
        <v>117</v>
      </c>
      <c r="D12" s="2" t="s">
        <v>53</v>
      </c>
      <c r="E12" s="2" t="s">
        <v>133</v>
      </c>
      <c r="F12" s="2">
        <v>7</v>
      </c>
      <c r="G12" s="2" t="s">
        <v>134</v>
      </c>
      <c r="H12" s="2">
        <f t="shared" si="0"/>
        <v>45306</v>
      </c>
      <c r="I12" s="2" t="s">
        <v>135</v>
      </c>
      <c r="J12" s="2"/>
      <c r="K12" s="2">
        <f t="shared" ca="1" si="1"/>
        <v>100</v>
      </c>
      <c r="L12" s="2" t="s">
        <v>45</v>
      </c>
      <c r="M12" s="2" t="s">
        <v>136</v>
      </c>
      <c r="N12" s="2" t="s">
        <v>67</v>
      </c>
      <c r="O12" s="2">
        <v>0</v>
      </c>
      <c r="P12" s="2" t="e">
        <f t="shared" ca="1" si="2"/>
        <v>#NAME?</v>
      </c>
      <c r="Q12" s="2">
        <f t="shared" ca="1" si="3"/>
        <v>30</v>
      </c>
      <c r="R12" s="2" t="s">
        <v>46</v>
      </c>
      <c r="S12" s="2" t="e">
        <f t="shared" ca="1" si="4"/>
        <v>#NAME?</v>
      </c>
      <c r="T12" s="2" t="s">
        <v>137</v>
      </c>
      <c r="U12" s="2">
        <v>100</v>
      </c>
      <c r="V12" s="2">
        <v>100000</v>
      </c>
      <c r="W12" s="2">
        <v>95000</v>
      </c>
      <c r="X12" s="2" t="s">
        <v>58</v>
      </c>
      <c r="Y12" s="2" t="str">
        <f t="shared" ca="1" si="5"/>
        <v>Green</v>
      </c>
      <c r="Z12" s="2" t="s">
        <v>49</v>
      </c>
      <c r="AA12" s="2" t="s">
        <v>138</v>
      </c>
      <c r="AB12" s="2"/>
      <c r="AC12" s="2"/>
      <c r="AD12" s="2">
        <f t="shared" ca="1" si="6"/>
        <v>5</v>
      </c>
      <c r="AE12" s="2">
        <f t="shared" ca="1" si="7"/>
        <v>5</v>
      </c>
      <c r="AF12" s="2" t="str">
        <f t="shared" ca="1" si="8"/>
        <v>No</v>
      </c>
      <c r="AG12" s="2">
        <f t="shared" ca="1" si="9"/>
        <v>100</v>
      </c>
      <c r="AH12" s="2"/>
      <c r="AI12" s="2" t="str">
        <f t="shared" si="10"/>
        <v/>
      </c>
      <c r="AJ12" s="2">
        <f t="shared" ca="1" si="11"/>
        <v>0.01</v>
      </c>
      <c r="AK12" s="2">
        <f t="shared" si="12"/>
        <v>1.05</v>
      </c>
      <c r="AL12" s="2"/>
      <c r="AM12" s="2" t="s">
        <v>139</v>
      </c>
      <c r="AN12" s="2" t="s">
        <v>140</v>
      </c>
    </row>
    <row r="13" spans="1:40" x14ac:dyDescent="0.2">
      <c r="A13" s="2" t="s">
        <v>111</v>
      </c>
      <c r="B13" s="2" t="s">
        <v>141</v>
      </c>
      <c r="C13" s="5" t="s">
        <v>117</v>
      </c>
      <c r="D13" s="2" t="s">
        <v>53</v>
      </c>
      <c r="E13" s="2" t="s">
        <v>142</v>
      </c>
      <c r="F13" s="2">
        <v>3</v>
      </c>
      <c r="G13" s="2" t="s">
        <v>143</v>
      </c>
      <c r="H13" s="2">
        <f t="shared" si="0"/>
        <v>45307</v>
      </c>
      <c r="I13" s="2" t="s">
        <v>144</v>
      </c>
      <c r="J13" s="2"/>
      <c r="K13" s="2">
        <f t="shared" ca="1" si="1"/>
        <v>100</v>
      </c>
      <c r="L13" s="2" t="s">
        <v>45</v>
      </c>
      <c r="M13" s="2" t="s">
        <v>131</v>
      </c>
      <c r="N13" s="2" t="s">
        <v>67</v>
      </c>
      <c r="O13" s="2">
        <v>0</v>
      </c>
      <c r="P13" s="2" t="e">
        <f t="shared" ca="1" si="2"/>
        <v>#NAME?</v>
      </c>
      <c r="Q13" s="2">
        <f t="shared" ca="1" si="3"/>
        <v>42</v>
      </c>
      <c r="R13" s="2" t="s">
        <v>56</v>
      </c>
      <c r="S13" s="2" t="e">
        <f t="shared" ca="1" si="4"/>
        <v>#NAME?</v>
      </c>
      <c r="T13" s="2" t="s">
        <v>120</v>
      </c>
      <c r="U13" s="2">
        <v>100</v>
      </c>
      <c r="V13" s="2">
        <v>25000</v>
      </c>
      <c r="W13" s="2">
        <v>25000</v>
      </c>
      <c r="X13" s="2" t="s">
        <v>58</v>
      </c>
      <c r="Y13" s="2" t="str">
        <f t="shared" ca="1" si="5"/>
        <v>Green</v>
      </c>
      <c r="Z13" s="2" t="s">
        <v>49</v>
      </c>
      <c r="AA13" s="2" t="s">
        <v>145</v>
      </c>
      <c r="AB13" s="2" t="s">
        <v>107</v>
      </c>
      <c r="AC13" s="2"/>
      <c r="AD13" s="2">
        <f t="shared" ca="1" si="6"/>
        <v>1</v>
      </c>
      <c r="AE13" s="2">
        <f t="shared" ca="1" si="7"/>
        <v>1</v>
      </c>
      <c r="AF13" s="2" t="str">
        <f t="shared" ca="1" si="8"/>
        <v>No</v>
      </c>
      <c r="AG13" s="2">
        <f t="shared" ca="1" si="9"/>
        <v>100</v>
      </c>
      <c r="AH13" s="2"/>
      <c r="AI13" s="2" t="str">
        <f t="shared" si="10"/>
        <v/>
      </c>
      <c r="AJ13" s="2">
        <f t="shared" ca="1" si="11"/>
        <v>0</v>
      </c>
      <c r="AK13" s="2">
        <f t="shared" si="12"/>
        <v>1</v>
      </c>
      <c r="AL13" s="2"/>
      <c r="AM13" s="2" t="s">
        <v>146</v>
      </c>
      <c r="AN13" s="2" t="s">
        <v>147</v>
      </c>
    </row>
    <row r="14" spans="1:40" x14ac:dyDescent="0.2">
      <c r="A14" s="2" t="s">
        <v>148</v>
      </c>
      <c r="B14" s="2" t="s">
        <v>149</v>
      </c>
      <c r="C14" s="5" t="s">
        <v>117</v>
      </c>
      <c r="D14" s="2" t="s">
        <v>62</v>
      </c>
      <c r="E14" s="2" t="s">
        <v>150</v>
      </c>
      <c r="F14" s="2">
        <v>3</v>
      </c>
      <c r="G14" s="2" t="s">
        <v>65</v>
      </c>
      <c r="H14" s="2">
        <f t="shared" si="0"/>
        <v>45314</v>
      </c>
      <c r="I14" s="26">
        <v>45312</v>
      </c>
      <c r="J14" s="2"/>
      <c r="K14" s="2">
        <f t="shared" ca="1" si="1"/>
        <v>100</v>
      </c>
      <c r="L14" s="2" t="s">
        <v>45</v>
      </c>
      <c r="M14" s="2" t="s">
        <v>53</v>
      </c>
      <c r="N14" s="2" t="s">
        <v>67</v>
      </c>
      <c r="O14" s="2">
        <v>0</v>
      </c>
      <c r="P14" s="2" t="e">
        <f t="shared" ca="1" si="2"/>
        <v>#NAME?</v>
      </c>
      <c r="Q14" s="2">
        <f t="shared" ca="1" si="3"/>
        <v>42</v>
      </c>
      <c r="R14" s="2" t="s">
        <v>56</v>
      </c>
      <c r="S14" s="2" t="e">
        <f t="shared" ca="1" si="4"/>
        <v>#NAME?</v>
      </c>
      <c r="T14" s="2" t="s">
        <v>151</v>
      </c>
      <c r="U14" s="2">
        <v>50</v>
      </c>
      <c r="V14" s="2">
        <v>10000</v>
      </c>
      <c r="W14" s="2">
        <v>9500</v>
      </c>
      <c r="X14" s="2" t="s">
        <v>58</v>
      </c>
      <c r="Y14" s="2" t="str">
        <f t="shared" ca="1" si="5"/>
        <v>Green</v>
      </c>
      <c r="Z14" s="2" t="s">
        <v>49</v>
      </c>
      <c r="AA14" s="2" t="s">
        <v>152</v>
      </c>
      <c r="AB14" s="2"/>
      <c r="AC14" s="2"/>
      <c r="AD14" s="2">
        <f t="shared" ca="1" si="6"/>
        <v>1</v>
      </c>
      <c r="AE14" s="2">
        <f t="shared" ca="1" si="7"/>
        <v>1</v>
      </c>
      <c r="AF14" s="2" t="str">
        <f t="shared" ca="1" si="8"/>
        <v>No</v>
      </c>
      <c r="AG14" s="2">
        <f t="shared" ca="1" si="9"/>
        <v>100</v>
      </c>
      <c r="AH14" s="2"/>
      <c r="AI14" s="2" t="str">
        <f t="shared" si="10"/>
        <v/>
      </c>
      <c r="AJ14" s="2">
        <f t="shared" ca="1" si="11"/>
        <v>0</v>
      </c>
      <c r="AK14" s="2">
        <f t="shared" si="12"/>
        <v>1.05</v>
      </c>
      <c r="AL14" s="2"/>
      <c r="AM14" s="2" t="s">
        <v>153</v>
      </c>
      <c r="AN14" s="2" t="s">
        <v>154</v>
      </c>
    </row>
    <row r="15" spans="1:40" x14ac:dyDescent="0.2">
      <c r="A15" s="2" t="s">
        <v>155</v>
      </c>
      <c r="B15" s="2" t="s">
        <v>156</v>
      </c>
      <c r="C15" s="5" t="s">
        <v>117</v>
      </c>
      <c r="D15" s="2" t="s">
        <v>62</v>
      </c>
      <c r="E15" s="2" t="s">
        <v>157</v>
      </c>
      <c r="F15" s="2">
        <v>5</v>
      </c>
      <c r="G15" s="2" t="s">
        <v>158</v>
      </c>
      <c r="H15" s="2">
        <f t="shared" si="0"/>
        <v>45321</v>
      </c>
      <c r="I15" s="2" t="s">
        <v>159</v>
      </c>
      <c r="J15" s="2"/>
      <c r="K15" s="2">
        <f t="shared" ca="1" si="1"/>
        <v>100</v>
      </c>
      <c r="L15" s="2" t="s">
        <v>45</v>
      </c>
      <c r="M15" s="2" t="s">
        <v>148</v>
      </c>
      <c r="N15" s="2" t="s">
        <v>67</v>
      </c>
      <c r="O15" s="2">
        <v>0</v>
      </c>
      <c r="P15" s="2" t="e">
        <f t="shared" ca="1" si="2"/>
        <v>#NAME?</v>
      </c>
      <c r="Q15" s="2">
        <f t="shared" ca="1" si="3"/>
        <v>30</v>
      </c>
      <c r="R15" s="2" t="s">
        <v>46</v>
      </c>
      <c r="S15" s="2" t="e">
        <f t="shared" ca="1" si="4"/>
        <v>#NAME?</v>
      </c>
      <c r="T15" s="2" t="s">
        <v>160</v>
      </c>
      <c r="U15" s="2">
        <v>100</v>
      </c>
      <c r="V15" s="2">
        <v>150000</v>
      </c>
      <c r="W15" s="2">
        <v>145000</v>
      </c>
      <c r="X15" s="2" t="s">
        <v>58</v>
      </c>
      <c r="Y15" s="2" t="str">
        <f t="shared" ca="1" si="5"/>
        <v>Green</v>
      </c>
      <c r="Z15" s="2" t="s">
        <v>49</v>
      </c>
      <c r="AA15" s="2" t="s">
        <v>161</v>
      </c>
      <c r="AB15" s="2"/>
      <c r="AC15" s="2"/>
      <c r="AD15" s="2">
        <f t="shared" ca="1" si="6"/>
        <v>4</v>
      </c>
      <c r="AE15" s="2">
        <f t="shared" ca="1" si="7"/>
        <v>4</v>
      </c>
      <c r="AF15" s="2" t="str">
        <f t="shared" ca="1" si="8"/>
        <v>No</v>
      </c>
      <c r="AG15" s="2">
        <f t="shared" ca="1" si="9"/>
        <v>100</v>
      </c>
      <c r="AH15" s="2"/>
      <c r="AI15" s="2" t="str">
        <f t="shared" si="10"/>
        <v/>
      </c>
      <c r="AJ15" s="2">
        <f t="shared" ca="1" si="11"/>
        <v>0.01</v>
      </c>
      <c r="AK15" s="2">
        <f t="shared" si="12"/>
        <v>1.03</v>
      </c>
      <c r="AL15" s="2"/>
      <c r="AM15" s="2" t="s">
        <v>162</v>
      </c>
      <c r="AN15" s="2" t="s">
        <v>163</v>
      </c>
    </row>
    <row r="16" spans="1:40" x14ac:dyDescent="0.2">
      <c r="A16" s="2" t="s">
        <v>164</v>
      </c>
      <c r="B16" s="2" t="s">
        <v>165</v>
      </c>
      <c r="C16" s="5" t="s">
        <v>117</v>
      </c>
      <c r="D16" s="2" t="s">
        <v>62</v>
      </c>
      <c r="E16" s="2" t="s">
        <v>166</v>
      </c>
      <c r="F16" s="2">
        <v>7</v>
      </c>
      <c r="G16" s="2" t="s">
        <v>158</v>
      </c>
      <c r="H16" s="2">
        <f t="shared" si="0"/>
        <v>45323</v>
      </c>
      <c r="I16" s="2" t="s">
        <v>167</v>
      </c>
      <c r="J16" s="2"/>
      <c r="K16" s="2">
        <f t="shared" ca="1" si="1"/>
        <v>99</v>
      </c>
      <c r="L16" s="2" t="s">
        <v>66</v>
      </c>
      <c r="M16" s="2" t="s">
        <v>148</v>
      </c>
      <c r="N16" s="2" t="s">
        <v>67</v>
      </c>
      <c r="O16" s="2">
        <v>0</v>
      </c>
      <c r="P16" s="2" t="e">
        <f t="shared" ca="1" si="2"/>
        <v>#NAME?</v>
      </c>
      <c r="Q16" s="2">
        <f t="shared" ca="1" si="3"/>
        <v>30</v>
      </c>
      <c r="R16" s="2" t="s">
        <v>46</v>
      </c>
      <c r="S16" s="2" t="e">
        <f t="shared" ca="1" si="4"/>
        <v>#NAME?</v>
      </c>
      <c r="T16" s="2" t="s">
        <v>168</v>
      </c>
      <c r="U16" s="2">
        <v>100</v>
      </c>
      <c r="V16" s="2">
        <v>200000</v>
      </c>
      <c r="W16" s="2">
        <v>150000</v>
      </c>
      <c r="X16" s="2" t="s">
        <v>48</v>
      </c>
      <c r="Y16" s="2" t="str">
        <f t="shared" ca="1" si="5"/>
        <v>Yellow</v>
      </c>
      <c r="Z16" s="2" t="s">
        <v>49</v>
      </c>
      <c r="AA16" s="2" t="s">
        <v>169</v>
      </c>
      <c r="AB16" s="2"/>
      <c r="AC16" s="2"/>
      <c r="AD16" s="2">
        <f t="shared" ca="1" si="6"/>
        <v>6</v>
      </c>
      <c r="AE16" s="2">
        <f t="shared" ca="1" si="7"/>
        <v>6</v>
      </c>
      <c r="AF16" s="2" t="str">
        <f t="shared" ca="1" si="8"/>
        <v>No</v>
      </c>
      <c r="AG16" s="2">
        <f t="shared" ca="1" si="9"/>
        <v>99</v>
      </c>
      <c r="AH16" s="2"/>
      <c r="AI16" s="2" t="str">
        <f t="shared" si="10"/>
        <v/>
      </c>
      <c r="AJ16" s="2">
        <f t="shared" ca="1" si="11"/>
        <v>0.02</v>
      </c>
      <c r="AK16" s="2">
        <f t="shared" si="12"/>
        <v>1.33</v>
      </c>
      <c r="AL16" s="2" t="s">
        <v>170</v>
      </c>
      <c r="AM16" s="2" t="s">
        <v>171</v>
      </c>
      <c r="AN16" s="2" t="s">
        <v>172</v>
      </c>
    </row>
    <row r="17" spans="1:40" x14ac:dyDescent="0.2">
      <c r="A17" s="2" t="s">
        <v>173</v>
      </c>
      <c r="B17" s="2" t="s">
        <v>174</v>
      </c>
      <c r="C17" s="5" t="s">
        <v>117</v>
      </c>
      <c r="D17" s="2" t="s">
        <v>62</v>
      </c>
      <c r="E17" s="2" t="s">
        <v>175</v>
      </c>
      <c r="F17" s="2">
        <v>10</v>
      </c>
      <c r="G17" s="2" t="s">
        <v>176</v>
      </c>
      <c r="H17" s="2">
        <f t="shared" si="0"/>
        <v>45331</v>
      </c>
      <c r="I17" s="2"/>
      <c r="J17" s="2"/>
      <c r="K17" s="2" t="str">
        <f t="shared" ca="1" si="1"/>
        <v/>
      </c>
      <c r="L17" s="2" t="s">
        <v>45</v>
      </c>
      <c r="M17" s="2" t="s">
        <v>155</v>
      </c>
      <c r="N17" s="2" t="s">
        <v>67</v>
      </c>
      <c r="O17" s="2">
        <v>0</v>
      </c>
      <c r="P17" s="2" t="e">
        <f t="shared" ca="1" si="2"/>
        <v>#NAME?</v>
      </c>
      <c r="Q17" s="2" t="str">
        <f t="shared" ca="1" si="3"/>
        <v/>
      </c>
      <c r="R17" s="2" t="s">
        <v>56</v>
      </c>
      <c r="S17" s="2" t="str">
        <f t="shared" ca="1" si="4"/>
        <v/>
      </c>
      <c r="T17" s="2" t="s">
        <v>95</v>
      </c>
      <c r="U17" s="2">
        <v>100</v>
      </c>
      <c r="V17" s="2">
        <v>100000</v>
      </c>
      <c r="W17" s="2">
        <v>40000</v>
      </c>
      <c r="X17" s="2" t="s">
        <v>48</v>
      </c>
      <c r="Y17" s="2" t="str">
        <f t="shared" ca="1" si="5"/>
        <v/>
      </c>
      <c r="Z17" s="2" t="s">
        <v>49</v>
      </c>
      <c r="AA17" s="2" t="s">
        <v>177</v>
      </c>
      <c r="AB17" s="2" t="s">
        <v>178</v>
      </c>
      <c r="AC17" s="2"/>
      <c r="AD17" s="2">
        <f t="shared" ca="1" si="6"/>
        <v>9</v>
      </c>
      <c r="AE17" s="2">
        <f t="shared" ca="1" si="7"/>
        <v>9</v>
      </c>
      <c r="AF17" s="2" t="str">
        <f t="shared" ca="1" si="8"/>
        <v>No</v>
      </c>
      <c r="AG17" s="2" t="str">
        <f t="shared" ca="1" si="9"/>
        <v/>
      </c>
      <c r="AH17" s="2"/>
      <c r="AI17" s="2" t="str">
        <f t="shared" si="10"/>
        <v/>
      </c>
      <c r="AJ17" s="2" t="str">
        <f t="shared" ca="1" si="11"/>
        <v/>
      </c>
      <c r="AK17" s="2">
        <f t="shared" si="12"/>
        <v>2.5</v>
      </c>
      <c r="AL17" s="2"/>
      <c r="AM17" s="2" t="s">
        <v>179</v>
      </c>
      <c r="AN17" s="2" t="s">
        <v>180</v>
      </c>
    </row>
    <row r="18" spans="1:40" x14ac:dyDescent="0.2">
      <c r="A18" s="2" t="s">
        <v>181</v>
      </c>
      <c r="B18" s="2" t="s">
        <v>182</v>
      </c>
      <c r="C18" s="5" t="s">
        <v>117</v>
      </c>
      <c r="D18" s="2" t="s">
        <v>62</v>
      </c>
      <c r="E18" s="2" t="s">
        <v>183</v>
      </c>
      <c r="F18" s="2">
        <v>5</v>
      </c>
      <c r="G18" s="2" t="s">
        <v>184</v>
      </c>
      <c r="H18" s="2">
        <f t="shared" si="0"/>
        <v>45336</v>
      </c>
      <c r="I18" s="2"/>
      <c r="J18" s="2"/>
      <c r="K18" s="2" t="str">
        <f t="shared" ca="1" si="1"/>
        <v/>
      </c>
      <c r="L18" s="2" t="s">
        <v>66</v>
      </c>
      <c r="M18" s="2" t="s">
        <v>173</v>
      </c>
      <c r="N18" s="2" t="s">
        <v>185</v>
      </c>
      <c r="O18" s="2">
        <v>0</v>
      </c>
      <c r="P18" s="2" t="e">
        <f t="shared" ca="1" si="2"/>
        <v>#NAME?</v>
      </c>
      <c r="Q18" s="2" t="str">
        <f t="shared" ca="1" si="3"/>
        <v/>
      </c>
      <c r="R18" s="2" t="s">
        <v>186</v>
      </c>
      <c r="S18" s="2" t="str">
        <f t="shared" ca="1" si="4"/>
        <v/>
      </c>
      <c r="T18" s="2" t="s">
        <v>95</v>
      </c>
      <c r="U18" s="2">
        <v>80</v>
      </c>
      <c r="V18" s="2">
        <v>50000</v>
      </c>
      <c r="W18" s="2">
        <v>5000</v>
      </c>
      <c r="X18" s="2" t="s">
        <v>48</v>
      </c>
      <c r="Y18" s="2" t="str">
        <f t="shared" ca="1" si="5"/>
        <v/>
      </c>
      <c r="Z18" s="2" t="s">
        <v>49</v>
      </c>
      <c r="AA18" s="2" t="s">
        <v>187</v>
      </c>
      <c r="AB18" s="2"/>
      <c r="AC18" s="2" t="s">
        <v>173</v>
      </c>
      <c r="AD18" s="2">
        <f t="shared" ca="1" si="6"/>
        <v>4</v>
      </c>
      <c r="AE18" s="2">
        <f t="shared" ca="1" si="7"/>
        <v>4</v>
      </c>
      <c r="AF18" s="2" t="str">
        <f t="shared" ca="1" si="8"/>
        <v>No</v>
      </c>
      <c r="AG18" s="2" t="str">
        <f t="shared" ca="1" si="9"/>
        <v/>
      </c>
      <c r="AH18" s="2"/>
      <c r="AI18" s="2" t="str">
        <f t="shared" si="10"/>
        <v/>
      </c>
      <c r="AJ18" s="2" t="str">
        <f t="shared" ca="1" si="11"/>
        <v/>
      </c>
      <c r="AK18" s="2">
        <f t="shared" si="12"/>
        <v>10</v>
      </c>
      <c r="AL18" s="2"/>
      <c r="AM18" s="2"/>
      <c r="AN18" s="2" t="s">
        <v>188</v>
      </c>
    </row>
    <row r="19" spans="1:40" x14ac:dyDescent="0.2">
      <c r="A19" s="2" t="s">
        <v>189</v>
      </c>
      <c r="B19" s="2" t="s">
        <v>190</v>
      </c>
      <c r="C19" s="5" t="s">
        <v>117</v>
      </c>
      <c r="D19" s="2" t="s">
        <v>62</v>
      </c>
      <c r="E19" s="2" t="s">
        <v>191</v>
      </c>
      <c r="F19" s="2">
        <v>5</v>
      </c>
      <c r="G19" s="2" t="s">
        <v>184</v>
      </c>
      <c r="H19" s="2">
        <f t="shared" si="0"/>
        <v>45336</v>
      </c>
      <c r="I19" s="2"/>
      <c r="J19" s="2"/>
      <c r="K19" s="2" t="str">
        <f t="shared" ca="1" si="1"/>
        <v/>
      </c>
      <c r="L19" s="2" t="s">
        <v>66</v>
      </c>
      <c r="M19" s="2" t="s">
        <v>173</v>
      </c>
      <c r="N19" s="2" t="s">
        <v>185</v>
      </c>
      <c r="O19" s="2">
        <v>0</v>
      </c>
      <c r="P19" s="2" t="e">
        <f t="shared" ca="1" si="2"/>
        <v>#NAME?</v>
      </c>
      <c r="Q19" s="2" t="str">
        <f t="shared" ca="1" si="3"/>
        <v/>
      </c>
      <c r="R19" s="2" t="s">
        <v>186</v>
      </c>
      <c r="S19" s="2" t="str">
        <f t="shared" ca="1" si="4"/>
        <v/>
      </c>
      <c r="T19" s="2" t="s">
        <v>86</v>
      </c>
      <c r="U19" s="2">
        <v>80</v>
      </c>
      <c r="V19" s="2">
        <v>50000</v>
      </c>
      <c r="W19" s="2">
        <v>5000</v>
      </c>
      <c r="X19" s="2" t="s">
        <v>48</v>
      </c>
      <c r="Y19" s="2" t="str">
        <f t="shared" ca="1" si="5"/>
        <v/>
      </c>
      <c r="Z19" s="2" t="s">
        <v>49</v>
      </c>
      <c r="AA19" s="2" t="s">
        <v>192</v>
      </c>
      <c r="AB19" s="2"/>
      <c r="AC19" s="2" t="s">
        <v>173</v>
      </c>
      <c r="AD19" s="2">
        <f t="shared" ca="1" si="6"/>
        <v>4</v>
      </c>
      <c r="AE19" s="2">
        <f t="shared" ca="1" si="7"/>
        <v>0</v>
      </c>
      <c r="AF19" s="2" t="str">
        <f t="shared" ca="1" si="8"/>
        <v>Yes</v>
      </c>
      <c r="AG19" s="2" t="str">
        <f t="shared" ca="1" si="9"/>
        <v/>
      </c>
      <c r="AH19" s="2"/>
      <c r="AI19" s="2" t="str">
        <f t="shared" si="10"/>
        <v/>
      </c>
      <c r="AJ19" s="2" t="str">
        <f t="shared" ca="1" si="11"/>
        <v/>
      </c>
      <c r="AK19" s="2">
        <f t="shared" si="12"/>
        <v>10</v>
      </c>
      <c r="AL19" s="2"/>
      <c r="AM19" s="2"/>
      <c r="AN19" s="2" t="s">
        <v>193</v>
      </c>
    </row>
    <row r="20" spans="1:40" x14ac:dyDescent="0.2">
      <c r="A20" s="2" t="s">
        <v>194</v>
      </c>
      <c r="B20" s="2" t="s">
        <v>195</v>
      </c>
      <c r="C20" s="5" t="s">
        <v>117</v>
      </c>
      <c r="D20" s="2" t="s">
        <v>72</v>
      </c>
      <c r="E20" s="2" t="s">
        <v>196</v>
      </c>
      <c r="F20" s="2">
        <v>10</v>
      </c>
      <c r="G20" s="2" t="s">
        <v>197</v>
      </c>
      <c r="H20" s="2">
        <f t="shared" si="0"/>
        <v>45365</v>
      </c>
      <c r="I20" s="2"/>
      <c r="J20" s="2"/>
      <c r="K20" s="2">
        <f t="shared" ca="1" si="1"/>
        <v>0</v>
      </c>
      <c r="L20" s="2" t="s">
        <v>66</v>
      </c>
      <c r="M20" s="2" t="s">
        <v>181</v>
      </c>
      <c r="N20" s="2" t="s">
        <v>67</v>
      </c>
      <c r="O20" s="2">
        <v>0</v>
      </c>
      <c r="P20" s="2" t="e">
        <f t="shared" ca="1" si="2"/>
        <v>#NAME?</v>
      </c>
      <c r="Q20" s="2">
        <f t="shared" ca="1" si="3"/>
        <v>30</v>
      </c>
      <c r="R20" s="2" t="s">
        <v>46</v>
      </c>
      <c r="S20" s="2" t="e">
        <f t="shared" ca="1" si="4"/>
        <v>#NAME?</v>
      </c>
      <c r="T20" s="2" t="s">
        <v>198</v>
      </c>
      <c r="U20" s="2">
        <v>100</v>
      </c>
      <c r="V20" s="2">
        <v>150000</v>
      </c>
      <c r="W20" s="2">
        <v>0</v>
      </c>
      <c r="X20" s="2" t="s">
        <v>87</v>
      </c>
      <c r="Y20" s="2" t="str">
        <f t="shared" ca="1" si="5"/>
        <v>Orange</v>
      </c>
      <c r="Z20" s="2" t="s">
        <v>49</v>
      </c>
      <c r="AA20" s="2" t="s">
        <v>199</v>
      </c>
      <c r="AB20" s="2"/>
      <c r="AC20" s="2"/>
      <c r="AD20" s="2">
        <f t="shared" ca="1" si="6"/>
        <v>9</v>
      </c>
      <c r="AE20" s="2">
        <f t="shared" ca="1" si="7"/>
        <v>9</v>
      </c>
      <c r="AF20" s="2" t="str">
        <f t="shared" ca="1" si="8"/>
        <v>No</v>
      </c>
      <c r="AG20" s="2">
        <f t="shared" ca="1" si="9"/>
        <v>0</v>
      </c>
      <c r="AH20" s="2"/>
      <c r="AI20" s="2" t="str">
        <f t="shared" si="10"/>
        <v/>
      </c>
      <c r="AJ20" s="2" t="str">
        <f t="shared" ca="1" si="11"/>
        <v/>
      </c>
      <c r="AK20" s="2" t="str">
        <f t="shared" si="12"/>
        <v/>
      </c>
      <c r="AL20" s="2"/>
      <c r="AM20" s="2"/>
      <c r="AN20" s="2" t="s">
        <v>200</v>
      </c>
    </row>
    <row r="21" spans="1:40" x14ac:dyDescent="0.2">
      <c r="A21" s="2" t="s">
        <v>201</v>
      </c>
      <c r="B21" s="2" t="s">
        <v>202</v>
      </c>
      <c r="C21" s="5" t="s">
        <v>117</v>
      </c>
      <c r="D21" s="2" t="s">
        <v>72</v>
      </c>
      <c r="E21" s="2" t="s">
        <v>203</v>
      </c>
      <c r="F21" s="2">
        <v>8</v>
      </c>
      <c r="G21" s="2" t="s">
        <v>197</v>
      </c>
      <c r="H21" s="2">
        <f t="shared" si="0"/>
        <v>45363</v>
      </c>
      <c r="I21" s="2"/>
      <c r="J21" s="2"/>
      <c r="K21" s="2">
        <f t="shared" ca="1" si="1"/>
        <v>0</v>
      </c>
      <c r="L21" s="2" t="s">
        <v>66</v>
      </c>
      <c r="M21" s="2" t="s">
        <v>181</v>
      </c>
      <c r="N21" s="2" t="s">
        <v>67</v>
      </c>
      <c r="O21" s="2">
        <v>0</v>
      </c>
      <c r="P21" s="2" t="e">
        <f t="shared" ca="1" si="2"/>
        <v>#NAME?</v>
      </c>
      <c r="Q21" s="2">
        <f t="shared" ca="1" si="3"/>
        <v>24</v>
      </c>
      <c r="R21" s="2" t="s">
        <v>56</v>
      </c>
      <c r="S21" s="2" t="e">
        <f t="shared" ca="1" si="4"/>
        <v>#NAME?</v>
      </c>
      <c r="T21" s="2" t="s">
        <v>204</v>
      </c>
      <c r="U21" s="2">
        <v>100</v>
      </c>
      <c r="V21" s="2">
        <v>120000</v>
      </c>
      <c r="W21" s="2">
        <v>0</v>
      </c>
      <c r="X21" s="2" t="s">
        <v>87</v>
      </c>
      <c r="Y21" s="2" t="str">
        <f t="shared" ca="1" si="5"/>
        <v>Orange</v>
      </c>
      <c r="Z21" s="2" t="s">
        <v>49</v>
      </c>
      <c r="AA21" s="2" t="s">
        <v>205</v>
      </c>
      <c r="AB21" s="2"/>
      <c r="AC21" s="2"/>
      <c r="AD21" s="2">
        <f t="shared" ca="1" si="6"/>
        <v>7</v>
      </c>
      <c r="AE21" s="2">
        <f t="shared" ca="1" si="7"/>
        <v>7</v>
      </c>
      <c r="AF21" s="2" t="str">
        <f t="shared" ca="1" si="8"/>
        <v>No</v>
      </c>
      <c r="AG21" s="2">
        <f t="shared" ca="1" si="9"/>
        <v>0</v>
      </c>
      <c r="AH21" s="2"/>
      <c r="AI21" s="2" t="str">
        <f t="shared" si="10"/>
        <v/>
      </c>
      <c r="AJ21" s="2" t="str">
        <f t="shared" ca="1" si="11"/>
        <v/>
      </c>
      <c r="AK21" s="2" t="str">
        <f t="shared" si="12"/>
        <v/>
      </c>
      <c r="AL21" s="2"/>
      <c r="AM21" s="2"/>
      <c r="AN21" s="2" t="s">
        <v>206</v>
      </c>
    </row>
    <row r="22" spans="1:40" x14ac:dyDescent="0.2">
      <c r="A22" s="2" t="s">
        <v>207</v>
      </c>
      <c r="B22" s="2" t="s">
        <v>208</v>
      </c>
      <c r="C22" s="5" t="s">
        <v>117</v>
      </c>
      <c r="D22" s="2" t="s">
        <v>72</v>
      </c>
      <c r="E22" s="2" t="s">
        <v>209</v>
      </c>
      <c r="F22" s="2">
        <v>5</v>
      </c>
      <c r="G22" s="2" t="s">
        <v>197</v>
      </c>
      <c r="H22" s="2">
        <f t="shared" si="0"/>
        <v>45358</v>
      </c>
      <c r="I22" s="2"/>
      <c r="J22" s="2"/>
      <c r="K22" s="2">
        <f t="shared" ca="1" si="1"/>
        <v>0</v>
      </c>
      <c r="L22" s="2" t="s">
        <v>45</v>
      </c>
      <c r="M22" s="2" t="s">
        <v>181</v>
      </c>
      <c r="N22" s="2" t="s">
        <v>67</v>
      </c>
      <c r="O22" s="2">
        <v>0</v>
      </c>
      <c r="P22" s="2" t="e">
        <f t="shared" ca="1" si="2"/>
        <v>#NAME?</v>
      </c>
      <c r="Q22" s="2">
        <f t="shared" ca="1" si="3"/>
        <v>30</v>
      </c>
      <c r="R22" s="2" t="s">
        <v>46</v>
      </c>
      <c r="S22" s="2" t="e">
        <f t="shared" ca="1" si="4"/>
        <v>#NAME?</v>
      </c>
      <c r="T22" s="2" t="s">
        <v>210</v>
      </c>
      <c r="U22" s="2">
        <v>100</v>
      </c>
      <c r="V22" s="2">
        <v>80000</v>
      </c>
      <c r="W22" s="2">
        <v>0</v>
      </c>
      <c r="X22" s="2" t="s">
        <v>87</v>
      </c>
      <c r="Y22" s="2" t="str">
        <f t="shared" ca="1" si="5"/>
        <v>Orange</v>
      </c>
      <c r="Z22" s="2" t="s">
        <v>49</v>
      </c>
      <c r="AA22" s="2" t="s">
        <v>211</v>
      </c>
      <c r="AB22" s="2" t="s">
        <v>212</v>
      </c>
      <c r="AC22" s="2"/>
      <c r="AD22" s="2">
        <f t="shared" ca="1" si="6"/>
        <v>4</v>
      </c>
      <c r="AE22" s="2">
        <f t="shared" ca="1" si="7"/>
        <v>4</v>
      </c>
      <c r="AF22" s="2" t="str">
        <f t="shared" ca="1" si="8"/>
        <v>No</v>
      </c>
      <c r="AG22" s="2">
        <f t="shared" ca="1" si="9"/>
        <v>0</v>
      </c>
      <c r="AH22" s="2"/>
      <c r="AI22" s="2" t="str">
        <f t="shared" si="10"/>
        <v/>
      </c>
      <c r="AJ22" s="2" t="str">
        <f t="shared" ca="1" si="11"/>
        <v/>
      </c>
      <c r="AK22" s="2" t="str">
        <f t="shared" si="12"/>
        <v/>
      </c>
      <c r="AL22" s="2"/>
      <c r="AM22" s="2"/>
      <c r="AN22" s="2" t="s">
        <v>213</v>
      </c>
    </row>
    <row r="23" spans="1:40" x14ac:dyDescent="0.2">
      <c r="A23" s="2" t="s">
        <v>214</v>
      </c>
      <c r="B23" s="2" t="s">
        <v>215</v>
      </c>
      <c r="C23" s="5" t="s">
        <v>117</v>
      </c>
      <c r="D23" s="2" t="s">
        <v>72</v>
      </c>
      <c r="E23" s="2" t="s">
        <v>216</v>
      </c>
      <c r="F23" s="2">
        <v>15</v>
      </c>
      <c r="G23" s="2" t="s">
        <v>217</v>
      </c>
      <c r="H23" s="2">
        <f t="shared" si="0"/>
        <v>45377</v>
      </c>
      <c r="I23" s="2"/>
      <c r="J23" s="2"/>
      <c r="K23" s="2">
        <f t="shared" ca="1" si="1"/>
        <v>0</v>
      </c>
      <c r="L23" s="2" t="s">
        <v>45</v>
      </c>
      <c r="M23" s="2" t="s">
        <v>207</v>
      </c>
      <c r="N23" s="2" t="s">
        <v>67</v>
      </c>
      <c r="O23" s="2">
        <v>0</v>
      </c>
      <c r="P23" s="2" t="e">
        <f t="shared" ca="1" si="2"/>
        <v>#NAME?</v>
      </c>
      <c r="Q23" s="2">
        <f t="shared" ca="1" si="3"/>
        <v>75</v>
      </c>
      <c r="R23" s="2" t="s">
        <v>46</v>
      </c>
      <c r="S23" s="2" t="e">
        <f t="shared" ca="1" si="4"/>
        <v>#NAME?</v>
      </c>
      <c r="T23" s="2" t="s">
        <v>198</v>
      </c>
      <c r="U23" s="2">
        <v>100</v>
      </c>
      <c r="V23" s="2">
        <v>250000</v>
      </c>
      <c r="W23" s="2">
        <v>0</v>
      </c>
      <c r="X23" s="2" t="s">
        <v>87</v>
      </c>
      <c r="Y23" s="2" t="str">
        <f t="shared" ca="1" si="5"/>
        <v>Orange</v>
      </c>
      <c r="Z23" s="2" t="s">
        <v>49</v>
      </c>
      <c r="AA23" s="2" t="s">
        <v>218</v>
      </c>
      <c r="AB23" s="2"/>
      <c r="AC23" s="2" t="s">
        <v>207</v>
      </c>
      <c r="AD23" s="2">
        <f t="shared" ca="1" si="6"/>
        <v>14</v>
      </c>
      <c r="AE23" s="2">
        <f t="shared" ca="1" si="7"/>
        <v>0</v>
      </c>
      <c r="AF23" s="2" t="str">
        <f t="shared" ca="1" si="8"/>
        <v>Yes</v>
      </c>
      <c r="AG23" s="2">
        <f t="shared" ca="1" si="9"/>
        <v>0</v>
      </c>
      <c r="AH23" s="2"/>
      <c r="AI23" s="2" t="str">
        <f t="shared" si="10"/>
        <v/>
      </c>
      <c r="AJ23" s="2" t="str">
        <f t="shared" ca="1" si="11"/>
        <v/>
      </c>
      <c r="AK23" s="2" t="str">
        <f t="shared" si="12"/>
        <v/>
      </c>
      <c r="AL23" s="2"/>
      <c r="AM23" s="2"/>
      <c r="AN23" s="2" t="s">
        <v>219</v>
      </c>
    </row>
    <row r="24" spans="1:40" x14ac:dyDescent="0.2">
      <c r="A24" s="2" t="s">
        <v>220</v>
      </c>
      <c r="B24" s="2" t="s">
        <v>221</v>
      </c>
      <c r="C24" s="5" t="s">
        <v>117</v>
      </c>
      <c r="D24" s="2" t="s">
        <v>72</v>
      </c>
      <c r="E24" s="2" t="s">
        <v>222</v>
      </c>
      <c r="F24" s="2">
        <v>10</v>
      </c>
      <c r="G24" s="2" t="s">
        <v>217</v>
      </c>
      <c r="H24" s="2">
        <f t="shared" si="0"/>
        <v>45370</v>
      </c>
      <c r="I24" s="2"/>
      <c r="J24" s="2"/>
      <c r="K24" s="2">
        <f t="shared" ca="1" si="1"/>
        <v>0</v>
      </c>
      <c r="L24" s="2" t="s">
        <v>66</v>
      </c>
      <c r="M24" s="2" t="s">
        <v>207</v>
      </c>
      <c r="N24" s="2" t="s">
        <v>67</v>
      </c>
      <c r="O24" s="2">
        <v>0</v>
      </c>
      <c r="P24" s="2" t="e">
        <f t="shared" ca="1" si="2"/>
        <v>#NAME?</v>
      </c>
      <c r="Q24" s="2">
        <f t="shared" ca="1" si="3"/>
        <v>60</v>
      </c>
      <c r="R24" s="2" t="s">
        <v>56</v>
      </c>
      <c r="S24" s="2" t="e">
        <f t="shared" ca="1" si="4"/>
        <v>#NAME?</v>
      </c>
      <c r="T24" s="2" t="s">
        <v>210</v>
      </c>
      <c r="U24" s="2">
        <v>100</v>
      </c>
      <c r="V24" s="2">
        <v>100000</v>
      </c>
      <c r="W24" s="2">
        <v>0</v>
      </c>
      <c r="X24" s="2" t="s">
        <v>87</v>
      </c>
      <c r="Y24" s="2" t="str">
        <f t="shared" ca="1" si="5"/>
        <v>Orange</v>
      </c>
      <c r="Z24" s="2" t="s">
        <v>49</v>
      </c>
      <c r="AA24" s="2" t="s">
        <v>223</v>
      </c>
      <c r="AB24" s="2"/>
      <c r="AC24" s="2" t="s">
        <v>207</v>
      </c>
      <c r="AD24" s="2">
        <f t="shared" ca="1" si="6"/>
        <v>9</v>
      </c>
      <c r="AE24" s="2">
        <f t="shared" ca="1" si="7"/>
        <v>0</v>
      </c>
      <c r="AF24" s="2" t="str">
        <f t="shared" ca="1" si="8"/>
        <v>Yes</v>
      </c>
      <c r="AG24" s="2">
        <f t="shared" ca="1" si="9"/>
        <v>0</v>
      </c>
      <c r="AH24" s="2"/>
      <c r="AI24" s="2" t="str">
        <f t="shared" si="10"/>
        <v/>
      </c>
      <c r="AJ24" s="2" t="str">
        <f t="shared" ca="1" si="11"/>
        <v/>
      </c>
      <c r="AK24" s="2" t="str">
        <f t="shared" si="12"/>
        <v/>
      </c>
      <c r="AL24" s="2"/>
      <c r="AM24" s="2"/>
      <c r="AN24" s="2" t="s">
        <v>224</v>
      </c>
    </row>
    <row r="25" spans="1:40" x14ac:dyDescent="0.2">
      <c r="A25" s="2" t="s">
        <v>225</v>
      </c>
      <c r="B25" s="2" t="s">
        <v>226</v>
      </c>
      <c r="C25" s="5" t="s">
        <v>117</v>
      </c>
      <c r="D25" s="2" t="s">
        <v>53</v>
      </c>
      <c r="E25" s="2" t="s">
        <v>227</v>
      </c>
      <c r="F25" s="2">
        <v>3</v>
      </c>
      <c r="G25" s="2" t="s">
        <v>228</v>
      </c>
      <c r="H25" s="2">
        <f t="shared" si="0"/>
        <v>45303</v>
      </c>
      <c r="I25" s="2" t="s">
        <v>229</v>
      </c>
      <c r="J25" s="2"/>
      <c r="K25" s="2">
        <f t="shared" ca="1" si="1"/>
        <v>100</v>
      </c>
      <c r="L25" s="2" t="s">
        <v>66</v>
      </c>
      <c r="M25" s="2" t="s">
        <v>124</v>
      </c>
      <c r="N25" s="2" t="s">
        <v>185</v>
      </c>
      <c r="O25" s="2">
        <v>0</v>
      </c>
      <c r="P25" s="2" t="e">
        <f t="shared" ca="1" si="2"/>
        <v>#NAME?</v>
      </c>
      <c r="Q25" s="2">
        <f t="shared" ca="1" si="3"/>
        <v>35</v>
      </c>
      <c r="R25" s="2" t="s">
        <v>186</v>
      </c>
      <c r="S25" s="2" t="e">
        <f t="shared" ca="1" si="4"/>
        <v>#NAME?</v>
      </c>
      <c r="T25" s="2" t="s">
        <v>230</v>
      </c>
      <c r="U25" s="2">
        <v>50</v>
      </c>
      <c r="V25" s="2">
        <v>20000</v>
      </c>
      <c r="W25" s="2">
        <v>18000</v>
      </c>
      <c r="X25" s="2" t="s">
        <v>58</v>
      </c>
      <c r="Y25" s="2" t="str">
        <f t="shared" ca="1" si="5"/>
        <v>Green</v>
      </c>
      <c r="Z25" s="2" t="s">
        <v>49</v>
      </c>
      <c r="AA25" s="2" t="s">
        <v>231</v>
      </c>
      <c r="AB25" s="2"/>
      <c r="AC25" s="2"/>
      <c r="AD25" s="2">
        <f t="shared" ca="1" si="6"/>
        <v>2</v>
      </c>
      <c r="AE25" s="2">
        <f t="shared" ca="1" si="7"/>
        <v>2</v>
      </c>
      <c r="AF25" s="2" t="str">
        <f t="shared" ca="1" si="8"/>
        <v>No</v>
      </c>
      <c r="AG25" s="2">
        <f t="shared" ca="1" si="9"/>
        <v>100</v>
      </c>
      <c r="AH25" s="2"/>
      <c r="AI25" s="2" t="str">
        <f t="shared" si="10"/>
        <v/>
      </c>
      <c r="AJ25" s="2">
        <f t="shared" ca="1" si="11"/>
        <v>0</v>
      </c>
      <c r="AK25" s="2">
        <f t="shared" si="12"/>
        <v>1.1100000000000001</v>
      </c>
      <c r="AL25" s="2" t="s">
        <v>232</v>
      </c>
      <c r="AM25" s="2" t="s">
        <v>233</v>
      </c>
      <c r="AN25" s="2" t="s">
        <v>234</v>
      </c>
    </row>
    <row r="26" spans="1:40" x14ac:dyDescent="0.2">
      <c r="A26" s="2" t="s">
        <v>235</v>
      </c>
      <c r="B26" s="2" t="s">
        <v>236</v>
      </c>
      <c r="C26" s="5" t="s">
        <v>117</v>
      </c>
      <c r="D26" s="2" t="s">
        <v>62</v>
      </c>
      <c r="E26" s="2" t="s">
        <v>237</v>
      </c>
      <c r="F26" s="2">
        <v>2</v>
      </c>
      <c r="G26" s="2" t="s">
        <v>238</v>
      </c>
      <c r="H26" s="2">
        <f t="shared" si="0"/>
        <v>45329</v>
      </c>
      <c r="I26" s="2"/>
      <c r="J26" s="2"/>
      <c r="K26" s="2" t="str">
        <f t="shared" ca="1" si="1"/>
        <v/>
      </c>
      <c r="L26" s="2" t="s">
        <v>66</v>
      </c>
      <c r="M26" s="2" t="s">
        <v>164</v>
      </c>
      <c r="N26" s="2" t="s">
        <v>239</v>
      </c>
      <c r="O26" s="2">
        <v>3</v>
      </c>
      <c r="P26" s="2" t="e">
        <f t="shared" ca="1" si="2"/>
        <v>#NAME?</v>
      </c>
      <c r="Q26" s="2" t="str">
        <f t="shared" ca="1" si="3"/>
        <v/>
      </c>
      <c r="R26" s="2" t="s">
        <v>46</v>
      </c>
      <c r="S26" s="2" t="str">
        <f t="shared" ca="1" si="4"/>
        <v/>
      </c>
      <c r="T26" s="2" t="s">
        <v>168</v>
      </c>
      <c r="U26" s="2">
        <v>100</v>
      </c>
      <c r="V26" s="2">
        <v>30000</v>
      </c>
      <c r="W26" s="2">
        <v>15000</v>
      </c>
      <c r="X26" s="2" t="s">
        <v>48</v>
      </c>
      <c r="Y26" s="2" t="str">
        <f t="shared" ca="1" si="5"/>
        <v/>
      </c>
      <c r="Z26" s="2" t="s">
        <v>49</v>
      </c>
      <c r="AA26" s="2" t="s">
        <v>240</v>
      </c>
      <c r="AB26" s="2"/>
      <c r="AC26" s="2"/>
      <c r="AD26" s="2">
        <f t="shared" ca="1" si="6"/>
        <v>4</v>
      </c>
      <c r="AE26" s="2">
        <f t="shared" ca="1" si="7"/>
        <v>4</v>
      </c>
      <c r="AF26" s="2" t="str">
        <f t="shared" ca="1" si="8"/>
        <v>No</v>
      </c>
      <c r="AG26" s="2" t="str">
        <f t="shared" ca="1" si="9"/>
        <v/>
      </c>
      <c r="AH26" s="2"/>
      <c r="AI26" s="2" t="str">
        <f t="shared" si="10"/>
        <v/>
      </c>
      <c r="AJ26" s="2" t="str">
        <f t="shared" ca="1" si="11"/>
        <v/>
      </c>
      <c r="AK26" s="2">
        <f t="shared" si="12"/>
        <v>2</v>
      </c>
      <c r="AL26" s="2" t="s">
        <v>241</v>
      </c>
      <c r="AM26" s="2" t="s">
        <v>242</v>
      </c>
      <c r="AN26" s="2" t="s">
        <v>243</v>
      </c>
    </row>
    <row r="27" spans="1:40" x14ac:dyDescent="0.2">
      <c r="H27" t="str">
        <f t="shared" si="0"/>
        <v/>
      </c>
      <c r="K27">
        <f t="shared" ca="1" si="1"/>
        <v>0</v>
      </c>
      <c r="P27" t="e">
        <f t="shared" ca="1" si="2"/>
        <v>#NAME?</v>
      </c>
      <c r="Q27">
        <f t="shared" ca="1" si="3"/>
        <v>20</v>
      </c>
      <c r="S27" t="e">
        <f t="shared" ca="1" si="4"/>
        <v>#NAME?</v>
      </c>
      <c r="Y27" t="str">
        <f t="shared" ca="1" si="5"/>
        <v>Green</v>
      </c>
      <c r="AD27" t="str">
        <f t="shared" ca="1" si="6"/>
        <v/>
      </c>
      <c r="AE27" t="str">
        <f t="shared" ca="1" si="7"/>
        <v/>
      </c>
      <c r="AF27" t="str">
        <f t="shared" ca="1" si="8"/>
        <v>No</v>
      </c>
      <c r="AG27">
        <f t="shared" ca="1" si="9"/>
        <v>0</v>
      </c>
      <c r="AI27" t="str">
        <f t="shared" si="10"/>
        <v/>
      </c>
      <c r="AJ27" t="str">
        <f t="shared" ca="1" si="11"/>
        <v/>
      </c>
      <c r="AK27" t="str">
        <f t="shared" si="12"/>
        <v/>
      </c>
    </row>
    <row r="28" spans="1:40" x14ac:dyDescent="0.2">
      <c r="H28" t="str">
        <f t="shared" si="0"/>
        <v/>
      </c>
      <c r="K28">
        <f t="shared" ca="1" si="1"/>
        <v>0</v>
      </c>
      <c r="P28" t="e">
        <f t="shared" ca="1" si="2"/>
        <v>#NAME?</v>
      </c>
      <c r="Q28">
        <f t="shared" ca="1" si="3"/>
        <v>20</v>
      </c>
      <c r="S28" t="e">
        <f t="shared" ca="1" si="4"/>
        <v>#NAME?</v>
      </c>
      <c r="Y28" t="str">
        <f t="shared" ca="1" si="5"/>
        <v>Green</v>
      </c>
      <c r="AD28" t="str">
        <f t="shared" ca="1" si="6"/>
        <v/>
      </c>
      <c r="AE28" t="str">
        <f t="shared" ca="1" si="7"/>
        <v/>
      </c>
      <c r="AF28" t="str">
        <f t="shared" ca="1" si="8"/>
        <v>No</v>
      </c>
      <c r="AG28">
        <f t="shared" ca="1" si="9"/>
        <v>0</v>
      </c>
      <c r="AI28" t="str">
        <f t="shared" si="10"/>
        <v/>
      </c>
      <c r="AJ28" t="str">
        <f t="shared" ca="1" si="11"/>
        <v/>
      </c>
      <c r="AK28" t="str">
        <f t="shared" si="12"/>
        <v/>
      </c>
    </row>
    <row r="29" spans="1:40" x14ac:dyDescent="0.2">
      <c r="H29" t="str">
        <f t="shared" si="0"/>
        <v/>
      </c>
      <c r="K29">
        <f t="shared" ca="1" si="1"/>
        <v>0</v>
      </c>
      <c r="P29" t="e">
        <f t="shared" ca="1" si="2"/>
        <v>#NAME?</v>
      </c>
      <c r="Q29">
        <f t="shared" ca="1" si="3"/>
        <v>20</v>
      </c>
      <c r="S29" t="e">
        <f t="shared" ca="1" si="4"/>
        <v>#NAME?</v>
      </c>
      <c r="Y29" t="str">
        <f t="shared" ca="1" si="5"/>
        <v>Green</v>
      </c>
      <c r="AD29" t="str">
        <f t="shared" ca="1" si="6"/>
        <v/>
      </c>
      <c r="AE29" t="str">
        <f t="shared" ca="1" si="7"/>
        <v/>
      </c>
      <c r="AF29" t="str">
        <f t="shared" ca="1" si="8"/>
        <v>No</v>
      </c>
      <c r="AG29">
        <f t="shared" ca="1" si="9"/>
        <v>0</v>
      </c>
      <c r="AI29" t="str">
        <f t="shared" si="10"/>
        <v/>
      </c>
      <c r="AJ29" t="str">
        <f t="shared" ca="1" si="11"/>
        <v/>
      </c>
      <c r="AK29" t="str">
        <f t="shared" si="12"/>
        <v/>
      </c>
    </row>
    <row r="30" spans="1:40" x14ac:dyDescent="0.2">
      <c r="H30" t="str">
        <f t="shared" si="0"/>
        <v/>
      </c>
      <c r="K30">
        <f t="shared" ca="1" si="1"/>
        <v>0</v>
      </c>
      <c r="P30" t="e">
        <f t="shared" ca="1" si="2"/>
        <v>#NAME?</v>
      </c>
      <c r="Q30">
        <f t="shared" ca="1" si="3"/>
        <v>20</v>
      </c>
      <c r="S30" t="e">
        <f t="shared" ca="1" si="4"/>
        <v>#NAME?</v>
      </c>
      <c r="Y30" t="str">
        <f t="shared" ca="1" si="5"/>
        <v>Green</v>
      </c>
      <c r="AD30" t="str">
        <f t="shared" ca="1" si="6"/>
        <v/>
      </c>
      <c r="AE30" t="str">
        <f t="shared" ca="1" si="7"/>
        <v/>
      </c>
      <c r="AF30" t="str">
        <f t="shared" ca="1" si="8"/>
        <v>No</v>
      </c>
      <c r="AG30">
        <f t="shared" ca="1" si="9"/>
        <v>0</v>
      </c>
      <c r="AI30" t="str">
        <f t="shared" si="10"/>
        <v/>
      </c>
      <c r="AJ30" t="str">
        <f t="shared" ca="1" si="11"/>
        <v/>
      </c>
      <c r="AK30" t="str">
        <f t="shared" si="12"/>
        <v/>
      </c>
    </row>
    <row r="31" spans="1:40" x14ac:dyDescent="0.2">
      <c r="H31" t="str">
        <f t="shared" si="0"/>
        <v/>
      </c>
      <c r="K31">
        <f t="shared" ca="1" si="1"/>
        <v>0</v>
      </c>
      <c r="P31" t="e">
        <f t="shared" ca="1" si="2"/>
        <v>#NAME?</v>
      </c>
      <c r="Q31">
        <f t="shared" ca="1" si="3"/>
        <v>20</v>
      </c>
      <c r="S31" t="e">
        <f t="shared" ca="1" si="4"/>
        <v>#NAME?</v>
      </c>
      <c r="Y31" t="str">
        <f t="shared" ca="1" si="5"/>
        <v>Green</v>
      </c>
      <c r="AD31" t="str">
        <f t="shared" ca="1" si="6"/>
        <v/>
      </c>
      <c r="AE31" t="str">
        <f t="shared" ca="1" si="7"/>
        <v/>
      </c>
      <c r="AF31" t="str">
        <f t="shared" ca="1" si="8"/>
        <v>No</v>
      </c>
      <c r="AG31">
        <f t="shared" ca="1" si="9"/>
        <v>0</v>
      </c>
      <c r="AI31" t="str">
        <f t="shared" si="10"/>
        <v/>
      </c>
      <c r="AJ31" t="str">
        <f t="shared" ca="1" si="11"/>
        <v/>
      </c>
      <c r="AK31" t="str">
        <f t="shared" si="12"/>
        <v/>
      </c>
    </row>
    <row r="32" spans="1:40" x14ac:dyDescent="0.2">
      <c r="H32" t="str">
        <f t="shared" si="0"/>
        <v/>
      </c>
      <c r="K32">
        <f t="shared" ca="1" si="1"/>
        <v>0</v>
      </c>
      <c r="P32" t="e">
        <f t="shared" ca="1" si="2"/>
        <v>#NAME?</v>
      </c>
      <c r="Q32">
        <f t="shared" ca="1" si="3"/>
        <v>20</v>
      </c>
      <c r="S32" t="e">
        <f t="shared" ca="1" si="4"/>
        <v>#NAME?</v>
      </c>
      <c r="Y32" t="str">
        <f t="shared" ca="1" si="5"/>
        <v>Green</v>
      </c>
      <c r="AD32" t="str">
        <f t="shared" ca="1" si="6"/>
        <v/>
      </c>
      <c r="AE32" t="str">
        <f t="shared" ca="1" si="7"/>
        <v/>
      </c>
      <c r="AF32" t="str">
        <f t="shared" ca="1" si="8"/>
        <v>No</v>
      </c>
      <c r="AG32">
        <f t="shared" ca="1" si="9"/>
        <v>0</v>
      </c>
      <c r="AI32" t="str">
        <f t="shared" si="10"/>
        <v/>
      </c>
      <c r="AJ32" t="str">
        <f t="shared" ca="1" si="11"/>
        <v/>
      </c>
      <c r="AK32" t="str">
        <f t="shared" si="12"/>
        <v/>
      </c>
    </row>
    <row r="33" spans="8:37" x14ac:dyDescent="0.2">
      <c r="H33" t="str">
        <f t="shared" si="0"/>
        <v/>
      </c>
      <c r="K33">
        <f t="shared" ca="1" si="1"/>
        <v>0</v>
      </c>
      <c r="P33" t="e">
        <f t="shared" ca="1" si="2"/>
        <v>#NAME?</v>
      </c>
      <c r="Q33">
        <f t="shared" ca="1" si="3"/>
        <v>20</v>
      </c>
      <c r="S33" t="e">
        <f t="shared" ca="1" si="4"/>
        <v>#NAME?</v>
      </c>
      <c r="Y33" t="str">
        <f t="shared" ca="1" si="5"/>
        <v>Green</v>
      </c>
      <c r="AD33" t="str">
        <f t="shared" ca="1" si="6"/>
        <v/>
      </c>
      <c r="AE33" t="str">
        <f t="shared" ca="1" si="7"/>
        <v/>
      </c>
      <c r="AF33" t="str">
        <f t="shared" ca="1" si="8"/>
        <v>No</v>
      </c>
      <c r="AG33">
        <f t="shared" ca="1" si="9"/>
        <v>0</v>
      </c>
      <c r="AI33" t="str">
        <f t="shared" si="10"/>
        <v/>
      </c>
      <c r="AJ33" t="str">
        <f t="shared" ca="1" si="11"/>
        <v/>
      </c>
      <c r="AK33" t="str">
        <f t="shared" si="12"/>
        <v/>
      </c>
    </row>
    <row r="34" spans="8:37" x14ac:dyDescent="0.2">
      <c r="H34" t="str">
        <f t="shared" si="0"/>
        <v/>
      </c>
      <c r="K34">
        <f t="shared" ca="1" si="1"/>
        <v>0</v>
      </c>
      <c r="P34" t="e">
        <f t="shared" ca="1" si="2"/>
        <v>#NAME?</v>
      </c>
      <c r="Q34">
        <f t="shared" ca="1" si="3"/>
        <v>20</v>
      </c>
      <c r="S34" t="e">
        <f t="shared" ca="1" si="4"/>
        <v>#NAME?</v>
      </c>
      <c r="Y34" t="str">
        <f t="shared" ca="1" si="5"/>
        <v>Green</v>
      </c>
      <c r="AD34" t="str">
        <f t="shared" ca="1" si="6"/>
        <v/>
      </c>
      <c r="AE34" t="str">
        <f t="shared" ca="1" si="7"/>
        <v/>
      </c>
      <c r="AF34" t="str">
        <f t="shared" ca="1" si="8"/>
        <v>No</v>
      </c>
      <c r="AG34">
        <f t="shared" ca="1" si="9"/>
        <v>0</v>
      </c>
      <c r="AI34" t="str">
        <f t="shared" si="10"/>
        <v/>
      </c>
      <c r="AJ34" t="str">
        <f t="shared" ca="1" si="11"/>
        <v/>
      </c>
      <c r="AK34" t="str">
        <f t="shared" si="12"/>
        <v/>
      </c>
    </row>
    <row r="35" spans="8:37" x14ac:dyDescent="0.2">
      <c r="H35" t="str">
        <f t="shared" si="0"/>
        <v/>
      </c>
      <c r="K35">
        <f t="shared" ca="1" si="1"/>
        <v>0</v>
      </c>
      <c r="P35" t="e">
        <f t="shared" ca="1" si="2"/>
        <v>#NAME?</v>
      </c>
      <c r="Q35">
        <f t="shared" ca="1" si="3"/>
        <v>20</v>
      </c>
      <c r="S35" t="e">
        <f t="shared" ca="1" si="4"/>
        <v>#NAME?</v>
      </c>
      <c r="Y35" t="str">
        <f t="shared" ca="1" si="5"/>
        <v>Green</v>
      </c>
      <c r="AD35" t="str">
        <f t="shared" ca="1" si="6"/>
        <v/>
      </c>
      <c r="AE35" t="str">
        <f t="shared" ca="1" si="7"/>
        <v/>
      </c>
      <c r="AF35" t="str">
        <f t="shared" ca="1" si="8"/>
        <v>No</v>
      </c>
      <c r="AG35">
        <f t="shared" ca="1" si="9"/>
        <v>0</v>
      </c>
      <c r="AI35" t="str">
        <f t="shared" si="10"/>
        <v/>
      </c>
      <c r="AJ35" t="str">
        <f t="shared" ca="1" si="11"/>
        <v/>
      </c>
      <c r="AK35" t="str">
        <f t="shared" si="12"/>
        <v/>
      </c>
    </row>
    <row r="36" spans="8:37" x14ac:dyDescent="0.2">
      <c r="H36" t="str">
        <f t="shared" si="0"/>
        <v/>
      </c>
      <c r="K36">
        <f t="shared" ca="1" si="1"/>
        <v>0</v>
      </c>
      <c r="P36" t="e">
        <f t="shared" ca="1" si="2"/>
        <v>#NAME?</v>
      </c>
      <c r="Q36">
        <f t="shared" ca="1" si="3"/>
        <v>20</v>
      </c>
      <c r="S36" t="e">
        <f t="shared" ca="1" si="4"/>
        <v>#NAME?</v>
      </c>
      <c r="Y36" t="str">
        <f t="shared" ca="1" si="5"/>
        <v>Green</v>
      </c>
      <c r="AD36" t="str">
        <f t="shared" ca="1" si="6"/>
        <v/>
      </c>
      <c r="AE36" t="str">
        <f t="shared" ca="1" si="7"/>
        <v/>
      </c>
      <c r="AF36" t="str">
        <f t="shared" ca="1" si="8"/>
        <v>No</v>
      </c>
      <c r="AG36">
        <f t="shared" ca="1" si="9"/>
        <v>0</v>
      </c>
      <c r="AI36" t="str">
        <f t="shared" si="10"/>
        <v/>
      </c>
      <c r="AJ36" t="str">
        <f t="shared" ca="1" si="11"/>
        <v/>
      </c>
      <c r="AK36" t="str">
        <f t="shared" si="12"/>
        <v/>
      </c>
    </row>
    <row r="37" spans="8:37" x14ac:dyDescent="0.2">
      <c r="H37" t="str">
        <f t="shared" si="0"/>
        <v/>
      </c>
      <c r="K37">
        <f t="shared" ca="1" si="1"/>
        <v>0</v>
      </c>
      <c r="P37" t="e">
        <f t="shared" ca="1" si="2"/>
        <v>#NAME?</v>
      </c>
      <c r="Q37">
        <f t="shared" ca="1" si="3"/>
        <v>20</v>
      </c>
      <c r="S37" t="e">
        <f t="shared" ca="1" si="4"/>
        <v>#NAME?</v>
      </c>
      <c r="Y37" t="str">
        <f t="shared" ca="1" si="5"/>
        <v>Green</v>
      </c>
      <c r="AD37" t="str">
        <f t="shared" ca="1" si="6"/>
        <v/>
      </c>
      <c r="AE37" t="str">
        <f t="shared" ca="1" si="7"/>
        <v/>
      </c>
      <c r="AF37" t="str">
        <f t="shared" ca="1" si="8"/>
        <v>No</v>
      </c>
      <c r="AG37">
        <f t="shared" ca="1" si="9"/>
        <v>0</v>
      </c>
      <c r="AI37" t="str">
        <f t="shared" si="10"/>
        <v/>
      </c>
      <c r="AJ37" t="str">
        <f t="shared" ca="1" si="11"/>
        <v/>
      </c>
      <c r="AK37" t="str">
        <f t="shared" si="12"/>
        <v/>
      </c>
    </row>
    <row r="38" spans="8:37" x14ac:dyDescent="0.2">
      <c r="H38" t="str">
        <f t="shared" si="0"/>
        <v/>
      </c>
      <c r="K38">
        <f t="shared" ca="1" si="1"/>
        <v>0</v>
      </c>
      <c r="P38" t="e">
        <f t="shared" ca="1" si="2"/>
        <v>#NAME?</v>
      </c>
      <c r="Q38">
        <f t="shared" ca="1" si="3"/>
        <v>20</v>
      </c>
      <c r="S38" t="e">
        <f t="shared" ca="1" si="4"/>
        <v>#NAME?</v>
      </c>
      <c r="Y38" t="str">
        <f t="shared" ca="1" si="5"/>
        <v>Green</v>
      </c>
      <c r="AD38" t="str">
        <f t="shared" ca="1" si="6"/>
        <v/>
      </c>
      <c r="AE38" t="str">
        <f t="shared" ca="1" si="7"/>
        <v/>
      </c>
      <c r="AF38" t="str">
        <f t="shared" ca="1" si="8"/>
        <v>No</v>
      </c>
      <c r="AG38">
        <f t="shared" ca="1" si="9"/>
        <v>0</v>
      </c>
      <c r="AI38" t="str">
        <f t="shared" si="10"/>
        <v/>
      </c>
      <c r="AJ38" t="str">
        <f t="shared" ca="1" si="11"/>
        <v/>
      </c>
      <c r="AK38" t="str">
        <f t="shared" si="12"/>
        <v/>
      </c>
    </row>
    <row r="39" spans="8:37" x14ac:dyDescent="0.2">
      <c r="H39" t="str">
        <f t="shared" si="0"/>
        <v/>
      </c>
      <c r="K39">
        <f t="shared" ca="1" si="1"/>
        <v>0</v>
      </c>
      <c r="P39" t="e">
        <f t="shared" ca="1" si="2"/>
        <v>#NAME?</v>
      </c>
      <c r="Q39">
        <f t="shared" ca="1" si="3"/>
        <v>20</v>
      </c>
      <c r="S39" t="e">
        <f t="shared" ca="1" si="4"/>
        <v>#NAME?</v>
      </c>
      <c r="Y39" t="str">
        <f t="shared" ca="1" si="5"/>
        <v>Green</v>
      </c>
      <c r="AD39" t="str">
        <f t="shared" ca="1" si="6"/>
        <v/>
      </c>
      <c r="AE39" t="str">
        <f t="shared" ca="1" si="7"/>
        <v/>
      </c>
      <c r="AF39" t="str">
        <f t="shared" ca="1" si="8"/>
        <v>No</v>
      </c>
      <c r="AG39">
        <f t="shared" ca="1" si="9"/>
        <v>0</v>
      </c>
      <c r="AI39" t="str">
        <f t="shared" si="10"/>
        <v/>
      </c>
      <c r="AJ39" t="str">
        <f t="shared" ca="1" si="11"/>
        <v/>
      </c>
      <c r="AK39" t="str">
        <f t="shared" si="12"/>
        <v/>
      </c>
    </row>
    <row r="40" spans="8:37" x14ac:dyDescent="0.2">
      <c r="H40" t="str">
        <f t="shared" si="0"/>
        <v/>
      </c>
      <c r="K40">
        <f t="shared" ca="1" si="1"/>
        <v>0</v>
      </c>
      <c r="P40" t="e">
        <f t="shared" ca="1" si="2"/>
        <v>#NAME?</v>
      </c>
      <c r="Q40">
        <f t="shared" ca="1" si="3"/>
        <v>20</v>
      </c>
      <c r="S40" t="e">
        <f t="shared" ca="1" si="4"/>
        <v>#NAME?</v>
      </c>
      <c r="Y40" t="str">
        <f t="shared" ca="1" si="5"/>
        <v>Green</v>
      </c>
      <c r="AD40" t="str">
        <f t="shared" ca="1" si="6"/>
        <v/>
      </c>
      <c r="AE40" t="str">
        <f t="shared" ca="1" si="7"/>
        <v/>
      </c>
      <c r="AF40" t="str">
        <f t="shared" ca="1" si="8"/>
        <v>No</v>
      </c>
      <c r="AG40">
        <f t="shared" ca="1" si="9"/>
        <v>0</v>
      </c>
      <c r="AI40" t="str">
        <f t="shared" si="10"/>
        <v/>
      </c>
      <c r="AJ40" t="str">
        <f t="shared" ca="1" si="11"/>
        <v/>
      </c>
      <c r="AK40" t="str">
        <f t="shared" si="12"/>
        <v/>
      </c>
    </row>
    <row r="41" spans="8:37" x14ac:dyDescent="0.2">
      <c r="H41" t="str">
        <f t="shared" si="0"/>
        <v/>
      </c>
      <c r="K41">
        <f t="shared" ca="1" si="1"/>
        <v>0</v>
      </c>
      <c r="P41" t="e">
        <f t="shared" ca="1" si="2"/>
        <v>#NAME?</v>
      </c>
      <c r="Q41">
        <f t="shared" ca="1" si="3"/>
        <v>20</v>
      </c>
      <c r="S41" t="e">
        <f t="shared" ca="1" si="4"/>
        <v>#NAME?</v>
      </c>
      <c r="Y41" t="str">
        <f t="shared" ca="1" si="5"/>
        <v>Green</v>
      </c>
      <c r="AD41" t="str">
        <f t="shared" ca="1" si="6"/>
        <v/>
      </c>
      <c r="AE41" t="str">
        <f t="shared" ca="1" si="7"/>
        <v/>
      </c>
      <c r="AF41" t="str">
        <f t="shared" ca="1" si="8"/>
        <v>No</v>
      </c>
      <c r="AG41">
        <f t="shared" ca="1" si="9"/>
        <v>0</v>
      </c>
      <c r="AI41" t="str">
        <f t="shared" si="10"/>
        <v/>
      </c>
      <c r="AJ41" t="str">
        <f t="shared" ca="1" si="11"/>
        <v/>
      </c>
      <c r="AK41" t="str">
        <f t="shared" si="12"/>
        <v/>
      </c>
    </row>
    <row r="42" spans="8:37" x14ac:dyDescent="0.2">
      <c r="H42" t="str">
        <f t="shared" si="0"/>
        <v/>
      </c>
      <c r="K42">
        <f t="shared" ca="1" si="1"/>
        <v>0</v>
      </c>
      <c r="P42" t="e">
        <f t="shared" ca="1" si="2"/>
        <v>#NAME?</v>
      </c>
      <c r="Q42">
        <f t="shared" ca="1" si="3"/>
        <v>20</v>
      </c>
      <c r="S42" t="e">
        <f t="shared" ca="1" si="4"/>
        <v>#NAME?</v>
      </c>
      <c r="Y42" t="str">
        <f t="shared" ca="1" si="5"/>
        <v>Green</v>
      </c>
      <c r="AD42" t="str">
        <f t="shared" ca="1" si="6"/>
        <v/>
      </c>
      <c r="AE42" t="str">
        <f t="shared" ca="1" si="7"/>
        <v/>
      </c>
      <c r="AF42" t="str">
        <f t="shared" ca="1" si="8"/>
        <v>No</v>
      </c>
      <c r="AG42">
        <f t="shared" ca="1" si="9"/>
        <v>0</v>
      </c>
      <c r="AI42" t="str">
        <f t="shared" si="10"/>
        <v/>
      </c>
      <c r="AJ42" t="str">
        <f t="shared" ca="1" si="11"/>
        <v/>
      </c>
      <c r="AK42" t="str">
        <f t="shared" si="12"/>
        <v/>
      </c>
    </row>
    <row r="43" spans="8:37" x14ac:dyDescent="0.2">
      <c r="H43" t="str">
        <f t="shared" si="0"/>
        <v/>
      </c>
      <c r="K43">
        <f t="shared" ca="1" si="1"/>
        <v>0</v>
      </c>
      <c r="P43" t="e">
        <f t="shared" ca="1" si="2"/>
        <v>#NAME?</v>
      </c>
      <c r="Q43">
        <f t="shared" ca="1" si="3"/>
        <v>20</v>
      </c>
      <c r="S43" t="e">
        <f t="shared" ca="1" si="4"/>
        <v>#NAME?</v>
      </c>
      <c r="Y43" t="str">
        <f t="shared" ca="1" si="5"/>
        <v>Green</v>
      </c>
      <c r="AD43" t="str">
        <f t="shared" ca="1" si="6"/>
        <v/>
      </c>
      <c r="AE43" t="str">
        <f t="shared" ca="1" si="7"/>
        <v/>
      </c>
      <c r="AF43" t="str">
        <f t="shared" ca="1" si="8"/>
        <v>No</v>
      </c>
      <c r="AG43">
        <f t="shared" ca="1" si="9"/>
        <v>0</v>
      </c>
      <c r="AI43" t="str">
        <f t="shared" si="10"/>
        <v/>
      </c>
      <c r="AJ43" t="str">
        <f t="shared" ca="1" si="11"/>
        <v/>
      </c>
      <c r="AK43" t="str">
        <f t="shared" si="12"/>
        <v/>
      </c>
    </row>
    <row r="44" spans="8:37" x14ac:dyDescent="0.2">
      <c r="H44" t="str">
        <f t="shared" si="0"/>
        <v/>
      </c>
      <c r="K44">
        <f t="shared" ca="1" si="1"/>
        <v>0</v>
      </c>
      <c r="P44" t="e">
        <f t="shared" ca="1" si="2"/>
        <v>#NAME?</v>
      </c>
      <c r="Q44">
        <f t="shared" ca="1" si="3"/>
        <v>20</v>
      </c>
      <c r="S44" t="e">
        <f t="shared" ca="1" si="4"/>
        <v>#NAME?</v>
      </c>
      <c r="Y44" t="str">
        <f t="shared" ca="1" si="5"/>
        <v>Green</v>
      </c>
      <c r="AD44" t="str">
        <f t="shared" ca="1" si="6"/>
        <v/>
      </c>
      <c r="AE44" t="str">
        <f t="shared" ca="1" si="7"/>
        <v/>
      </c>
      <c r="AF44" t="str">
        <f t="shared" ca="1" si="8"/>
        <v>No</v>
      </c>
      <c r="AG44">
        <f t="shared" ca="1" si="9"/>
        <v>0</v>
      </c>
      <c r="AI44" t="str">
        <f t="shared" si="10"/>
        <v/>
      </c>
      <c r="AJ44" t="str">
        <f t="shared" ca="1" si="11"/>
        <v/>
      </c>
      <c r="AK44" t="str">
        <f t="shared" si="12"/>
        <v/>
      </c>
    </row>
    <row r="45" spans="8:37" x14ac:dyDescent="0.2">
      <c r="H45" t="str">
        <f t="shared" si="0"/>
        <v/>
      </c>
      <c r="K45">
        <f t="shared" ca="1" si="1"/>
        <v>0</v>
      </c>
      <c r="P45" t="e">
        <f t="shared" ca="1" si="2"/>
        <v>#NAME?</v>
      </c>
      <c r="Q45">
        <f t="shared" ca="1" si="3"/>
        <v>20</v>
      </c>
      <c r="S45" t="e">
        <f t="shared" ca="1" si="4"/>
        <v>#NAME?</v>
      </c>
      <c r="Y45" t="str">
        <f t="shared" ca="1" si="5"/>
        <v>Green</v>
      </c>
      <c r="AD45" t="str">
        <f t="shared" ca="1" si="6"/>
        <v/>
      </c>
      <c r="AE45" t="str">
        <f t="shared" ca="1" si="7"/>
        <v/>
      </c>
      <c r="AF45" t="str">
        <f t="shared" ca="1" si="8"/>
        <v>No</v>
      </c>
      <c r="AG45">
        <f t="shared" ca="1" si="9"/>
        <v>0</v>
      </c>
      <c r="AI45" t="str">
        <f t="shared" si="10"/>
        <v/>
      </c>
      <c r="AJ45" t="str">
        <f t="shared" ca="1" si="11"/>
        <v/>
      </c>
      <c r="AK45" t="str">
        <f t="shared" si="12"/>
        <v/>
      </c>
    </row>
    <row r="46" spans="8:37" x14ac:dyDescent="0.2">
      <c r="H46" t="str">
        <f t="shared" si="0"/>
        <v/>
      </c>
      <c r="K46">
        <f t="shared" ca="1" si="1"/>
        <v>0</v>
      </c>
      <c r="P46" t="e">
        <f t="shared" ca="1" si="2"/>
        <v>#NAME?</v>
      </c>
      <c r="Q46">
        <f t="shared" ca="1" si="3"/>
        <v>20</v>
      </c>
      <c r="S46" t="e">
        <f t="shared" ca="1" si="4"/>
        <v>#NAME?</v>
      </c>
      <c r="Y46" t="str">
        <f t="shared" ca="1" si="5"/>
        <v>Green</v>
      </c>
      <c r="AD46" t="str">
        <f t="shared" ca="1" si="6"/>
        <v/>
      </c>
      <c r="AE46" t="str">
        <f t="shared" ca="1" si="7"/>
        <v/>
      </c>
      <c r="AF46" t="str">
        <f t="shared" ca="1" si="8"/>
        <v>No</v>
      </c>
      <c r="AG46">
        <f t="shared" ca="1" si="9"/>
        <v>0</v>
      </c>
      <c r="AI46" t="str">
        <f t="shared" si="10"/>
        <v/>
      </c>
      <c r="AJ46" t="str">
        <f t="shared" ca="1" si="11"/>
        <v/>
      </c>
      <c r="AK46" t="str">
        <f t="shared" si="12"/>
        <v/>
      </c>
    </row>
    <row r="47" spans="8:37" x14ac:dyDescent="0.2">
      <c r="H47" t="str">
        <f t="shared" si="0"/>
        <v/>
      </c>
      <c r="K47">
        <f t="shared" ca="1" si="1"/>
        <v>0</v>
      </c>
      <c r="P47" t="e">
        <f t="shared" ca="1" si="2"/>
        <v>#NAME?</v>
      </c>
      <c r="Q47">
        <f t="shared" ca="1" si="3"/>
        <v>20</v>
      </c>
      <c r="S47" t="e">
        <f t="shared" ca="1" si="4"/>
        <v>#NAME?</v>
      </c>
      <c r="Y47" t="str">
        <f t="shared" ca="1" si="5"/>
        <v>Green</v>
      </c>
      <c r="AD47" t="str">
        <f t="shared" ca="1" si="6"/>
        <v/>
      </c>
      <c r="AE47" t="str">
        <f t="shared" ca="1" si="7"/>
        <v/>
      </c>
      <c r="AF47" t="str">
        <f t="shared" ca="1" si="8"/>
        <v>No</v>
      </c>
      <c r="AG47">
        <f t="shared" ca="1" si="9"/>
        <v>0</v>
      </c>
      <c r="AI47" t="str">
        <f t="shared" si="10"/>
        <v/>
      </c>
      <c r="AJ47" t="str">
        <f t="shared" ca="1" si="11"/>
        <v/>
      </c>
      <c r="AK47" t="str">
        <f t="shared" si="12"/>
        <v/>
      </c>
    </row>
    <row r="48" spans="8:37" x14ac:dyDescent="0.2">
      <c r="H48" t="str">
        <f t="shared" si="0"/>
        <v/>
      </c>
      <c r="K48">
        <f t="shared" ca="1" si="1"/>
        <v>0</v>
      </c>
      <c r="P48" t="e">
        <f t="shared" ca="1" si="2"/>
        <v>#NAME?</v>
      </c>
      <c r="Q48">
        <f t="shared" ca="1" si="3"/>
        <v>20</v>
      </c>
      <c r="S48" t="e">
        <f t="shared" ca="1" si="4"/>
        <v>#NAME?</v>
      </c>
      <c r="Y48" t="str">
        <f t="shared" ca="1" si="5"/>
        <v>Green</v>
      </c>
      <c r="AD48" t="str">
        <f t="shared" ca="1" si="6"/>
        <v/>
      </c>
      <c r="AE48" t="str">
        <f t="shared" ca="1" si="7"/>
        <v/>
      </c>
      <c r="AF48" t="str">
        <f t="shared" ca="1" si="8"/>
        <v>No</v>
      </c>
      <c r="AG48">
        <f t="shared" ca="1" si="9"/>
        <v>0</v>
      </c>
      <c r="AI48" t="str">
        <f t="shared" si="10"/>
        <v/>
      </c>
      <c r="AJ48" t="str">
        <f t="shared" ca="1" si="11"/>
        <v/>
      </c>
      <c r="AK48" t="str">
        <f t="shared" si="12"/>
        <v/>
      </c>
    </row>
    <row r="49" spans="8:37" x14ac:dyDescent="0.2">
      <c r="H49" t="str">
        <f t="shared" si="0"/>
        <v/>
      </c>
      <c r="K49">
        <f t="shared" ca="1" si="1"/>
        <v>0</v>
      </c>
      <c r="P49" t="e">
        <f t="shared" ca="1" si="2"/>
        <v>#NAME?</v>
      </c>
      <c r="Q49">
        <f t="shared" ca="1" si="3"/>
        <v>20</v>
      </c>
      <c r="S49" t="e">
        <f t="shared" ca="1" si="4"/>
        <v>#NAME?</v>
      </c>
      <c r="Y49" t="str">
        <f t="shared" ca="1" si="5"/>
        <v>Green</v>
      </c>
      <c r="AD49" t="str">
        <f t="shared" ca="1" si="6"/>
        <v/>
      </c>
      <c r="AE49" t="str">
        <f t="shared" ca="1" si="7"/>
        <v/>
      </c>
      <c r="AF49" t="str">
        <f t="shared" ca="1" si="8"/>
        <v>No</v>
      </c>
      <c r="AG49">
        <f t="shared" ca="1" si="9"/>
        <v>0</v>
      </c>
      <c r="AI49" t="str">
        <f t="shared" si="10"/>
        <v/>
      </c>
      <c r="AJ49" t="str">
        <f t="shared" ca="1" si="11"/>
        <v/>
      </c>
      <c r="AK49" t="str">
        <f t="shared" si="12"/>
        <v/>
      </c>
    </row>
  </sheetData>
  <autoFilter ref="A1:AN1000" xr:uid="{00000000-0009-0000-0000-000000000000}"/>
  <conditionalFormatting sqref="K2:K1000">
    <cfRule type="colorScale" priority="6">
      <colorScale>
        <cfvo type="num" val="0"/>
        <cfvo type="num" val="50"/>
        <cfvo type="num" val="100"/>
        <color rgb="FFE74C3C"/>
        <color rgb="FFF39C12"/>
        <color rgb="FF27AE60"/>
      </colorScale>
    </cfRule>
  </conditionalFormatting>
  <conditionalFormatting sqref="P2:P1000">
    <cfRule type="colorScale" priority="7">
      <colorScale>
        <cfvo type="percentile" val="10"/>
        <cfvo type="percentile" val="50"/>
        <cfvo type="percentile" val="90"/>
        <color rgb="FFFFFFFF"/>
        <color rgb="FFFF9999"/>
        <color rgb="FFCC0000"/>
      </colorScale>
    </cfRule>
  </conditionalFormatting>
  <conditionalFormatting sqref="Q2:Q1000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Y2:Y1000">
    <cfRule type="cellIs" dxfId="7" priority="1" operator="equal">
      <formula>"Green"</formula>
    </cfRule>
    <cfRule type="cellIs" dxfId="6" priority="2" operator="equal">
      <formula>"Yellow"</formula>
    </cfRule>
    <cfRule type="cellIs" dxfId="5" priority="3" operator="equal">
      <formula>"Orange"</formula>
    </cfRule>
    <cfRule type="cellIs" dxfId="4" priority="4" operator="equal">
      <formula>"Red"</formula>
    </cfRule>
    <cfRule type="cellIs" dxfId="3" priority="5" operator="equal">
      <formula>"Black"</formula>
    </cfRule>
  </conditionalFormatting>
  <conditionalFormatting sqref="AF2:AF1000">
    <cfRule type="cellIs" dxfId="2" priority="9" operator="equal">
      <formula>"Yes"</formula>
    </cfRule>
  </conditionalFormatting>
  <conditionalFormatting sqref="AJ2:AK1000">
    <cfRule type="expression" dxfId="1" priority="10">
      <formula>AJ2&lt;0.9</formula>
    </cfRule>
    <cfRule type="expression" dxfId="0" priority="11">
      <formula>AJ2&gt;=1.1</formula>
    </cfRule>
  </conditionalFormatting>
  <dataValidations count="8">
    <dataValidation type="list" showDropDown="1" sqref="C2:C1000" xr:uid="{00000000-0002-0000-0000-000000000000}">
      <formula1>"Parent,Child,Milestone,Summary"</formula1>
    </dataValidation>
    <dataValidation type="list" showDropDown="1" sqref="L2:L1000" xr:uid="{00000000-0002-0000-0000-000001000000}">
      <formula1>"Parallel,Sequential,Start-to-Start,Finish-to-Finish"</formula1>
    </dataValidation>
    <dataValidation type="list" allowBlank="1" showDropDown="1" sqref="N2:N1000" xr:uid="{00000000-0002-0000-0000-000002000000}">
      <formula1>"FS,SS,FF,SF,FS+,SS+,FF+,SF+"</formula1>
    </dataValidation>
    <dataValidation type="list" showDropDown="1" sqref="R2:R1000" xr:uid="{00000000-0002-0000-0000-000003000000}">
      <formula1>"Critical,High,Medium,Low,Minimal"</formula1>
    </dataValidation>
    <dataValidation type="list" showDropDown="1" sqref="X2:X1000" xr:uid="{00000000-0002-0000-0000-000004000000}">
      <formula1>"Not Started,Planning,In Progress,Testing,Review,Complete,On Hold,Cancelled,Delayed,Blocked"</formula1>
    </dataValidation>
    <dataValidation type="list" showDropDown="1" sqref="Y2:Y1000" xr:uid="{00000000-0002-0000-0000-000005000000}">
      <formula1>"Green,Yellow,Orange,Red,Black"</formula1>
    </dataValidation>
    <dataValidation type="list" showDropDown="1" sqref="Z2:Z1000" xr:uid="{00000000-0002-0000-0000-000006000000}">
      <formula1>"Yes,No"</formula1>
    </dataValidation>
    <dataValidation type="decimal" sqref="K2:K1000 U2:U1000" xr:uid="{00000000-0002-0000-0000-000007000000}">
      <formula1>0</formula1>
      <formula2>100</formula2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workbookViewId="0"/>
  </sheetViews>
  <sheetFormatPr baseColWidth="10" defaultColWidth="8.83203125" defaultRowHeight="15" x14ac:dyDescent="0.2"/>
  <sheetData>
    <row r="1" spans="1:13" ht="30" x14ac:dyDescent="0.2">
      <c r="A1" s="23" t="s">
        <v>244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3" spans="1:13" ht="16" x14ac:dyDescent="0.2">
      <c r="A3" s="6" t="s">
        <v>245</v>
      </c>
      <c r="C3" s="6" t="s">
        <v>246</v>
      </c>
      <c r="E3" s="6" t="s">
        <v>247</v>
      </c>
      <c r="G3" s="6" t="s">
        <v>248</v>
      </c>
      <c r="I3" s="6" t="s">
        <v>249</v>
      </c>
      <c r="K3" s="6" t="s">
        <v>250</v>
      </c>
    </row>
    <row r="4" spans="1:13" ht="25" x14ac:dyDescent="0.25">
      <c r="A4" s="7" t="e">
        <f ca="1">ROUND(AVERAGE('Project Tasks'!AG:AG),1)&amp;"%"</f>
        <v>#NAME?</v>
      </c>
      <c r="C4" s="8" t="str">
        <f ca="1">ROUND(COUNTIF('Project Tasks'!Y:Y,"Green")/COUNTA('Project Tasks'!Y:Y)*100,1)&amp;"%"</f>
        <v/>
      </c>
      <c r="E4" s="9" t="str">
        <f ca="1">COUNTIFS('Project Tasks'!Y:Y,"Yellow")+COUNTIFS('Project Tasks'!Y:Y,"Orange")</f>
        <v/>
      </c>
      <c r="G4" s="10" t="str">
        <f ca="1">COUNTIF('Project Tasks'!Y:Y,"Red")</f>
        <v/>
      </c>
      <c r="I4" s="11" t="str">
        <f>ROUND(SUMIF('Project Tasks'!V:V,"&gt;0",'Project Tasks'!V:V)/SUMIF('Project Tasks'!W:W,"&gt;0",'Project Tasks'!W:W)*100,1)&amp;"%"</f>
        <v>1696.4%</v>
      </c>
      <c r="K4" s="12" t="str">
        <f>ROUND(AVERAGE('Project Tasks'!U:U),1)&amp;"%"</f>
        <v>85.6%</v>
      </c>
    </row>
    <row r="35" spans="1:10" ht="18" x14ac:dyDescent="0.2">
      <c r="A35" s="13" t="s">
        <v>251</v>
      </c>
      <c r="G35" s="13" t="s">
        <v>252</v>
      </c>
    </row>
    <row r="37" spans="1:10" x14ac:dyDescent="0.2">
      <c r="B37" s="14" t="s">
        <v>253</v>
      </c>
      <c r="C37" s="14" t="s">
        <v>254</v>
      </c>
      <c r="D37" s="14" t="s">
        <v>186</v>
      </c>
      <c r="E37" s="14" t="s">
        <v>56</v>
      </c>
      <c r="F37" s="14" t="s">
        <v>255</v>
      </c>
      <c r="G37" s="15" t="s">
        <v>256</v>
      </c>
      <c r="H37" s="15" t="s">
        <v>257</v>
      </c>
      <c r="I37" s="15" t="s">
        <v>258</v>
      </c>
      <c r="J37" s="15" t="s">
        <v>259</v>
      </c>
    </row>
    <row r="38" spans="1:10" x14ac:dyDescent="0.2">
      <c r="A38" s="14" t="s">
        <v>260</v>
      </c>
      <c r="B38" s="16">
        <v>20</v>
      </c>
      <c r="C38" s="16">
        <v>40</v>
      </c>
      <c r="D38" s="17">
        <v>60</v>
      </c>
      <c r="E38" s="18">
        <v>80</v>
      </c>
      <c r="F38" s="18">
        <v>100</v>
      </c>
    </row>
    <row r="39" spans="1:10" x14ac:dyDescent="0.2">
      <c r="A39" s="14" t="s">
        <v>261</v>
      </c>
      <c r="B39" s="16">
        <v>40</v>
      </c>
      <c r="C39" s="18">
        <v>80</v>
      </c>
      <c r="D39" s="18">
        <v>120</v>
      </c>
      <c r="E39" s="18">
        <v>160</v>
      </c>
      <c r="F39" s="18">
        <v>200</v>
      </c>
    </row>
    <row r="40" spans="1:10" x14ac:dyDescent="0.2">
      <c r="A40" s="14" t="s">
        <v>262</v>
      </c>
      <c r="B40" s="17">
        <v>60</v>
      </c>
      <c r="C40" s="18">
        <v>120</v>
      </c>
      <c r="D40" s="18">
        <v>180</v>
      </c>
      <c r="E40" s="18">
        <v>240</v>
      </c>
      <c r="F40" s="18">
        <v>300</v>
      </c>
    </row>
    <row r="41" spans="1:10" x14ac:dyDescent="0.2">
      <c r="A41" s="14" t="s">
        <v>263</v>
      </c>
      <c r="B41" s="18">
        <v>80</v>
      </c>
      <c r="C41" s="18">
        <v>160</v>
      </c>
      <c r="D41" s="18">
        <v>240</v>
      </c>
      <c r="E41" s="18">
        <v>320</v>
      </c>
      <c r="F41" s="18">
        <v>400</v>
      </c>
    </row>
    <row r="42" spans="1:10" x14ac:dyDescent="0.2">
      <c r="A42" s="14" t="s">
        <v>264</v>
      </c>
      <c r="B42" s="18">
        <v>100</v>
      </c>
      <c r="C42" s="18">
        <v>200</v>
      </c>
      <c r="D42" s="18">
        <v>300</v>
      </c>
      <c r="E42" s="18">
        <v>400</v>
      </c>
      <c r="F42" s="18">
        <v>500</v>
      </c>
    </row>
  </sheetData>
  <mergeCells count="1">
    <mergeCell ref="A1:M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9"/>
  <sheetViews>
    <sheetView workbookViewId="0"/>
  </sheetViews>
  <sheetFormatPr baseColWidth="10" defaultColWidth="8.83203125" defaultRowHeight="15" x14ac:dyDescent="0.2"/>
  <sheetData>
    <row r="1" spans="1:26" ht="23" x14ac:dyDescent="0.25">
      <c r="A1" s="25" t="s">
        <v>265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3" spans="1:26" x14ac:dyDescent="0.2">
      <c r="A3" t="s">
        <v>266</v>
      </c>
    </row>
    <row r="4" spans="1:26" x14ac:dyDescent="0.2">
      <c r="A4" t="s">
        <v>267</v>
      </c>
    </row>
    <row r="6" spans="1:26" ht="18" x14ac:dyDescent="0.2">
      <c r="A6" s="20" t="s">
        <v>0</v>
      </c>
      <c r="B6" s="20" t="s">
        <v>1</v>
      </c>
      <c r="C6" s="20" t="s">
        <v>268</v>
      </c>
      <c r="D6" s="20" t="s">
        <v>269</v>
      </c>
      <c r="E6" s="20" t="s">
        <v>270</v>
      </c>
      <c r="F6" s="20" t="s">
        <v>271</v>
      </c>
    </row>
    <row r="7" spans="1:26" x14ac:dyDescent="0.2">
      <c r="A7" t="str">
        <f>'Project Tasks'!A2</f>
        <v>P001</v>
      </c>
      <c r="B7" t="str">
        <f>'Project Tasks'!B2</f>
        <v>Project Phoenix - Digital Transformation</v>
      </c>
      <c r="C7" t="str">
        <f>'Project Tasks'!G2</f>
        <v>2024-01-01</v>
      </c>
      <c r="D7">
        <f>'Project Tasks'!H2</f>
        <v>45457</v>
      </c>
      <c r="E7">
        <f>'Project Tasks'!F2</f>
        <v>120</v>
      </c>
      <c r="F7" t="str">
        <f ca="1">'Project Tasks'!K2</f>
        <v/>
      </c>
    </row>
    <row r="8" spans="1:26" x14ac:dyDescent="0.2">
      <c r="A8" t="str">
        <f>'Project Tasks'!A3</f>
        <v>P002</v>
      </c>
      <c r="B8" t="str">
        <f>'Project Tasks'!B3</f>
        <v>Phase 1: Discovery &amp; Planning</v>
      </c>
      <c r="C8" t="str">
        <f>'Project Tasks'!G3</f>
        <v>2024-01-01</v>
      </c>
      <c r="D8">
        <f>'Project Tasks'!H3</f>
        <v>45317</v>
      </c>
      <c r="E8">
        <f>'Project Tasks'!F3</f>
        <v>20</v>
      </c>
      <c r="F8">
        <f ca="1">'Project Tasks'!K3</f>
        <v>100</v>
      </c>
    </row>
    <row r="9" spans="1:26" x14ac:dyDescent="0.2">
      <c r="A9" t="str">
        <f>'Project Tasks'!A4</f>
        <v>P003</v>
      </c>
      <c r="B9" t="str">
        <f>'Project Tasks'!B4</f>
        <v>Phase 2: Infrastructure Setup</v>
      </c>
      <c r="C9" t="str">
        <f>'Project Tasks'!G4</f>
        <v>2024-01-21</v>
      </c>
      <c r="D9">
        <f>'Project Tasks'!H4</f>
        <v>45351</v>
      </c>
      <c r="E9">
        <f>'Project Tasks'!F4</f>
        <v>30</v>
      </c>
      <c r="F9" t="str">
        <f ca="1">'Project Tasks'!K4</f>
        <v/>
      </c>
    </row>
    <row r="10" spans="1:26" x14ac:dyDescent="0.2">
      <c r="A10" t="str">
        <f>'Project Tasks'!A5</f>
        <v>P004</v>
      </c>
      <c r="B10" t="str">
        <f>'Project Tasks'!B5</f>
        <v>Phase 3: Development Sprint 1</v>
      </c>
      <c r="C10" t="str">
        <f>'Project Tasks'!G5</f>
        <v>2024-02-20</v>
      </c>
      <c r="D10">
        <f>'Project Tasks'!H5</f>
        <v>45411</v>
      </c>
      <c r="E10">
        <f>'Project Tasks'!F5</f>
        <v>40</v>
      </c>
      <c r="F10">
        <f ca="1">'Project Tasks'!K5</f>
        <v>0</v>
      </c>
    </row>
    <row r="11" spans="1:26" x14ac:dyDescent="0.2">
      <c r="A11" t="str">
        <f>'Project Tasks'!A6</f>
        <v>P005</v>
      </c>
      <c r="B11" t="str">
        <f>'Project Tasks'!B6</f>
        <v>Phase 4: Integration &amp; Testing</v>
      </c>
      <c r="C11" t="str">
        <f>'Project Tasks'!G6</f>
        <v>2024-04-01</v>
      </c>
      <c r="D11">
        <f>'Project Tasks'!H6</f>
        <v>45401</v>
      </c>
      <c r="E11">
        <f>'Project Tasks'!F6</f>
        <v>20</v>
      </c>
      <c r="F11">
        <f ca="1">'Project Tasks'!K6</f>
        <v>0</v>
      </c>
    </row>
    <row r="12" spans="1:26" x14ac:dyDescent="0.2">
      <c r="A12" t="str">
        <f>'Project Tasks'!A7</f>
        <v>P006</v>
      </c>
      <c r="B12" t="str">
        <f>'Project Tasks'!B7</f>
        <v>Phase 5: Deployment &amp; GoLive</v>
      </c>
      <c r="C12" t="str">
        <f>'Project Tasks'!G7</f>
        <v>2024-04-21</v>
      </c>
      <c r="D12">
        <f>'Project Tasks'!H7</f>
        <v>45414</v>
      </c>
      <c r="E12">
        <f>'Project Tasks'!F7</f>
        <v>10</v>
      </c>
      <c r="F12">
        <f ca="1">'Project Tasks'!K7</f>
        <v>0</v>
      </c>
    </row>
    <row r="13" spans="1:26" x14ac:dyDescent="0.2">
      <c r="A13" t="str">
        <f>'Project Tasks'!A8</f>
        <v>M001</v>
      </c>
      <c r="B13" t="str">
        <f>'Project Tasks'!B8</f>
        <v>Project Kickoff Complete</v>
      </c>
      <c r="C13" t="str">
        <f>'Project Tasks'!G8</f>
        <v>2024-01-01</v>
      </c>
      <c r="D13">
        <f>'Project Tasks'!H8</f>
        <v>45289</v>
      </c>
      <c r="E13">
        <f>'Project Tasks'!F8</f>
        <v>0</v>
      </c>
      <c r="F13">
        <f ca="1">'Project Tasks'!K8</f>
        <v>100</v>
      </c>
    </row>
    <row r="14" spans="1:26" x14ac:dyDescent="0.2">
      <c r="A14" t="str">
        <f>'Project Tasks'!A9</f>
        <v>M002</v>
      </c>
      <c r="B14" t="str">
        <f>'Project Tasks'!B9</f>
        <v>Requirements Signed Off</v>
      </c>
      <c r="C14" t="str">
        <f>'Project Tasks'!G9</f>
        <v>2024-01-20</v>
      </c>
      <c r="D14">
        <f>'Project Tasks'!H9</f>
        <v>45310</v>
      </c>
      <c r="E14">
        <f>'Project Tasks'!F9</f>
        <v>0</v>
      </c>
      <c r="F14">
        <f ca="1">'Project Tasks'!K9</f>
        <v>0</v>
      </c>
    </row>
    <row r="15" spans="1:26" x14ac:dyDescent="0.2">
      <c r="A15" t="str">
        <f>'Project Tasks'!A10</f>
        <v>C001</v>
      </c>
      <c r="B15" t="str">
        <f>'Project Tasks'!B10</f>
        <v>Stakeholder Interviews</v>
      </c>
      <c r="C15" t="str">
        <f>'Project Tasks'!G10</f>
        <v>2024-01-02</v>
      </c>
      <c r="D15">
        <f>'Project Tasks'!H10</f>
        <v>45299</v>
      </c>
      <c r="E15">
        <f>'Project Tasks'!F10</f>
        <v>5</v>
      </c>
      <c r="F15">
        <f ca="1">'Project Tasks'!K10</f>
        <v>100</v>
      </c>
    </row>
    <row r="16" spans="1:26" x14ac:dyDescent="0.2">
      <c r="A16" t="str">
        <f>'Project Tasks'!A11</f>
        <v>C002</v>
      </c>
      <c r="B16" t="str">
        <f>'Project Tasks'!B11</f>
        <v>Current State Analysis</v>
      </c>
      <c r="C16" t="str">
        <f>'Project Tasks'!G11</f>
        <v>2024-01-02</v>
      </c>
      <c r="D16">
        <f>'Project Tasks'!H11</f>
        <v>45299</v>
      </c>
      <c r="E16">
        <f>'Project Tasks'!F11</f>
        <v>5</v>
      </c>
      <c r="F16">
        <f ca="1">'Project Tasks'!K11</f>
        <v>100</v>
      </c>
    </row>
    <row r="17" spans="1:6" x14ac:dyDescent="0.2">
      <c r="A17" t="str">
        <f>'Project Tasks'!A12</f>
        <v>C003</v>
      </c>
      <c r="B17" t="str">
        <f>'Project Tasks'!B12</f>
        <v>Future State Design</v>
      </c>
      <c r="C17" t="str">
        <f>'Project Tasks'!G12</f>
        <v>2024-01-07</v>
      </c>
      <c r="D17">
        <f>'Project Tasks'!H12</f>
        <v>45306</v>
      </c>
      <c r="E17">
        <f>'Project Tasks'!F12</f>
        <v>7</v>
      </c>
      <c r="F17">
        <f ca="1">'Project Tasks'!K12</f>
        <v>100</v>
      </c>
    </row>
    <row r="18" spans="1:6" x14ac:dyDescent="0.2">
      <c r="A18" t="str">
        <f>'Project Tasks'!A13</f>
        <v>C004</v>
      </c>
      <c r="B18" t="str">
        <f>'Project Tasks'!B13</f>
        <v>Requirements Documentation</v>
      </c>
      <c r="C18" t="str">
        <f>'Project Tasks'!G13</f>
        <v>2024-01-14</v>
      </c>
      <c r="D18">
        <f>'Project Tasks'!H13</f>
        <v>45307</v>
      </c>
      <c r="E18">
        <f>'Project Tasks'!F13</f>
        <v>3</v>
      </c>
      <c r="F18">
        <f ca="1">'Project Tasks'!K13</f>
        <v>100</v>
      </c>
    </row>
    <row r="19" spans="1:6" x14ac:dyDescent="0.2">
      <c r="A19" t="str">
        <f>'Project Tasks'!A14</f>
        <v>C005</v>
      </c>
      <c r="B19" t="str">
        <f>'Project Tasks'!B14</f>
        <v>Cloud Account Setup</v>
      </c>
      <c r="C19" t="str">
        <f>'Project Tasks'!G14</f>
        <v>2024-01-21</v>
      </c>
      <c r="D19">
        <f>'Project Tasks'!H14</f>
        <v>45314</v>
      </c>
      <c r="E19">
        <f>'Project Tasks'!F14</f>
        <v>3</v>
      </c>
      <c r="F19">
        <f ca="1">'Project Tasks'!K14</f>
        <v>100</v>
      </c>
    </row>
    <row r="20" spans="1:6" x14ac:dyDescent="0.2">
      <c r="A20" t="str">
        <f>'Project Tasks'!A15</f>
        <v>C006</v>
      </c>
      <c r="B20" t="str">
        <f>'Project Tasks'!B15</f>
        <v>Network Architecture</v>
      </c>
      <c r="C20" t="str">
        <f>'Project Tasks'!G15</f>
        <v>2024-01-24</v>
      </c>
      <c r="D20">
        <f>'Project Tasks'!H15</f>
        <v>45321</v>
      </c>
      <c r="E20">
        <f>'Project Tasks'!F15</f>
        <v>5</v>
      </c>
      <c r="F20">
        <f ca="1">'Project Tasks'!K15</f>
        <v>100</v>
      </c>
    </row>
    <row r="21" spans="1:6" x14ac:dyDescent="0.2">
      <c r="A21" t="str">
        <f>'Project Tasks'!A16</f>
        <v>C007</v>
      </c>
      <c r="B21" t="str">
        <f>'Project Tasks'!B16</f>
        <v>Security Framework</v>
      </c>
      <c r="C21" t="str">
        <f>'Project Tasks'!G16</f>
        <v>2024-01-24</v>
      </c>
      <c r="D21">
        <f>'Project Tasks'!H16</f>
        <v>45323</v>
      </c>
      <c r="E21">
        <f>'Project Tasks'!F16</f>
        <v>7</v>
      </c>
      <c r="F21">
        <f ca="1">'Project Tasks'!K16</f>
        <v>99</v>
      </c>
    </row>
    <row r="22" spans="1:6" x14ac:dyDescent="0.2">
      <c r="A22" t="str">
        <f>'Project Tasks'!A17</f>
        <v>C008</v>
      </c>
      <c r="B22" t="str">
        <f>'Project Tasks'!B17</f>
        <v>CI/CD Pipeline Setup</v>
      </c>
      <c r="C22" t="str">
        <f>'Project Tasks'!G17</f>
        <v>2024-01-29</v>
      </c>
      <c r="D22">
        <f>'Project Tasks'!H17</f>
        <v>45331</v>
      </c>
      <c r="E22">
        <f>'Project Tasks'!F17</f>
        <v>10</v>
      </c>
      <c r="F22" t="str">
        <f ca="1">'Project Tasks'!K17</f>
        <v/>
      </c>
    </row>
    <row r="23" spans="1:6" x14ac:dyDescent="0.2">
      <c r="A23" t="str">
        <f>'Project Tasks'!A18</f>
        <v>C009</v>
      </c>
      <c r="B23" t="str">
        <f>'Project Tasks'!B18</f>
        <v>Development Environment</v>
      </c>
      <c r="C23" t="str">
        <f>'Project Tasks'!G18</f>
        <v>2024-02-08</v>
      </c>
      <c r="D23">
        <f>'Project Tasks'!H18</f>
        <v>45336</v>
      </c>
      <c r="E23">
        <f>'Project Tasks'!F18</f>
        <v>5</v>
      </c>
      <c r="F23" t="str">
        <f ca="1">'Project Tasks'!K18</f>
        <v/>
      </c>
    </row>
    <row r="24" spans="1:6" x14ac:dyDescent="0.2">
      <c r="A24" t="str">
        <f>'Project Tasks'!A19</f>
        <v>C010</v>
      </c>
      <c r="B24" t="str">
        <f>'Project Tasks'!B19</f>
        <v>Testing Environment</v>
      </c>
      <c r="C24" t="str">
        <f>'Project Tasks'!G19</f>
        <v>2024-02-08</v>
      </c>
      <c r="D24">
        <f>'Project Tasks'!H19</f>
        <v>45336</v>
      </c>
      <c r="E24">
        <f>'Project Tasks'!F19</f>
        <v>5</v>
      </c>
      <c r="F24" t="str">
        <f ca="1">'Project Tasks'!K19</f>
        <v/>
      </c>
    </row>
    <row r="25" spans="1:6" x14ac:dyDescent="0.2">
      <c r="A25" t="str">
        <f>'Project Tasks'!A20</f>
        <v>C011</v>
      </c>
      <c r="B25" t="str">
        <f>'Project Tasks'!B20</f>
        <v>User Authentication Module</v>
      </c>
      <c r="C25" t="str">
        <f>'Project Tasks'!G20</f>
        <v>2024-03-01</v>
      </c>
      <c r="D25">
        <f>'Project Tasks'!H20</f>
        <v>45365</v>
      </c>
      <c r="E25">
        <f>'Project Tasks'!F20</f>
        <v>10</v>
      </c>
      <c r="F25">
        <f ca="1">'Project Tasks'!K20</f>
        <v>0</v>
      </c>
    </row>
    <row r="26" spans="1:6" x14ac:dyDescent="0.2">
      <c r="A26" t="str">
        <f>'Project Tasks'!A21</f>
        <v>C012</v>
      </c>
      <c r="B26" t="str">
        <f>'Project Tasks'!B21</f>
        <v>API Gateway Development</v>
      </c>
      <c r="C26" t="str">
        <f>'Project Tasks'!G21</f>
        <v>2024-03-01</v>
      </c>
      <c r="D26">
        <f>'Project Tasks'!H21</f>
        <v>45363</v>
      </c>
      <c r="E26">
        <f>'Project Tasks'!F21</f>
        <v>8</v>
      </c>
      <c r="F26">
        <f ca="1">'Project Tasks'!K21</f>
        <v>0</v>
      </c>
    </row>
    <row r="27" spans="1:6" x14ac:dyDescent="0.2">
      <c r="A27" t="str">
        <f>'Project Tasks'!A22</f>
        <v>C013</v>
      </c>
      <c r="B27" t="str">
        <f>'Project Tasks'!B22</f>
        <v>Database Schema Design</v>
      </c>
      <c r="C27" t="str">
        <f>'Project Tasks'!G22</f>
        <v>2024-03-01</v>
      </c>
      <c r="D27">
        <f>'Project Tasks'!H22</f>
        <v>45358</v>
      </c>
      <c r="E27">
        <f>'Project Tasks'!F22</f>
        <v>5</v>
      </c>
      <c r="F27">
        <f ca="1">'Project Tasks'!K22</f>
        <v>0</v>
      </c>
    </row>
    <row r="28" spans="1:6" x14ac:dyDescent="0.2">
      <c r="A28" t="str">
        <f>'Project Tasks'!A23</f>
        <v>C014</v>
      </c>
      <c r="B28" t="str">
        <f>'Project Tasks'!B23</f>
        <v>Core Business Logic</v>
      </c>
      <c r="C28" t="str">
        <f>'Project Tasks'!G23</f>
        <v>2024-03-06</v>
      </c>
      <c r="D28">
        <f>'Project Tasks'!H23</f>
        <v>45377</v>
      </c>
      <c r="E28">
        <f>'Project Tasks'!F23</f>
        <v>15</v>
      </c>
      <c r="F28">
        <f ca="1">'Project Tasks'!K23</f>
        <v>0</v>
      </c>
    </row>
    <row r="29" spans="1:6" x14ac:dyDescent="0.2">
      <c r="A29" t="str">
        <f>'Project Tasks'!A24</f>
        <v>C015</v>
      </c>
      <c r="B29" t="str">
        <f>'Project Tasks'!B24</f>
        <v>Data Migration Scripts</v>
      </c>
      <c r="C29" t="str">
        <f>'Project Tasks'!G24</f>
        <v>2024-03-06</v>
      </c>
      <c r="D29">
        <f>'Project Tasks'!H24</f>
        <v>45370</v>
      </c>
      <c r="E29">
        <f>'Project Tasks'!F24</f>
        <v>10</v>
      </c>
      <c r="F29">
        <f ca="1">'Project Tasks'!K24</f>
        <v>0</v>
      </c>
    </row>
    <row r="30" spans="1:6" x14ac:dyDescent="0.2">
      <c r="A30" t="str">
        <f>'Project Tasks'!A25</f>
        <v>R001</v>
      </c>
      <c r="B30" t="str">
        <f>'Project Tasks'!B25</f>
        <v>Technical Debt Assessment</v>
      </c>
      <c r="C30" t="str">
        <f>'Project Tasks'!G25</f>
        <v>2024-01-10</v>
      </c>
      <c r="D30">
        <f>'Project Tasks'!H25</f>
        <v>45303</v>
      </c>
      <c r="E30">
        <f>'Project Tasks'!F25</f>
        <v>3</v>
      </c>
      <c r="F30">
        <f ca="1">'Project Tasks'!K25</f>
        <v>100</v>
      </c>
    </row>
    <row r="31" spans="1:6" x14ac:dyDescent="0.2">
      <c r="A31" t="str">
        <f>'Project Tasks'!A26</f>
        <v>R002</v>
      </c>
      <c r="B31" t="str">
        <f>'Project Tasks'!B26</f>
        <v>Security Vulnerability Scan</v>
      </c>
      <c r="C31" t="str">
        <f>'Project Tasks'!G26</f>
        <v>2024-02-01</v>
      </c>
      <c r="D31">
        <f>'Project Tasks'!H26</f>
        <v>45329</v>
      </c>
      <c r="E31">
        <f>'Project Tasks'!F26</f>
        <v>2</v>
      </c>
      <c r="F31" t="str">
        <f ca="1">'Project Tasks'!K26</f>
        <v/>
      </c>
    </row>
    <row r="32" spans="1:6" x14ac:dyDescent="0.2">
      <c r="A32">
        <f>'Project Tasks'!A27</f>
        <v>0</v>
      </c>
      <c r="B32">
        <f>'Project Tasks'!B27</f>
        <v>0</v>
      </c>
      <c r="C32">
        <f>'Project Tasks'!G27</f>
        <v>0</v>
      </c>
      <c r="D32" t="str">
        <f>'Project Tasks'!H27</f>
        <v/>
      </c>
      <c r="E32">
        <f>'Project Tasks'!F27</f>
        <v>0</v>
      </c>
      <c r="F32">
        <f ca="1">'Project Tasks'!K27</f>
        <v>0</v>
      </c>
    </row>
    <row r="33" spans="1:6" x14ac:dyDescent="0.2">
      <c r="A33">
        <f>'Project Tasks'!A28</f>
        <v>0</v>
      </c>
      <c r="B33">
        <f>'Project Tasks'!B28</f>
        <v>0</v>
      </c>
      <c r="C33">
        <f>'Project Tasks'!G28</f>
        <v>0</v>
      </c>
      <c r="D33" t="str">
        <f>'Project Tasks'!H28</f>
        <v/>
      </c>
      <c r="E33">
        <f>'Project Tasks'!F28</f>
        <v>0</v>
      </c>
      <c r="F33">
        <f ca="1">'Project Tasks'!K28</f>
        <v>0</v>
      </c>
    </row>
    <row r="34" spans="1:6" x14ac:dyDescent="0.2">
      <c r="A34">
        <f>'Project Tasks'!A29</f>
        <v>0</v>
      </c>
      <c r="B34">
        <f>'Project Tasks'!B29</f>
        <v>0</v>
      </c>
      <c r="C34">
        <f>'Project Tasks'!G29</f>
        <v>0</v>
      </c>
      <c r="D34" t="str">
        <f>'Project Tasks'!H29</f>
        <v/>
      </c>
      <c r="E34">
        <f>'Project Tasks'!F29</f>
        <v>0</v>
      </c>
      <c r="F34">
        <f ca="1">'Project Tasks'!K29</f>
        <v>0</v>
      </c>
    </row>
    <row r="35" spans="1:6" x14ac:dyDescent="0.2">
      <c r="A35">
        <f>'Project Tasks'!A30</f>
        <v>0</v>
      </c>
      <c r="B35">
        <f>'Project Tasks'!B30</f>
        <v>0</v>
      </c>
      <c r="C35">
        <f>'Project Tasks'!G30</f>
        <v>0</v>
      </c>
      <c r="D35" t="str">
        <f>'Project Tasks'!H30</f>
        <v/>
      </c>
      <c r="E35">
        <f>'Project Tasks'!F30</f>
        <v>0</v>
      </c>
      <c r="F35">
        <f ca="1">'Project Tasks'!K30</f>
        <v>0</v>
      </c>
    </row>
    <row r="36" spans="1:6" x14ac:dyDescent="0.2">
      <c r="A36">
        <f>'Project Tasks'!A31</f>
        <v>0</v>
      </c>
      <c r="B36">
        <f>'Project Tasks'!B31</f>
        <v>0</v>
      </c>
      <c r="C36">
        <f>'Project Tasks'!G31</f>
        <v>0</v>
      </c>
      <c r="D36" t="str">
        <f>'Project Tasks'!H31</f>
        <v/>
      </c>
      <c r="E36">
        <f>'Project Tasks'!F31</f>
        <v>0</v>
      </c>
      <c r="F36">
        <f ca="1">'Project Tasks'!K31</f>
        <v>0</v>
      </c>
    </row>
    <row r="37" spans="1:6" x14ac:dyDescent="0.2">
      <c r="A37">
        <f>'Project Tasks'!A32</f>
        <v>0</v>
      </c>
      <c r="B37">
        <f>'Project Tasks'!B32</f>
        <v>0</v>
      </c>
      <c r="C37">
        <f>'Project Tasks'!G32</f>
        <v>0</v>
      </c>
      <c r="D37" t="str">
        <f>'Project Tasks'!H32</f>
        <v/>
      </c>
      <c r="E37">
        <f>'Project Tasks'!F32</f>
        <v>0</v>
      </c>
      <c r="F37">
        <f ca="1">'Project Tasks'!K32</f>
        <v>0</v>
      </c>
    </row>
    <row r="38" spans="1:6" x14ac:dyDescent="0.2">
      <c r="A38">
        <f>'Project Tasks'!A33</f>
        <v>0</v>
      </c>
      <c r="B38">
        <f>'Project Tasks'!B33</f>
        <v>0</v>
      </c>
      <c r="C38">
        <f>'Project Tasks'!G33</f>
        <v>0</v>
      </c>
      <c r="D38" t="str">
        <f>'Project Tasks'!H33</f>
        <v/>
      </c>
      <c r="E38">
        <f>'Project Tasks'!F33</f>
        <v>0</v>
      </c>
      <c r="F38">
        <f ca="1">'Project Tasks'!K33</f>
        <v>0</v>
      </c>
    </row>
    <row r="39" spans="1:6" x14ac:dyDescent="0.2">
      <c r="A39">
        <f>'Project Tasks'!A34</f>
        <v>0</v>
      </c>
      <c r="B39">
        <f>'Project Tasks'!B34</f>
        <v>0</v>
      </c>
      <c r="C39">
        <f>'Project Tasks'!G34</f>
        <v>0</v>
      </c>
      <c r="D39" t="str">
        <f>'Project Tasks'!H34</f>
        <v/>
      </c>
      <c r="E39">
        <f>'Project Tasks'!F34</f>
        <v>0</v>
      </c>
      <c r="F39">
        <f ca="1">'Project Tasks'!K34</f>
        <v>0</v>
      </c>
    </row>
    <row r="40" spans="1:6" x14ac:dyDescent="0.2">
      <c r="A40">
        <f>'Project Tasks'!A35</f>
        <v>0</v>
      </c>
      <c r="B40">
        <f>'Project Tasks'!B35</f>
        <v>0</v>
      </c>
      <c r="C40">
        <f>'Project Tasks'!G35</f>
        <v>0</v>
      </c>
      <c r="D40" t="str">
        <f>'Project Tasks'!H35</f>
        <v/>
      </c>
      <c r="E40">
        <f>'Project Tasks'!F35</f>
        <v>0</v>
      </c>
      <c r="F40">
        <f ca="1">'Project Tasks'!K35</f>
        <v>0</v>
      </c>
    </row>
    <row r="41" spans="1:6" x14ac:dyDescent="0.2">
      <c r="A41">
        <f>'Project Tasks'!A36</f>
        <v>0</v>
      </c>
      <c r="B41">
        <f>'Project Tasks'!B36</f>
        <v>0</v>
      </c>
      <c r="C41">
        <f>'Project Tasks'!G36</f>
        <v>0</v>
      </c>
      <c r="D41" t="str">
        <f>'Project Tasks'!H36</f>
        <v/>
      </c>
      <c r="E41">
        <f>'Project Tasks'!F36</f>
        <v>0</v>
      </c>
      <c r="F41">
        <f ca="1">'Project Tasks'!K36</f>
        <v>0</v>
      </c>
    </row>
    <row r="42" spans="1:6" x14ac:dyDescent="0.2">
      <c r="A42">
        <f>'Project Tasks'!A37</f>
        <v>0</v>
      </c>
      <c r="B42">
        <f>'Project Tasks'!B37</f>
        <v>0</v>
      </c>
      <c r="C42">
        <f>'Project Tasks'!G37</f>
        <v>0</v>
      </c>
      <c r="D42" t="str">
        <f>'Project Tasks'!H37</f>
        <v/>
      </c>
      <c r="E42">
        <f>'Project Tasks'!F37</f>
        <v>0</v>
      </c>
      <c r="F42">
        <f ca="1">'Project Tasks'!K37</f>
        <v>0</v>
      </c>
    </row>
    <row r="43" spans="1:6" x14ac:dyDescent="0.2">
      <c r="A43">
        <f>'Project Tasks'!A38</f>
        <v>0</v>
      </c>
      <c r="B43">
        <f>'Project Tasks'!B38</f>
        <v>0</v>
      </c>
      <c r="C43">
        <f>'Project Tasks'!G38</f>
        <v>0</v>
      </c>
      <c r="D43" t="str">
        <f>'Project Tasks'!H38</f>
        <v/>
      </c>
      <c r="E43">
        <f>'Project Tasks'!F38</f>
        <v>0</v>
      </c>
      <c r="F43">
        <f ca="1">'Project Tasks'!K38</f>
        <v>0</v>
      </c>
    </row>
    <row r="44" spans="1:6" x14ac:dyDescent="0.2">
      <c r="A44">
        <f>'Project Tasks'!A39</f>
        <v>0</v>
      </c>
      <c r="B44">
        <f>'Project Tasks'!B39</f>
        <v>0</v>
      </c>
      <c r="C44">
        <f>'Project Tasks'!G39</f>
        <v>0</v>
      </c>
      <c r="D44" t="str">
        <f>'Project Tasks'!H39</f>
        <v/>
      </c>
      <c r="E44">
        <f>'Project Tasks'!F39</f>
        <v>0</v>
      </c>
      <c r="F44">
        <f ca="1">'Project Tasks'!K39</f>
        <v>0</v>
      </c>
    </row>
    <row r="45" spans="1:6" x14ac:dyDescent="0.2">
      <c r="A45">
        <f>'Project Tasks'!A40</f>
        <v>0</v>
      </c>
      <c r="B45">
        <f>'Project Tasks'!B40</f>
        <v>0</v>
      </c>
      <c r="C45">
        <f>'Project Tasks'!G40</f>
        <v>0</v>
      </c>
      <c r="D45" t="str">
        <f>'Project Tasks'!H40</f>
        <v/>
      </c>
      <c r="E45">
        <f>'Project Tasks'!F40</f>
        <v>0</v>
      </c>
      <c r="F45">
        <f ca="1">'Project Tasks'!K40</f>
        <v>0</v>
      </c>
    </row>
    <row r="46" spans="1:6" x14ac:dyDescent="0.2">
      <c r="A46">
        <f>'Project Tasks'!A41</f>
        <v>0</v>
      </c>
      <c r="B46">
        <f>'Project Tasks'!B41</f>
        <v>0</v>
      </c>
      <c r="C46">
        <f>'Project Tasks'!G41</f>
        <v>0</v>
      </c>
      <c r="D46" t="str">
        <f>'Project Tasks'!H41</f>
        <v/>
      </c>
      <c r="E46">
        <f>'Project Tasks'!F41</f>
        <v>0</v>
      </c>
      <c r="F46">
        <f ca="1">'Project Tasks'!K41</f>
        <v>0</v>
      </c>
    </row>
    <row r="47" spans="1:6" x14ac:dyDescent="0.2">
      <c r="A47">
        <f>'Project Tasks'!A42</f>
        <v>0</v>
      </c>
      <c r="B47">
        <f>'Project Tasks'!B42</f>
        <v>0</v>
      </c>
      <c r="C47">
        <f>'Project Tasks'!G42</f>
        <v>0</v>
      </c>
      <c r="D47" t="str">
        <f>'Project Tasks'!H42</f>
        <v/>
      </c>
      <c r="E47">
        <f>'Project Tasks'!F42</f>
        <v>0</v>
      </c>
      <c r="F47">
        <f ca="1">'Project Tasks'!K42</f>
        <v>0</v>
      </c>
    </row>
    <row r="48" spans="1:6" x14ac:dyDescent="0.2">
      <c r="A48">
        <f>'Project Tasks'!A43</f>
        <v>0</v>
      </c>
      <c r="B48">
        <f>'Project Tasks'!B43</f>
        <v>0</v>
      </c>
      <c r="C48">
        <f>'Project Tasks'!G43</f>
        <v>0</v>
      </c>
      <c r="D48" t="str">
        <f>'Project Tasks'!H43</f>
        <v/>
      </c>
      <c r="E48">
        <f>'Project Tasks'!F43</f>
        <v>0</v>
      </c>
      <c r="F48">
        <f ca="1">'Project Tasks'!K43</f>
        <v>0</v>
      </c>
    </row>
    <row r="49" spans="1:6" x14ac:dyDescent="0.2">
      <c r="A49">
        <f>'Project Tasks'!A44</f>
        <v>0</v>
      </c>
      <c r="B49">
        <f>'Project Tasks'!B44</f>
        <v>0</v>
      </c>
      <c r="C49">
        <f>'Project Tasks'!G44</f>
        <v>0</v>
      </c>
      <c r="D49" t="str">
        <f>'Project Tasks'!H44</f>
        <v/>
      </c>
      <c r="E49">
        <f>'Project Tasks'!F44</f>
        <v>0</v>
      </c>
      <c r="F49">
        <f ca="1">'Project Tasks'!K44</f>
        <v>0</v>
      </c>
    </row>
  </sheetData>
  <mergeCells count="1">
    <mergeCell ref="A1:Z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3"/>
  <sheetViews>
    <sheetView workbookViewId="0"/>
  </sheetViews>
  <sheetFormatPr baseColWidth="10" defaultColWidth="8.83203125" defaultRowHeight="15" x14ac:dyDescent="0.2"/>
  <sheetData>
    <row r="1" spans="1:8" ht="23" x14ac:dyDescent="0.25">
      <c r="A1" s="25" t="s">
        <v>272</v>
      </c>
      <c r="B1" s="24"/>
      <c r="C1" s="24"/>
      <c r="D1" s="24"/>
      <c r="E1" s="24"/>
      <c r="F1" s="24"/>
      <c r="G1" s="24"/>
      <c r="H1" s="24"/>
    </row>
    <row r="3" spans="1:8" ht="18" x14ac:dyDescent="0.2">
      <c r="A3" s="21" t="s">
        <v>273</v>
      </c>
    </row>
    <row r="5" spans="1:8" x14ac:dyDescent="0.2">
      <c r="A5" s="14" t="s">
        <v>274</v>
      </c>
      <c r="C5" t="str">
        <f ca="1">IF(COUNTIF('Project Tasks'!Y:Y,"Red")&gt;0,"Critical",IF(COUNTIF('Project Tasks'!Y:Y,"Yellow")&gt;3,"At Risk","On Track"))</f>
        <v/>
      </c>
    </row>
    <row r="6" spans="1:8" x14ac:dyDescent="0.2">
      <c r="A6" s="14" t="s">
        <v>275</v>
      </c>
      <c r="C6" t="e">
        <f ca="1">ROUND(AVERAGE('Project Tasks'!AG:AG),1)&amp;"%"</f>
        <v>#NAME?</v>
      </c>
    </row>
    <row r="7" spans="1:8" x14ac:dyDescent="0.2">
      <c r="A7" s="14" t="s">
        <v>276</v>
      </c>
      <c r="C7" t="str">
        <f ca="1">IF(AVERAGE('Project Tasks'!AJ:AJ)&gt;=1,"Ahead of Schedule",IF(AVERAGE('Project Tasks'!AJ:AJ)&gt;=0.9,"On Schedule","Behind Schedule"))</f>
        <v/>
      </c>
    </row>
    <row r="8" spans="1:8" x14ac:dyDescent="0.2">
      <c r="A8" s="14" t="s">
        <v>277</v>
      </c>
      <c r="C8" t="str">
        <f>IF(AVERAGE('Project Tasks'!AK:AK)&gt;=1,"Under Budget",IF(AVERAGE('Project Tasks'!AK:AK)&gt;=0.9,"On Budget","Over Budget"))</f>
        <v>Under Budget</v>
      </c>
    </row>
    <row r="9" spans="1:8" x14ac:dyDescent="0.2">
      <c r="A9" s="14" t="s">
        <v>278</v>
      </c>
      <c r="C9" t="str">
        <f ca="1">COUNTIF('Project Tasks'!Y:Y,"Red")&amp;" tasks require immediate attention"</f>
        <v/>
      </c>
    </row>
    <row r="10" spans="1:8" x14ac:dyDescent="0.2">
      <c r="A10" s="14" t="s">
        <v>279</v>
      </c>
      <c r="C10" t="str">
        <f>INDEX('Project Tasks'!B:B,MATCH("Milestone",'Project Tasks'!C:C,0))</f>
        <v>Project Kickoff Complete</v>
      </c>
    </row>
    <row r="15" spans="1:8" ht="18" x14ac:dyDescent="0.2">
      <c r="A15" s="21" t="s">
        <v>280</v>
      </c>
    </row>
    <row r="27" spans="1:1" ht="18" x14ac:dyDescent="0.2">
      <c r="A27" s="21" t="s">
        <v>281</v>
      </c>
    </row>
    <row r="39" spans="1:1" ht="18" x14ac:dyDescent="0.2">
      <c r="A39" s="21" t="s">
        <v>282</v>
      </c>
    </row>
    <row r="51" spans="1:1" ht="18" x14ac:dyDescent="0.2">
      <c r="A51" s="21" t="s">
        <v>283</v>
      </c>
    </row>
    <row r="63" spans="1:1" ht="18" x14ac:dyDescent="0.2">
      <c r="A63" s="21" t="s">
        <v>284</v>
      </c>
    </row>
  </sheetData>
  <mergeCells count="1"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8"/>
  <sheetViews>
    <sheetView workbookViewId="0"/>
  </sheetViews>
  <sheetFormatPr baseColWidth="10" defaultColWidth="8.83203125" defaultRowHeight="15" x14ac:dyDescent="0.2"/>
  <cols>
    <col min="1" max="1" width="30" customWidth="1"/>
    <col min="2" max="2" width="40" customWidth="1"/>
    <col min="3" max="3" width="50" customWidth="1"/>
  </cols>
  <sheetData>
    <row r="1" spans="1:3" ht="23" x14ac:dyDescent="0.25">
      <c r="A1" s="19" t="s">
        <v>285</v>
      </c>
      <c r="B1" s="19"/>
      <c r="C1" s="19"/>
    </row>
    <row r="2" spans="1:3" x14ac:dyDescent="0.2">
      <c r="A2" s="22"/>
      <c r="B2" s="22"/>
      <c r="C2" s="22"/>
    </row>
    <row r="3" spans="1:3" ht="18" x14ac:dyDescent="0.2">
      <c r="A3" s="13" t="s">
        <v>286</v>
      </c>
      <c r="B3" s="13"/>
      <c r="C3" s="13"/>
    </row>
    <row r="4" spans="1:3" x14ac:dyDescent="0.2">
      <c r="A4" s="22" t="s">
        <v>287</v>
      </c>
      <c r="B4" s="22" t="s">
        <v>288</v>
      </c>
      <c r="C4" s="22" t="s">
        <v>289</v>
      </c>
    </row>
    <row r="5" spans="1:3" x14ac:dyDescent="0.2">
      <c r="A5" s="22" t="s">
        <v>290</v>
      </c>
      <c r="B5" s="22" t="s">
        <v>291</v>
      </c>
      <c r="C5" s="22" t="s">
        <v>292</v>
      </c>
    </row>
    <row r="6" spans="1:3" x14ac:dyDescent="0.2">
      <c r="A6" s="22" t="s">
        <v>293</v>
      </c>
      <c r="B6" s="22" t="s">
        <v>294</v>
      </c>
      <c r="C6" s="22" t="s">
        <v>295</v>
      </c>
    </row>
    <row r="7" spans="1:3" x14ac:dyDescent="0.2">
      <c r="A7" s="22" t="s">
        <v>296</v>
      </c>
      <c r="B7" s="22" t="s">
        <v>297</v>
      </c>
      <c r="C7" s="22" t="s">
        <v>298</v>
      </c>
    </row>
    <row r="8" spans="1:3" x14ac:dyDescent="0.2">
      <c r="A8" s="22" t="s">
        <v>299</v>
      </c>
      <c r="B8" s="22" t="s">
        <v>300</v>
      </c>
      <c r="C8" s="22" t="s">
        <v>301</v>
      </c>
    </row>
    <row r="9" spans="1:3" x14ac:dyDescent="0.2">
      <c r="A9" s="22"/>
      <c r="B9" s="22"/>
      <c r="C9" s="22"/>
    </row>
    <row r="10" spans="1:3" ht="18" x14ac:dyDescent="0.2">
      <c r="A10" s="13" t="s">
        <v>302</v>
      </c>
      <c r="B10" s="13"/>
      <c r="C10" s="13"/>
    </row>
    <row r="11" spans="1:3" x14ac:dyDescent="0.2">
      <c r="A11" s="22" t="s">
        <v>303</v>
      </c>
      <c r="B11" s="22" t="s">
        <v>304</v>
      </c>
      <c r="C11" s="22" t="s">
        <v>305</v>
      </c>
    </row>
    <row r="12" spans="1:3" x14ac:dyDescent="0.2">
      <c r="A12" s="22" t="s">
        <v>306</v>
      </c>
      <c r="B12" s="22" t="s">
        <v>307</v>
      </c>
      <c r="C12" s="22" t="s">
        <v>308</v>
      </c>
    </row>
    <row r="13" spans="1:3" x14ac:dyDescent="0.2">
      <c r="A13" s="22" t="s">
        <v>309</v>
      </c>
      <c r="B13" s="22" t="s">
        <v>310</v>
      </c>
      <c r="C13" s="22" t="s">
        <v>311</v>
      </c>
    </row>
    <row r="14" spans="1:3" x14ac:dyDescent="0.2">
      <c r="A14" s="22" t="s">
        <v>312</v>
      </c>
      <c r="B14" s="22" t="s">
        <v>313</v>
      </c>
      <c r="C14" s="22" t="s">
        <v>314</v>
      </c>
    </row>
    <row r="15" spans="1:3" x14ac:dyDescent="0.2">
      <c r="A15" s="22" t="s">
        <v>315</v>
      </c>
      <c r="B15" s="22" t="s">
        <v>316</v>
      </c>
      <c r="C15" s="22" t="s">
        <v>317</v>
      </c>
    </row>
    <row r="16" spans="1:3" x14ac:dyDescent="0.2">
      <c r="A16" s="22"/>
      <c r="B16" s="22"/>
      <c r="C16" s="22"/>
    </row>
    <row r="17" spans="1:3" ht="18" x14ac:dyDescent="0.2">
      <c r="A17" s="13" t="s">
        <v>318</v>
      </c>
      <c r="B17" s="13"/>
      <c r="C17" s="13"/>
    </row>
    <row r="18" spans="1:3" x14ac:dyDescent="0.2">
      <c r="A18" s="22" t="s">
        <v>15</v>
      </c>
      <c r="B18" s="22" t="s">
        <v>319</v>
      </c>
      <c r="C18" s="22" t="s">
        <v>320</v>
      </c>
    </row>
    <row r="19" spans="1:3" x14ac:dyDescent="0.2">
      <c r="A19" s="22" t="s">
        <v>16</v>
      </c>
      <c r="B19" s="22" t="s">
        <v>321</v>
      </c>
      <c r="C19" s="22" t="s">
        <v>322</v>
      </c>
    </row>
    <row r="20" spans="1:3" x14ac:dyDescent="0.2">
      <c r="A20" s="22" t="s">
        <v>24</v>
      </c>
      <c r="B20" s="22" t="s">
        <v>323</v>
      </c>
      <c r="C20" s="22" t="s">
        <v>324</v>
      </c>
    </row>
    <row r="21" spans="1:3" x14ac:dyDescent="0.2">
      <c r="A21" s="22"/>
      <c r="B21" s="22"/>
      <c r="C21" s="22"/>
    </row>
    <row r="22" spans="1:3" ht="18" x14ac:dyDescent="0.2">
      <c r="A22" s="13" t="s">
        <v>325</v>
      </c>
      <c r="B22" s="13"/>
      <c r="C22" s="13"/>
    </row>
    <row r="23" spans="1:3" x14ac:dyDescent="0.2">
      <c r="A23" s="22" t="s">
        <v>326</v>
      </c>
      <c r="B23" s="22" t="s">
        <v>327</v>
      </c>
      <c r="C23" s="22" t="s">
        <v>328</v>
      </c>
    </row>
    <row r="24" spans="1:3" x14ac:dyDescent="0.2">
      <c r="A24" s="22" t="s">
        <v>329</v>
      </c>
      <c r="B24" s="22" t="s">
        <v>330</v>
      </c>
      <c r="C24" s="22" t="s">
        <v>331</v>
      </c>
    </row>
    <row r="25" spans="1:3" x14ac:dyDescent="0.2">
      <c r="A25" s="22" t="s">
        <v>332</v>
      </c>
      <c r="B25" s="22" t="s">
        <v>333</v>
      </c>
      <c r="C25" s="22" t="s">
        <v>334</v>
      </c>
    </row>
    <row r="26" spans="1:3" x14ac:dyDescent="0.2">
      <c r="A26" s="22" t="s">
        <v>37</v>
      </c>
      <c r="B26" s="22" t="s">
        <v>335</v>
      </c>
      <c r="C26" s="22" t="s">
        <v>301</v>
      </c>
    </row>
    <row r="27" spans="1:3" x14ac:dyDescent="0.2">
      <c r="A27" s="22" t="s">
        <v>336</v>
      </c>
      <c r="B27" s="22" t="s">
        <v>337</v>
      </c>
      <c r="C27" s="22" t="s">
        <v>338</v>
      </c>
    </row>
    <row r="28" spans="1:3" x14ac:dyDescent="0.2">
      <c r="A28" s="22"/>
      <c r="B28" s="22"/>
      <c r="C28" s="22"/>
    </row>
    <row r="29" spans="1:3" ht="18" x14ac:dyDescent="0.2">
      <c r="A29" s="13" t="s">
        <v>339</v>
      </c>
      <c r="B29" s="13"/>
      <c r="C29" s="13"/>
    </row>
    <row r="30" spans="1:3" x14ac:dyDescent="0.2">
      <c r="A30" s="22" t="s">
        <v>340</v>
      </c>
      <c r="B30" s="22" t="s">
        <v>341</v>
      </c>
      <c r="C30" s="22" t="s">
        <v>342</v>
      </c>
    </row>
    <row r="31" spans="1:3" x14ac:dyDescent="0.2">
      <c r="A31" s="22" t="s">
        <v>343</v>
      </c>
      <c r="B31" s="22" t="s">
        <v>344</v>
      </c>
      <c r="C31" s="22" t="s">
        <v>345</v>
      </c>
    </row>
    <row r="32" spans="1:3" x14ac:dyDescent="0.2">
      <c r="A32" s="22" t="s">
        <v>346</v>
      </c>
      <c r="B32" s="22" t="s">
        <v>347</v>
      </c>
      <c r="C32" s="22" t="s">
        <v>348</v>
      </c>
    </row>
    <row r="33" spans="1:3" x14ac:dyDescent="0.2">
      <c r="A33" s="22"/>
      <c r="B33" s="22"/>
      <c r="C33" s="22"/>
    </row>
    <row r="34" spans="1:3" ht="18" x14ac:dyDescent="0.2">
      <c r="A34" s="13" t="s">
        <v>349</v>
      </c>
      <c r="B34" s="13"/>
      <c r="C34" s="13"/>
    </row>
    <row r="35" spans="1:3" x14ac:dyDescent="0.2">
      <c r="A35" s="22" t="s">
        <v>350</v>
      </c>
      <c r="B35" s="22" t="s">
        <v>351</v>
      </c>
      <c r="C35" s="22" t="s">
        <v>352</v>
      </c>
    </row>
    <row r="36" spans="1:3" x14ac:dyDescent="0.2">
      <c r="A36" s="22" t="s">
        <v>353</v>
      </c>
      <c r="B36" s="22" t="s">
        <v>354</v>
      </c>
      <c r="C36" s="22" t="s">
        <v>355</v>
      </c>
    </row>
    <row r="37" spans="1:3" x14ac:dyDescent="0.2">
      <c r="A37" s="22" t="s">
        <v>356</v>
      </c>
      <c r="B37" s="22" t="s">
        <v>357</v>
      </c>
      <c r="C37" s="22" t="s">
        <v>358</v>
      </c>
    </row>
    <row r="38" spans="1:3" x14ac:dyDescent="0.2">
      <c r="A38" s="22" t="s">
        <v>359</v>
      </c>
      <c r="B38" s="22" t="s">
        <v>360</v>
      </c>
      <c r="C38" s="22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Tasks</vt:lpstr>
      <vt:lpstr>Analytics Dashboard</vt:lpstr>
      <vt:lpstr>Gantt Chart</vt:lpstr>
      <vt:lpstr>Reports</vt:lpstr>
      <vt:lpstr>User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Advanced Project Management Template</dc:title>
  <dc:creator>AI-Enhanced PM System</dc:creator>
  <cp:keywords>project management, impact score, risk assessment, critical path</cp:keywords>
  <dc:description>ML-powered project tracking with impact-based scoring</dc:description>
  <cp:lastModifiedBy>haitham Attia</cp:lastModifiedBy>
  <dcterms:created xsi:type="dcterms:W3CDTF">2025-07-03T14:58:18Z</dcterms:created>
  <dcterms:modified xsi:type="dcterms:W3CDTF">2025-07-03T15:00:47Z</dcterms:modified>
</cp:coreProperties>
</file>