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HienNguyen\Desktop\capstone BSS\CapstonProject\4.SUBMIT_PLACE\4.2 HIEN_NGUYEN\PLANNING\"/>
    </mc:Choice>
  </mc:AlternateContent>
  <bookViews>
    <workbookView xWindow="0" yWindow="0" windowWidth="14400" windowHeight="4920"/>
  </bookViews>
  <sheets>
    <sheet name="Risk List" sheetId="1" r:id="rId1"/>
    <sheet name="Sheet1" sheetId="2" state="hidden" r:id="rId2"/>
  </sheets>
  <definedNames>
    <definedName name="_xlnm.Print_Area" localSheetId="0">'Risk List'!$B$1:$N$21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6" i="1" l="1"/>
  <c r="J16" i="1"/>
  <c r="I11" i="1"/>
  <c r="J11" i="1" s="1"/>
  <c r="I12" i="1"/>
  <c r="J12" i="1" s="1"/>
  <c r="I13" i="1"/>
  <c r="J13" i="1" s="1"/>
  <c r="I14" i="1"/>
  <c r="J14" i="1" s="1"/>
  <c r="I15" i="1"/>
  <c r="J15" i="1" s="1"/>
  <c r="I17" i="1"/>
  <c r="J17" i="1" s="1"/>
  <c r="I18" i="1"/>
  <c r="J1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J25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E5" i="1" l="1"/>
  <c r="D3" i="1"/>
  <c r="F4" i="1"/>
  <c r="E4" i="1"/>
  <c r="D4" i="1"/>
  <c r="D6" i="1"/>
  <c r="E3" i="1"/>
  <c r="D5" i="1"/>
  <c r="E6" i="1"/>
  <c r="F3" i="1"/>
  <c r="F5" i="1"/>
  <c r="F6" i="1"/>
  <c r="B12" i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G3" i="1" l="1"/>
  <c r="D7" i="1"/>
  <c r="O33" i="1" s="1"/>
  <c r="F7" i="1"/>
  <c r="M33" i="1" s="1"/>
  <c r="E7" i="1"/>
  <c r="N33" i="1" s="1"/>
  <c r="G5" i="1"/>
  <c r="G6" i="1"/>
  <c r="G4" i="1"/>
  <c r="G7" i="1" l="1"/>
  <c r="H4" i="1" s="1"/>
  <c r="M21" i="1"/>
  <c r="M15" i="1"/>
  <c r="N21" i="1"/>
  <c r="N15" i="1"/>
  <c r="N28" i="1"/>
  <c r="M28" i="1"/>
  <c r="B31" i="1"/>
  <c r="B32" i="1" s="1"/>
  <c r="B33" i="1" s="1"/>
  <c r="B34" i="1" s="1"/>
  <c r="B35" i="1" s="1"/>
  <c r="B36" i="1" s="1"/>
  <c r="B37" i="1" s="1"/>
  <c r="B38" i="1" s="1"/>
  <c r="O15" i="1"/>
  <c r="O21" i="1"/>
  <c r="O28" i="1"/>
  <c r="D8" i="1" l="1"/>
  <c r="H3" i="1"/>
  <c r="F8" i="1"/>
  <c r="E8" i="1"/>
  <c r="H6" i="1"/>
  <c r="H5" i="1"/>
  <c r="H7" i="1" l="1"/>
  <c r="G8" i="1"/>
</calcChain>
</file>

<file path=xl/sharedStrings.xml><?xml version="1.0" encoding="utf-8"?>
<sst xmlns="http://schemas.openxmlformats.org/spreadsheetml/2006/main" count="113" uniqueCount="54">
  <si>
    <t>ID</t>
  </si>
  <si>
    <t>Priority</t>
  </si>
  <si>
    <t>Not Started</t>
  </si>
  <si>
    <t>Medium</t>
  </si>
  <si>
    <t>Behind</t>
  </si>
  <si>
    <t>High</t>
  </si>
  <si>
    <t>Low</t>
  </si>
  <si>
    <t>Total</t>
  </si>
  <si>
    <t>% Of Total</t>
  </si>
  <si>
    <t>% of Total</t>
  </si>
  <si>
    <t>Actual Status</t>
  </si>
  <si>
    <t>Issue Description</t>
  </si>
  <si>
    <t>Closed</t>
  </si>
  <si>
    <t>Work In Progress</t>
  </si>
  <si>
    <t>Current Task Status / Priority</t>
  </si>
  <si>
    <t>Department</t>
  </si>
  <si>
    <t>Date</t>
  </si>
  <si>
    <t>Solution</t>
  </si>
  <si>
    <t>Planning</t>
  </si>
  <si>
    <t>Requirement</t>
  </si>
  <si>
    <t>Architect</t>
  </si>
  <si>
    <t>Desgin</t>
  </si>
  <si>
    <t>Code</t>
  </si>
  <si>
    <t>Test</t>
  </si>
  <si>
    <t xml:space="preserve">Scope is ill defined </t>
  </si>
  <si>
    <t xml:space="preserve">Estimates are inaccurate </t>
  </si>
  <si>
    <t>Change management overload</t>
  </si>
  <si>
    <t>Management</t>
  </si>
  <si>
    <t xml:space="preserve">Stakeholder conflict over proposed changes </t>
  </si>
  <si>
    <t>Change request conflicts with requirements</t>
  </si>
  <si>
    <t xml:space="preserve">Stakeholder conflict </t>
  </si>
  <si>
    <t>Project team misunderstand requirements </t>
  </si>
  <si>
    <t>Users have inaccurate expectations </t>
  </si>
  <si>
    <t>Resource shortfalls</t>
  </si>
  <si>
    <t xml:space="preserve">Learning curves lead to delays and cost overrun </t>
  </si>
  <si>
    <t xml:space="preserve">Resources are inexperienced </t>
  </si>
  <si>
    <t xml:space="preserve">Team members with negative attitudes towards the project </t>
  </si>
  <si>
    <t xml:space="preserve">Resource turnover </t>
  </si>
  <si>
    <t>Architecture is not fit for purpose</t>
  </si>
  <si>
    <t xml:space="preserve">Architecture is infeasible </t>
  </si>
  <si>
    <t>Design is infeasible</t>
  </si>
  <si>
    <t>Design is not fit for purpose</t>
  </si>
  <si>
    <t>Requirements are ambiguous</t>
  </si>
  <si>
    <t xml:space="preserve">Requirements are incomplete </t>
  </si>
  <si>
    <t>Delays to training impact the project </t>
  </si>
  <si>
    <t xml:space="preserve">Lack of management or control </t>
  </si>
  <si>
    <t xml:space="preserve">Errors in key project management processes </t>
  </si>
  <si>
    <t>Users reject the prototype</t>
  </si>
  <si>
    <t>Inaccurate function priorities </t>
  </si>
  <si>
    <t>Design lacks flexibility</t>
  </si>
  <si>
    <t>Impact</t>
  </si>
  <si>
    <t>Probability</t>
  </si>
  <si>
    <t>Risk score</t>
  </si>
  <si>
    <t>Team meeting and re-estimate.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</si>
</sst>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8"/>
      <color theme="1"/>
      <name val="Segoe UI"/>
      <family val="2"/>
    </font>
    <font>
      <sz val="8"/>
      <name val="Segoe UI"/>
      <family val="2"/>
    </font>
    <font>
      <b/>
      <sz val="8"/>
      <color theme="0" tint="-4.9989318521683403E-2"/>
      <name val="Segoe UI"/>
      <family val="2"/>
    </font>
    <font>
      <sz val="9"/>
      <color theme="1" tint="0.249977111117893"/>
      <name val="Segoe UI"/>
      <family val="2"/>
    </font>
    <font>
      <sz val="9"/>
      <name val="Arial"/>
      <family val="2"/>
      <charset val="238"/>
      <scheme val="minor"/>
    </font>
    <font>
      <b/>
      <sz val="9"/>
      <color theme="1" tint="0.249977111117893"/>
      <name val="Segoe UI"/>
      <family val="2"/>
      <charset val="238"/>
    </font>
    <font>
      <sz val="9"/>
      <color theme="0"/>
      <name val="Arial"/>
      <family val="2"/>
      <charset val="238"/>
      <scheme val="minor"/>
    </font>
    <font>
      <b/>
      <sz val="8"/>
      <color theme="1"/>
      <name val="Segoe UI"/>
      <family val="2"/>
      <charset val="238"/>
    </font>
    <font>
      <sz val="9"/>
      <color theme="1"/>
      <name val="Arial"/>
      <family val="2"/>
      <scheme val="minor"/>
    </font>
    <font>
      <b/>
      <sz val="9"/>
      <name val="Arial"/>
      <family val="2"/>
      <charset val="238"/>
      <scheme val="minor"/>
    </font>
    <font>
      <b/>
      <sz val="9"/>
      <color theme="1"/>
      <name val="Arial"/>
      <family val="2"/>
      <charset val="238"/>
      <scheme val="minor"/>
    </font>
    <font>
      <b/>
      <sz val="8"/>
      <color theme="0"/>
      <name val="Segoe UI"/>
      <family val="2"/>
      <charset val="238"/>
    </font>
    <font>
      <b/>
      <i/>
      <sz val="10"/>
      <color theme="0"/>
      <name val="Segoe UI"/>
      <family val="2"/>
    </font>
    <font>
      <b/>
      <i/>
      <sz val="9"/>
      <color theme="1" tint="4.9989318521683403E-2"/>
      <name val="Segoe UI"/>
      <family val="2"/>
      <charset val="238"/>
    </font>
    <font>
      <b/>
      <i/>
      <sz val="10"/>
      <color theme="1" tint="4.9989318521683403E-2"/>
      <name val="Segoe UI"/>
      <family val="2"/>
    </font>
    <font>
      <sz val="9"/>
      <color theme="1" tint="4.9989318521683403E-2"/>
      <name val="Arial"/>
      <family val="2"/>
      <scheme val="minor"/>
    </font>
    <font>
      <sz val="9"/>
      <color theme="1" tint="4.9989318521683403E-2"/>
      <name val="Segoe UI"/>
      <family val="2"/>
    </font>
    <font>
      <sz val="9"/>
      <name val="Arial"/>
      <family val="2"/>
      <charset val="163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theme="4" tint="0.79998168889431442"/>
      </patternFill>
    </fill>
  </fills>
  <borders count="10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/>
    <xf numFmtId="0" fontId="3" fillId="0" borderId="0" xfId="0" applyFont="1" applyFill="1" applyBorder="1"/>
    <xf numFmtId="0" fontId="2" fillId="0" borderId="0" xfId="0" applyFont="1" applyAlignment="1">
      <alignment horizontal="right"/>
    </xf>
    <xf numFmtId="0" fontId="5" fillId="3" borderId="0" xfId="0" applyFont="1" applyFill="1"/>
    <xf numFmtId="0" fontId="5" fillId="0" borderId="0" xfId="0" applyFont="1" applyFill="1"/>
    <xf numFmtId="0" fontId="4" fillId="4" borderId="0" xfId="0" applyFont="1" applyFill="1" applyBorder="1"/>
    <xf numFmtId="0" fontId="9" fillId="0" borderId="0" xfId="0" applyFont="1" applyAlignment="1">
      <alignment horizontal="center"/>
    </xf>
    <xf numFmtId="9" fontId="8" fillId="0" borderId="0" xfId="0" applyNumberFormat="1" applyFont="1" applyFill="1" applyBorder="1"/>
    <xf numFmtId="0" fontId="5" fillId="0" borderId="0" xfId="0" applyFont="1" applyFill="1" applyBorder="1"/>
    <xf numFmtId="0" fontId="7" fillId="0" borderId="0" xfId="0" applyFont="1" applyFill="1" applyBorder="1" applyAlignment="1">
      <alignment horizontal="center"/>
    </xf>
    <xf numFmtId="0" fontId="5" fillId="3" borderId="0" xfId="0" applyFont="1" applyFill="1" applyBorder="1"/>
    <xf numFmtId="0" fontId="10" fillId="0" borderId="0" xfId="0" applyFont="1" applyBorder="1" applyAlignment="1">
      <alignment horizontal="center"/>
    </xf>
    <xf numFmtId="9" fontId="11" fillId="2" borderId="3" xfId="1" applyFont="1" applyFill="1" applyBorder="1" applyAlignment="1">
      <alignment horizontal="center"/>
    </xf>
    <xf numFmtId="0" fontId="5" fillId="0" borderId="0" xfId="0" applyFont="1" applyFill="1" applyBorder="1" applyAlignment="1"/>
    <xf numFmtId="0" fontId="13" fillId="4" borderId="3" xfId="0" applyFont="1" applyFill="1" applyBorder="1" applyAlignment="1">
      <alignment horizontal="center"/>
    </xf>
    <xf numFmtId="9" fontId="13" fillId="4" borderId="3" xfId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9" fontId="12" fillId="2" borderId="5" xfId="0" applyNumberFormat="1" applyFont="1" applyFill="1" applyBorder="1" applyAlignment="1">
      <alignment horizontal="center"/>
    </xf>
    <xf numFmtId="9" fontId="11" fillId="2" borderId="6" xfId="1" applyFont="1" applyFill="1" applyBorder="1" applyAlignment="1">
      <alignment horizontal="center"/>
    </xf>
    <xf numFmtId="0" fontId="2" fillId="0" borderId="0" xfId="0" applyFont="1" applyBorder="1"/>
    <xf numFmtId="0" fontId="12" fillId="2" borderId="5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2" borderId="6" xfId="0" applyFont="1" applyFill="1" applyBorder="1" applyAlignment="1">
      <alignment horizontal="center"/>
    </xf>
    <xf numFmtId="0" fontId="14" fillId="3" borderId="0" xfId="0" applyFont="1" applyFill="1" applyAlignment="1"/>
    <xf numFmtId="0" fontId="17" fillId="0" borderId="0" xfId="0" applyFont="1" applyBorder="1" applyAlignment="1">
      <alignment horizontal="center"/>
    </xf>
    <xf numFmtId="0" fontId="18" fillId="3" borderId="0" xfId="0" applyFont="1" applyFill="1" applyBorder="1"/>
    <xf numFmtId="0" fontId="2" fillId="0" borderId="0" xfId="0" applyFont="1" applyFill="1"/>
    <xf numFmtId="0" fontId="16" fillId="0" borderId="0" xfId="0" applyFont="1" applyFill="1" applyAlignment="1"/>
    <xf numFmtId="0" fontId="1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19" fillId="0" borderId="2" xfId="0" applyFont="1" applyFill="1" applyBorder="1" applyAlignment="1">
      <alignment vertical="center"/>
    </xf>
    <xf numFmtId="0" fontId="19" fillId="0" borderId="1" xfId="0" applyFont="1" applyFill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6" fillId="6" borderId="1" xfId="0" applyFont="1" applyFill="1" applyBorder="1" applyAlignment="1">
      <alignment vertical="center" wrapText="1"/>
    </xf>
    <xf numFmtId="0" fontId="19" fillId="6" borderId="1" xfId="0" applyFont="1" applyFill="1" applyBorder="1" applyAlignment="1">
      <alignment vertical="center" wrapText="1"/>
    </xf>
    <xf numFmtId="10" fontId="2" fillId="0" borderId="0" xfId="0" applyNumberFormat="1" applyFont="1"/>
    <xf numFmtId="9" fontId="11" fillId="2" borderId="0" xfId="1" applyFont="1" applyFill="1" applyBorder="1" applyAlignment="1">
      <alignment horizont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left" wrapText="1"/>
    </xf>
    <xf numFmtId="0" fontId="12" fillId="3" borderId="5" xfId="0" applyFont="1" applyFill="1" applyBorder="1" applyAlignment="1">
      <alignment horizontal="left" wrapText="1"/>
    </xf>
    <xf numFmtId="0" fontId="11" fillId="3" borderId="3" xfId="0" applyFont="1" applyFill="1" applyBorder="1" applyAlignment="1">
      <alignment horizontal="left" wrapText="1"/>
    </xf>
    <xf numFmtId="0" fontId="12" fillId="3" borderId="3" xfId="0" applyFont="1" applyFill="1" applyBorder="1" applyAlignment="1">
      <alignment horizontal="left" wrapText="1"/>
    </xf>
    <xf numFmtId="0" fontId="13" fillId="4" borderId="0" xfId="0" applyFont="1" applyFill="1" applyAlignment="1">
      <alignment horizontal="center"/>
    </xf>
    <xf numFmtId="0" fontId="13" fillId="4" borderId="4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left"/>
    </xf>
    <xf numFmtId="0" fontId="11" fillId="3" borderId="6" xfId="0" applyFont="1" applyFill="1" applyBorder="1" applyAlignment="1">
      <alignment horizontal="left" wrapText="1"/>
    </xf>
    <xf numFmtId="0" fontId="12" fillId="3" borderId="6" xfId="0" applyFont="1" applyFill="1" applyBorder="1" applyAlignment="1">
      <alignment horizontal="left" wrapText="1"/>
    </xf>
    <xf numFmtId="0" fontId="2" fillId="0" borderId="0" xfId="0" applyFont="1" applyBorder="1" applyAlignment="1">
      <alignment horizontal="right"/>
    </xf>
    <xf numFmtId="10" fontId="15" fillId="5" borderId="7" xfId="1" applyNumberFormat="1" applyFont="1" applyFill="1" applyBorder="1" applyAlignment="1">
      <alignment horizontal="center" vertical="center"/>
    </xf>
    <xf numFmtId="10" fontId="15" fillId="5" borderId="8" xfId="1" applyNumberFormat="1" applyFont="1" applyFill="1" applyBorder="1" applyAlignment="1">
      <alignment horizontal="center" vertical="center"/>
    </xf>
    <xf numFmtId="10" fontId="15" fillId="5" borderId="9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34998626667073579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238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238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"/>
        <family val="2"/>
        <charset val="238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  <border outline="0">
        <right style="thin">
          <color theme="0" tint="-0.34998626667073579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theme="0" tint="-0.34998626667073579"/>
        </left>
        <right/>
        <top style="thin">
          <color theme="0" tint="-0.34998626667073579"/>
        </top>
        <bottom/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indent="0" justifyLastLine="0" shrinkToFit="0" readingOrder="0"/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</border>
    </dxf>
    <dxf>
      <font>
        <strike val="0"/>
        <outline val="0"/>
        <shadow val="0"/>
        <u val="none"/>
        <vertAlign val="baseline"/>
        <sz val="9"/>
        <name val="Calibri"/>
        <scheme val="minor"/>
      </font>
      <alignment horizontal="general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 tint="-4.9989318521683403E-2"/>
        <name val="Segoe UI"/>
        <scheme val="none"/>
      </font>
      <fill>
        <patternFill patternType="solid">
          <fgColor indexed="64"/>
          <bgColor theme="4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 patternType="solid">
          <fgColor auto="1"/>
          <bgColor theme="1" tint="0.14996795556505021"/>
        </patternFill>
      </fill>
      <border>
        <vertical/>
      </border>
    </dxf>
    <dxf>
      <border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  <bottom style="thin">
          <color theme="0" tint="-0.34998626667073579"/>
        </bottom>
        <vertical style="thin">
          <color theme="0" tint="-0.34998626667073579"/>
        </vertical>
        <horizontal style="thin">
          <color theme="0" tint="-0.34998626667073579"/>
        </horizontal>
      </border>
    </dxf>
  </dxfs>
  <tableStyles count="1" defaultTableStyle="TableStyleMedium2" defaultPivotStyle="PivotStyleLight16">
    <tableStyle name="Table Style 1" pivot="0" count="3">
      <tableStyleElement type="wholeTable" dxfId="18"/>
      <tableStyleElement type="headerRow" dxfId="17"/>
      <tableStyleElement type="firstRowStripe" dxfId="16"/>
    </tableStyle>
  </tableStyles>
  <colors>
    <mruColors>
      <color rgb="FFFF8F9C"/>
      <color rgb="FFFF5050"/>
      <color rgb="FFFF9393"/>
      <color rgb="FFFF9999"/>
      <color rgb="FFFF7C80"/>
      <color rgb="FFFFFF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Risk Priority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10D-4F45-9E73-0C081147DB8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10D-4F45-9E73-0C081147DB81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10D-4F45-9E73-0C081147DB81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'Risk List'!$D$2:$F$2</c:f>
              <c:strCache>
                <c:ptCount val="3"/>
                <c:pt idx="0">
                  <c:v>High</c:v>
                </c:pt>
                <c:pt idx="1">
                  <c:v>Medium</c:v>
                </c:pt>
                <c:pt idx="2">
                  <c:v>Low</c:v>
                </c:pt>
              </c:strCache>
            </c:strRef>
          </c:cat>
          <c:val>
            <c:numRef>
              <c:f>'Risk List'!$D$7:$F$7</c:f>
              <c:numCache>
                <c:formatCode>General</c:formatCode>
                <c:ptCount val="3"/>
                <c:pt idx="0">
                  <c:v>8</c:v>
                </c:pt>
                <c:pt idx="1">
                  <c:v>9</c:v>
                </c:pt>
                <c:pt idx="2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F-4FA3-AE82-758D44CB9B0E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vi-VN"/>
              <a:t> </a:t>
            </a:r>
            <a:r>
              <a:rPr lang="en-US"/>
              <a:t>Risk</a:t>
            </a:r>
            <a:r>
              <a:rPr lang="en-US" baseline="0"/>
              <a:t> status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7C5-4DC4-867B-A0E089DE37F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7C5-4DC4-867B-A0E089DE37F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7C5-4DC4-867B-A0E089DE37F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7C5-4DC4-867B-A0E089DE37F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vi-VN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'Risk List'!$B$3:$C$6</c:f>
              <c:strCache>
                <c:ptCount val="4"/>
                <c:pt idx="0">
                  <c:v>Closed</c:v>
                </c:pt>
                <c:pt idx="1">
                  <c:v>Work In Progress</c:v>
                </c:pt>
                <c:pt idx="2">
                  <c:v>Behind</c:v>
                </c:pt>
                <c:pt idx="3">
                  <c:v>Not Started</c:v>
                </c:pt>
              </c:strCache>
            </c:strRef>
          </c:cat>
          <c:val>
            <c:numRef>
              <c:f>'Risk List'!$G$3:$G$6</c:f>
              <c:numCache>
                <c:formatCode>General</c:formatCode>
                <c:ptCount val="4"/>
                <c:pt idx="0">
                  <c:v>9</c:v>
                </c:pt>
                <c:pt idx="1">
                  <c:v>3</c:v>
                </c:pt>
                <c:pt idx="2">
                  <c:v>9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478-42D6-AAB7-8A3BE3C3D2C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458258</xdr:colOff>
      <xdr:row>41</xdr:row>
      <xdr:rowOff>28045</xdr:rowOff>
    </xdr:from>
    <xdr:to>
      <xdr:col>4</xdr:col>
      <xdr:colOff>1086908</xdr:colOff>
      <xdr:row>60</xdr:row>
      <xdr:rowOff>84137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44FDA73-EF78-4C7A-8EC1-71E8CADBC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709083</xdr:colOff>
      <xdr:row>41</xdr:row>
      <xdr:rowOff>1587</xdr:rowOff>
    </xdr:from>
    <xdr:to>
      <xdr:col>9</xdr:col>
      <xdr:colOff>709083</xdr:colOff>
      <xdr:row>60</xdr:row>
      <xdr:rowOff>57679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49CBB0-DCBE-48D0-A8C0-D3A92A027D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10:K38" totalsRowShown="0" headerRowDxfId="12" dataDxfId="11" tableBorderDxfId="10">
  <autoFilter ref="B10:K38"/>
  <tableColumns count="10">
    <tableColumn id="1" name="ID" dataDxfId="9">
      <calculatedColumnFormula>B10+1</calculatedColumnFormula>
    </tableColumn>
    <tableColumn id="2" name="Issue Description" dataDxfId="8"/>
    <tableColumn id="6" name="Department" dataDxfId="7"/>
    <tableColumn id="4" name="Actual Status" dataDxfId="6"/>
    <tableColumn id="3" name="Date" dataDxfId="5"/>
    <tableColumn id="9" name="Impact" dataDxfId="4"/>
    <tableColumn id="12" name="Probability" dataDxfId="3"/>
    <tableColumn id="8" name="Risk score" dataDxfId="2">
      <calculatedColumnFormula>Table1[[#This Row],[Impact]]*Table1[[#This Row],[Probability]]</calculatedColumnFormula>
    </tableColumn>
    <tableColumn id="14" name="Priority" dataDxfId="1"/>
    <tableColumn id="7" name="Solution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9"/>
  <sheetViews>
    <sheetView showGridLines="0" tabSelected="1" topLeftCell="A21" zoomScale="90" zoomScaleNormal="90" workbookViewId="0">
      <selection activeCell="K6" sqref="K6"/>
    </sheetView>
  </sheetViews>
  <sheetFormatPr defaultColWidth="0" defaultRowHeight="10.5" x14ac:dyDescent="0.15"/>
  <cols>
    <col min="1" max="1" width="1.875" style="1" customWidth="1"/>
    <col min="2" max="2" width="4.875" style="1" bestFit="1" customWidth="1"/>
    <col min="3" max="3" width="42.375" style="1" customWidth="1"/>
    <col min="4" max="4" width="15.75" style="1" customWidth="1"/>
    <col min="5" max="9" width="15" style="1" customWidth="1"/>
    <col min="10" max="10" width="13" style="1" customWidth="1"/>
    <col min="11" max="11" width="30.375" style="1" customWidth="1"/>
    <col min="12" max="12" width="10.375" style="1" customWidth="1"/>
    <col min="13" max="13" width="12.375" style="1" customWidth="1"/>
    <col min="14" max="14" width="12.625" style="1" customWidth="1"/>
    <col min="15" max="15" width="11.875" style="1" customWidth="1"/>
    <col min="16" max="16" width="17.625" style="1" customWidth="1"/>
    <col min="17" max="17" width="8.375" style="1" bestFit="1" customWidth="1"/>
    <col min="18" max="27" width="0" style="1" hidden="1" customWidth="1"/>
    <col min="28" max="16384" width="9.125" style="1" hidden="1"/>
  </cols>
  <sheetData>
    <row r="1" spans="2:18" ht="14.25" customHeight="1" x14ac:dyDescent="0.25">
      <c r="L1" s="3"/>
      <c r="M1" s="59"/>
      <c r="N1" s="59"/>
      <c r="P1" s="29"/>
      <c r="Q1" s="31"/>
    </row>
    <row r="2" spans="2:18" ht="14.25" x14ac:dyDescent="0.25">
      <c r="B2" s="54" t="s">
        <v>14</v>
      </c>
      <c r="C2" s="55"/>
      <c r="D2" s="15" t="s">
        <v>5</v>
      </c>
      <c r="E2" s="15" t="s">
        <v>3</v>
      </c>
      <c r="F2" s="15" t="s">
        <v>6</v>
      </c>
      <c r="G2" s="15" t="s">
        <v>7</v>
      </c>
      <c r="H2" s="16" t="s">
        <v>8</v>
      </c>
      <c r="N2" s="7"/>
      <c r="O2" s="26"/>
      <c r="P2" s="30"/>
      <c r="Q2" s="32"/>
    </row>
    <row r="3" spans="2:18" ht="14.25" x14ac:dyDescent="0.25">
      <c r="B3" s="56" t="s">
        <v>12</v>
      </c>
      <c r="C3" s="56"/>
      <c r="D3" s="22">
        <f>COUNTIFS('Risk List'!$E$11:$E$38,"Closed",'Risk List'!$J$11:$J$38,"High")</f>
        <v>4</v>
      </c>
      <c r="E3" s="22">
        <f>COUNTIFS('Risk List'!$E$11:$E$38,"Closed",'Risk List'!$J$11:$J$38,"Medium")</f>
        <v>3</v>
      </c>
      <c r="F3" s="22">
        <f>COUNTIFS('Risk List'!$E$11:$E$38,"Closed",'Risk List'!$J$11:$J$38,"Low")</f>
        <v>2</v>
      </c>
      <c r="G3" s="23">
        <f>SUM(D3:F3)</f>
        <v>9</v>
      </c>
      <c r="H3" s="13">
        <f>G3/G7</f>
        <v>0.36</v>
      </c>
      <c r="O3" s="26"/>
      <c r="P3" s="30"/>
      <c r="Q3" s="33"/>
    </row>
    <row r="4" spans="2:18" ht="14.25" x14ac:dyDescent="0.25">
      <c r="B4" s="52" t="s">
        <v>13</v>
      </c>
      <c r="C4" s="53"/>
      <c r="D4" s="22">
        <f>COUNTIFS('Risk List'!$E$11:$E$38,"Work In Progress",'Risk List'!$J$11:$J$38,"High")</f>
        <v>2</v>
      </c>
      <c r="E4" s="22">
        <f>COUNTIFS('Risk List'!$E$11:$E$38,"Work In Progress",'Risk List'!$J$11:$J$38,"Medium")</f>
        <v>0</v>
      </c>
      <c r="F4" s="22">
        <f>COUNTIFS('Risk List'!$E$11:$E$38,"Work In Progress",'Risk List'!$J$11:$J$38,"Low")</f>
        <v>1</v>
      </c>
      <c r="G4" s="23">
        <f>SUM(D4:F4)</f>
        <v>3</v>
      </c>
      <c r="H4" s="13">
        <f>G4/G7</f>
        <v>0.12</v>
      </c>
      <c r="O4" s="26"/>
      <c r="P4" s="30"/>
      <c r="Q4" s="33"/>
    </row>
    <row r="5" spans="2:18" ht="12" x14ac:dyDescent="0.2">
      <c r="B5" s="52" t="s">
        <v>4</v>
      </c>
      <c r="C5" s="53"/>
      <c r="D5" s="22">
        <f>COUNTIFS('Risk List'!$E$11:$E$38,"Behind",'Risk List'!$J$11:$J$38,"High")</f>
        <v>1</v>
      </c>
      <c r="E5" s="22">
        <f>COUNTIFS('Risk List'!$E$11:$E$38,"Behind",'Risk List'!$J$11:$J$38,"Medium")</f>
        <v>4</v>
      </c>
      <c r="F5" s="22">
        <f>COUNTIFS('Risk List'!$E$11:$E$38,"Behind",'Risk List'!$J$11:$J$38,"Low")</f>
        <v>4</v>
      </c>
      <c r="G5" s="23">
        <f>SUM(D5:F5)</f>
        <v>9</v>
      </c>
      <c r="H5" s="13">
        <f>G5/G7</f>
        <v>0.36</v>
      </c>
      <c r="O5" s="12"/>
      <c r="P5" s="27"/>
      <c r="Q5" s="12"/>
    </row>
    <row r="6" spans="2:18" ht="12.75" thickBot="1" x14ac:dyDescent="0.25">
      <c r="B6" s="57" t="s">
        <v>2</v>
      </c>
      <c r="C6" s="58"/>
      <c r="D6" s="24">
        <f>COUNTIFS('Risk List'!$E$11:$E$38,"Not Started",'Risk List'!$J$11:$J$38,"High")</f>
        <v>1</v>
      </c>
      <c r="E6" s="24">
        <f>COUNTIFS('Risk List'!$E$11:$E$38,"Not Started",'Risk List'!$J$11:$J$38,"Medium")</f>
        <v>2</v>
      </c>
      <c r="F6" s="24">
        <f>COUNTIFS('Risk List'!$E$11:$E$38,"Not Started",'Risk List'!$J$11:$J$38,"Low")</f>
        <v>1</v>
      </c>
      <c r="G6" s="25">
        <f>SUM(D6:F6)</f>
        <v>4</v>
      </c>
      <c r="H6" s="19">
        <f>G6/G7</f>
        <v>0.16</v>
      </c>
      <c r="O6" s="12"/>
      <c r="P6" s="27"/>
      <c r="Q6" s="12"/>
    </row>
    <row r="7" spans="2:18" ht="12.75" thickTop="1" x14ac:dyDescent="0.2">
      <c r="B7" s="50" t="s">
        <v>7</v>
      </c>
      <c r="C7" s="51"/>
      <c r="D7" s="21">
        <f>SUM(D3:D6)</f>
        <v>8</v>
      </c>
      <c r="E7" s="21">
        <f>SUM(E3:E6)</f>
        <v>9</v>
      </c>
      <c r="F7" s="21">
        <f>SUM(F3:F6)</f>
        <v>8</v>
      </c>
      <c r="G7" s="21">
        <f>SUM(G3:G6)</f>
        <v>25</v>
      </c>
      <c r="H7" s="18">
        <f>SUM(H3:H6)</f>
        <v>1</v>
      </c>
      <c r="O7" s="11"/>
      <c r="P7" s="28"/>
      <c r="Q7" s="11"/>
    </row>
    <row r="8" spans="2:18" ht="12" x14ac:dyDescent="0.2">
      <c r="B8" s="52" t="s">
        <v>9</v>
      </c>
      <c r="C8" s="53"/>
      <c r="D8" s="13">
        <f>D7/G7</f>
        <v>0.32</v>
      </c>
      <c r="E8" s="13">
        <f>E7/G7</f>
        <v>0.36</v>
      </c>
      <c r="F8" s="13">
        <f>F7/G7</f>
        <v>0.32</v>
      </c>
      <c r="G8" s="13">
        <f>SUM(D8:F8)</f>
        <v>1</v>
      </c>
      <c r="H8" s="46"/>
      <c r="I8" s="8"/>
      <c r="N8" s="2"/>
      <c r="O8" s="4"/>
      <c r="P8" s="4"/>
      <c r="Q8" s="4"/>
    </row>
    <row r="9" spans="2:18" x14ac:dyDescent="0.1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spans="2:18" ht="12" x14ac:dyDescent="0.2">
      <c r="B10" s="6" t="s">
        <v>0</v>
      </c>
      <c r="C10" s="6" t="s">
        <v>11</v>
      </c>
      <c r="D10" s="6" t="s">
        <v>15</v>
      </c>
      <c r="E10" s="6" t="s">
        <v>10</v>
      </c>
      <c r="F10" s="6" t="s">
        <v>16</v>
      </c>
      <c r="G10" s="6" t="s">
        <v>50</v>
      </c>
      <c r="H10" s="6" t="s">
        <v>51</v>
      </c>
      <c r="I10" s="6" t="s">
        <v>52</v>
      </c>
      <c r="J10" s="6" t="s">
        <v>1</v>
      </c>
      <c r="K10" s="6" t="s">
        <v>17</v>
      </c>
      <c r="L10" s="2"/>
      <c r="M10" s="17">
        <v>0.1</v>
      </c>
      <c r="N10" s="17">
        <v>0.3</v>
      </c>
      <c r="O10" s="17">
        <v>0.6</v>
      </c>
      <c r="P10" s="5"/>
      <c r="Q10" s="5"/>
      <c r="R10" s="5"/>
    </row>
    <row r="11" spans="2:18" ht="12" x14ac:dyDescent="0.2">
      <c r="B11" s="34">
        <v>1</v>
      </c>
      <c r="C11" s="35" t="s">
        <v>25</v>
      </c>
      <c r="D11" s="35" t="s">
        <v>18</v>
      </c>
      <c r="E11" s="36" t="s">
        <v>13</v>
      </c>
      <c r="F11" s="47">
        <v>42653</v>
      </c>
      <c r="G11" s="48">
        <v>5</v>
      </c>
      <c r="H11" s="48">
        <v>4</v>
      </c>
      <c r="I11" s="48">
        <f>Table1[[#This Row],[Impact]]*Table1[[#This Row],[Probability]]</f>
        <v>20</v>
      </c>
      <c r="J11" s="37" t="str">
        <f>IF(Table1[[#This Row],[Risk score]]&gt;=15,"High",IF(Table1[[#This Row],[Risk score]]&gt;=6,"Medium","Low"))</f>
        <v>High</v>
      </c>
      <c r="K11" s="36" t="s">
        <v>53</v>
      </c>
      <c r="L11" s="2"/>
      <c r="M11" s="10" t="s">
        <v>6</v>
      </c>
      <c r="N11" s="10" t="s">
        <v>3</v>
      </c>
      <c r="O11" s="10" t="s">
        <v>5</v>
      </c>
      <c r="P11" s="14"/>
      <c r="Q11" s="14"/>
      <c r="R11" s="14"/>
    </row>
    <row r="12" spans="2:18" ht="12" x14ac:dyDescent="0.2">
      <c r="B12" s="40">
        <f>B11+1</f>
        <v>2</v>
      </c>
      <c r="C12" s="39" t="s">
        <v>45</v>
      </c>
      <c r="D12" s="39" t="s">
        <v>27</v>
      </c>
      <c r="E12" s="41" t="s">
        <v>12</v>
      </c>
      <c r="F12" s="47">
        <v>42653</v>
      </c>
      <c r="G12" s="48">
        <v>4</v>
      </c>
      <c r="H12" s="48">
        <v>4</v>
      </c>
      <c r="I12" s="48">
        <f>Table1[[#This Row],[Impact]]*Table1[[#This Row],[Probability]]</f>
        <v>16</v>
      </c>
      <c r="J12" s="37" t="str">
        <f>IF(Table1[[#This Row],[Risk score]]&gt;=15,"High",IF(Table1[[#This Row],[Risk score]]&gt;=6,"Medium","Low"))</f>
        <v>High</v>
      </c>
      <c r="K12" s="36"/>
      <c r="L12" s="2"/>
      <c r="M12" s="10"/>
      <c r="N12" s="10"/>
      <c r="O12" s="10"/>
      <c r="P12" s="14"/>
      <c r="Q12" s="14"/>
      <c r="R12" s="14"/>
    </row>
    <row r="13" spans="2:18" ht="12" x14ac:dyDescent="0.2">
      <c r="B13" s="40">
        <f t="shared" ref="B13:B30" si="0">B12+1</f>
        <v>3</v>
      </c>
      <c r="C13" s="39" t="s">
        <v>46</v>
      </c>
      <c r="D13" s="39" t="s">
        <v>27</v>
      </c>
      <c r="E13" s="41" t="s">
        <v>12</v>
      </c>
      <c r="F13" s="47">
        <v>42653</v>
      </c>
      <c r="G13" s="48">
        <v>4</v>
      </c>
      <c r="H13" s="48">
        <v>3</v>
      </c>
      <c r="I13" s="48">
        <f>Table1[[#This Row],[Impact]]*Table1[[#This Row],[Probability]]</f>
        <v>12</v>
      </c>
      <c r="J13" s="37" t="str">
        <f>IF(Table1[[#This Row],[Risk score]]&gt;=15,"High",IF(Table1[[#This Row],[Risk score]]&gt;=6,"Medium","Low"))</f>
        <v>Medium</v>
      </c>
      <c r="K13" s="36"/>
      <c r="L13" s="2"/>
      <c r="M13" s="10"/>
      <c r="N13" s="10"/>
      <c r="O13" s="10"/>
      <c r="P13" s="14"/>
      <c r="Q13" s="14"/>
      <c r="R13" s="14"/>
    </row>
    <row r="14" spans="2:18" ht="12.75" thickBot="1" x14ac:dyDescent="0.25">
      <c r="B14" s="40">
        <f t="shared" si="0"/>
        <v>4</v>
      </c>
      <c r="C14" s="35" t="s">
        <v>26</v>
      </c>
      <c r="D14" s="35" t="s">
        <v>27</v>
      </c>
      <c r="E14" s="36" t="s">
        <v>2</v>
      </c>
      <c r="F14" s="47">
        <v>42653</v>
      </c>
      <c r="G14" s="48">
        <v>3</v>
      </c>
      <c r="H14" s="48">
        <v>3</v>
      </c>
      <c r="I14" s="48">
        <f>Table1[[#This Row],[Impact]]*Table1[[#This Row],[Probability]]</f>
        <v>9</v>
      </c>
      <c r="J14" s="37" t="str">
        <f>IF(Table1[[#This Row],[Risk score]]&gt;=15,"High",IF(Table1[[#This Row],[Risk score]]&gt;=6,"Medium","Low"))</f>
        <v>Medium</v>
      </c>
      <c r="K14" s="36"/>
      <c r="L14" s="2"/>
      <c r="M14" s="14"/>
      <c r="N14" s="14"/>
      <c r="O14" s="14"/>
      <c r="P14" s="14"/>
      <c r="Q14" s="14"/>
      <c r="R14" s="14"/>
    </row>
    <row r="15" spans="2:18" ht="12" x14ac:dyDescent="0.2">
      <c r="B15" s="40">
        <f t="shared" si="0"/>
        <v>5</v>
      </c>
      <c r="C15" s="35" t="s">
        <v>33</v>
      </c>
      <c r="D15" s="35" t="s">
        <v>27</v>
      </c>
      <c r="E15" s="36" t="s">
        <v>12</v>
      </c>
      <c r="F15" s="47">
        <v>42653</v>
      </c>
      <c r="G15" s="48">
        <v>3</v>
      </c>
      <c r="H15" s="48">
        <v>2</v>
      </c>
      <c r="I15" s="48">
        <f>Table1[[#This Row],[Impact]]*Table1[[#This Row],[Probability]]</f>
        <v>6</v>
      </c>
      <c r="J15" s="37" t="str">
        <f>IF(Table1[[#This Row],[Risk score]]&gt;=15,"High",IF(Table1[[#This Row],[Risk score]]&gt;=6,"Medium","Low"))</f>
        <v>Medium</v>
      </c>
      <c r="K15" s="36"/>
      <c r="L15" s="2"/>
      <c r="M15" s="60">
        <f>+IFERROR(F5/F7*M10,0)</f>
        <v>0.05</v>
      </c>
      <c r="N15" s="60">
        <f>+IFERROR(E5/E7*N10,0)</f>
        <v>0.13333333333333333</v>
      </c>
      <c r="O15" s="60">
        <f>+IFERROR(D5/D7*O10,0)</f>
        <v>7.4999999999999997E-2</v>
      </c>
      <c r="P15" s="14"/>
      <c r="Q15" s="14"/>
      <c r="R15" s="14"/>
    </row>
    <row r="16" spans="2:18" ht="12" x14ac:dyDescent="0.2">
      <c r="B16" s="40">
        <f t="shared" si="0"/>
        <v>6</v>
      </c>
      <c r="C16" s="35" t="s">
        <v>34</v>
      </c>
      <c r="D16" s="35" t="s">
        <v>27</v>
      </c>
      <c r="E16" s="36" t="s">
        <v>12</v>
      </c>
      <c r="F16" s="47">
        <v>42653</v>
      </c>
      <c r="G16" s="48">
        <v>4</v>
      </c>
      <c r="H16" s="48">
        <v>4</v>
      </c>
      <c r="I16" s="48">
        <f>Table1[[#This Row],[Impact]]*Table1[[#This Row],[Probability]]</f>
        <v>16</v>
      </c>
      <c r="J16" s="37" t="str">
        <f>IF(Table1[[#This Row],[Risk score]]&gt;=15,"High",IF(Table1[[#This Row],[Risk score]]&gt;=6,"Medium","Low"))</f>
        <v>High</v>
      </c>
      <c r="K16" s="36"/>
      <c r="L16" s="2"/>
      <c r="M16" s="61"/>
      <c r="N16" s="61"/>
      <c r="O16" s="61"/>
      <c r="P16" s="14"/>
      <c r="Q16" s="14"/>
      <c r="R16" s="14"/>
    </row>
    <row r="17" spans="2:18" ht="12" x14ac:dyDescent="0.2">
      <c r="B17" s="40">
        <f t="shared" si="0"/>
        <v>7</v>
      </c>
      <c r="C17" s="35" t="s">
        <v>35</v>
      </c>
      <c r="D17" s="35" t="s">
        <v>27</v>
      </c>
      <c r="E17" s="36" t="s">
        <v>13</v>
      </c>
      <c r="F17" s="47">
        <v>42653</v>
      </c>
      <c r="G17" s="48">
        <v>3</v>
      </c>
      <c r="H17" s="48">
        <v>1</v>
      </c>
      <c r="I17" s="48">
        <f>Table1[[#This Row],[Impact]]*Table1[[#This Row],[Probability]]</f>
        <v>3</v>
      </c>
      <c r="J17" s="37" t="str">
        <f>IF(Table1[[#This Row],[Risk score]]&gt;=15,"High",IF(Table1[[#This Row],[Risk score]]&gt;=6,"Medium","Low"))</f>
        <v>Low</v>
      </c>
      <c r="K17" s="36"/>
      <c r="L17" s="20"/>
      <c r="M17" s="61"/>
      <c r="N17" s="61"/>
      <c r="O17" s="61"/>
      <c r="P17" s="10" t="s">
        <v>4</v>
      </c>
      <c r="Q17" s="10"/>
      <c r="R17" s="10"/>
    </row>
    <row r="18" spans="2:18" ht="12" x14ac:dyDescent="0.2">
      <c r="B18" s="40">
        <f t="shared" si="0"/>
        <v>8</v>
      </c>
      <c r="C18" s="35" t="s">
        <v>36</v>
      </c>
      <c r="D18" s="35" t="s">
        <v>27</v>
      </c>
      <c r="E18" s="36" t="s">
        <v>12</v>
      </c>
      <c r="F18" s="47">
        <v>42653</v>
      </c>
      <c r="G18" s="48">
        <v>2</v>
      </c>
      <c r="H18" s="48">
        <v>4</v>
      </c>
      <c r="I18" s="48">
        <f>Table1[[#This Row],[Impact]]*Table1[[#This Row],[Probability]]</f>
        <v>8</v>
      </c>
      <c r="J18" s="37" t="str">
        <f>IF(Table1[[#This Row],[Risk score]]&gt;=15,"High",IF(Table1[[#This Row],[Risk score]]&gt;=6,"Medium","Low"))</f>
        <v>Medium</v>
      </c>
      <c r="K18" s="36"/>
      <c r="L18" s="20"/>
      <c r="M18" s="61"/>
      <c r="N18" s="61"/>
      <c r="O18" s="61"/>
      <c r="P18" s="14"/>
      <c r="Q18" s="14"/>
      <c r="R18" s="14"/>
    </row>
    <row r="19" spans="2:18" ht="12" x14ac:dyDescent="0.2">
      <c r="B19" s="40">
        <f t="shared" si="0"/>
        <v>9</v>
      </c>
      <c r="C19" s="35" t="s">
        <v>37</v>
      </c>
      <c r="D19" s="35" t="s">
        <v>27</v>
      </c>
      <c r="E19" s="41" t="s">
        <v>12</v>
      </c>
      <c r="F19" s="47">
        <v>42653</v>
      </c>
      <c r="G19" s="48">
        <v>4</v>
      </c>
      <c r="H19" s="48">
        <v>1</v>
      </c>
      <c r="I19" s="48">
        <f>Table1[[#This Row],[Impact]]*Table1[[#This Row],[Probability]]</f>
        <v>4</v>
      </c>
      <c r="J19" s="37" t="str">
        <f>IF(Table1[[#This Row],[Risk score]]&gt;=15,"High",IF(Table1[[#This Row],[Risk score]]&gt;=6,"Medium","Low"))</f>
        <v>Low</v>
      </c>
      <c r="K19" s="36"/>
      <c r="L19" s="20"/>
      <c r="M19" s="61"/>
      <c r="N19" s="61"/>
      <c r="O19" s="61"/>
      <c r="P19" s="14"/>
      <c r="Q19" s="14"/>
      <c r="R19" s="14"/>
    </row>
    <row r="20" spans="2:18" ht="12" x14ac:dyDescent="0.2">
      <c r="B20" s="40">
        <f t="shared" si="0"/>
        <v>10</v>
      </c>
      <c r="C20" s="43" t="s">
        <v>24</v>
      </c>
      <c r="D20" s="35" t="s">
        <v>19</v>
      </c>
      <c r="E20" s="36" t="s">
        <v>4</v>
      </c>
      <c r="F20" s="47">
        <v>42681</v>
      </c>
      <c r="G20" s="48">
        <v>5</v>
      </c>
      <c r="H20" s="48">
        <v>2</v>
      </c>
      <c r="I20" s="48">
        <f>Table1[[#This Row],[Impact]]*Table1[[#This Row],[Probability]]</f>
        <v>10</v>
      </c>
      <c r="J20" s="37" t="str">
        <f>IF(Table1[[#This Row],[Risk score]]&gt;=15,"High",IF(Table1[[#This Row],[Risk score]]&gt;=6,"Medium","Low"))</f>
        <v>Medium</v>
      </c>
      <c r="K20" s="36"/>
      <c r="L20" s="20"/>
      <c r="M20" s="61"/>
      <c r="N20" s="61"/>
      <c r="O20" s="61"/>
      <c r="P20" s="14"/>
      <c r="Q20" s="14"/>
      <c r="R20" s="14"/>
    </row>
    <row r="21" spans="2:18" ht="12" x14ac:dyDescent="0.2">
      <c r="B21" s="40">
        <f t="shared" si="0"/>
        <v>11</v>
      </c>
      <c r="C21" s="38" t="s">
        <v>28</v>
      </c>
      <c r="D21" s="35" t="s">
        <v>19</v>
      </c>
      <c r="E21" s="36" t="s">
        <v>2</v>
      </c>
      <c r="F21" s="47">
        <v>42681</v>
      </c>
      <c r="G21" s="48">
        <v>3</v>
      </c>
      <c r="H21" s="48">
        <v>1</v>
      </c>
      <c r="I21" s="48">
        <f>Table1[[#This Row],[Impact]]*Table1[[#This Row],[Probability]]</f>
        <v>3</v>
      </c>
      <c r="J21" s="37" t="str">
        <f>IF(Table1[[#This Row],[Risk score]]&gt;=15,"High",IF(Table1[[#This Row],[Risk score]]&gt;=6,"Medium","Low"))</f>
        <v>Low</v>
      </c>
      <c r="K21" s="36"/>
      <c r="L21" s="20"/>
      <c r="M21" s="61">
        <f>+IFERROR(F4/F7*M10,0)</f>
        <v>1.2500000000000001E-2</v>
      </c>
      <c r="N21" s="61">
        <f>+IFERROR(E4/E7*N10,0)</f>
        <v>0</v>
      </c>
      <c r="O21" s="61">
        <f>+IFERROR(D4/D7*O10,0)</f>
        <v>0.15</v>
      </c>
      <c r="P21" s="14"/>
      <c r="Q21" s="14"/>
      <c r="R21" s="14"/>
    </row>
    <row r="22" spans="2:18" ht="12" x14ac:dyDescent="0.2">
      <c r="B22" s="40">
        <f t="shared" si="0"/>
        <v>12</v>
      </c>
      <c r="C22" s="43" t="s">
        <v>48</v>
      </c>
      <c r="D22" s="39" t="s">
        <v>19</v>
      </c>
      <c r="E22" s="41" t="s">
        <v>4</v>
      </c>
      <c r="F22" s="47">
        <v>42681</v>
      </c>
      <c r="G22" s="48">
        <v>5</v>
      </c>
      <c r="H22" s="48">
        <v>3</v>
      </c>
      <c r="I22" s="48">
        <f>Table1[[#This Row],[Impact]]*Table1[[#This Row],[Probability]]</f>
        <v>15</v>
      </c>
      <c r="J22" s="37" t="str">
        <f>IF(Table1[[#This Row],[Risk score]]&gt;=15,"High",IF(Table1[[#This Row],[Risk score]]&gt;=6,"Medium","Low"))</f>
        <v>High</v>
      </c>
      <c r="K22" s="36"/>
      <c r="L22" s="20"/>
      <c r="M22" s="61"/>
      <c r="N22" s="61"/>
      <c r="O22" s="61"/>
      <c r="P22" s="14"/>
      <c r="Q22" s="14"/>
      <c r="R22" s="14"/>
    </row>
    <row r="23" spans="2:18" ht="12" x14ac:dyDescent="0.2">
      <c r="B23" s="40">
        <f t="shared" si="0"/>
        <v>13</v>
      </c>
      <c r="C23" s="38" t="s">
        <v>29</v>
      </c>
      <c r="D23" s="39" t="s">
        <v>19</v>
      </c>
      <c r="E23" s="41" t="s">
        <v>2</v>
      </c>
      <c r="F23" s="47">
        <v>42681</v>
      </c>
      <c r="G23" s="48">
        <v>4</v>
      </c>
      <c r="H23" s="48">
        <v>3</v>
      </c>
      <c r="I23" s="48">
        <f>Table1[[#This Row],[Impact]]*Table1[[#This Row],[Probability]]</f>
        <v>12</v>
      </c>
      <c r="J23" s="37" t="str">
        <f>IF(Table1[[#This Row],[Risk score]]&gt;=15,"High",IF(Table1[[#This Row],[Risk score]]&gt;=6,"Medium","Low"))</f>
        <v>Medium</v>
      </c>
      <c r="K23" s="36"/>
      <c r="L23" s="20"/>
      <c r="M23" s="61"/>
      <c r="N23" s="61"/>
      <c r="O23" s="61"/>
      <c r="P23" s="14"/>
      <c r="Q23" s="14"/>
      <c r="R23" s="14"/>
    </row>
    <row r="24" spans="2:18" ht="12" x14ac:dyDescent="0.2">
      <c r="B24" s="40">
        <f t="shared" si="0"/>
        <v>14</v>
      </c>
      <c r="C24" s="44" t="s">
        <v>47</v>
      </c>
      <c r="D24" s="35" t="s">
        <v>19</v>
      </c>
      <c r="E24" s="36" t="s">
        <v>12</v>
      </c>
      <c r="F24" s="47">
        <v>42681</v>
      </c>
      <c r="G24" s="48">
        <v>4</v>
      </c>
      <c r="H24" s="48">
        <v>1</v>
      </c>
      <c r="I24" s="48">
        <f>Table1[[#This Row],[Impact]]*Table1[[#This Row],[Probability]]</f>
        <v>4</v>
      </c>
      <c r="J24" s="37" t="str">
        <f>IF(Table1[[#This Row],[Risk score]]&gt;=15,"High",IF(Table1[[#This Row],[Risk score]]&gt;=6,"Medium","Low"))</f>
        <v>Low</v>
      </c>
      <c r="K24" s="36"/>
      <c r="L24" s="20"/>
      <c r="M24" s="61"/>
      <c r="N24" s="61"/>
      <c r="O24" s="61"/>
      <c r="P24" s="14"/>
      <c r="Q24" s="14"/>
      <c r="R24" s="14"/>
    </row>
    <row r="25" spans="2:18" ht="12" x14ac:dyDescent="0.2">
      <c r="B25" s="40">
        <f t="shared" si="0"/>
        <v>15</v>
      </c>
      <c r="C25" s="38" t="s">
        <v>30</v>
      </c>
      <c r="D25" s="35" t="s">
        <v>19</v>
      </c>
      <c r="E25" s="36" t="s">
        <v>4</v>
      </c>
      <c r="F25" s="47">
        <v>42681</v>
      </c>
      <c r="G25" s="48">
        <v>3</v>
      </c>
      <c r="H25" s="48">
        <v>1</v>
      </c>
      <c r="I25" s="48">
        <f>Table1[[#This Row],[Impact]]*Table1[[#This Row],[Probability]]</f>
        <v>3</v>
      </c>
      <c r="J25" s="37" t="str">
        <f>IF(Table1[[#This Row],[Risk score]]&gt;=15,"High",IF(Table1[[#This Row],[Risk score]]&gt;=6,"Medium","Low"))</f>
        <v>Low</v>
      </c>
      <c r="K25" s="36"/>
      <c r="L25" s="20"/>
      <c r="M25" s="61"/>
      <c r="N25" s="61"/>
      <c r="O25" s="61"/>
      <c r="P25" s="10" t="s">
        <v>13</v>
      </c>
      <c r="Q25" s="10"/>
      <c r="R25" s="10"/>
    </row>
    <row r="26" spans="2:18" ht="12" x14ac:dyDescent="0.2">
      <c r="B26" s="40">
        <f t="shared" si="0"/>
        <v>16</v>
      </c>
      <c r="C26" s="43" t="s">
        <v>31</v>
      </c>
      <c r="D26" s="35" t="s">
        <v>19</v>
      </c>
      <c r="E26" s="36" t="s">
        <v>12</v>
      </c>
      <c r="F26" s="47">
        <v>42681</v>
      </c>
      <c r="G26" s="48">
        <v>5</v>
      </c>
      <c r="H26" s="48">
        <v>4</v>
      </c>
      <c r="I26" s="48">
        <f>Table1[[#This Row],[Impact]]*Table1[[#This Row],[Probability]]</f>
        <v>20</v>
      </c>
      <c r="J26" s="37" t="str">
        <f>IF(Table1[[#This Row],[Risk score]]&gt;=15,"High",IF(Table1[[#This Row],[Risk score]]&gt;=6,"Medium","Low"))</f>
        <v>High</v>
      </c>
      <c r="K26" s="36"/>
      <c r="L26" s="20"/>
      <c r="M26" s="61"/>
      <c r="N26" s="61"/>
      <c r="O26" s="61"/>
      <c r="P26" s="9"/>
      <c r="Q26" s="9"/>
      <c r="R26" s="9"/>
    </row>
    <row r="27" spans="2:18" ht="12" x14ac:dyDescent="0.2">
      <c r="B27" s="40">
        <f t="shared" si="0"/>
        <v>17</v>
      </c>
      <c r="C27" s="42" t="s">
        <v>42</v>
      </c>
      <c r="D27" s="35" t="s">
        <v>19</v>
      </c>
      <c r="E27" s="36" t="s">
        <v>12</v>
      </c>
      <c r="F27" s="47">
        <v>42681</v>
      </c>
      <c r="G27" s="48">
        <v>5</v>
      </c>
      <c r="H27" s="48">
        <v>5</v>
      </c>
      <c r="I27" s="48">
        <f>Table1[[#This Row],[Impact]]*Table1[[#This Row],[Probability]]</f>
        <v>25</v>
      </c>
      <c r="J27" s="37" t="str">
        <f>IF(Table1[[#This Row],[Risk score]]&gt;=15,"High",IF(Table1[[#This Row],[Risk score]]&gt;=6,"Medium","Low"))</f>
        <v>High</v>
      </c>
      <c r="K27" s="36"/>
      <c r="L27" s="20"/>
      <c r="M27" s="61"/>
      <c r="N27" s="61"/>
      <c r="O27" s="61"/>
      <c r="P27" s="9"/>
      <c r="Q27" s="9"/>
      <c r="R27" s="9"/>
    </row>
    <row r="28" spans="2:18" ht="13.5" customHeight="1" x14ac:dyDescent="0.2">
      <c r="B28" s="40">
        <f t="shared" si="0"/>
        <v>18</v>
      </c>
      <c r="C28" s="44" t="s">
        <v>43</v>
      </c>
      <c r="D28" s="35" t="s">
        <v>19</v>
      </c>
      <c r="E28" s="36" t="s">
        <v>4</v>
      </c>
      <c r="F28" s="47">
        <v>42681</v>
      </c>
      <c r="G28" s="48">
        <v>3</v>
      </c>
      <c r="H28" s="48">
        <v>2</v>
      </c>
      <c r="I28" s="48">
        <f>Table1[[#This Row],[Impact]]*Table1[[#This Row],[Probability]]</f>
        <v>6</v>
      </c>
      <c r="J28" s="37" t="str">
        <f>IF(Table1[[#This Row],[Risk score]]&gt;=15,"High",IF(Table1[[#This Row],[Risk score]]&gt;=6,"Medium","Low"))</f>
        <v>Medium</v>
      </c>
      <c r="K28" s="36"/>
      <c r="L28" s="20"/>
      <c r="M28" s="61">
        <f>+IFERROR(F3/F7*M10,0)</f>
        <v>2.5000000000000001E-2</v>
      </c>
      <c r="N28" s="61">
        <f>+IFERROR(E3/E7*N10,0)</f>
        <v>9.9999999999999992E-2</v>
      </c>
      <c r="O28" s="61">
        <f>+IFERROR(D3/D7*O10,0)</f>
        <v>0.3</v>
      </c>
      <c r="P28" s="9"/>
      <c r="Q28" s="9"/>
      <c r="R28" s="9"/>
    </row>
    <row r="29" spans="2:18" ht="12" x14ac:dyDescent="0.2">
      <c r="B29" s="40">
        <f t="shared" si="0"/>
        <v>19</v>
      </c>
      <c r="C29" s="38" t="s">
        <v>32</v>
      </c>
      <c r="D29" s="35" t="s">
        <v>19</v>
      </c>
      <c r="E29" s="36" t="s">
        <v>2</v>
      </c>
      <c r="F29" s="47">
        <v>42681</v>
      </c>
      <c r="G29" s="48">
        <v>5</v>
      </c>
      <c r="H29" s="48">
        <v>3</v>
      </c>
      <c r="I29" s="48">
        <f>Table1[[#This Row],[Impact]]*Table1[[#This Row],[Probability]]</f>
        <v>15</v>
      </c>
      <c r="J29" s="37" t="str">
        <f>IF(Table1[[#This Row],[Risk score]]&gt;=15,"High",IF(Table1[[#This Row],[Risk score]]&gt;=6,"Medium","Low"))</f>
        <v>High</v>
      </c>
      <c r="K29" s="36"/>
      <c r="L29" s="20"/>
      <c r="M29" s="61"/>
      <c r="N29" s="61"/>
      <c r="O29" s="61"/>
      <c r="P29" s="5"/>
      <c r="Q29" s="5"/>
      <c r="R29" s="5"/>
    </row>
    <row r="30" spans="2:18" ht="12" x14ac:dyDescent="0.2">
      <c r="B30" s="40">
        <f t="shared" si="0"/>
        <v>20</v>
      </c>
      <c r="C30" s="35" t="s">
        <v>44</v>
      </c>
      <c r="D30" s="35" t="s">
        <v>27</v>
      </c>
      <c r="E30" s="36" t="s">
        <v>13</v>
      </c>
      <c r="F30" s="47">
        <v>42716</v>
      </c>
      <c r="G30" s="48">
        <v>3</v>
      </c>
      <c r="H30" s="48">
        <v>5</v>
      </c>
      <c r="I30" s="48">
        <f>Table1[[#This Row],[Impact]]*Table1[[#This Row],[Probability]]</f>
        <v>15</v>
      </c>
      <c r="J30" s="37" t="str">
        <f>IF(Table1[[#This Row],[Risk score]]&gt;=15,"High",IF(Table1[[#This Row],[Risk score]]&gt;=6,"Medium","Low"))</f>
        <v>High</v>
      </c>
      <c r="K30" s="36"/>
      <c r="L30" s="20"/>
      <c r="M30" s="61"/>
      <c r="N30" s="61"/>
      <c r="O30" s="61"/>
      <c r="P30" s="10" t="s">
        <v>12</v>
      </c>
      <c r="Q30" s="10"/>
      <c r="R30" s="10"/>
    </row>
    <row r="31" spans="2:18" ht="12" x14ac:dyDescent="0.2">
      <c r="B31" s="34">
        <f t="shared" ref="B31:B38" si="1">B30+1</f>
        <v>21</v>
      </c>
      <c r="C31" s="35" t="s">
        <v>39</v>
      </c>
      <c r="D31" s="35" t="s">
        <v>20</v>
      </c>
      <c r="E31" s="36" t="s">
        <v>4</v>
      </c>
      <c r="F31" s="47">
        <v>42716</v>
      </c>
      <c r="G31" s="48">
        <v>1</v>
      </c>
      <c r="H31" s="48">
        <v>2</v>
      </c>
      <c r="I31" s="48">
        <f>Table1[[#This Row],[Impact]]*Table1[[#This Row],[Probability]]</f>
        <v>2</v>
      </c>
      <c r="J31" s="37" t="str">
        <f>IF(Table1[[#This Row],[Risk score]]&gt;=15,"High",IF(Table1[[#This Row],[Risk score]]&gt;=6,"Medium","Low"))</f>
        <v>Low</v>
      </c>
      <c r="K31" s="36"/>
      <c r="L31" s="20"/>
      <c r="M31" s="61"/>
      <c r="N31" s="61"/>
      <c r="O31" s="61"/>
      <c r="P31" s="5"/>
      <c r="Q31" s="5"/>
      <c r="R31" s="5"/>
    </row>
    <row r="32" spans="2:18" ht="12" x14ac:dyDescent="0.2">
      <c r="B32" s="34">
        <f t="shared" si="1"/>
        <v>22</v>
      </c>
      <c r="C32" s="35" t="s">
        <v>38</v>
      </c>
      <c r="D32" s="35" t="s">
        <v>20</v>
      </c>
      <c r="E32" s="36" t="s">
        <v>4</v>
      </c>
      <c r="F32" s="47">
        <v>42716</v>
      </c>
      <c r="G32" s="48">
        <v>4</v>
      </c>
      <c r="H32" s="48">
        <v>2</v>
      </c>
      <c r="I32" s="48">
        <f>Table1[[#This Row],[Impact]]*Table1[[#This Row],[Probability]]</f>
        <v>8</v>
      </c>
      <c r="J32" s="37" t="str">
        <f>IF(Table1[[#This Row],[Risk score]]&gt;=15,"High",IF(Table1[[#This Row],[Risk score]]&gt;=6,"Medium","Low"))</f>
        <v>Medium</v>
      </c>
      <c r="K32" s="36"/>
      <c r="L32" s="20"/>
      <c r="M32" s="61"/>
      <c r="N32" s="61"/>
      <c r="O32" s="61"/>
      <c r="P32" s="5"/>
      <c r="Q32" s="5"/>
      <c r="R32" s="5"/>
    </row>
    <row r="33" spans="2:18" ht="12" x14ac:dyDescent="0.2">
      <c r="B33" s="34">
        <f t="shared" si="1"/>
        <v>23</v>
      </c>
      <c r="C33" s="35" t="s">
        <v>49</v>
      </c>
      <c r="D33" s="35" t="s">
        <v>21</v>
      </c>
      <c r="E33" s="36" t="s">
        <v>4</v>
      </c>
      <c r="F33" s="47">
        <v>42737</v>
      </c>
      <c r="G33" s="48">
        <v>4</v>
      </c>
      <c r="H33" s="48">
        <v>1</v>
      </c>
      <c r="I33" s="48">
        <f>Table1[[#This Row],[Impact]]*Table1[[#This Row],[Probability]]</f>
        <v>4</v>
      </c>
      <c r="J33" s="37" t="str">
        <f>IF(Table1[[#This Row],[Risk score]]&gt;=15,"High",IF(Table1[[#This Row],[Risk score]]&gt;=6,"Medium","Low"))</f>
        <v>Low</v>
      </c>
      <c r="K33" s="36"/>
      <c r="L33" s="20"/>
      <c r="M33" s="61">
        <f>+IFERROR(F6/F7*M10,0)</f>
        <v>1.2500000000000001E-2</v>
      </c>
      <c r="N33" s="61">
        <f>+IFERROR(E6/E7*N10,0)</f>
        <v>6.6666666666666666E-2</v>
      </c>
      <c r="O33" s="61">
        <f>+IFERROR(D6/D7*O10,0)</f>
        <v>7.4999999999999997E-2</v>
      </c>
      <c r="P33" s="5"/>
      <c r="Q33" s="5"/>
      <c r="R33" s="5"/>
    </row>
    <row r="34" spans="2:18" ht="12" x14ac:dyDescent="0.2">
      <c r="B34" s="34">
        <f t="shared" si="1"/>
        <v>24</v>
      </c>
      <c r="C34" s="35" t="s">
        <v>41</v>
      </c>
      <c r="D34" s="35" t="s">
        <v>21</v>
      </c>
      <c r="E34" s="36" t="s">
        <v>4</v>
      </c>
      <c r="F34" s="47">
        <v>42737</v>
      </c>
      <c r="G34" s="48">
        <v>4</v>
      </c>
      <c r="H34" s="48">
        <v>2</v>
      </c>
      <c r="I34" s="48">
        <f>Table1[[#This Row],[Impact]]*Table1[[#This Row],[Probability]]</f>
        <v>8</v>
      </c>
      <c r="J34" s="37" t="str">
        <f>IF(Table1[[#This Row],[Risk score]]&gt;=15,"High",IF(Table1[[#This Row],[Risk score]]&gt;=6,"Medium","Low"))</f>
        <v>Medium</v>
      </c>
      <c r="K34" s="36"/>
      <c r="L34" s="20"/>
      <c r="M34" s="61"/>
      <c r="N34" s="61"/>
      <c r="O34" s="61"/>
      <c r="P34" s="5"/>
      <c r="Q34" s="5"/>
      <c r="R34" s="5"/>
    </row>
    <row r="35" spans="2:18" ht="12" x14ac:dyDescent="0.2">
      <c r="B35" s="34">
        <f t="shared" si="1"/>
        <v>25</v>
      </c>
      <c r="C35" s="35" t="s">
        <v>40</v>
      </c>
      <c r="D35" s="35" t="s">
        <v>21</v>
      </c>
      <c r="E35" s="36" t="s">
        <v>4</v>
      </c>
      <c r="F35" s="47">
        <v>42737</v>
      </c>
      <c r="G35" s="48">
        <v>1</v>
      </c>
      <c r="H35" s="48">
        <v>5</v>
      </c>
      <c r="I35" s="48">
        <f>Table1[[#This Row],[Impact]]*Table1[[#This Row],[Probability]]</f>
        <v>5</v>
      </c>
      <c r="J35" s="37" t="str">
        <f>IF(Table1[[#This Row],[Risk score]]&gt;=15,"High",IF(Table1[[#This Row],[Risk score]]&gt;=6,"Medium","Low"))</f>
        <v>Low</v>
      </c>
      <c r="K35" s="36"/>
      <c r="L35" s="20"/>
      <c r="M35" s="61"/>
      <c r="N35" s="61"/>
      <c r="O35" s="61"/>
      <c r="P35" s="10" t="s">
        <v>2</v>
      </c>
      <c r="Q35" s="10"/>
      <c r="R35" s="10"/>
    </row>
    <row r="36" spans="2:18" ht="12" x14ac:dyDescent="0.2">
      <c r="B36" s="34">
        <f>B35+1</f>
        <v>26</v>
      </c>
      <c r="C36" s="35"/>
      <c r="D36" s="35"/>
      <c r="E36" s="36"/>
      <c r="F36" s="49"/>
      <c r="G36" s="48"/>
      <c r="H36" s="48"/>
      <c r="I36" s="48"/>
      <c r="J36" s="37"/>
      <c r="K36" s="36"/>
      <c r="L36" s="20"/>
      <c r="M36" s="61"/>
      <c r="N36" s="61"/>
      <c r="O36" s="61"/>
      <c r="P36" s="5"/>
      <c r="Q36" s="5"/>
      <c r="R36" s="5"/>
    </row>
    <row r="37" spans="2:18" ht="12.75" thickBot="1" x14ac:dyDescent="0.25">
      <c r="B37" s="34">
        <f t="shared" si="1"/>
        <v>27</v>
      </c>
      <c r="C37" s="35"/>
      <c r="D37" s="35"/>
      <c r="E37" s="36"/>
      <c r="F37" s="49"/>
      <c r="G37" s="48"/>
      <c r="H37" s="48"/>
      <c r="I37" s="48"/>
      <c r="J37" s="37"/>
      <c r="K37" s="36"/>
      <c r="L37" s="20"/>
      <c r="M37" s="62"/>
      <c r="N37" s="62"/>
      <c r="O37" s="62"/>
      <c r="P37" s="5"/>
      <c r="Q37" s="5"/>
      <c r="R37" s="5"/>
    </row>
    <row r="38" spans="2:18" ht="12" x14ac:dyDescent="0.2">
      <c r="B38" s="34">
        <f t="shared" si="1"/>
        <v>28</v>
      </c>
      <c r="C38" s="35"/>
      <c r="D38" s="35"/>
      <c r="E38" s="36"/>
      <c r="F38" s="49"/>
      <c r="G38" s="48"/>
      <c r="H38" s="48"/>
      <c r="I38" s="48"/>
      <c r="J38" s="37"/>
      <c r="K38" s="36"/>
      <c r="M38" s="5"/>
      <c r="N38" s="5"/>
      <c r="O38" s="5"/>
      <c r="P38" s="5"/>
      <c r="Q38" s="5"/>
      <c r="R38" s="5"/>
    </row>
    <row r="39" spans="2:18" x14ac:dyDescent="0.15">
      <c r="O39" s="45"/>
    </row>
  </sheetData>
  <mergeCells count="20">
    <mergeCell ref="M28:M32"/>
    <mergeCell ref="N28:N32"/>
    <mergeCell ref="O28:O32"/>
    <mergeCell ref="M33:M37"/>
    <mergeCell ref="N33:N37"/>
    <mergeCell ref="O33:O37"/>
    <mergeCell ref="M1:N1"/>
    <mergeCell ref="M15:M20"/>
    <mergeCell ref="N15:N20"/>
    <mergeCell ref="O15:O20"/>
    <mergeCell ref="M21:M27"/>
    <mergeCell ref="N21:N27"/>
    <mergeCell ref="O21:O27"/>
    <mergeCell ref="B7:C7"/>
    <mergeCell ref="B8:C8"/>
    <mergeCell ref="B2:C2"/>
    <mergeCell ref="B3:C3"/>
    <mergeCell ref="B4:C4"/>
    <mergeCell ref="B5:C5"/>
    <mergeCell ref="B6:C6"/>
  </mergeCells>
  <conditionalFormatting sqref="M15:O3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1:J38">
    <cfRule type="containsText" dxfId="15" priority="1" operator="containsText" text="High">
      <formula>NOT(ISERROR(SEARCH("High",J11)))</formula>
    </cfRule>
    <cfRule type="containsText" dxfId="14" priority="2" operator="containsText" text="Medium">
      <formula>NOT(ISERROR(SEARCH("Medium",J11)))</formula>
    </cfRule>
    <cfRule type="containsText" dxfId="13" priority="3" operator="containsText" text="Low">
      <formula>NOT(ISERROR(SEARCH("Low",J11)))</formula>
    </cfRule>
    <cfRule type="iconSet" priority="4">
      <iconSet iconSet="3Arrows">
        <cfvo type="percent" val="0"/>
        <cfvo type="percent" val="33"/>
        <cfvo type="percent" val="67"/>
      </iconSet>
    </cfRule>
  </conditionalFormatting>
  <dataValidations count="2">
    <dataValidation type="list" allowBlank="1" showInputMessage="1" showErrorMessage="1" sqref="J11:J38">
      <formula1>"High, Medium, Low"</formula1>
    </dataValidation>
    <dataValidation type="list" allowBlank="1" showInputMessage="1" showErrorMessage="1" sqref="E11:E38">
      <formula1>"Not Started, Work In Progress, Behind, Closed"</formula1>
    </dataValidation>
  </dataValidations>
  <printOptions horizontalCentered="1"/>
  <pageMargins left="0.2" right="0.2" top="0.5" bottom="0.5" header="0.3" footer="0.3"/>
  <pageSetup scale="77" orientation="portrait" r:id="rId1"/>
  <ignoredErrors>
    <ignoredError sqref="B11" calculatedColumn="1"/>
  </ignoredErrors>
  <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Sheet1!$A$3:$A$9</xm:f>
          </x14:formula1>
          <xm:sqref>D11:D38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A4" sqref="A4:A8"/>
    </sheetView>
  </sheetViews>
  <sheetFormatPr defaultRowHeight="14.25" x14ac:dyDescent="0.2"/>
  <cols>
    <col min="1" max="1" width="15.125" customWidth="1"/>
    <col min="3" max="3" width="15" bestFit="1" customWidth="1"/>
  </cols>
  <sheetData>
    <row r="2" spans="1:1" x14ac:dyDescent="0.2">
      <c r="A2" t="s">
        <v>15</v>
      </c>
    </row>
    <row r="3" spans="1:1" x14ac:dyDescent="0.2">
      <c r="A3" t="s">
        <v>18</v>
      </c>
    </row>
    <row r="4" spans="1:1" x14ac:dyDescent="0.2">
      <c r="A4" t="s">
        <v>19</v>
      </c>
    </row>
    <row r="5" spans="1:1" x14ac:dyDescent="0.2">
      <c r="A5" t="s">
        <v>20</v>
      </c>
    </row>
    <row r="6" spans="1:1" x14ac:dyDescent="0.2">
      <c r="A6" t="s">
        <v>21</v>
      </c>
    </row>
    <row r="7" spans="1:1" x14ac:dyDescent="0.2">
      <c r="A7" t="s">
        <v>22</v>
      </c>
    </row>
    <row r="8" spans="1:1" x14ac:dyDescent="0.2">
      <c r="A8" t="s">
        <v>23</v>
      </c>
    </row>
    <row r="9" spans="1:1" x14ac:dyDescent="0.2">
      <c r="A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Risk List</vt:lpstr>
      <vt:lpstr>Sheet1</vt:lpstr>
      <vt:lpstr>'Risk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ExcelDashboardschool.com</dc:creator>
  <cp:lastModifiedBy>HienNguyen</cp:lastModifiedBy>
  <cp:lastPrinted>2013-06-26T19:12:29Z</cp:lastPrinted>
  <dcterms:created xsi:type="dcterms:W3CDTF">2013-06-17T18:47:54Z</dcterms:created>
  <dcterms:modified xsi:type="dcterms:W3CDTF">2017-02-23T09:50:10Z</dcterms:modified>
</cp:coreProperties>
</file>