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lab04\Dropbox\2016\基礎式から学ぶ化学工学\基礎化工用Excel\"/>
    </mc:Choice>
  </mc:AlternateContent>
  <bookViews>
    <workbookView xWindow="-213" yWindow="1114" windowWidth="15064" windowHeight="9003"/>
  </bookViews>
  <sheets>
    <sheet name="例題2.19平板の抵抗" sheetId="5" r:id="rId1"/>
    <sheet name="Fig平板摩擦係数" sheetId="6" r:id="rId2"/>
    <sheet name="Fig管まさつ係数 " sheetId="2" r:id="rId3"/>
  </sheets>
  <calcPr calcId="162913"/>
</workbook>
</file>

<file path=xl/calcChain.xml><?xml version="1.0" encoding="utf-8"?>
<calcChain xmlns="http://schemas.openxmlformats.org/spreadsheetml/2006/main">
  <c r="B14" i="6" l="1"/>
  <c r="B12" i="6"/>
  <c r="B13" i="6"/>
  <c r="B11" i="6"/>
  <c r="B5" i="6"/>
  <c r="B6" i="6"/>
  <c r="B7" i="6"/>
  <c r="B8" i="6"/>
  <c r="B4" i="6"/>
  <c r="B16" i="5"/>
  <c r="B8" i="5"/>
  <c r="B10" i="5" s="1"/>
  <c r="H8" i="5"/>
  <c r="H10" i="5" s="1"/>
  <c r="H11" i="5" s="1"/>
  <c r="H12" i="5" s="1"/>
  <c r="B11" i="5" l="1"/>
  <c r="B12" i="5" s="1"/>
  <c r="B13" i="5" s="1"/>
  <c r="B3" i="2"/>
  <c r="C3" i="2"/>
  <c r="D3" i="2"/>
  <c r="E3" i="2"/>
  <c r="F3" i="2"/>
  <c r="G3" i="2"/>
  <c r="H3" i="2"/>
  <c r="I3" i="2"/>
  <c r="J3" i="2"/>
  <c r="O3" i="2"/>
  <c r="B4" i="2"/>
  <c r="C4" i="2"/>
  <c r="D4" i="2"/>
  <c r="E4" i="2"/>
  <c r="F4" i="2"/>
  <c r="G4" i="2"/>
  <c r="H4" i="2"/>
  <c r="I4" i="2"/>
  <c r="J4" i="2"/>
  <c r="N4" i="2"/>
  <c r="O4" i="2"/>
  <c r="B5" i="2"/>
  <c r="C5" i="2"/>
  <c r="D5" i="2"/>
  <c r="E5" i="2"/>
  <c r="F5" i="2"/>
  <c r="G5" i="2"/>
  <c r="H5" i="2"/>
  <c r="I5" i="2"/>
  <c r="J5" i="2"/>
  <c r="N5" i="2"/>
  <c r="O5" i="2"/>
  <c r="B6" i="2"/>
  <c r="N6" i="2" s="1"/>
  <c r="C6" i="2"/>
  <c r="D6" i="2"/>
  <c r="E6" i="2"/>
  <c r="F6" i="2"/>
  <c r="G6" i="2"/>
  <c r="H6" i="2"/>
  <c r="I6" i="2"/>
  <c r="J6" i="2"/>
  <c r="O6" i="2"/>
  <c r="B7" i="2"/>
  <c r="N7" i="2" s="1"/>
  <c r="C7" i="2"/>
  <c r="D7" i="2"/>
  <c r="E7" i="2"/>
  <c r="F7" i="2"/>
  <c r="G7" i="2"/>
  <c r="H7" i="2"/>
  <c r="I7" i="2"/>
  <c r="J7" i="2"/>
  <c r="O7" i="2"/>
  <c r="B8" i="2"/>
  <c r="N8" i="2" s="1"/>
  <c r="C8" i="2"/>
  <c r="D8" i="2"/>
  <c r="E8" i="2"/>
  <c r="F8" i="2"/>
  <c r="G8" i="2"/>
  <c r="H8" i="2"/>
  <c r="I8" i="2"/>
  <c r="J8" i="2"/>
  <c r="O8" i="2"/>
  <c r="B9" i="2"/>
  <c r="C9" i="2"/>
  <c r="D9" i="2"/>
  <c r="E9" i="2"/>
  <c r="F9" i="2"/>
  <c r="G9" i="2"/>
  <c r="H9" i="2"/>
  <c r="I9" i="2"/>
  <c r="J9" i="2"/>
  <c r="N9" i="2"/>
  <c r="B10" i="2"/>
  <c r="N10" i="2" s="1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N11" i="2"/>
  <c r="B12" i="2"/>
  <c r="N12" i="2" s="1"/>
  <c r="C12" i="2"/>
  <c r="D12" i="2"/>
  <c r="E12" i="2"/>
  <c r="F12" i="2"/>
  <c r="G12" i="2"/>
  <c r="H12" i="2"/>
  <c r="I12" i="2"/>
  <c r="J12" i="2"/>
  <c r="B17" i="2"/>
  <c r="B18" i="2"/>
  <c r="B19" i="2"/>
  <c r="B20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C51" i="2" s="1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C55" i="2" s="1"/>
  <c r="D35" i="2"/>
  <c r="E35" i="2"/>
  <c r="B39" i="2"/>
  <c r="B40" i="2"/>
  <c r="B41" i="2"/>
  <c r="B42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D55" i="2"/>
  <c r="E55" i="2"/>
</calcChain>
</file>

<file path=xl/comments1.xml><?xml version="1.0" encoding="utf-8"?>
<comments xmlns="http://schemas.openxmlformats.org/spreadsheetml/2006/main">
  <authors>
    <author>itolab200</author>
  </authors>
  <commentList>
    <comment ref="B10" authorId="0" shapeId="0">
      <text>
        <r>
          <rPr>
            <sz val="11"/>
            <color indexed="81"/>
            <rFont val="MS P ゴシック"/>
            <family val="3"/>
            <charset val="128"/>
          </rPr>
          <t>=B4*B2/B</t>
        </r>
        <r>
          <rPr>
            <sz val="9"/>
            <color indexed="81"/>
            <rFont val="MS P ゴシック"/>
            <family val="3"/>
            <charset val="128"/>
          </rPr>
          <t>8</t>
        </r>
      </text>
    </comment>
    <comment ref="B11" authorId="0" shapeId="0">
      <text>
        <r>
          <rPr>
            <sz val="11"/>
            <color indexed="81"/>
            <rFont val="MS P ゴシック"/>
            <family val="3"/>
            <charset val="128"/>
          </rPr>
          <t>=0.074*B10^(-0.2</t>
        </r>
        <r>
          <rPr>
            <b/>
            <sz val="9"/>
            <color indexed="81"/>
            <rFont val="MS P ゴシック"/>
            <family val="3"/>
            <charset val="128"/>
          </rPr>
          <t>)</t>
        </r>
      </text>
    </comment>
    <comment ref="B12" authorId="0" shapeId="0">
      <text>
        <r>
          <rPr>
            <sz val="11"/>
            <color indexed="81"/>
            <rFont val="MS P ゴシック"/>
            <family val="3"/>
            <charset val="128"/>
          </rPr>
          <t>=2*B2*B3*B11*(1/2)*B6*B4^2</t>
        </r>
      </text>
    </comment>
  </commentList>
</comments>
</file>

<file path=xl/sharedStrings.xml><?xml version="1.0" encoding="utf-8"?>
<sst xmlns="http://schemas.openxmlformats.org/spreadsheetml/2006/main" count="61" uniqueCount="46">
  <si>
    <t>E/D→</t>
    <phoneticPr fontId="1"/>
  </si>
  <si>
    <t>乱流</t>
    <rPh sb="0" eb="2">
      <t>ランリュウ</t>
    </rPh>
    <phoneticPr fontId="1"/>
  </si>
  <si>
    <t>層流</t>
    <rPh sb="0" eb="2">
      <t>ソウリュウ</t>
    </rPh>
    <phoneticPr fontId="1"/>
  </si>
  <si>
    <t>2fRe^2</t>
    <phoneticPr fontId="1"/>
  </si>
  <si>
    <t>Re</t>
    <phoneticPr fontId="1"/>
  </si>
  <si>
    <t>f</t>
    <phoneticPr fontId="1"/>
  </si>
  <si>
    <t>Colebrook and White eq. の陽解法型</t>
    <rPh sb="25" eb="26">
      <t>ヨウ</t>
    </rPh>
    <rPh sb="26" eb="28">
      <t>カイホウ</t>
    </rPh>
    <rPh sb="28" eb="29">
      <t>カタ</t>
    </rPh>
    <phoneticPr fontId="1"/>
  </si>
  <si>
    <t>層流　f=16/Re</t>
    <phoneticPr fontId="1"/>
  </si>
  <si>
    <t>ブラジウス式</t>
    <rPh sb="5" eb="6">
      <t>シキ</t>
    </rPh>
    <phoneticPr fontId="1"/>
  </si>
  <si>
    <t>誤差%</t>
  </si>
  <si>
    <t>カルマン式</t>
  </si>
  <si>
    <t>e/D=0.02</t>
    <phoneticPr fontId="1"/>
  </si>
  <si>
    <t>0.01</t>
    <phoneticPr fontId="1"/>
  </si>
  <si>
    <t>0.004</t>
    <phoneticPr fontId="1"/>
  </si>
  <si>
    <t>Swanee-Jain equaiton確実な参考文献見つからず放棄</t>
    <rPh sb="20" eb="22">
      <t>カクジツ</t>
    </rPh>
    <rPh sb="23" eb="25">
      <t>サンコウ</t>
    </rPh>
    <rPh sb="25" eb="27">
      <t>ブンケン</t>
    </rPh>
    <rPh sb="27" eb="28">
      <t>ミ</t>
    </rPh>
    <rPh sb="32" eb="34">
      <t>ホウキ</t>
    </rPh>
    <phoneticPr fontId="1"/>
  </si>
  <si>
    <t>f by Churchill eq</t>
  </si>
  <si>
    <t xml:space="preserve"> Re</t>
  </si>
  <si>
    <t>m</t>
    <phoneticPr fontId="1"/>
  </si>
  <si>
    <t>μ</t>
    <phoneticPr fontId="1"/>
  </si>
  <si>
    <t>Plawsky p. 555 ex. 12.4</t>
    <phoneticPr fontId="1"/>
  </si>
  <si>
    <t>m</t>
    <phoneticPr fontId="1"/>
  </si>
  <si>
    <t>空気（25℃)</t>
    <rPh sb="0" eb="2">
      <t>クウキ</t>
    </rPh>
    <phoneticPr fontId="1"/>
  </si>
  <si>
    <t>ρ</t>
    <phoneticPr fontId="1"/>
  </si>
  <si>
    <t>kg/m3</t>
    <phoneticPr fontId="1"/>
  </si>
  <si>
    <t>平板長さ long(z)</t>
    <rPh sb="0" eb="2">
      <t>ヘイバン</t>
    </rPh>
    <rPh sb="2" eb="3">
      <t>ナガ</t>
    </rPh>
    <phoneticPr fontId="1"/>
  </si>
  <si>
    <t>Pa-s</t>
    <phoneticPr fontId="1"/>
  </si>
  <si>
    <t>ν</t>
    <phoneticPr fontId="1"/>
  </si>
  <si>
    <t>m2/s</t>
    <phoneticPr fontId="1"/>
  </si>
  <si>
    <t>ReL</t>
    <phoneticPr fontId="1"/>
  </si>
  <si>
    <t>速度u∞</t>
    <rPh sb="0" eb="2">
      <t>ソクド</t>
    </rPh>
    <phoneticPr fontId="1"/>
  </si>
  <si>
    <t>m/s</t>
    <phoneticPr fontId="1"/>
  </si>
  <si>
    <t>平板幅 wide L　(x)</t>
    <rPh sb="0" eb="2">
      <t>ヘイバン</t>
    </rPh>
    <rPh sb="2" eb="3">
      <t>ハバ</t>
    </rPh>
    <phoneticPr fontId="1"/>
  </si>
  <si>
    <t>Cf</t>
    <phoneticPr fontId="1"/>
  </si>
  <si>
    <t>F</t>
    <phoneticPr fontId="1"/>
  </si>
  <si>
    <t>N</t>
    <phoneticPr fontId="1"/>
  </si>
  <si>
    <t>ジャンボジェット機</t>
    <rPh sb="8" eb="9">
      <t>キ</t>
    </rPh>
    <phoneticPr fontId="1"/>
  </si>
  <si>
    <t>翼面積518 m2</t>
    <rPh sb="0" eb="1">
      <t>ヨク</t>
    </rPh>
    <rPh sb="1" eb="3">
      <t>メンセキ</t>
    </rPh>
    <phoneticPr fontId="1"/>
  </si>
  <si>
    <t>kN</t>
    <phoneticPr fontId="1"/>
  </si>
  <si>
    <t>参考</t>
    <rPh sb="0" eb="2">
      <t>サンコウ</t>
    </rPh>
    <phoneticPr fontId="1"/>
  </si>
  <si>
    <t>エンジン推力</t>
    <rPh sb="4" eb="6">
      <t>スイリョク</t>
    </rPh>
    <phoneticPr fontId="1"/>
  </si>
  <si>
    <t>kN</t>
    <phoneticPr fontId="1"/>
  </si>
  <si>
    <t>916 km/h</t>
    <phoneticPr fontId="1"/>
  </si>
  <si>
    <t>平板摩擦係数</t>
    <rPh sb="0" eb="2">
      <t>ヘイバン</t>
    </rPh>
    <rPh sb="2" eb="4">
      <t>マサツ</t>
    </rPh>
    <rPh sb="4" eb="6">
      <t>ケイスウ</t>
    </rPh>
    <phoneticPr fontId="1"/>
  </si>
  <si>
    <t>Cf</t>
    <phoneticPr fontId="1"/>
  </si>
  <si>
    <t>Re</t>
    <phoneticPr fontId="1"/>
  </si>
  <si>
    <t>0.074Re-0.2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</si>
</sst>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E+00"/>
    <numFmt numFmtId="177" formatCode="0.00000_ "/>
    <numFmt numFmtId="178" formatCode="0.000000_ "/>
    <numFmt numFmtId="180" formatCode="0.0000_ "/>
  </numFmts>
  <fonts count="8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1"/>
    <xf numFmtId="176" fontId="2" fillId="0" borderId="0" xfId="1" applyNumberFormat="1"/>
    <xf numFmtId="11" fontId="2" fillId="0" borderId="0" xfId="1" applyNumberFormat="1"/>
    <xf numFmtId="0" fontId="3" fillId="0" borderId="0" xfId="1" applyFont="1"/>
    <xf numFmtId="177" fontId="2" fillId="0" borderId="0" xfId="1" applyNumberFormat="1"/>
    <xf numFmtId="178" fontId="2" fillId="0" borderId="0" xfId="1" applyNumberFormat="1"/>
    <xf numFmtId="0" fontId="2" fillId="0" borderId="0" xfId="1" quotePrefix="1"/>
    <xf numFmtId="0" fontId="4" fillId="0" borderId="0" xfId="1" applyFont="1"/>
    <xf numFmtId="11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180" fontId="2" fillId="0" borderId="0" xfId="0" applyNumberFormat="1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50258867366289"/>
          <c:y val="2.715228488992659E-2"/>
          <c:w val="0.72234201839311329"/>
          <c:h val="0.78467991293821804"/>
        </c:manualLayout>
      </c:layout>
      <c:scatterChart>
        <c:scatterStyle val="smoothMarker"/>
        <c:varyColors val="0"/>
        <c:ser>
          <c:idx val="1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Fig平板摩擦係数!$A$11:$A$14</c:f>
              <c:numCache>
                <c:formatCode>0.00E+00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Fig平板摩擦係数!$B$11:$B$14</c:f>
              <c:numCache>
                <c:formatCode>0.0000_ </c:formatCode>
                <c:ptCount val="4"/>
                <c:pt idx="0">
                  <c:v>5.3633695112149469E-3</c:v>
                </c:pt>
                <c:pt idx="1">
                  <c:v>4.6690843491534288E-3</c:v>
                </c:pt>
                <c:pt idx="2">
                  <c:v>2.9459930620958788E-3</c:v>
                </c:pt>
                <c:pt idx="3">
                  <c:v>1.8587959593170877E-3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EE-4CE2-A595-7EF057CD82F4}"/>
            </c:ext>
          </c:extLst>
        </c:ser>
        <c:ser>
          <c:idx val="6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Fig平板摩擦係数!$A$4:$A$8</c:f>
              <c:numCache>
                <c:formatCode>0.00E+00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xVal>
          <c:yVal>
            <c:numRef>
              <c:f>Fig平板摩擦係数!$B$4:$B$8</c:f>
              <c:numCache>
                <c:formatCode>0.0000_ </c:formatCode>
                <c:ptCount val="5"/>
                <c:pt idx="0">
                  <c:v>4.1995047327036079E-2</c:v>
                </c:pt>
                <c:pt idx="1">
                  <c:v>2.4245851878895355E-2</c:v>
                </c:pt>
                <c:pt idx="2">
                  <c:v>1.328E-2</c:v>
                </c:pt>
                <c:pt idx="3">
                  <c:v>4.1995047327036076E-3</c:v>
                </c:pt>
                <c:pt idx="4">
                  <c:v>1.8780756108314704E-3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EE-4CE2-A595-7EF057CD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22304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'Fig管まさつ係数 '!$A$16</c15:sqref>
                        </c15:formulaRef>
                      </c:ext>
                    </c:extLst>
                    <c:strCache>
                      <c:ptCount val="1"/>
                      <c:pt idx="0">
                        <c:v>層流　f=16/Re</c:v>
                      </c:pt>
                    </c:strCache>
                  </c:strRef>
                </c:tx>
                <c:spPr>
                  <a:ln w="19050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'Fig管まさつ係数 '!$A$17:$A$20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'Fig管まさつ係数 '!$B$17:$B$20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</c:v>
                      </c:pt>
                      <c:pt idx="1">
                        <c:v>0.04</c:v>
                      </c:pt>
                      <c:pt idx="2">
                        <c:v>1.6E-2</c:v>
                      </c:pt>
                      <c:pt idx="3">
                        <c:v>8.0000000000000002E-3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EE-4CE2-A595-7EF057CD82F4}"/>
                  </c:ext>
                </c:extLst>
              </c15:ser>
            </c15:filteredScatterSeries>
            <c15:filteredScatterSeries>
              <c15:ser>
                <c:idx val="2"/>
                <c:order val="1"/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'!$A$25:$A$35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 formatCode="0.0E+00">
                        <c:v>4000</c:v>
                      </c:pt>
                      <c:pt idx="1">
                        <c:v>10000</c:v>
                      </c:pt>
                      <c:pt idx="2" formatCode="0.0E+00">
                        <c:v>24000</c:v>
                      </c:pt>
                      <c:pt idx="3" formatCode="0.0E+00">
                        <c:v>40000</c:v>
                      </c:pt>
                      <c:pt idx="4" formatCode="0.0E+00">
                        <c:v>100000</c:v>
                      </c:pt>
                      <c:pt idx="5" formatCode="0.0E+00">
                        <c:v>400000</c:v>
                      </c:pt>
                      <c:pt idx="6" formatCode="0.0E+00">
                        <c:v>1000000</c:v>
                      </c:pt>
                      <c:pt idx="7" formatCode="0.0E+00">
                        <c:v>4000000</c:v>
                      </c:pt>
                      <c:pt idx="8" formatCode="0.0E+00">
                        <c:v>10000000</c:v>
                      </c:pt>
                      <c:pt idx="9" formatCode="0.0E+00">
                        <c:v>40000000</c:v>
                      </c:pt>
                      <c:pt idx="10" formatCode="0.0E+00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'!$C$25:$C$35</c15:sqref>
                        </c15:formulaRef>
                      </c:ext>
                    </c:extLst>
                    <c:numCache>
                      <c:formatCode>0.00000_ </c:formatCode>
                      <c:ptCount val="11"/>
                      <c:pt idx="0">
                        <c:v>1.0151603820032837E-2</c:v>
                      </c:pt>
                      <c:pt idx="1">
                        <c:v>8.089301441406219E-3</c:v>
                      </c:pt>
                      <c:pt idx="2">
                        <c:v>6.7605320341438133E-3</c:v>
                      </c:pt>
                      <c:pt idx="3">
                        <c:v>6.2091433335225692E-3</c:v>
                      </c:pt>
                      <c:pt idx="4">
                        <c:v>5.5460003755369329E-3</c:v>
                      </c:pt>
                      <c:pt idx="5">
                        <c:v>5.0909865650793917E-3</c:v>
                      </c:pt>
                      <c:pt idx="6">
                        <c:v>4.9818012308742018E-3</c:v>
                      </c:pt>
                      <c:pt idx="7">
                        <c:v>4.9240275511074644E-3</c:v>
                      </c:pt>
                      <c:pt idx="8">
                        <c:v>4.912191535789554E-3</c:v>
                      </c:pt>
                      <c:pt idx="9">
                        <c:v>4.9062368311172718E-3</c:v>
                      </c:pt>
                      <c:pt idx="10">
                        <c:v>4.9050429225670064E-3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E-4CE2-A595-7EF057CD82F4}"/>
                  </c:ext>
                </c:extLst>
              </c15:ser>
            </c15:filteredScatterSeries>
            <c15:filteredScatterSeries>
              <c15:ser>
                <c:idx val="3"/>
                <c:order val="2"/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'!$A$25:$A$35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 formatCode="0.0E+00">
                        <c:v>4000</c:v>
                      </c:pt>
                      <c:pt idx="1">
                        <c:v>10000</c:v>
                      </c:pt>
                      <c:pt idx="2" formatCode="0.0E+00">
                        <c:v>24000</c:v>
                      </c:pt>
                      <c:pt idx="3" formatCode="0.0E+00">
                        <c:v>40000</c:v>
                      </c:pt>
                      <c:pt idx="4" formatCode="0.0E+00">
                        <c:v>100000</c:v>
                      </c:pt>
                      <c:pt idx="5" formatCode="0.0E+00">
                        <c:v>400000</c:v>
                      </c:pt>
                      <c:pt idx="6" formatCode="0.0E+00">
                        <c:v>1000000</c:v>
                      </c:pt>
                      <c:pt idx="7" formatCode="0.0E+00">
                        <c:v>4000000</c:v>
                      </c:pt>
                      <c:pt idx="8" formatCode="0.0E+00">
                        <c:v>10000000</c:v>
                      </c:pt>
                      <c:pt idx="9" formatCode="0.0E+00">
                        <c:v>40000000</c:v>
                      </c:pt>
                      <c:pt idx="10" formatCode="0.0E+00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'!$D$25:$D$35</c15:sqref>
                        </c15:formulaRef>
                      </c:ext>
                    </c:extLst>
                    <c:numCache>
                      <c:formatCode>0.00000_ </c:formatCode>
                      <c:ptCount val="11"/>
                      <c:pt idx="0">
                        <c:v>1.2205958267325741E-2</c:v>
                      </c:pt>
                      <c:pt idx="1">
                        <c:v>1.076151403627768E-2</c:v>
                      </c:pt>
                      <c:pt idx="2">
                        <c:v>1.0054694089951343E-2</c:v>
                      </c:pt>
                      <c:pt idx="3">
                        <c:v>9.8286477534660441E-3</c:v>
                      </c:pt>
                      <c:pt idx="4">
                        <c:v>9.6134047941280019E-3</c:v>
                      </c:pt>
                      <c:pt idx="5">
                        <c:v>9.5010180841771149E-3</c:v>
                      </c:pt>
                      <c:pt idx="6">
                        <c:v>9.4781265695411294E-3</c:v>
                      </c:pt>
                      <c:pt idx="7">
                        <c:v>9.46662718683388E-3</c:v>
                      </c:pt>
                      <c:pt idx="8">
                        <c:v>9.464322982166113E-3</c:v>
                      </c:pt>
                      <c:pt idx="9">
                        <c:v>9.463170336860777E-3</c:v>
                      </c:pt>
                      <c:pt idx="10">
                        <c:v>9.4629397643233113E-3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E-4CE2-A595-7EF057CD82F4}"/>
                  </c:ext>
                </c:extLst>
              </c15:ser>
            </c15:filteredScatterSeries>
            <c15:filteredScatterSeries>
              <c15:ser>
                <c:idx val="4"/>
                <c:order val="3"/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'!$A$25:$A$35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 formatCode="0.0E+00">
                        <c:v>4000</c:v>
                      </c:pt>
                      <c:pt idx="1">
                        <c:v>10000</c:v>
                      </c:pt>
                      <c:pt idx="2" formatCode="0.0E+00">
                        <c:v>24000</c:v>
                      </c:pt>
                      <c:pt idx="3" formatCode="0.0E+00">
                        <c:v>40000</c:v>
                      </c:pt>
                      <c:pt idx="4" formatCode="0.0E+00">
                        <c:v>100000</c:v>
                      </c:pt>
                      <c:pt idx="5" formatCode="0.0E+00">
                        <c:v>400000</c:v>
                      </c:pt>
                      <c:pt idx="6" formatCode="0.0E+00">
                        <c:v>1000000</c:v>
                      </c:pt>
                      <c:pt idx="7" formatCode="0.0E+00">
                        <c:v>4000000</c:v>
                      </c:pt>
                      <c:pt idx="8" formatCode="0.0E+00">
                        <c:v>10000000</c:v>
                      </c:pt>
                      <c:pt idx="9" formatCode="0.0E+00">
                        <c:v>40000000</c:v>
                      </c:pt>
                      <c:pt idx="10" formatCode="0.0E+00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'!$E$25:$E$35</c15:sqref>
                        </c15:formulaRef>
                      </c:ext>
                    </c:extLst>
                    <c:numCache>
                      <c:formatCode>0.00000_ </c:formatCode>
                      <c:ptCount val="11"/>
                      <c:pt idx="0">
                        <c:v>1.4182280464268235E-2</c:v>
                      </c:pt>
                      <c:pt idx="1">
                        <c:v>1.3044489862572879E-2</c:v>
                      </c:pt>
                      <c:pt idx="2">
                        <c:v>1.2535362342766863E-2</c:v>
                      </c:pt>
                      <c:pt idx="3">
                        <c:v>1.2380750270985709E-2</c:v>
                      </c:pt>
                      <c:pt idx="4">
                        <c:v>1.2237614162586704E-2</c:v>
                      </c:pt>
                      <c:pt idx="5">
                        <c:v>1.2164535941096899E-2</c:v>
                      </c:pt>
                      <c:pt idx="6">
                        <c:v>1.2149794467626738E-2</c:v>
                      </c:pt>
                      <c:pt idx="7">
                        <c:v>1.2142407734335205E-2</c:v>
                      </c:pt>
                      <c:pt idx="8">
                        <c:v>1.2140929102566688E-2</c:v>
                      </c:pt>
                      <c:pt idx="9">
                        <c:v>1.2140189625768729E-2</c:v>
                      </c:pt>
                      <c:pt idx="10">
                        <c:v>1.2140041717530619E-2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E-4CE2-A595-7EF057CD82F4}"/>
                  </c:ext>
                </c:extLst>
              </c15:ser>
            </c15:filteredScatterSeries>
            <c15:filteredScatterSeries>
              <c15:ser>
                <c:idx val="0"/>
                <c:order val="4"/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'!$A$25:$A$35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 formatCode="0.0E+00">
                        <c:v>4000</c:v>
                      </c:pt>
                      <c:pt idx="1">
                        <c:v>10000</c:v>
                      </c:pt>
                      <c:pt idx="2" formatCode="0.0E+00">
                        <c:v>24000</c:v>
                      </c:pt>
                      <c:pt idx="3" formatCode="0.0E+00">
                        <c:v>40000</c:v>
                      </c:pt>
                      <c:pt idx="4" formatCode="0.0E+00">
                        <c:v>100000</c:v>
                      </c:pt>
                      <c:pt idx="5" formatCode="0.0E+00">
                        <c:v>400000</c:v>
                      </c:pt>
                      <c:pt idx="6" formatCode="0.0E+00">
                        <c:v>1000000</c:v>
                      </c:pt>
                      <c:pt idx="7" formatCode="0.0E+00">
                        <c:v>4000000</c:v>
                      </c:pt>
                      <c:pt idx="8" formatCode="0.0E+00">
                        <c:v>10000000</c:v>
                      </c:pt>
                      <c:pt idx="9" formatCode="0.0E+00">
                        <c:v>40000000</c:v>
                      </c:pt>
                      <c:pt idx="10" formatCode="0.0E+00">
                        <c:v>100000000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'Fig管まさつ係数 '!$B$25:$B$35</c15:sqref>
                        </c15:formulaRef>
                      </c:ext>
                    </c:extLst>
                    <c:numCache>
                      <c:formatCode>0.00000_ </c:formatCode>
                      <c:ptCount val="11"/>
                      <c:pt idx="0">
                        <c:v>9.8998050591297699E-3</c:v>
                      </c:pt>
                      <c:pt idx="1">
                        <c:v>7.7221502632225034E-3</c:v>
                      </c:pt>
                      <c:pt idx="2">
                        <c:v>6.2176057924511925E-3</c:v>
                      </c:pt>
                      <c:pt idx="3">
                        <c:v>5.5249486022510511E-3</c:v>
                      </c:pt>
                      <c:pt idx="4">
                        <c:v>4.5316945249127532E-3</c:v>
                      </c:pt>
                      <c:pt idx="5">
                        <c:v>3.4564183228183651E-3</c:v>
                      </c:pt>
                      <c:pt idx="6">
                        <c:v>2.9374053930816871E-3</c:v>
                      </c:pt>
                      <c:pt idx="7">
                        <c:v>2.3448545166425455E-3</c:v>
                      </c:pt>
                      <c:pt idx="8">
                        <c:v>2.0451752631218236E-3</c:v>
                      </c:pt>
                      <c:pt idx="9">
                        <c:v>1.6914564086260484E-3</c:v>
                      </c:pt>
                      <c:pt idx="10">
                        <c:v>1.5096131144354413E-3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E-4CE2-A595-7EF057CD82F4}"/>
                  </c:ext>
                </c:extLst>
              </c15:ser>
            </c15:filteredScatterSeries>
          </c:ext>
        </c:extLst>
      </c:scatterChart>
      <c:valAx>
        <c:axId val="1706522304"/>
        <c:scaling>
          <c:logBase val="10"/>
          <c:orientation val="minMax"/>
          <c:max val="100000000"/>
          <c:min val="10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</a:t>
                </a:r>
                <a:r>
                  <a:rPr lang="en-US" sz="1400" baseline="-25000"/>
                  <a:t>L</a:t>
                </a:r>
                <a:r>
                  <a:rPr lang="en-US" sz="1400"/>
                  <a:t> [-]</a:t>
                </a:r>
              </a:p>
            </c:rich>
          </c:tx>
          <c:layout>
            <c:manualLayout>
              <c:xMode val="edge"/>
              <c:yMode val="edge"/>
              <c:x val="0.46496828697398196"/>
              <c:y val="0.9063101350400422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"/>
        <c:crossesAt val="1E-3"/>
        <c:crossBetween val="midCat"/>
        <c:majorUnit val="10"/>
        <c:minorUnit val="10"/>
      </c:valAx>
      <c:valAx>
        <c:axId val="1"/>
        <c:scaling>
          <c:logBase val="10"/>
          <c:orientation val="minMax"/>
          <c:max val="0.1"/>
          <c:min val="1E-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壁面摩擦係数 </a:t>
                </a:r>
                <a:r>
                  <a:rPr lang="en-US" altLang="ja-JP" sz="1400"/>
                  <a:t>C</a:t>
                </a:r>
                <a:r>
                  <a:rPr lang="en-US" altLang="ja-JP" sz="1400" baseline="-25000"/>
                  <a:t>f</a:t>
                </a:r>
                <a:r>
                  <a:rPr lang="en-US" altLang="ja-JP" sz="1400"/>
                  <a:t> </a:t>
                </a:r>
                <a:r>
                  <a:rPr lang="en-US" sz="1400"/>
                  <a:t>[-]</a:t>
                </a:r>
              </a:p>
            </c:rich>
          </c:tx>
          <c:layout>
            <c:manualLayout>
              <c:xMode val="edge"/>
              <c:yMode val="edge"/>
              <c:x val="1.7559611258589514E-2"/>
              <c:y val="0.2190165626651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706522304"/>
        <c:crossesAt val="1E-3"/>
        <c:crossBetween val="midCat"/>
      </c:valAx>
      <c:spPr>
        <a:noFill/>
        <a:ln w="1905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 panose="020B0604020202020204" pitchFamily="34" charset="0"/>
          <a:ea typeface="ＭＳ Ｐゴシック"/>
          <a:cs typeface="Arial" panose="020B0604020202020204" pitchFamily="34" charset="0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1726141858922"/>
          <c:y val="6.8586413046828734E-2"/>
          <c:w val="0.5254859309732749"/>
          <c:h val="0.73896328895615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'Fig管まさつ係数 '!$B$1</c:f>
              <c:strCache>
                <c:ptCount val="1"/>
                <c:pt idx="0">
                  <c:v>f by Churchill eq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'!$B$3:$B$12</c:f>
              <c:numCache>
                <c:formatCode>0.000000_ </c:formatCode>
                <c:ptCount val="10"/>
                <c:pt idx="0">
                  <c:v>1.1140262552493875E-2</c:v>
                </c:pt>
                <c:pt idx="1">
                  <c:v>6.1776761281210554E-3</c:v>
                </c:pt>
                <c:pt idx="2">
                  <c:v>5.4699732652283319E-3</c:v>
                </c:pt>
                <c:pt idx="3">
                  <c:v>4.4727895042663696E-3</c:v>
                </c:pt>
                <c:pt idx="4">
                  <c:v>3.4126356759489047E-3</c:v>
                </c:pt>
                <c:pt idx="5">
                  <c:v>2.9062616202663229E-3</c:v>
                </c:pt>
                <c:pt idx="6">
                  <c:v>2.3303524964539825E-3</c:v>
                </c:pt>
                <c:pt idx="7">
                  <c:v>2.0388450519563564E-3</c:v>
                </c:pt>
                <c:pt idx="8">
                  <c:v>1.6917920034858983E-3</c:v>
                </c:pt>
                <c:pt idx="9">
                  <c:v>1.5088840001091825E-3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5-4CE3-A48C-6B746FEBB98F}"/>
            </c:ext>
          </c:extLst>
        </c:ser>
        <c:ser>
          <c:idx val="1"/>
          <c:order val="1"/>
          <c:tx>
            <c:strRef>
              <c:f>'Fig管まさつ係数 '!$H$1</c:f>
              <c:strCache>
                <c:ptCount val="1"/>
                <c:pt idx="0">
                  <c:v>0.004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'!$H$3:$H$12</c:f>
              <c:numCache>
                <c:formatCode>0.000000_ </c:formatCode>
                <c:ptCount val="10"/>
                <c:pt idx="0">
                  <c:v>1.2123955293054094E-2</c:v>
                </c:pt>
                <c:pt idx="1">
                  <c:v>8.2163308509509859E-3</c:v>
                </c:pt>
                <c:pt idx="2">
                  <c:v>7.8422242395038734E-3</c:v>
                </c:pt>
                <c:pt idx="3">
                  <c:v>7.4500143424655494E-3</c:v>
                </c:pt>
                <c:pt idx="4">
                  <c:v>7.2143978320522578E-3</c:v>
                </c:pt>
                <c:pt idx="5">
                  <c:v>7.1590400523312558E-3</c:v>
                </c:pt>
                <c:pt idx="6">
                  <c:v>7.1278823489064821E-3</c:v>
                </c:pt>
                <c:pt idx="7">
                  <c:v>7.1207964946386221E-3</c:v>
                </c:pt>
                <c:pt idx="8">
                  <c:v>7.1168479857028665E-3</c:v>
                </c:pt>
                <c:pt idx="9">
                  <c:v>7.1159540242417109E-3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5-4CE3-A48C-6B746FEBB98F}"/>
            </c:ext>
          </c:extLst>
        </c:ser>
        <c:ser>
          <c:idx val="2"/>
          <c:order val="2"/>
          <c:tx>
            <c:strRef>
              <c:f>'Fig管まさつ係数 '!$I$1</c:f>
              <c:strCache>
                <c:ptCount val="1"/>
                <c:pt idx="0">
                  <c:v>0.01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'!$I$3:$I$12</c:f>
              <c:numCache>
                <c:formatCode>0.000000_ </c:formatCode>
                <c:ptCount val="10"/>
                <c:pt idx="0">
                  <c:v>1.3452640740232006E-2</c:v>
                </c:pt>
                <c:pt idx="1">
                  <c:v>1.0228753087956462E-2</c:v>
                </c:pt>
                <c:pt idx="2">
                  <c:v>9.9657335842807688E-3</c:v>
                </c:pt>
                <c:pt idx="3">
                  <c:v>9.7032333239363364E-3</c:v>
                </c:pt>
                <c:pt idx="4">
                  <c:v>9.5527084338200095E-3</c:v>
                </c:pt>
                <c:pt idx="5">
                  <c:v>9.5181735065250957E-3</c:v>
                </c:pt>
                <c:pt idx="6">
                  <c:v>9.4988788105700595E-3</c:v>
                </c:pt>
                <c:pt idx="7">
                  <c:v>9.4945053254770432E-3</c:v>
                </c:pt>
                <c:pt idx="8">
                  <c:v>9.4920705914944871E-3</c:v>
                </c:pt>
                <c:pt idx="9">
                  <c:v>9.4915195886347246E-3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85-4CE3-A48C-6B746FEBB98F}"/>
            </c:ext>
          </c:extLst>
        </c:ser>
        <c:ser>
          <c:idx val="3"/>
          <c:order val="3"/>
          <c:tx>
            <c:strRef>
              <c:f>'Fig管まさつ係数 '!$J$1</c:f>
              <c:strCache>
                <c:ptCount val="1"/>
                <c:pt idx="0">
                  <c:v>e/D=0.02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'!$J$3:$J$12</c:f>
              <c:numCache>
                <c:formatCode>0.000000_ </c:formatCode>
                <c:ptCount val="10"/>
                <c:pt idx="0">
                  <c:v>1.2518406614223617E-2</c:v>
                </c:pt>
                <c:pt idx="1">
                  <c:v>8.8629753900186514E-3</c:v>
                </c:pt>
                <c:pt idx="2">
                  <c:v>8.5352268924921079E-3</c:v>
                </c:pt>
                <c:pt idx="3">
                  <c:v>8.1993718424822337E-3</c:v>
                </c:pt>
                <c:pt idx="4">
                  <c:v>8.0020902404709174E-3</c:v>
                </c:pt>
                <c:pt idx="5">
                  <c:v>7.9562835089177948E-3</c:v>
                </c:pt>
                <c:pt idx="6">
                  <c:v>7.9305975034378324E-3</c:v>
                </c:pt>
                <c:pt idx="7">
                  <c:v>7.924765812709806E-3</c:v>
                </c:pt>
                <c:pt idx="8">
                  <c:v>7.9215177574219354E-3</c:v>
                </c:pt>
                <c:pt idx="9">
                  <c:v>7.920782539910836E-3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85-4CE3-A48C-6B746FEBB98F}"/>
            </c:ext>
          </c:extLst>
        </c:ser>
        <c:ser>
          <c:idx val="4"/>
          <c:order val="4"/>
          <c:tx>
            <c:strRef>
              <c:f>'Fig管まさつ係数 '!$L$1</c:f>
              <c:strCache>
                <c:ptCount val="1"/>
                <c:pt idx="0">
                  <c:v>カルマン式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'Fig管まさつ係数 '!$A$4:$A$12</c:f>
              <c:numCache>
                <c:formatCode>0.00E+00</c:formatCode>
                <c:ptCount val="9"/>
                <c:pt idx="0">
                  <c:v>24000</c:v>
                </c:pt>
                <c:pt idx="1">
                  <c:v>40000</c:v>
                </c:pt>
                <c:pt idx="2">
                  <c:v>100000</c:v>
                </c:pt>
                <c:pt idx="3">
                  <c:v>400000</c:v>
                </c:pt>
                <c:pt idx="4">
                  <c:v>1000000</c:v>
                </c:pt>
                <c:pt idx="5">
                  <c:v>4000000</c:v>
                </c:pt>
                <c:pt idx="6">
                  <c:v>10000000</c:v>
                </c:pt>
                <c:pt idx="7">
                  <c:v>40000000</c:v>
                </c:pt>
                <c:pt idx="8">
                  <c:v>100000000</c:v>
                </c:pt>
              </c:numCache>
            </c:numRef>
          </c:xVal>
          <c:yVal>
            <c:numRef>
              <c:f>'Fig管まさつ係数 '!$L$4:$L$12</c:f>
              <c:numCache>
                <c:formatCode>General</c:formatCode>
                <c:ptCount val="9"/>
                <c:pt idx="0">
                  <c:v>7.7270000000000004E-3</c:v>
                </c:pt>
                <c:pt idx="1">
                  <c:v>5.496E-3</c:v>
                </c:pt>
                <c:pt idx="2">
                  <c:v>4.4999999999999997E-3</c:v>
                </c:pt>
                <c:pt idx="3">
                  <c:v>3.4280000000000001E-3</c:v>
                </c:pt>
                <c:pt idx="4">
                  <c:v>2.9129999999999998E-3</c:v>
                </c:pt>
                <c:pt idx="5">
                  <c:v>2.3249999999999998E-3</c:v>
                </c:pt>
                <c:pt idx="6">
                  <c:v>2.0265999999999999E-3</c:v>
                </c:pt>
                <c:pt idx="7">
                  <c:v>1.6720000000000001E-3</c:v>
                </c:pt>
                <c:pt idx="8">
                  <c:v>1.4857E-3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85-4CE3-A48C-6B746FEBB98F}"/>
            </c:ext>
          </c:extLst>
        </c:ser>
        <c:ser>
          <c:idx val="5"/>
          <c:order val="5"/>
          <c:tx>
            <c:strRef>
              <c:f>'Fig管まさつ係数 '!$A$16</c:f>
              <c:strCache>
                <c:ptCount val="1"/>
                <c:pt idx="0">
                  <c:v>層流　f=16/Re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'!$A$17:$A$20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'Fig管まさつ係数 '!$B$17:$B$20</c:f>
              <c:numCache>
                <c:formatCode>General</c:formatCode>
                <c:ptCount val="4"/>
                <c:pt idx="0">
                  <c:v>0.16</c:v>
                </c:pt>
                <c:pt idx="1">
                  <c:v>0.04</c:v>
                </c:pt>
                <c:pt idx="2">
                  <c:v>1.6E-2</c:v>
                </c:pt>
                <c:pt idx="3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85-4CE3-A48C-6B746FEBB98F}"/>
            </c:ext>
          </c:extLst>
        </c:ser>
        <c:ser>
          <c:idx val="6"/>
          <c:order val="6"/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'!$F$3:$F$12</c:f>
              <c:numCache>
                <c:formatCode>0.000000_ </c:formatCode>
                <c:ptCount val="10"/>
                <c:pt idx="0">
                  <c:v>1.1166117711095469E-2</c:v>
                </c:pt>
                <c:pt idx="1">
                  <c:v>6.246326439463201E-3</c:v>
                </c:pt>
                <c:pt idx="2">
                  <c:v>5.5598724239906677E-3</c:v>
                </c:pt>
                <c:pt idx="3">
                  <c:v>4.6204923050146215E-3</c:v>
                </c:pt>
                <c:pt idx="4">
                  <c:v>3.7211957216673219E-3</c:v>
                </c:pt>
                <c:pt idx="5">
                  <c:v>3.382328771485399E-3</c:v>
                </c:pt>
                <c:pt idx="6">
                  <c:v>3.1276743234411554E-3</c:v>
                </c:pt>
                <c:pt idx="7">
                  <c:v>3.0582763387928262E-3</c:v>
                </c:pt>
                <c:pt idx="8">
                  <c:v>3.0169886711625981E-3</c:v>
                </c:pt>
                <c:pt idx="9">
                  <c:v>3.0073479147975238E-3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85-4CE3-A48C-6B746FEBB98F}"/>
            </c:ext>
          </c:extLst>
        </c:ser>
        <c:ser>
          <c:idx val="7"/>
          <c:order val="7"/>
          <c:marker>
            <c:symbol val="none"/>
          </c:marker>
          <c:xVal>
            <c:numRef>
              <c:f>'Fig管まさつ係数 '!$A$3:$A$12</c:f>
              <c:numCache>
                <c:formatCode>0.00E+00</c:formatCode>
                <c:ptCount val="10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40000000</c:v>
                </c:pt>
                <c:pt idx="9">
                  <c:v>100000000</c:v>
                </c:pt>
              </c:numCache>
            </c:numRef>
          </c:xVal>
          <c:yVal>
            <c:numRef>
              <c:f>'Fig管まさつ係数 '!$E$3:$E$12</c:f>
              <c:numCache>
                <c:formatCode>0.000000_ </c:formatCode>
                <c:ptCount val="10"/>
                <c:pt idx="0">
                  <c:v>1.1142851383950034E-2</c:v>
                </c:pt>
                <c:pt idx="1">
                  <c:v>6.1846153943658872E-3</c:v>
                </c:pt>
                <c:pt idx="2">
                  <c:v>5.4791223180772914E-3</c:v>
                </c:pt>
                <c:pt idx="3">
                  <c:v>4.4881776638156972E-3</c:v>
                </c:pt>
                <c:pt idx="4">
                  <c:v>3.4478913184489749E-3</c:v>
                </c:pt>
                <c:pt idx="5">
                  <c:v>2.9680307949178247E-3</c:v>
                </c:pt>
                <c:pt idx="6">
                  <c:v>2.4711211654864051E-3</c:v>
                </c:pt>
                <c:pt idx="7">
                  <c:v>2.2682600190739974E-3</c:v>
                </c:pt>
                <c:pt idx="8">
                  <c:v>2.1057374403618367E-3</c:v>
                </c:pt>
                <c:pt idx="9">
                  <c:v>2.0592343344411125E-3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85-4CE3-A48C-6B746FEBB98F}"/>
            </c:ext>
          </c:extLst>
        </c:ser>
        <c:ser>
          <c:idx val="8"/>
          <c:order val="8"/>
          <c:marker>
            <c:symbol val="none"/>
          </c:marker>
          <c:xVal>
            <c:numRef>
              <c:f>'Fig管まさつ係数 '!$A$3:$A$8</c:f>
              <c:numCache>
                <c:formatCode>0.00E+00</c:formatCode>
                <c:ptCount val="6"/>
                <c:pt idx="0">
                  <c:v>3000</c:v>
                </c:pt>
                <c:pt idx="1">
                  <c:v>24000</c:v>
                </c:pt>
                <c:pt idx="2">
                  <c:v>40000</c:v>
                </c:pt>
                <c:pt idx="3">
                  <c:v>100000</c:v>
                </c:pt>
                <c:pt idx="4">
                  <c:v>400000</c:v>
                </c:pt>
                <c:pt idx="5">
                  <c:v>1000000</c:v>
                </c:pt>
              </c:numCache>
            </c:numRef>
          </c:xVal>
          <c:yVal>
            <c:numRef>
              <c:f>'Fig管まさつ係数 '!$O$3:$O$8</c:f>
              <c:numCache>
                <c:formatCode>0.00E+00</c:formatCode>
                <c:ptCount val="6"/>
                <c:pt idx="0">
                  <c:v>1.0687993224523644E-2</c:v>
                </c:pt>
                <c:pt idx="1">
                  <c:v>6.3551187938521957E-3</c:v>
                </c:pt>
                <c:pt idx="2">
                  <c:v>5.5932146391855925E-3</c:v>
                </c:pt>
                <c:pt idx="3">
                  <c:v>4.4481198822556613E-3</c:v>
                </c:pt>
                <c:pt idx="4">
                  <c:v>3.1452957322736855E-3</c:v>
                </c:pt>
                <c:pt idx="5">
                  <c:v>2.5013616291931886E-3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85-4CE3-A48C-6B746FEB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22304"/>
        <c:axId val="1"/>
      </c:scatterChart>
      <c:valAx>
        <c:axId val="170652230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Re</a:t>
                </a:r>
              </a:p>
            </c:rich>
          </c:tx>
          <c:layout>
            <c:manualLayout>
              <c:xMode val="edge"/>
              <c:yMode val="edge"/>
              <c:x val="0.39009287222760974"/>
              <c:y val="0.898260764419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At val="1E-3"/>
        <c:crossBetween val="midCat"/>
        <c:majorUnit val="10"/>
        <c:minorUnit val="10"/>
      </c:valAx>
      <c:valAx>
        <c:axId val="1"/>
        <c:scaling>
          <c:logBase val="10"/>
          <c:orientation val="minMax"/>
          <c:max val="1"/>
          <c:min val="1E-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f</a:t>
                </a:r>
              </a:p>
            </c:rich>
          </c:tx>
          <c:layout>
            <c:manualLayout>
              <c:xMode val="edge"/>
              <c:yMode val="edge"/>
              <c:x val="2.412945601407895E-2"/>
              <c:y val="0.42479326790293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706522304"/>
        <c:crossesAt val="1E-3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56466396579855"/>
          <c:y val="8.9983605955277471E-4"/>
          <c:w val="0.23636027486557509"/>
          <c:h val="0.93289870074609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1725347803028"/>
          <c:y val="4.098118170011357E-2"/>
          <c:w val="0.7534652468959514"/>
          <c:h val="0.8245395412529954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'Fig管まさつ係数 '!$A$16</c:f>
              <c:strCache>
                <c:ptCount val="1"/>
                <c:pt idx="0">
                  <c:v>層流　f=16/Re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'Fig管まさつ係数 '!$A$17:$A$20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'Fig管まさつ係数 '!$B$17:$B$20</c:f>
              <c:numCache>
                <c:formatCode>General</c:formatCode>
                <c:ptCount val="4"/>
                <c:pt idx="0">
                  <c:v>0.16</c:v>
                </c:pt>
                <c:pt idx="1">
                  <c:v>0.04</c:v>
                </c:pt>
                <c:pt idx="2">
                  <c:v>1.6E-2</c:v>
                </c:pt>
                <c:pt idx="3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CAA-9916-8D01DC52AF1B}"/>
            </c:ext>
          </c:extLst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'!$A$25:$A$35</c:f>
              <c:numCache>
                <c:formatCode>0.00E+00</c:formatCode>
                <c:ptCount val="11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  <c:pt idx="9" formatCode="0.0E+00">
                  <c:v>40000000</c:v>
                </c:pt>
                <c:pt idx="10" formatCode="0.0E+00">
                  <c:v>100000000</c:v>
                </c:pt>
              </c:numCache>
            </c:numRef>
          </c:xVal>
          <c:yVal>
            <c:numRef>
              <c:f>'Fig管まさつ係数 '!$C$25:$C$35</c:f>
              <c:numCache>
                <c:formatCode>0.00000_ </c:formatCode>
                <c:ptCount val="11"/>
                <c:pt idx="0">
                  <c:v>1.0151603820032837E-2</c:v>
                </c:pt>
                <c:pt idx="1">
                  <c:v>8.089301441406219E-3</c:v>
                </c:pt>
                <c:pt idx="2">
                  <c:v>6.7605320341438133E-3</c:v>
                </c:pt>
                <c:pt idx="3">
                  <c:v>6.2091433335225692E-3</c:v>
                </c:pt>
                <c:pt idx="4">
                  <c:v>5.5460003755369329E-3</c:v>
                </c:pt>
                <c:pt idx="5">
                  <c:v>5.0909865650793917E-3</c:v>
                </c:pt>
                <c:pt idx="6">
                  <c:v>4.9818012308742018E-3</c:v>
                </c:pt>
                <c:pt idx="7">
                  <c:v>4.9240275511074644E-3</c:v>
                </c:pt>
                <c:pt idx="8">
                  <c:v>4.912191535789554E-3</c:v>
                </c:pt>
                <c:pt idx="9">
                  <c:v>4.9062368311172718E-3</c:v>
                </c:pt>
                <c:pt idx="10">
                  <c:v>4.9050429225670064E-3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8-4CAA-9916-8D01DC52AF1B}"/>
            </c:ext>
          </c:extLst>
        </c:ser>
        <c:ser>
          <c:idx val="3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'!$A$25:$A$35</c:f>
              <c:numCache>
                <c:formatCode>0.00E+00</c:formatCode>
                <c:ptCount val="11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  <c:pt idx="9" formatCode="0.0E+00">
                  <c:v>40000000</c:v>
                </c:pt>
                <c:pt idx="10" formatCode="0.0E+00">
                  <c:v>100000000</c:v>
                </c:pt>
              </c:numCache>
            </c:numRef>
          </c:xVal>
          <c:yVal>
            <c:numRef>
              <c:f>'Fig管まさつ係数 '!$D$25:$D$35</c:f>
              <c:numCache>
                <c:formatCode>0.00000_ </c:formatCode>
                <c:ptCount val="11"/>
                <c:pt idx="0">
                  <c:v>1.2205958267325741E-2</c:v>
                </c:pt>
                <c:pt idx="1">
                  <c:v>1.076151403627768E-2</c:v>
                </c:pt>
                <c:pt idx="2">
                  <c:v>1.0054694089951343E-2</c:v>
                </c:pt>
                <c:pt idx="3">
                  <c:v>9.8286477534660441E-3</c:v>
                </c:pt>
                <c:pt idx="4">
                  <c:v>9.6134047941280019E-3</c:v>
                </c:pt>
                <c:pt idx="5">
                  <c:v>9.5010180841771149E-3</c:v>
                </c:pt>
                <c:pt idx="6">
                  <c:v>9.4781265695411294E-3</c:v>
                </c:pt>
                <c:pt idx="7">
                  <c:v>9.46662718683388E-3</c:v>
                </c:pt>
                <c:pt idx="8">
                  <c:v>9.464322982166113E-3</c:v>
                </c:pt>
                <c:pt idx="9">
                  <c:v>9.463170336860777E-3</c:v>
                </c:pt>
                <c:pt idx="10">
                  <c:v>9.4629397643233113E-3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8-4CAA-9916-8D01DC52AF1B}"/>
            </c:ext>
          </c:extLst>
        </c:ser>
        <c:ser>
          <c:idx val="4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'!$A$25:$A$35</c:f>
              <c:numCache>
                <c:formatCode>0.00E+00</c:formatCode>
                <c:ptCount val="11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  <c:pt idx="9" formatCode="0.0E+00">
                  <c:v>40000000</c:v>
                </c:pt>
                <c:pt idx="10" formatCode="0.0E+00">
                  <c:v>100000000</c:v>
                </c:pt>
              </c:numCache>
            </c:numRef>
          </c:xVal>
          <c:yVal>
            <c:numRef>
              <c:f>'Fig管まさつ係数 '!$E$25:$E$35</c:f>
              <c:numCache>
                <c:formatCode>0.00000_ </c:formatCode>
                <c:ptCount val="11"/>
                <c:pt idx="0">
                  <c:v>1.4182280464268235E-2</c:v>
                </c:pt>
                <c:pt idx="1">
                  <c:v>1.3044489862572879E-2</c:v>
                </c:pt>
                <c:pt idx="2">
                  <c:v>1.2535362342766863E-2</c:v>
                </c:pt>
                <c:pt idx="3">
                  <c:v>1.2380750270985709E-2</c:v>
                </c:pt>
                <c:pt idx="4">
                  <c:v>1.2237614162586704E-2</c:v>
                </c:pt>
                <c:pt idx="5">
                  <c:v>1.2164535941096899E-2</c:v>
                </c:pt>
                <c:pt idx="6">
                  <c:v>1.2149794467626738E-2</c:v>
                </c:pt>
                <c:pt idx="7">
                  <c:v>1.2142407734335205E-2</c:v>
                </c:pt>
                <c:pt idx="8">
                  <c:v>1.2140929102566688E-2</c:v>
                </c:pt>
                <c:pt idx="9">
                  <c:v>1.2140189625768729E-2</c:v>
                </c:pt>
                <c:pt idx="10">
                  <c:v>1.2140041717530619E-2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8-4CAA-9916-8D01DC52AF1B}"/>
            </c:ext>
          </c:extLst>
        </c:ser>
        <c:ser>
          <c:idx val="0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'!$A$25:$A$35</c:f>
              <c:numCache>
                <c:formatCode>0.00E+00</c:formatCode>
                <c:ptCount val="11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  <c:pt idx="9" formatCode="0.0E+00">
                  <c:v>40000000</c:v>
                </c:pt>
                <c:pt idx="10" formatCode="0.0E+00">
                  <c:v>100000000</c:v>
                </c:pt>
              </c:numCache>
            </c:numRef>
          </c:xVal>
          <c:yVal>
            <c:numRef>
              <c:f>'Fig管まさつ係数 '!$B$25:$B$35</c:f>
              <c:numCache>
                <c:formatCode>0.00000_ </c:formatCode>
                <c:ptCount val="11"/>
                <c:pt idx="0">
                  <c:v>9.8998050591297699E-3</c:v>
                </c:pt>
                <c:pt idx="1">
                  <c:v>7.7221502632225034E-3</c:v>
                </c:pt>
                <c:pt idx="2">
                  <c:v>6.2176057924511925E-3</c:v>
                </c:pt>
                <c:pt idx="3">
                  <c:v>5.5249486022510511E-3</c:v>
                </c:pt>
                <c:pt idx="4">
                  <c:v>4.5316945249127532E-3</c:v>
                </c:pt>
                <c:pt idx="5">
                  <c:v>3.4564183228183651E-3</c:v>
                </c:pt>
                <c:pt idx="6">
                  <c:v>2.9374053930816871E-3</c:v>
                </c:pt>
                <c:pt idx="7">
                  <c:v>2.3448545166425455E-3</c:v>
                </c:pt>
                <c:pt idx="8">
                  <c:v>2.0451752631218236E-3</c:v>
                </c:pt>
                <c:pt idx="9">
                  <c:v>1.6914564086260484E-3</c:v>
                </c:pt>
                <c:pt idx="10">
                  <c:v>1.5096131144354413E-3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E8-4CAA-9916-8D01DC52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22304"/>
        <c:axId val="1"/>
      </c:scatterChart>
      <c:valAx>
        <c:axId val="170652230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 [-]</a:t>
                </a:r>
              </a:p>
            </c:rich>
          </c:tx>
          <c:layout>
            <c:manualLayout>
              <c:xMode val="edge"/>
              <c:yMode val="edge"/>
              <c:x val="0.43154357000711696"/>
              <c:y val="0.9396686283779744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"/>
        <c:crossesAt val="1E-3"/>
        <c:crossBetween val="midCat"/>
        <c:majorUnit val="10"/>
        <c:minorUnit val="10"/>
      </c:valAx>
      <c:valAx>
        <c:axId val="1"/>
        <c:scaling>
          <c:logBase val="10"/>
          <c:orientation val="minMax"/>
          <c:max val="0.1"/>
          <c:min val="1E-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Fanning</a:t>
                </a:r>
                <a:r>
                  <a:rPr lang="ja-JP" altLang="en-US" sz="1400"/>
                  <a:t>の管摩擦係数 </a:t>
                </a:r>
                <a:r>
                  <a:rPr lang="en-US" sz="1400"/>
                  <a:t>f [-]</a:t>
                </a:r>
              </a:p>
            </c:rich>
          </c:tx>
          <c:layout>
            <c:manualLayout>
              <c:xMode val="edge"/>
              <c:yMode val="edge"/>
              <c:x val="8.0096464625859596E-3"/>
              <c:y val="0.28124593121511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706522304"/>
        <c:crossesAt val="1E-3"/>
        <c:crossBetween val="midCat"/>
      </c:valAx>
      <c:spPr>
        <a:noFill/>
        <a:ln w="1905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 panose="020B0604020202020204" pitchFamily="34" charset="0"/>
          <a:ea typeface="ＭＳ Ｐゴシック"/>
          <a:cs typeface="Arial" panose="020B0604020202020204" pitchFamily="34" charset="0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6884493638392"/>
          <c:y val="3.8275854723612737E-2"/>
          <c:w val="0.73038398648711267"/>
          <c:h val="0.82453956757908198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'!$A$39:$A$42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'Fig管まさつ係数 '!$B$39:$B$42</c:f>
              <c:numCache>
                <c:formatCode>0.00E+00</c:formatCode>
                <c:ptCount val="4"/>
                <c:pt idx="0">
                  <c:v>3200</c:v>
                </c:pt>
                <c:pt idx="1">
                  <c:v>12800</c:v>
                </c:pt>
                <c:pt idx="2">
                  <c:v>32000</c:v>
                </c:pt>
                <c:pt idx="3">
                  <c:v>64000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D-436A-984D-540358E4AAEE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'!$A$45:$A$53</c:f>
              <c:numCache>
                <c:formatCode>0.00E+00</c:formatCode>
                <c:ptCount val="9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</c:numCache>
            </c:numRef>
          </c:xVal>
          <c:yVal>
            <c:numRef>
              <c:f>'Fig管まさつ係数 '!$B$45:$B$53</c:f>
              <c:numCache>
                <c:formatCode>0.0E+00</c:formatCode>
                <c:ptCount val="9"/>
                <c:pt idx="0">
                  <c:v>316793.76189215266</c:v>
                </c:pt>
                <c:pt idx="1">
                  <c:v>1544430.0526445007</c:v>
                </c:pt>
                <c:pt idx="2">
                  <c:v>7162681.8729037736</c:v>
                </c:pt>
                <c:pt idx="3">
                  <c:v>17679835.527203362</c:v>
                </c:pt>
                <c:pt idx="4">
                  <c:v>90633890.498255059</c:v>
                </c:pt>
                <c:pt idx="5">
                  <c:v>1106053863.3018768</c:v>
                </c:pt>
                <c:pt idx="6">
                  <c:v>5874810786.1633739</c:v>
                </c:pt>
                <c:pt idx="7">
                  <c:v>75035344532.561462</c:v>
                </c:pt>
                <c:pt idx="8">
                  <c:v>409035052624.36475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D-436A-984D-540358E4AAEE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'!$A$45:$A$53</c:f>
              <c:numCache>
                <c:formatCode>0.00E+00</c:formatCode>
                <c:ptCount val="9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</c:numCache>
            </c:numRef>
          </c:xVal>
          <c:yVal>
            <c:numRef>
              <c:f>'Fig管まさつ係数 '!$C$45:$C$53</c:f>
              <c:numCache>
                <c:formatCode>0.0E+00</c:formatCode>
                <c:ptCount val="9"/>
                <c:pt idx="0">
                  <c:v>324851.32224105077</c:v>
                </c:pt>
                <c:pt idx="1">
                  <c:v>1617860.2882812438</c:v>
                </c:pt>
                <c:pt idx="2">
                  <c:v>7788132.9033336733</c:v>
                </c:pt>
                <c:pt idx="3">
                  <c:v>19869258.667272221</c:v>
                </c:pt>
                <c:pt idx="4">
                  <c:v>110920007.51073866</c:v>
                </c:pt>
                <c:pt idx="5">
                  <c:v>1629115700.8254054</c:v>
                </c:pt>
                <c:pt idx="6">
                  <c:v>9963602461.7484035</c:v>
                </c:pt>
                <c:pt idx="7">
                  <c:v>157568881635.43887</c:v>
                </c:pt>
                <c:pt idx="8">
                  <c:v>982438307157.91077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5D-436A-984D-540358E4AAEE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'!$A$45:$A$53</c:f>
              <c:numCache>
                <c:formatCode>0.00E+00</c:formatCode>
                <c:ptCount val="9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</c:numCache>
            </c:numRef>
          </c:xVal>
          <c:yVal>
            <c:numRef>
              <c:f>'Fig管まさつ係数 '!$D$45:$D$53</c:f>
              <c:numCache>
                <c:formatCode>0.0E+00</c:formatCode>
                <c:ptCount val="9"/>
                <c:pt idx="0">
                  <c:v>390590.66455442371</c:v>
                </c:pt>
                <c:pt idx="1">
                  <c:v>2152302.8072555359</c:v>
                </c:pt>
                <c:pt idx="2">
                  <c:v>11583007.591623947</c:v>
                </c:pt>
                <c:pt idx="3">
                  <c:v>31451672.811091341</c:v>
                </c:pt>
                <c:pt idx="4">
                  <c:v>192268095.88256004</c:v>
                </c:pt>
                <c:pt idx="5">
                  <c:v>3040325786.936677</c:v>
                </c:pt>
                <c:pt idx="6">
                  <c:v>18956253139.08226</c:v>
                </c:pt>
                <c:pt idx="7">
                  <c:v>302932069978.68414</c:v>
                </c:pt>
                <c:pt idx="8">
                  <c:v>1892864596433.2227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5D-436A-984D-540358E4AAEE}"/>
            </c:ext>
          </c:extLst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'Fig管まさつ係数 '!$A$45:$A$53</c:f>
              <c:numCache>
                <c:formatCode>0.00E+00</c:formatCode>
                <c:ptCount val="9"/>
                <c:pt idx="0" formatCode="0.0E+00">
                  <c:v>4000</c:v>
                </c:pt>
                <c:pt idx="1">
                  <c:v>10000</c:v>
                </c:pt>
                <c:pt idx="2" formatCode="0.0E+00">
                  <c:v>24000</c:v>
                </c:pt>
                <c:pt idx="3" formatCode="0.0E+00">
                  <c:v>40000</c:v>
                </c:pt>
                <c:pt idx="4" formatCode="0.0E+00">
                  <c:v>100000</c:v>
                </c:pt>
                <c:pt idx="5" formatCode="0.0E+00">
                  <c:v>400000</c:v>
                </c:pt>
                <c:pt idx="6" formatCode="0.0E+00">
                  <c:v>1000000</c:v>
                </c:pt>
                <c:pt idx="7" formatCode="0.0E+00">
                  <c:v>4000000</c:v>
                </c:pt>
                <c:pt idx="8" formatCode="0.0E+00">
                  <c:v>10000000</c:v>
                </c:pt>
              </c:numCache>
            </c:numRef>
          </c:xVal>
          <c:yVal>
            <c:numRef>
              <c:f>'Fig管まさつ係数 '!$E$45:$E$53</c:f>
              <c:numCache>
                <c:formatCode>0.0E+00</c:formatCode>
                <c:ptCount val="9"/>
                <c:pt idx="0">
                  <c:v>453832.97485658352</c:v>
                </c:pt>
                <c:pt idx="1">
                  <c:v>2608897.9725145758</c:v>
                </c:pt>
                <c:pt idx="2">
                  <c:v>14440737.418867426</c:v>
                </c:pt>
                <c:pt idx="3">
                  <c:v>39618400.86715427</c:v>
                </c:pt>
                <c:pt idx="4">
                  <c:v>244752283.25173408</c:v>
                </c:pt>
                <c:pt idx="5">
                  <c:v>3892651501.1510077</c:v>
                </c:pt>
                <c:pt idx="6">
                  <c:v>24299588935.253475</c:v>
                </c:pt>
                <c:pt idx="7">
                  <c:v>388557047498.72656</c:v>
                </c:pt>
                <c:pt idx="8">
                  <c:v>2428185820513.3374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5D-436A-984D-540358E4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22304"/>
        <c:axId val="1"/>
      </c:scatterChart>
      <c:valAx>
        <c:axId val="1706522304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 [-]</a:t>
                </a:r>
              </a:p>
            </c:rich>
          </c:tx>
          <c:layout>
            <c:manualLayout>
              <c:xMode val="edge"/>
              <c:yMode val="edge"/>
              <c:x val="0.43154357000711696"/>
              <c:y val="0.9396686283779744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"/>
        <c:crossesAt val="1E-3"/>
        <c:crossBetween val="midCat"/>
        <c:majorUnit val="10"/>
        <c:minorUnit val="10"/>
      </c:valAx>
      <c:valAx>
        <c:axId val="1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圧力損失　</a:t>
                </a:r>
                <a:r>
                  <a:rPr lang="en-US" sz="1400"/>
                  <a:t>(</a:t>
                </a:r>
                <a:r>
                  <a:rPr lang="en-US" sz="1400">
                    <a:latin typeface="Symbol" panose="05050102010706020507" pitchFamily="18" charset="2"/>
                  </a:rPr>
                  <a:t>D</a:t>
                </a:r>
                <a:r>
                  <a:rPr lang="en-US" sz="1400"/>
                  <a:t>p/L)(D</a:t>
                </a:r>
                <a:r>
                  <a:rPr lang="en-US" sz="1400" baseline="30000"/>
                  <a:t>3</a:t>
                </a:r>
                <a:r>
                  <a:rPr lang="en-US" sz="1400">
                    <a:latin typeface="Symbol" panose="05050102010706020507" pitchFamily="18" charset="2"/>
                  </a:rPr>
                  <a:t>r</a:t>
                </a:r>
                <a:r>
                  <a:rPr lang="en-US" sz="1400"/>
                  <a:t>/</a:t>
                </a:r>
                <a:r>
                  <a:rPr lang="en-US" sz="1400">
                    <a:latin typeface="Symbol" panose="05050102010706020507" pitchFamily="18" charset="2"/>
                  </a:rPr>
                  <a:t>m</a:t>
                </a:r>
                <a:r>
                  <a:rPr lang="en-US" sz="1400" baseline="30000"/>
                  <a:t>2</a:t>
                </a:r>
                <a:r>
                  <a:rPr lang="en-US" sz="1400"/>
                  <a:t>) [-]</a:t>
                </a:r>
              </a:p>
            </c:rich>
          </c:tx>
          <c:layout>
            <c:manualLayout>
              <c:xMode val="edge"/>
              <c:yMode val="edge"/>
              <c:x val="8.0096464625859596E-3"/>
              <c:y val="0.2812459312151198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706522304"/>
        <c:crossesAt val="1E-3"/>
        <c:crossBetween val="midCat"/>
      </c:valAx>
      <c:spPr>
        <a:noFill/>
        <a:ln w="1905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 panose="020B0604020202020204" pitchFamily="34" charset="0"/>
          <a:ea typeface="ＭＳ Ｐゴシック"/>
          <a:cs typeface="Arial" panose="020B0604020202020204" pitchFamily="34" charset="0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10</xdr:row>
      <xdr:rowOff>114300</xdr:rowOff>
    </xdr:from>
    <xdr:to>
      <xdr:col>6</xdr:col>
      <xdr:colOff>228600</xdr:colOff>
      <xdr:row>12</xdr:row>
      <xdr:rowOff>108388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828800"/>
          <a:ext cx="1447800" cy="33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16</xdr:row>
      <xdr:rowOff>57150</xdr:rowOff>
    </xdr:from>
    <xdr:to>
      <xdr:col>7</xdr:col>
      <xdr:colOff>186619</xdr:colOff>
      <xdr:row>18</xdr:row>
      <xdr:rowOff>76200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2800350"/>
          <a:ext cx="2158294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540688</xdr:colOff>
      <xdr:row>3</xdr:row>
      <xdr:rowOff>39756</xdr:rowOff>
    </xdr:from>
    <xdr:to>
      <xdr:col>12</xdr:col>
      <xdr:colOff>469127</xdr:colOff>
      <xdr:row>21</xdr:row>
      <xdr:rowOff>135172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0.16322</cdr:x>
      <cdr:y>0.82704</cdr:y>
    </cdr:from>
    <cdr:to>
      <cdr:x>0.27778</cdr:x>
      <cdr:y>0.90931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864363" y="2683020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3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0.6333</cdr:x>
      <cdr:y>0.45275</cdr:y>
    </cdr:from>
    <cdr:to>
      <cdr:x>0.72072</cdr:x>
      <cdr:y>0.53431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353667" y="1468789"/>
          <a:ext cx="462939" cy="264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乱流</a:t>
          </a:r>
        </a:p>
      </cdr:txBody>
    </cdr:sp>
  </cdr:relSizeAnchor>
  <cdr:relSizeAnchor xmlns:cdr="http://schemas.openxmlformats.org/drawingml/2006/chartDrawing">
    <cdr:from>
      <cdr:x>0.43393</cdr:x>
      <cdr:y>0.29902</cdr:y>
    </cdr:from>
    <cdr:to>
      <cdr:x>0.68018</cdr:x>
      <cdr:y>0.37903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97928" y="970058"/>
          <a:ext cx="1304014" cy="2595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0.71171</cdr:x>
      <cdr:y>0.45098</cdr:y>
    </cdr:from>
    <cdr:to>
      <cdr:x>0.95345</cdr:x>
      <cdr:y>0.54736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768920" y="1463040"/>
          <a:ext cx="1280159" cy="3126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0.31187</cdr:x>
      <cdr:y>0.82704</cdr:y>
    </cdr:from>
    <cdr:to>
      <cdr:x>0.42643</cdr:x>
      <cdr:y>0.90931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651543" y="2683021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4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0.44551</cdr:x>
      <cdr:y>0.82214</cdr:y>
    </cdr:from>
    <cdr:to>
      <cdr:x>0.56006</cdr:x>
      <cdr:y>0.90441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2359209" y="2667118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5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0.59716</cdr:x>
      <cdr:y>0.82214</cdr:y>
    </cdr:from>
    <cdr:to>
      <cdr:x>0.71171</cdr:x>
      <cdr:y>0.90441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162290" y="2667118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6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0.87794</cdr:x>
      <cdr:y>0.82459</cdr:y>
    </cdr:from>
    <cdr:to>
      <cdr:x>0.99249</cdr:x>
      <cdr:y>0.90686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4649185" y="2675070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8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0.7383</cdr:x>
      <cdr:y>0.82459</cdr:y>
    </cdr:from>
    <cdr:to>
      <cdr:x>0.85285</cdr:x>
      <cdr:y>0.90686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3909713" y="2675070"/>
          <a:ext cx="606628" cy="2669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7</a:t>
          </a:r>
          <a:endParaRPr lang="ja-JP" altLang="en-US" sz="120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0.34951</cdr:x>
      <cdr:y>0.29099</cdr:y>
    </cdr:from>
    <cdr:to>
      <cdr:x>0.43693</cdr:x>
      <cdr:y>0.37255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1850871" y="944002"/>
          <a:ext cx="462939" cy="264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層流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53094</xdr:colOff>
      <xdr:row>0</xdr:row>
      <xdr:rowOff>0</xdr:rowOff>
    </xdr:from>
    <xdr:to>
      <xdr:col>14</xdr:col>
      <xdr:colOff>356402</xdr:colOff>
      <xdr:row>21</xdr:row>
      <xdr:rowOff>103368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10</xdr:row>
      <xdr:rowOff>114299</xdr:rowOff>
    </xdr:from>
    <xdr:to>
      <xdr:col>14</xdr:col>
      <xdr:colOff>285750</xdr:colOff>
      <xdr:row>37</xdr:row>
      <xdr:rowOff>85724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262392</xdr:colOff>
      <xdr:row>38</xdr:row>
      <xdr:rowOff>135173</xdr:rowOff>
    </xdr:from>
    <xdr:to>
      <xdr:col>11</xdr:col>
      <xdr:colOff>278295</xdr:colOff>
      <xdr:row>65</xdr:row>
      <xdr:rowOff>106598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0.14457</cdr:x>
      <cdr:y>0.26802</cdr:y>
    </cdr:from>
    <cdr:to>
      <cdr:x>0.23092</cdr:x>
      <cdr:y>0.33014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74257" y="1258219"/>
          <a:ext cx="462465" cy="29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層流</a:t>
          </a:r>
        </a:p>
      </cdr:txBody>
    </cdr:sp>
  </cdr:relSizeAnchor>
  <cdr:relSizeAnchor xmlns:cdr="http://schemas.openxmlformats.org/drawingml/2006/chartDrawing">
    <cdr:from>
      <cdr:x>0.14853</cdr:x>
      <cdr:y>0.34783</cdr:y>
    </cdr:from>
    <cdr:to>
      <cdr:x>0.29016</cdr:x>
      <cdr:y>0.41201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819150" y="1600200"/>
          <a:ext cx="7810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f=16/Re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0.34197</cdr:x>
      <cdr:y>0.31884</cdr:y>
    </cdr:from>
    <cdr:to>
      <cdr:x>0.42832</cdr:x>
      <cdr:y>0.38095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885950" y="1466851"/>
          <a:ext cx="4762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乱流</a:t>
          </a:r>
        </a:p>
      </cdr:txBody>
    </cdr:sp>
  </cdr:relSizeAnchor>
  <cdr:relSizeAnchor xmlns:cdr="http://schemas.openxmlformats.org/drawingml/2006/chartDrawing">
    <cdr:from>
      <cdr:x>0.61528</cdr:x>
      <cdr:y>0.70657</cdr:y>
    </cdr:from>
    <cdr:to>
      <cdr:x>0.73273</cdr:x>
      <cdr:y>0.77489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3295232" y="3317011"/>
          <a:ext cx="629027" cy="320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2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平滑管</a:t>
          </a:r>
        </a:p>
      </cdr:txBody>
    </cdr:sp>
  </cdr:relSizeAnchor>
  <cdr:relSizeAnchor xmlns:cdr="http://schemas.openxmlformats.org/drawingml/2006/chartDrawing">
    <cdr:from>
      <cdr:x>0.65112</cdr:x>
      <cdr:y>0.36439</cdr:y>
    </cdr:from>
    <cdr:to>
      <cdr:x>0.8342</cdr:x>
      <cdr:y>0.4265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3590925" y="1676400"/>
          <a:ext cx="10096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0.02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0.70294</cdr:x>
      <cdr:y>0.41615</cdr:y>
    </cdr:from>
    <cdr:to>
      <cdr:x>0.88601</cdr:x>
      <cdr:y>0.47826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876675" y="1914525"/>
          <a:ext cx="10096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0.01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0.71503</cdr:x>
      <cdr:y>0.52381</cdr:y>
    </cdr:from>
    <cdr:to>
      <cdr:x>0.8981</cdr:x>
      <cdr:y>0.58592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3943350" y="2409825"/>
          <a:ext cx="100965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0.001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0.20835</cdr:x>
      <cdr:y>0.66605</cdr:y>
    </cdr:from>
    <cdr:to>
      <cdr:x>0.2947</cdr:x>
      <cdr:y>0.72817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146396" y="3126776"/>
          <a:ext cx="475124" cy="29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層流</a:t>
          </a:r>
        </a:p>
      </cdr:txBody>
    </cdr:sp>
  </cdr:relSizeAnchor>
  <cdr:relSizeAnchor xmlns:cdr="http://schemas.openxmlformats.org/drawingml/2006/chartDrawing">
    <cdr:from>
      <cdr:x>0.40266</cdr:x>
      <cdr:y>0.44248</cdr:y>
    </cdr:from>
    <cdr:to>
      <cdr:x>0.48901</cdr:x>
      <cdr:y>0.50459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215577" y="2077239"/>
          <a:ext cx="475123" cy="291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乱流</a:t>
          </a:r>
        </a:p>
      </cdr:txBody>
    </cdr:sp>
  </cdr:relSizeAnchor>
  <cdr:relSizeAnchor xmlns:cdr="http://schemas.openxmlformats.org/drawingml/2006/chartDrawing">
    <cdr:from>
      <cdr:x>0.74597</cdr:x>
      <cdr:y>0.32548</cdr:y>
    </cdr:from>
    <cdr:to>
      <cdr:x>0.86342</cdr:x>
      <cdr:y>0.3938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4104533" y="1527968"/>
          <a:ext cx="646245" cy="320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平滑管</a:t>
          </a:r>
        </a:p>
      </cdr:txBody>
    </cdr:sp>
  </cdr:relSizeAnchor>
  <cdr:relSizeAnchor xmlns:cdr="http://schemas.openxmlformats.org/drawingml/2006/chartDrawing">
    <cdr:from>
      <cdr:x>0.50517</cdr:x>
      <cdr:y>0.09678</cdr:y>
    </cdr:from>
    <cdr:to>
      <cdr:x>0.68825</cdr:x>
      <cdr:y>0.15889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2779578" y="454323"/>
          <a:ext cx="1007361" cy="29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0.02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0.47606</cdr:x>
      <cdr:y>0.1587</cdr:y>
    </cdr:from>
    <cdr:to>
      <cdr:x>0.65913</cdr:x>
      <cdr:y>0.22081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2619434" y="745018"/>
          <a:ext cx="1007306" cy="291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0.01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0.44769</cdr:x>
      <cdr:y>0.21385</cdr:y>
    </cdr:from>
    <cdr:to>
      <cdr:x>0.63076</cdr:x>
      <cdr:y>0.27596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2463321" y="1003937"/>
          <a:ext cx="1007306" cy="29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e/D = 0.001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0.71965</cdr:x>
      <cdr:y>0.22866</cdr:y>
    </cdr:from>
    <cdr:to>
      <cdr:x>0.80491</cdr:x>
      <cdr:y>0.31504</cdr:y>
    </cdr:to>
    <cdr:cxnSp macro="">
      <cdr:nvCxnSpPr>
        <cdr:cNvPr id="10" name="直線コネクタ 9"/>
        <cdr:cNvCxnSpPr/>
      </cdr:nvCxnSpPr>
      <cdr:spPr>
        <a:xfrm xmlns:a="http://schemas.openxmlformats.org/drawingml/2006/main">
          <a:off x="3959751" y="1073425"/>
          <a:ext cx="469127" cy="4055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0.6474</cdr:x>
      <cdr:y>0.13211</cdr:y>
    </cdr:from>
    <cdr:to>
      <cdr:x>0.70954</cdr:x>
      <cdr:y>0.18292</cdr:y>
    </cdr:to>
    <cdr:cxnSp macro="">
      <cdr:nvCxnSpPr>
        <cdr:cNvPr id="11" name="直線コネクタ 10"/>
        <cdr:cNvCxnSpPr/>
      </cdr:nvCxnSpPr>
      <cdr:spPr>
        <a:xfrm xmlns:a="http://schemas.openxmlformats.org/drawingml/2006/main">
          <a:off x="3562186" y="620201"/>
          <a:ext cx="341905" cy="2385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0.62139</cdr:x>
      <cdr:y>0.18631</cdr:y>
    </cdr:from>
    <cdr:to>
      <cdr:x>0.68353</cdr:x>
      <cdr:y>0.23712</cdr:y>
    </cdr:to>
    <cdr:cxnSp macro="">
      <cdr:nvCxnSpPr>
        <cdr:cNvPr id="13" name="直線コネクタ 12"/>
        <cdr:cNvCxnSpPr/>
      </cdr:nvCxnSpPr>
      <cdr:spPr>
        <a:xfrm xmlns:a="http://schemas.openxmlformats.org/drawingml/2006/main">
          <a:off x="3419062" y="874643"/>
          <a:ext cx="341905" cy="2385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0.60549</cdr:x>
      <cdr:y>0.23374</cdr:y>
    </cdr:from>
    <cdr:to>
      <cdr:x>0.66763</cdr:x>
      <cdr:y>0.28455</cdr:y>
    </cdr:to>
    <cdr:cxnSp macro="">
      <cdr:nvCxnSpPr>
        <cdr:cNvPr id="14" name="直線コネクタ 13"/>
        <cdr:cNvCxnSpPr/>
      </cdr:nvCxnSpPr>
      <cdr:spPr>
        <a:xfrm xmlns:a="http://schemas.openxmlformats.org/drawingml/2006/main">
          <a:off x="3331598" y="1097280"/>
          <a:ext cx="341905" cy="2385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0.33437</cdr:x>
      <cdr:y>0.70865</cdr:y>
    </cdr:from>
    <cdr:to>
      <cdr:x>0.47494</cdr:x>
      <cdr:y>0.77235</cdr:y>
    </cdr:to>
    <cdr:pic>
      <cdr:nvPicPr>
        <cdr:cNvPr id="15" name="図 14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39814" y="3326758"/>
          <a:ext cx="773459" cy="29904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0.726</cdr:x>
      <cdr:y>0.37498</cdr:y>
    </cdr:from>
    <cdr:to>
      <cdr:x>0.88343</cdr:x>
      <cdr:y>0.43868</cdr:y>
    </cdr:to>
    <cdr:pic>
      <cdr:nvPicPr>
        <cdr:cNvPr id="16" name="図 15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94647" y="1760329"/>
          <a:ext cx="866234" cy="29905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0.06792</cdr:x>
      <cdr:y>0.82699</cdr:y>
    </cdr:from>
    <cdr:to>
      <cdr:x>0.17775</cdr:x>
      <cdr:y>0.88414</cdr:y>
    </cdr:to>
    <cdr:sp macro="" textlink="">
      <cdr:nvSpPr>
        <cdr:cNvPr id="17" name="テキスト ボックス 16"/>
        <cdr:cNvSpPr txBox="1"/>
      </cdr:nvSpPr>
      <cdr:spPr>
        <a:xfrm xmlns:a="http://schemas.openxmlformats.org/drawingml/2006/main">
          <a:off x="373712" y="3882291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3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0.07514</cdr:x>
      <cdr:y>0.62543</cdr:y>
    </cdr:from>
    <cdr:to>
      <cdr:x>0.18497</cdr:x>
      <cdr:y>0.68258</cdr:y>
    </cdr:to>
    <cdr:sp macro="" textlink="">
      <cdr:nvSpPr>
        <cdr:cNvPr id="18" name="テキスト ボックス 17"/>
        <cdr:cNvSpPr txBox="1"/>
      </cdr:nvSpPr>
      <cdr:spPr>
        <a:xfrm xmlns:a="http://schemas.openxmlformats.org/drawingml/2006/main">
          <a:off x="413468" y="2936085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5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0.07081</cdr:x>
      <cdr:y>0.72875</cdr:y>
    </cdr:from>
    <cdr:to>
      <cdr:x>0.18064</cdr:x>
      <cdr:y>0.7859</cdr:y>
    </cdr:to>
    <cdr:sp macro="" textlink="">
      <cdr:nvSpPr>
        <cdr:cNvPr id="19" name="テキスト ボックス 18"/>
        <cdr:cNvSpPr txBox="1"/>
      </cdr:nvSpPr>
      <cdr:spPr>
        <a:xfrm xmlns:a="http://schemas.openxmlformats.org/drawingml/2006/main">
          <a:off x="389614" y="3421115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0.07659</cdr:x>
      <cdr:y>0.5255</cdr:y>
    </cdr:from>
    <cdr:to>
      <cdr:x>0.18642</cdr:x>
      <cdr:y>0.58265</cdr:y>
    </cdr:to>
    <cdr:sp macro="" textlink="">
      <cdr:nvSpPr>
        <cdr:cNvPr id="20" name="テキスト ボックス 19"/>
        <cdr:cNvSpPr txBox="1"/>
      </cdr:nvSpPr>
      <cdr:spPr>
        <a:xfrm xmlns:a="http://schemas.openxmlformats.org/drawingml/2006/main">
          <a:off x="421419" y="2466958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6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0.07803</cdr:x>
      <cdr:y>0.41879</cdr:y>
    </cdr:from>
    <cdr:to>
      <cdr:x>0.18786</cdr:x>
      <cdr:y>0.47594</cdr:y>
    </cdr:to>
    <cdr:sp macro="" textlink="">
      <cdr:nvSpPr>
        <cdr:cNvPr id="21" name="テキスト ボックス 20"/>
        <cdr:cNvSpPr txBox="1"/>
      </cdr:nvSpPr>
      <cdr:spPr>
        <a:xfrm xmlns:a="http://schemas.openxmlformats.org/drawingml/2006/main">
          <a:off x="429370" y="1966025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7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0.07514</cdr:x>
      <cdr:y>0.32225</cdr:y>
    </cdr:from>
    <cdr:to>
      <cdr:x>0.18497</cdr:x>
      <cdr:y>0.3794</cdr:y>
    </cdr:to>
    <cdr:sp macro="" textlink="">
      <cdr:nvSpPr>
        <cdr:cNvPr id="22" name="テキスト ボックス 21"/>
        <cdr:cNvSpPr txBox="1"/>
      </cdr:nvSpPr>
      <cdr:spPr>
        <a:xfrm xmlns:a="http://schemas.openxmlformats.org/drawingml/2006/main">
          <a:off x="413468" y="1512801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8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0.07225</cdr:x>
      <cdr:y>0.21724</cdr:y>
    </cdr:from>
    <cdr:to>
      <cdr:x>0.18208</cdr:x>
      <cdr:y>0.27439</cdr:y>
    </cdr:to>
    <cdr:sp macro="" textlink="">
      <cdr:nvSpPr>
        <cdr:cNvPr id="23" name="テキスト ボックス 22"/>
        <cdr:cNvSpPr txBox="1"/>
      </cdr:nvSpPr>
      <cdr:spPr>
        <a:xfrm xmlns:a="http://schemas.openxmlformats.org/drawingml/2006/main">
          <a:off x="397565" y="1019820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9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0.07081</cdr:x>
      <cdr:y>0.11222</cdr:y>
    </cdr:from>
    <cdr:to>
      <cdr:x>0.18064</cdr:x>
      <cdr:y>0.16937</cdr:y>
    </cdr:to>
    <cdr:sp macro="" textlink="">
      <cdr:nvSpPr>
        <cdr:cNvPr id="24" name="テキスト ボックス 23"/>
        <cdr:cNvSpPr txBox="1"/>
      </cdr:nvSpPr>
      <cdr:spPr>
        <a:xfrm xmlns:a="http://schemas.openxmlformats.org/drawingml/2006/main">
          <a:off x="389613" y="526839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0.06936</cdr:x>
      <cdr:y>0.0106</cdr:y>
    </cdr:from>
    <cdr:to>
      <cdr:x>0.17919</cdr:x>
      <cdr:y>0.06775</cdr:y>
    </cdr:to>
    <cdr:sp macro="" textlink="">
      <cdr:nvSpPr>
        <cdr:cNvPr id="25" name="テキスト ボックス 24"/>
        <cdr:cNvSpPr txBox="1"/>
      </cdr:nvSpPr>
      <cdr:spPr>
        <a:xfrm xmlns:a="http://schemas.openxmlformats.org/drawingml/2006/main">
          <a:off x="381662" y="49761"/>
          <a:ext cx="604299" cy="268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altLang="ja-JP" sz="12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altLang="ja-JP" sz="1200" baseline="30000">
              <a:latin typeface="Arial" panose="020B0604020202020204" pitchFamily="34" charset="0"/>
              <a:cs typeface="Arial" panose="020B0604020202020204" pitchFamily="34" charset="0"/>
            </a:rPr>
            <a:t>11</a:t>
          </a:r>
          <a:endParaRPr lang="ja-JP" altLang="en-US" sz="1200" baseline="30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31" sqref="J31"/>
    </sheetView>
  </sheetViews>
  <sheetFormatPr defaultColWidth="9.140625" defaultRowHeight="13.8"/>
  <cols>
    <col min="1" max="1" width="21.28515625" style="1" customWidth="1"/>
    <col min="2" max="2" width="12.85546875" style="1" customWidth="1"/>
    <col min="3" max="3" width="11.85546875" style="1" bestFit="1" customWidth="1"/>
    <col min="4" max="7" width="9.140625" style="1"/>
    <col min="8" max="8" width="11.28515625" style="1" customWidth="1"/>
    <col min="9" max="16384" width="9.140625" style="1"/>
  </cols>
  <sheetData>
    <row r="1" spans="1:9">
      <c r="B1" s="1" t="s">
        <v>35</v>
      </c>
      <c r="H1" s="1" t="s">
        <v>19</v>
      </c>
    </row>
    <row r="2" spans="1:9">
      <c r="A2" s="1" t="s">
        <v>31</v>
      </c>
      <c r="B2" s="1">
        <v>7</v>
      </c>
      <c r="C2" s="1" t="s">
        <v>20</v>
      </c>
      <c r="H2" s="1">
        <v>0.4</v>
      </c>
      <c r="I2" s="1" t="s">
        <v>20</v>
      </c>
    </row>
    <row r="3" spans="1:9">
      <c r="A3" s="1" t="s">
        <v>24</v>
      </c>
      <c r="B3" s="1">
        <v>74</v>
      </c>
      <c r="C3" s="1" t="s">
        <v>17</v>
      </c>
      <c r="D3" s="1" t="s">
        <v>36</v>
      </c>
      <c r="H3" s="1">
        <v>1</v>
      </c>
      <c r="I3" s="1" t="s">
        <v>17</v>
      </c>
    </row>
    <row r="4" spans="1:9">
      <c r="A4" s="1" t="s">
        <v>29</v>
      </c>
      <c r="B4" s="1">
        <v>254</v>
      </c>
      <c r="C4" s="1" t="s">
        <v>30</v>
      </c>
      <c r="D4" s="1" t="s">
        <v>41</v>
      </c>
      <c r="H4" s="1">
        <v>5</v>
      </c>
      <c r="I4" s="1" t="s">
        <v>30</v>
      </c>
    </row>
    <row r="5" spans="1:9">
      <c r="A5" s="1" t="s">
        <v>21</v>
      </c>
    </row>
    <row r="6" spans="1:9">
      <c r="A6" s="1" t="s">
        <v>22</v>
      </c>
      <c r="B6" s="1">
        <v>1.1639999999999999</v>
      </c>
      <c r="C6" s="1" t="s">
        <v>23</v>
      </c>
      <c r="H6" s="1">
        <v>1.1639999999999999</v>
      </c>
      <c r="I6" s="1" t="s">
        <v>23</v>
      </c>
    </row>
    <row r="7" spans="1:9">
      <c r="A7" s="1" t="s">
        <v>18</v>
      </c>
      <c r="B7" s="10">
        <v>1.8459999999999999E-5</v>
      </c>
      <c r="C7" s="1" t="s">
        <v>25</v>
      </c>
      <c r="H7" s="10">
        <v>1.8459999999999999E-5</v>
      </c>
      <c r="I7" s="1" t="s">
        <v>25</v>
      </c>
    </row>
    <row r="8" spans="1:9">
      <c r="A8" s="1" t="s">
        <v>26</v>
      </c>
      <c r="B8" s="10">
        <f>B7/B6</f>
        <v>1.5859106529209623E-5</v>
      </c>
      <c r="C8" s="1" t="s">
        <v>27</v>
      </c>
      <c r="H8" s="10">
        <f>H7/H6</f>
        <v>1.5859106529209623E-5</v>
      </c>
      <c r="I8" s="1" t="s">
        <v>27</v>
      </c>
    </row>
    <row r="10" spans="1:9">
      <c r="A10" s="1" t="s">
        <v>28</v>
      </c>
      <c r="B10" s="10">
        <f>B4*B2/B8</f>
        <v>112112242.68689057</v>
      </c>
      <c r="C10" s="1" t="s">
        <v>1</v>
      </c>
      <c r="H10" s="10">
        <f>H4*H2/H8</f>
        <v>126110.50920910075</v>
      </c>
      <c r="I10" s="1" t="s">
        <v>2</v>
      </c>
    </row>
    <row r="11" spans="1:9">
      <c r="A11" s="1" t="s">
        <v>32</v>
      </c>
      <c r="B11" s="10">
        <f>0.074*B10^(-0.2)</f>
        <v>1.8167748602773792E-3</v>
      </c>
      <c r="H11" s="10">
        <f>1.328*H10^(-0.5)</f>
        <v>3.7395766156885749E-3</v>
      </c>
    </row>
    <row r="12" spans="1:9">
      <c r="A12" s="1" t="s">
        <v>33</v>
      </c>
      <c r="B12" s="1">
        <f>2*B2*B3*B11*(1/2)*B6*B4^2</f>
        <v>70672.635141799692</v>
      </c>
      <c r="C12" s="1" t="s">
        <v>34</v>
      </c>
      <c r="H12" s="1">
        <f>2*H2*H3*H11*(1/2)*H6*H4^2</f>
        <v>4.3528671806615009E-2</v>
      </c>
      <c r="I12" s="1" t="s">
        <v>34</v>
      </c>
    </row>
    <row r="13" spans="1:9">
      <c r="B13" s="1">
        <f>B12/1000</f>
        <v>70.672635141799688</v>
      </c>
      <c r="C13" s="1" t="s">
        <v>37</v>
      </c>
    </row>
    <row r="15" spans="1:9">
      <c r="A15" s="1" t="s">
        <v>38</v>
      </c>
    </row>
    <row r="16" spans="1:9">
      <c r="A16" s="1" t="s">
        <v>39</v>
      </c>
      <c r="B16" s="1">
        <f>4*208</f>
        <v>832</v>
      </c>
      <c r="C16" s="1" t="s">
        <v>40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J29" sqref="J29"/>
    </sheetView>
  </sheetViews>
  <sheetFormatPr defaultColWidth="9.140625" defaultRowHeight="13.8"/>
  <cols>
    <col min="1" max="2" width="11.85546875" style="1" bestFit="1" customWidth="1"/>
    <col min="3" max="3" width="14.140625" style="1" customWidth="1"/>
    <col min="4" max="16384" width="9.140625" style="1"/>
  </cols>
  <sheetData>
    <row r="1" spans="1:3">
      <c r="A1" s="1" t="s">
        <v>42</v>
      </c>
    </row>
    <row r="2" spans="1:3">
      <c r="A2" s="1" t="s">
        <v>44</v>
      </c>
    </row>
    <row r="3" spans="1:3">
      <c r="A3" s="1" t="s">
        <v>2</v>
      </c>
      <c r="B3" s="1" t="s">
        <v>43</v>
      </c>
    </row>
    <row r="4" spans="1:3">
      <c r="A4" s="10">
        <v>1000</v>
      </c>
      <c r="B4" s="12">
        <f>1.328*A4^(-0.5)</f>
        <v>4.1995047327036079E-2</v>
      </c>
    </row>
    <row r="5" spans="1:3">
      <c r="A5" s="10">
        <v>3000</v>
      </c>
      <c r="B5" s="12">
        <f>1.328*A5^(-0.5)</f>
        <v>2.4245851878895355E-2</v>
      </c>
    </row>
    <row r="6" spans="1:3">
      <c r="A6" s="10">
        <v>10000</v>
      </c>
      <c r="B6" s="12">
        <f>1.328*A6^(-0.5)</f>
        <v>1.328E-2</v>
      </c>
    </row>
    <row r="7" spans="1:3">
      <c r="A7" s="10">
        <v>100000</v>
      </c>
      <c r="B7" s="12">
        <f>1.328*A7^(-0.5)</f>
        <v>4.1995047327036076E-3</v>
      </c>
    </row>
    <row r="8" spans="1:3">
      <c r="A8" s="10">
        <v>500000</v>
      </c>
      <c r="B8" s="12">
        <f>1.328*A8^(-0.5)</f>
        <v>1.8780756108314704E-3</v>
      </c>
    </row>
    <row r="9" spans="1:3">
      <c r="B9" s="1" t="s">
        <v>43</v>
      </c>
    </row>
    <row r="10" spans="1:3">
      <c r="A10" s="1" t="s">
        <v>1</v>
      </c>
      <c r="B10" s="11" t="s">
        <v>45</v>
      </c>
    </row>
    <row r="11" spans="1:3">
      <c r="A11" s="10">
        <v>500000</v>
      </c>
      <c r="B11" s="12">
        <f>0.074*A11^(-0.2)</f>
        <v>5.3633695112149469E-3</v>
      </c>
      <c r="C11" s="12"/>
    </row>
    <row r="12" spans="1:3">
      <c r="A12" s="10">
        <v>1000000</v>
      </c>
      <c r="B12" s="12">
        <f>0.074*A12^(-0.2)</f>
        <v>4.6690843491534288E-3</v>
      </c>
      <c r="C12" s="12"/>
    </row>
    <row r="13" spans="1:3">
      <c r="A13" s="10">
        <v>10000000</v>
      </c>
      <c r="B13" s="12">
        <f>0.074*A13^(-0.2)</f>
        <v>2.9459930620958788E-3</v>
      </c>
      <c r="C13" s="12"/>
    </row>
    <row r="14" spans="1:3">
      <c r="A14" s="10">
        <v>100000000</v>
      </c>
      <c r="B14" s="12">
        <f>0.074*A14^(-0.2)</f>
        <v>1.8587959593170877E-3</v>
      </c>
      <c r="C14" s="12"/>
    </row>
    <row r="15" spans="1:3">
      <c r="A15" s="10"/>
      <c r="B15" s="12"/>
      <c r="C15" s="1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E64" sqref="E64"/>
    </sheetView>
  </sheetViews>
  <sheetFormatPr defaultRowHeight="13.8"/>
  <cols>
    <col min="1" max="1" width="14.42578125" style="2" customWidth="1"/>
    <col min="2" max="5" width="19.7109375" style="2" customWidth="1"/>
    <col min="6" max="11" width="16.42578125" style="2" customWidth="1"/>
    <col min="12" max="14" width="9.140625" style="2"/>
    <col min="15" max="15" width="11.7109375" style="2" bestFit="1" customWidth="1"/>
    <col min="16" max="257" width="9.140625" style="2"/>
    <col min="258" max="261" width="19.7109375" style="2" customWidth="1"/>
    <col min="262" max="267" width="16.42578125" style="2" customWidth="1"/>
    <col min="268" max="270" width="9.140625" style="2"/>
    <col min="271" max="271" width="11.7109375" style="2" bestFit="1" customWidth="1"/>
    <col min="272" max="513" width="9.140625" style="2"/>
    <col min="514" max="517" width="19.7109375" style="2" customWidth="1"/>
    <col min="518" max="523" width="16.42578125" style="2" customWidth="1"/>
    <col min="524" max="526" width="9.140625" style="2"/>
    <col min="527" max="527" width="11.7109375" style="2" bestFit="1" customWidth="1"/>
    <col min="528" max="769" width="9.140625" style="2"/>
    <col min="770" max="773" width="19.7109375" style="2" customWidth="1"/>
    <col min="774" max="779" width="16.42578125" style="2" customWidth="1"/>
    <col min="780" max="782" width="9.140625" style="2"/>
    <col min="783" max="783" width="11.7109375" style="2" bestFit="1" customWidth="1"/>
    <col min="784" max="1025" width="9.140625" style="2"/>
    <col min="1026" max="1029" width="19.7109375" style="2" customWidth="1"/>
    <col min="1030" max="1035" width="16.42578125" style="2" customWidth="1"/>
    <col min="1036" max="1038" width="9.140625" style="2"/>
    <col min="1039" max="1039" width="11.7109375" style="2" bestFit="1" customWidth="1"/>
    <col min="1040" max="1281" width="9.140625" style="2"/>
    <col min="1282" max="1285" width="19.7109375" style="2" customWidth="1"/>
    <col min="1286" max="1291" width="16.42578125" style="2" customWidth="1"/>
    <col min="1292" max="1294" width="9.140625" style="2"/>
    <col min="1295" max="1295" width="11.7109375" style="2" bestFit="1" customWidth="1"/>
    <col min="1296" max="1537" width="9.140625" style="2"/>
    <col min="1538" max="1541" width="19.7109375" style="2" customWidth="1"/>
    <col min="1542" max="1547" width="16.42578125" style="2" customWidth="1"/>
    <col min="1548" max="1550" width="9.140625" style="2"/>
    <col min="1551" max="1551" width="11.7109375" style="2" bestFit="1" customWidth="1"/>
    <col min="1552" max="1793" width="9.140625" style="2"/>
    <col min="1794" max="1797" width="19.7109375" style="2" customWidth="1"/>
    <col min="1798" max="1803" width="16.42578125" style="2" customWidth="1"/>
    <col min="1804" max="1806" width="9.140625" style="2"/>
    <col min="1807" max="1807" width="11.7109375" style="2" bestFit="1" customWidth="1"/>
    <col min="1808" max="2049" width="9.140625" style="2"/>
    <col min="2050" max="2053" width="19.7109375" style="2" customWidth="1"/>
    <col min="2054" max="2059" width="16.42578125" style="2" customWidth="1"/>
    <col min="2060" max="2062" width="9.140625" style="2"/>
    <col min="2063" max="2063" width="11.7109375" style="2" bestFit="1" customWidth="1"/>
    <col min="2064" max="2305" width="9.140625" style="2"/>
    <col min="2306" max="2309" width="19.7109375" style="2" customWidth="1"/>
    <col min="2310" max="2315" width="16.42578125" style="2" customWidth="1"/>
    <col min="2316" max="2318" width="9.140625" style="2"/>
    <col min="2319" max="2319" width="11.7109375" style="2" bestFit="1" customWidth="1"/>
    <col min="2320" max="2561" width="9.140625" style="2"/>
    <col min="2562" max="2565" width="19.7109375" style="2" customWidth="1"/>
    <col min="2566" max="2571" width="16.42578125" style="2" customWidth="1"/>
    <col min="2572" max="2574" width="9.140625" style="2"/>
    <col min="2575" max="2575" width="11.7109375" style="2" bestFit="1" customWidth="1"/>
    <col min="2576" max="2817" width="9.140625" style="2"/>
    <col min="2818" max="2821" width="19.7109375" style="2" customWidth="1"/>
    <col min="2822" max="2827" width="16.42578125" style="2" customWidth="1"/>
    <col min="2828" max="2830" width="9.140625" style="2"/>
    <col min="2831" max="2831" width="11.7109375" style="2" bestFit="1" customWidth="1"/>
    <col min="2832" max="3073" width="9.140625" style="2"/>
    <col min="3074" max="3077" width="19.7109375" style="2" customWidth="1"/>
    <col min="3078" max="3083" width="16.42578125" style="2" customWidth="1"/>
    <col min="3084" max="3086" width="9.140625" style="2"/>
    <col min="3087" max="3087" width="11.7109375" style="2" bestFit="1" customWidth="1"/>
    <col min="3088" max="3329" width="9.140625" style="2"/>
    <col min="3330" max="3333" width="19.7109375" style="2" customWidth="1"/>
    <col min="3334" max="3339" width="16.42578125" style="2" customWidth="1"/>
    <col min="3340" max="3342" width="9.140625" style="2"/>
    <col min="3343" max="3343" width="11.7109375" style="2" bestFit="1" customWidth="1"/>
    <col min="3344" max="3585" width="9.140625" style="2"/>
    <col min="3586" max="3589" width="19.7109375" style="2" customWidth="1"/>
    <col min="3590" max="3595" width="16.42578125" style="2" customWidth="1"/>
    <col min="3596" max="3598" width="9.140625" style="2"/>
    <col min="3599" max="3599" width="11.7109375" style="2" bestFit="1" customWidth="1"/>
    <col min="3600" max="3841" width="9.140625" style="2"/>
    <col min="3842" max="3845" width="19.7109375" style="2" customWidth="1"/>
    <col min="3846" max="3851" width="16.42578125" style="2" customWidth="1"/>
    <col min="3852" max="3854" width="9.140625" style="2"/>
    <col min="3855" max="3855" width="11.7109375" style="2" bestFit="1" customWidth="1"/>
    <col min="3856" max="4097" width="9.140625" style="2"/>
    <col min="4098" max="4101" width="19.7109375" style="2" customWidth="1"/>
    <col min="4102" max="4107" width="16.42578125" style="2" customWidth="1"/>
    <col min="4108" max="4110" width="9.140625" style="2"/>
    <col min="4111" max="4111" width="11.7109375" style="2" bestFit="1" customWidth="1"/>
    <col min="4112" max="4353" width="9.140625" style="2"/>
    <col min="4354" max="4357" width="19.7109375" style="2" customWidth="1"/>
    <col min="4358" max="4363" width="16.42578125" style="2" customWidth="1"/>
    <col min="4364" max="4366" width="9.140625" style="2"/>
    <col min="4367" max="4367" width="11.7109375" style="2" bestFit="1" customWidth="1"/>
    <col min="4368" max="4609" width="9.140625" style="2"/>
    <col min="4610" max="4613" width="19.7109375" style="2" customWidth="1"/>
    <col min="4614" max="4619" width="16.42578125" style="2" customWidth="1"/>
    <col min="4620" max="4622" width="9.140625" style="2"/>
    <col min="4623" max="4623" width="11.7109375" style="2" bestFit="1" customWidth="1"/>
    <col min="4624" max="4865" width="9.140625" style="2"/>
    <col min="4866" max="4869" width="19.7109375" style="2" customWidth="1"/>
    <col min="4870" max="4875" width="16.42578125" style="2" customWidth="1"/>
    <col min="4876" max="4878" width="9.140625" style="2"/>
    <col min="4879" max="4879" width="11.7109375" style="2" bestFit="1" customWidth="1"/>
    <col min="4880" max="5121" width="9.140625" style="2"/>
    <col min="5122" max="5125" width="19.7109375" style="2" customWidth="1"/>
    <col min="5126" max="5131" width="16.42578125" style="2" customWidth="1"/>
    <col min="5132" max="5134" width="9.140625" style="2"/>
    <col min="5135" max="5135" width="11.7109375" style="2" bestFit="1" customWidth="1"/>
    <col min="5136" max="5377" width="9.140625" style="2"/>
    <col min="5378" max="5381" width="19.7109375" style="2" customWidth="1"/>
    <col min="5382" max="5387" width="16.42578125" style="2" customWidth="1"/>
    <col min="5388" max="5390" width="9.140625" style="2"/>
    <col min="5391" max="5391" width="11.7109375" style="2" bestFit="1" customWidth="1"/>
    <col min="5392" max="5633" width="9.140625" style="2"/>
    <col min="5634" max="5637" width="19.7109375" style="2" customWidth="1"/>
    <col min="5638" max="5643" width="16.42578125" style="2" customWidth="1"/>
    <col min="5644" max="5646" width="9.140625" style="2"/>
    <col min="5647" max="5647" width="11.7109375" style="2" bestFit="1" customWidth="1"/>
    <col min="5648" max="5889" width="9.140625" style="2"/>
    <col min="5890" max="5893" width="19.7109375" style="2" customWidth="1"/>
    <col min="5894" max="5899" width="16.42578125" style="2" customWidth="1"/>
    <col min="5900" max="5902" width="9.140625" style="2"/>
    <col min="5903" max="5903" width="11.7109375" style="2" bestFit="1" customWidth="1"/>
    <col min="5904" max="6145" width="9.140625" style="2"/>
    <col min="6146" max="6149" width="19.7109375" style="2" customWidth="1"/>
    <col min="6150" max="6155" width="16.42578125" style="2" customWidth="1"/>
    <col min="6156" max="6158" width="9.140625" style="2"/>
    <col min="6159" max="6159" width="11.7109375" style="2" bestFit="1" customWidth="1"/>
    <col min="6160" max="6401" width="9.140625" style="2"/>
    <col min="6402" max="6405" width="19.7109375" style="2" customWidth="1"/>
    <col min="6406" max="6411" width="16.42578125" style="2" customWidth="1"/>
    <col min="6412" max="6414" width="9.140625" style="2"/>
    <col min="6415" max="6415" width="11.7109375" style="2" bestFit="1" customWidth="1"/>
    <col min="6416" max="6657" width="9.140625" style="2"/>
    <col min="6658" max="6661" width="19.7109375" style="2" customWidth="1"/>
    <col min="6662" max="6667" width="16.42578125" style="2" customWidth="1"/>
    <col min="6668" max="6670" width="9.140625" style="2"/>
    <col min="6671" max="6671" width="11.7109375" style="2" bestFit="1" customWidth="1"/>
    <col min="6672" max="6913" width="9.140625" style="2"/>
    <col min="6914" max="6917" width="19.7109375" style="2" customWidth="1"/>
    <col min="6918" max="6923" width="16.42578125" style="2" customWidth="1"/>
    <col min="6924" max="6926" width="9.140625" style="2"/>
    <col min="6927" max="6927" width="11.7109375" style="2" bestFit="1" customWidth="1"/>
    <col min="6928" max="7169" width="9.140625" style="2"/>
    <col min="7170" max="7173" width="19.7109375" style="2" customWidth="1"/>
    <col min="7174" max="7179" width="16.42578125" style="2" customWidth="1"/>
    <col min="7180" max="7182" width="9.140625" style="2"/>
    <col min="7183" max="7183" width="11.7109375" style="2" bestFit="1" customWidth="1"/>
    <col min="7184" max="7425" width="9.140625" style="2"/>
    <col min="7426" max="7429" width="19.7109375" style="2" customWidth="1"/>
    <col min="7430" max="7435" width="16.42578125" style="2" customWidth="1"/>
    <col min="7436" max="7438" width="9.140625" style="2"/>
    <col min="7439" max="7439" width="11.7109375" style="2" bestFit="1" customWidth="1"/>
    <col min="7440" max="7681" width="9.140625" style="2"/>
    <col min="7682" max="7685" width="19.7109375" style="2" customWidth="1"/>
    <col min="7686" max="7691" width="16.42578125" style="2" customWidth="1"/>
    <col min="7692" max="7694" width="9.140625" style="2"/>
    <col min="7695" max="7695" width="11.7109375" style="2" bestFit="1" customWidth="1"/>
    <col min="7696" max="7937" width="9.140625" style="2"/>
    <col min="7938" max="7941" width="19.7109375" style="2" customWidth="1"/>
    <col min="7942" max="7947" width="16.42578125" style="2" customWidth="1"/>
    <col min="7948" max="7950" width="9.140625" style="2"/>
    <col min="7951" max="7951" width="11.7109375" style="2" bestFit="1" customWidth="1"/>
    <col min="7952" max="8193" width="9.140625" style="2"/>
    <col min="8194" max="8197" width="19.7109375" style="2" customWidth="1"/>
    <col min="8198" max="8203" width="16.42578125" style="2" customWidth="1"/>
    <col min="8204" max="8206" width="9.140625" style="2"/>
    <col min="8207" max="8207" width="11.7109375" style="2" bestFit="1" customWidth="1"/>
    <col min="8208" max="8449" width="9.140625" style="2"/>
    <col min="8450" max="8453" width="19.7109375" style="2" customWidth="1"/>
    <col min="8454" max="8459" width="16.42578125" style="2" customWidth="1"/>
    <col min="8460" max="8462" width="9.140625" style="2"/>
    <col min="8463" max="8463" width="11.7109375" style="2" bestFit="1" customWidth="1"/>
    <col min="8464" max="8705" width="9.140625" style="2"/>
    <col min="8706" max="8709" width="19.7109375" style="2" customWidth="1"/>
    <col min="8710" max="8715" width="16.42578125" style="2" customWidth="1"/>
    <col min="8716" max="8718" width="9.140625" style="2"/>
    <col min="8719" max="8719" width="11.7109375" style="2" bestFit="1" customWidth="1"/>
    <col min="8720" max="8961" width="9.140625" style="2"/>
    <col min="8962" max="8965" width="19.7109375" style="2" customWidth="1"/>
    <col min="8966" max="8971" width="16.42578125" style="2" customWidth="1"/>
    <col min="8972" max="8974" width="9.140625" style="2"/>
    <col min="8975" max="8975" width="11.7109375" style="2" bestFit="1" customWidth="1"/>
    <col min="8976" max="9217" width="9.140625" style="2"/>
    <col min="9218" max="9221" width="19.7109375" style="2" customWidth="1"/>
    <col min="9222" max="9227" width="16.42578125" style="2" customWidth="1"/>
    <col min="9228" max="9230" width="9.140625" style="2"/>
    <col min="9231" max="9231" width="11.7109375" style="2" bestFit="1" customWidth="1"/>
    <col min="9232" max="9473" width="9.140625" style="2"/>
    <col min="9474" max="9477" width="19.7109375" style="2" customWidth="1"/>
    <col min="9478" max="9483" width="16.42578125" style="2" customWidth="1"/>
    <col min="9484" max="9486" width="9.140625" style="2"/>
    <col min="9487" max="9487" width="11.7109375" style="2" bestFit="1" customWidth="1"/>
    <col min="9488" max="9729" width="9.140625" style="2"/>
    <col min="9730" max="9733" width="19.7109375" style="2" customWidth="1"/>
    <col min="9734" max="9739" width="16.42578125" style="2" customWidth="1"/>
    <col min="9740" max="9742" width="9.140625" style="2"/>
    <col min="9743" max="9743" width="11.7109375" style="2" bestFit="1" customWidth="1"/>
    <col min="9744" max="9985" width="9.140625" style="2"/>
    <col min="9986" max="9989" width="19.7109375" style="2" customWidth="1"/>
    <col min="9990" max="9995" width="16.42578125" style="2" customWidth="1"/>
    <col min="9996" max="9998" width="9.140625" style="2"/>
    <col min="9999" max="9999" width="11.7109375" style="2" bestFit="1" customWidth="1"/>
    <col min="10000" max="10241" width="9.140625" style="2"/>
    <col min="10242" max="10245" width="19.7109375" style="2" customWidth="1"/>
    <col min="10246" max="10251" width="16.42578125" style="2" customWidth="1"/>
    <col min="10252" max="10254" width="9.140625" style="2"/>
    <col min="10255" max="10255" width="11.7109375" style="2" bestFit="1" customWidth="1"/>
    <col min="10256" max="10497" width="9.140625" style="2"/>
    <col min="10498" max="10501" width="19.7109375" style="2" customWidth="1"/>
    <col min="10502" max="10507" width="16.42578125" style="2" customWidth="1"/>
    <col min="10508" max="10510" width="9.140625" style="2"/>
    <col min="10511" max="10511" width="11.7109375" style="2" bestFit="1" customWidth="1"/>
    <col min="10512" max="10753" width="9.140625" style="2"/>
    <col min="10754" max="10757" width="19.7109375" style="2" customWidth="1"/>
    <col min="10758" max="10763" width="16.42578125" style="2" customWidth="1"/>
    <col min="10764" max="10766" width="9.140625" style="2"/>
    <col min="10767" max="10767" width="11.7109375" style="2" bestFit="1" customWidth="1"/>
    <col min="10768" max="11009" width="9.140625" style="2"/>
    <col min="11010" max="11013" width="19.7109375" style="2" customWidth="1"/>
    <col min="11014" max="11019" width="16.42578125" style="2" customWidth="1"/>
    <col min="11020" max="11022" width="9.140625" style="2"/>
    <col min="11023" max="11023" width="11.7109375" style="2" bestFit="1" customWidth="1"/>
    <col min="11024" max="11265" width="9.140625" style="2"/>
    <col min="11266" max="11269" width="19.7109375" style="2" customWidth="1"/>
    <col min="11270" max="11275" width="16.42578125" style="2" customWidth="1"/>
    <col min="11276" max="11278" width="9.140625" style="2"/>
    <col min="11279" max="11279" width="11.7109375" style="2" bestFit="1" customWidth="1"/>
    <col min="11280" max="11521" width="9.140625" style="2"/>
    <col min="11522" max="11525" width="19.7109375" style="2" customWidth="1"/>
    <col min="11526" max="11531" width="16.42578125" style="2" customWidth="1"/>
    <col min="11532" max="11534" width="9.140625" style="2"/>
    <col min="11535" max="11535" width="11.7109375" style="2" bestFit="1" customWidth="1"/>
    <col min="11536" max="11777" width="9.140625" style="2"/>
    <col min="11778" max="11781" width="19.7109375" style="2" customWidth="1"/>
    <col min="11782" max="11787" width="16.42578125" style="2" customWidth="1"/>
    <col min="11788" max="11790" width="9.140625" style="2"/>
    <col min="11791" max="11791" width="11.7109375" style="2" bestFit="1" customWidth="1"/>
    <col min="11792" max="12033" width="9.140625" style="2"/>
    <col min="12034" max="12037" width="19.7109375" style="2" customWidth="1"/>
    <col min="12038" max="12043" width="16.42578125" style="2" customWidth="1"/>
    <col min="12044" max="12046" width="9.140625" style="2"/>
    <col min="12047" max="12047" width="11.7109375" style="2" bestFit="1" customWidth="1"/>
    <col min="12048" max="12289" width="9.140625" style="2"/>
    <col min="12290" max="12293" width="19.7109375" style="2" customWidth="1"/>
    <col min="12294" max="12299" width="16.42578125" style="2" customWidth="1"/>
    <col min="12300" max="12302" width="9.140625" style="2"/>
    <col min="12303" max="12303" width="11.7109375" style="2" bestFit="1" customWidth="1"/>
    <col min="12304" max="12545" width="9.140625" style="2"/>
    <col min="12546" max="12549" width="19.7109375" style="2" customWidth="1"/>
    <col min="12550" max="12555" width="16.42578125" style="2" customWidth="1"/>
    <col min="12556" max="12558" width="9.140625" style="2"/>
    <col min="12559" max="12559" width="11.7109375" style="2" bestFit="1" customWidth="1"/>
    <col min="12560" max="12801" width="9.140625" style="2"/>
    <col min="12802" max="12805" width="19.7109375" style="2" customWidth="1"/>
    <col min="12806" max="12811" width="16.42578125" style="2" customWidth="1"/>
    <col min="12812" max="12814" width="9.140625" style="2"/>
    <col min="12815" max="12815" width="11.7109375" style="2" bestFit="1" customWidth="1"/>
    <col min="12816" max="13057" width="9.140625" style="2"/>
    <col min="13058" max="13061" width="19.7109375" style="2" customWidth="1"/>
    <col min="13062" max="13067" width="16.42578125" style="2" customWidth="1"/>
    <col min="13068" max="13070" width="9.140625" style="2"/>
    <col min="13071" max="13071" width="11.7109375" style="2" bestFit="1" customWidth="1"/>
    <col min="13072" max="13313" width="9.140625" style="2"/>
    <col min="13314" max="13317" width="19.7109375" style="2" customWidth="1"/>
    <col min="13318" max="13323" width="16.42578125" style="2" customWidth="1"/>
    <col min="13324" max="13326" width="9.140625" style="2"/>
    <col min="13327" max="13327" width="11.7109375" style="2" bestFit="1" customWidth="1"/>
    <col min="13328" max="13569" width="9.140625" style="2"/>
    <col min="13570" max="13573" width="19.7109375" style="2" customWidth="1"/>
    <col min="13574" max="13579" width="16.42578125" style="2" customWidth="1"/>
    <col min="13580" max="13582" width="9.140625" style="2"/>
    <col min="13583" max="13583" width="11.7109375" style="2" bestFit="1" customWidth="1"/>
    <col min="13584" max="13825" width="9.140625" style="2"/>
    <col min="13826" max="13829" width="19.7109375" style="2" customWidth="1"/>
    <col min="13830" max="13835" width="16.42578125" style="2" customWidth="1"/>
    <col min="13836" max="13838" width="9.140625" style="2"/>
    <col min="13839" max="13839" width="11.7109375" style="2" bestFit="1" customWidth="1"/>
    <col min="13840" max="14081" width="9.140625" style="2"/>
    <col min="14082" max="14085" width="19.7109375" style="2" customWidth="1"/>
    <col min="14086" max="14091" width="16.42578125" style="2" customWidth="1"/>
    <col min="14092" max="14094" width="9.140625" style="2"/>
    <col min="14095" max="14095" width="11.7109375" style="2" bestFit="1" customWidth="1"/>
    <col min="14096" max="14337" width="9.140625" style="2"/>
    <col min="14338" max="14341" width="19.7109375" style="2" customWidth="1"/>
    <col min="14342" max="14347" width="16.42578125" style="2" customWidth="1"/>
    <col min="14348" max="14350" width="9.140625" style="2"/>
    <col min="14351" max="14351" width="11.7109375" style="2" bestFit="1" customWidth="1"/>
    <col min="14352" max="14593" width="9.140625" style="2"/>
    <col min="14594" max="14597" width="19.7109375" style="2" customWidth="1"/>
    <col min="14598" max="14603" width="16.42578125" style="2" customWidth="1"/>
    <col min="14604" max="14606" width="9.140625" style="2"/>
    <col min="14607" max="14607" width="11.7109375" style="2" bestFit="1" customWidth="1"/>
    <col min="14608" max="14849" width="9.140625" style="2"/>
    <col min="14850" max="14853" width="19.7109375" style="2" customWidth="1"/>
    <col min="14854" max="14859" width="16.42578125" style="2" customWidth="1"/>
    <col min="14860" max="14862" width="9.140625" style="2"/>
    <col min="14863" max="14863" width="11.7109375" style="2" bestFit="1" customWidth="1"/>
    <col min="14864" max="15105" width="9.140625" style="2"/>
    <col min="15106" max="15109" width="19.7109375" style="2" customWidth="1"/>
    <col min="15110" max="15115" width="16.42578125" style="2" customWidth="1"/>
    <col min="15116" max="15118" width="9.140625" style="2"/>
    <col min="15119" max="15119" width="11.7109375" style="2" bestFit="1" customWidth="1"/>
    <col min="15120" max="15361" width="9.140625" style="2"/>
    <col min="15362" max="15365" width="19.7109375" style="2" customWidth="1"/>
    <col min="15366" max="15371" width="16.42578125" style="2" customWidth="1"/>
    <col min="15372" max="15374" width="9.140625" style="2"/>
    <col min="15375" max="15375" width="11.7109375" style="2" bestFit="1" customWidth="1"/>
    <col min="15376" max="15617" width="9.140625" style="2"/>
    <col min="15618" max="15621" width="19.7109375" style="2" customWidth="1"/>
    <col min="15622" max="15627" width="16.42578125" style="2" customWidth="1"/>
    <col min="15628" max="15630" width="9.140625" style="2"/>
    <col min="15631" max="15631" width="11.7109375" style="2" bestFit="1" customWidth="1"/>
    <col min="15632" max="15873" width="9.140625" style="2"/>
    <col min="15874" max="15877" width="19.7109375" style="2" customWidth="1"/>
    <col min="15878" max="15883" width="16.42578125" style="2" customWidth="1"/>
    <col min="15884" max="15886" width="9.140625" style="2"/>
    <col min="15887" max="15887" width="11.7109375" style="2" bestFit="1" customWidth="1"/>
    <col min="15888" max="16129" width="9.140625" style="2"/>
    <col min="16130" max="16133" width="19.7109375" style="2" customWidth="1"/>
    <col min="16134" max="16139" width="16.42578125" style="2" customWidth="1"/>
    <col min="16140" max="16142" width="9.140625" style="2"/>
    <col min="16143" max="16143" width="11.7109375" style="2" bestFit="1" customWidth="1"/>
    <col min="16144" max="16384" width="9.140625" style="2"/>
  </cols>
  <sheetData>
    <row r="1" spans="1:15">
      <c r="A1" s="2" t="s">
        <v>16</v>
      </c>
      <c r="B1" s="2" t="s">
        <v>15</v>
      </c>
      <c r="C1" s="9" t="s">
        <v>14</v>
      </c>
      <c r="F1" s="2">
        <v>1E-4</v>
      </c>
      <c r="H1" s="8" t="s">
        <v>13</v>
      </c>
      <c r="I1" s="8" t="s">
        <v>12</v>
      </c>
      <c r="J1" s="2" t="s">
        <v>11</v>
      </c>
      <c r="L1" s="2" t="s">
        <v>10</v>
      </c>
      <c r="N1" s="2" t="s">
        <v>9</v>
      </c>
      <c r="O1" s="2" t="s">
        <v>8</v>
      </c>
    </row>
    <row r="2" spans="1:15">
      <c r="A2" s="2" t="s">
        <v>0</v>
      </c>
      <c r="C2" s="2">
        <v>9.9999999999999995E-8</v>
      </c>
      <c r="D2" s="2">
        <v>9.9999999999999995E-7</v>
      </c>
      <c r="E2" s="2">
        <v>1.0000000000000001E-5</v>
      </c>
      <c r="F2" s="2">
        <v>1E-4</v>
      </c>
      <c r="G2" s="2">
        <v>1E-3</v>
      </c>
      <c r="H2" s="2">
        <v>4.0000000000000001E-3</v>
      </c>
      <c r="I2" s="2">
        <v>0.01</v>
      </c>
      <c r="J2" s="2">
        <v>5.7124999999999997E-3</v>
      </c>
    </row>
    <row r="3" spans="1:15">
      <c r="A3" s="4">
        <v>3000</v>
      </c>
      <c r="B3" s="7">
        <f t="shared" ref="B3:B12" si="0">0.0626/((LOG(5.74/A3^0.9))^2)</f>
        <v>1.1140262552493875E-2</v>
      </c>
      <c r="C3" s="7">
        <f t="shared" ref="C3:J12" si="1">0.0626/((LOG(C$2/3.7+5.74/$A3^0.9))^2)</f>
        <v>1.1140288444468479E-2</v>
      </c>
      <c r="D3" s="7">
        <f t="shared" si="1"/>
        <v>1.1140521468911539E-2</v>
      </c>
      <c r="E3" s="7">
        <f t="shared" si="1"/>
        <v>1.1142851383950034E-2</v>
      </c>
      <c r="F3" s="7">
        <f t="shared" si="1"/>
        <v>1.1166117711095469E-2</v>
      </c>
      <c r="G3" s="7">
        <f t="shared" si="1"/>
        <v>1.1395609963171483E-2</v>
      </c>
      <c r="H3" s="7">
        <f t="shared" si="1"/>
        <v>1.2123955293054094E-2</v>
      </c>
      <c r="I3" s="7">
        <f t="shared" si="1"/>
        <v>1.3452640740232006E-2</v>
      </c>
      <c r="J3" s="7">
        <f t="shared" si="1"/>
        <v>1.2518406614223617E-2</v>
      </c>
      <c r="O3" s="4">
        <f t="shared" ref="O3:O8" si="2">0.0791*A3^(-1/4)</f>
        <v>1.0687993224523644E-2</v>
      </c>
    </row>
    <row r="4" spans="1:15">
      <c r="A4" s="4">
        <v>24000</v>
      </c>
      <c r="B4" s="7">
        <f t="shared" si="0"/>
        <v>6.1776761281210554E-3</v>
      </c>
      <c r="C4" s="7">
        <f t="shared" si="1"/>
        <v>6.1777456043213943E-3</v>
      </c>
      <c r="D4" s="7">
        <f t="shared" si="1"/>
        <v>6.1783708140227926E-3</v>
      </c>
      <c r="E4" s="7">
        <f t="shared" si="1"/>
        <v>6.1846153943658872E-3</v>
      </c>
      <c r="F4" s="7">
        <f t="shared" si="1"/>
        <v>6.246326439463201E-3</v>
      </c>
      <c r="G4" s="7">
        <f t="shared" si="1"/>
        <v>6.8032665343825171E-3</v>
      </c>
      <c r="H4" s="7">
        <f t="shared" si="1"/>
        <v>8.2163308509509859E-3</v>
      </c>
      <c r="I4" s="7">
        <f t="shared" si="1"/>
        <v>1.0228753087956462E-2</v>
      </c>
      <c r="J4" s="7">
        <f t="shared" si="1"/>
        <v>8.8629753900186514E-3</v>
      </c>
      <c r="L4" s="2">
        <v>7.7270000000000004E-3</v>
      </c>
      <c r="N4" s="2">
        <f t="shared" ref="N4:N12" si="3">100*(B4-L4)/L4</f>
        <v>-20.050781310714957</v>
      </c>
      <c r="O4" s="4">
        <f t="shared" si="2"/>
        <v>6.3551187938521957E-3</v>
      </c>
    </row>
    <row r="5" spans="1:15">
      <c r="A5" s="4">
        <v>40000</v>
      </c>
      <c r="B5" s="7">
        <f t="shared" si="0"/>
        <v>5.4699732652283319E-3</v>
      </c>
      <c r="C5" s="7">
        <f t="shared" si="1"/>
        <v>5.4700649372072842E-3</v>
      </c>
      <c r="D5" s="7">
        <f t="shared" si="1"/>
        <v>5.4708898195159365E-3</v>
      </c>
      <c r="E5" s="7">
        <f t="shared" si="1"/>
        <v>5.4791223180772914E-3</v>
      </c>
      <c r="F5" s="7">
        <f t="shared" si="1"/>
        <v>5.5598724239906677E-3</v>
      </c>
      <c r="G5" s="7">
        <f t="shared" si="1"/>
        <v>6.2502724117428779E-3</v>
      </c>
      <c r="H5" s="7">
        <f t="shared" si="1"/>
        <v>7.8422242395038734E-3</v>
      </c>
      <c r="I5" s="7">
        <f t="shared" si="1"/>
        <v>9.9657335842807688E-3</v>
      </c>
      <c r="J5" s="7">
        <f t="shared" si="1"/>
        <v>8.5352268924921079E-3</v>
      </c>
      <c r="L5" s="2">
        <v>5.496E-3</v>
      </c>
      <c r="N5" s="2">
        <f t="shared" si="3"/>
        <v>-0.47355776513224457</v>
      </c>
      <c r="O5" s="4">
        <f t="shared" si="2"/>
        <v>5.5932146391855925E-3</v>
      </c>
    </row>
    <row r="6" spans="1:15">
      <c r="A6" s="4">
        <v>100000</v>
      </c>
      <c r="B6" s="7">
        <f t="shared" si="0"/>
        <v>4.4727895042663696E-3</v>
      </c>
      <c r="C6" s="7">
        <f t="shared" si="1"/>
        <v>4.4729441222990246E-3</v>
      </c>
      <c r="D6" s="7">
        <f t="shared" si="1"/>
        <v>4.4743350099931134E-3</v>
      </c>
      <c r="E6" s="7">
        <f t="shared" si="1"/>
        <v>4.4881776638156972E-3</v>
      </c>
      <c r="F6" s="7">
        <f t="shared" si="1"/>
        <v>4.6204923050146215E-3</v>
      </c>
      <c r="G6" s="7">
        <f t="shared" si="1"/>
        <v>5.5945400058535384E-3</v>
      </c>
      <c r="H6" s="7">
        <f t="shared" si="1"/>
        <v>7.4500143424655494E-3</v>
      </c>
      <c r="I6" s="7">
        <f t="shared" si="1"/>
        <v>9.7032333239363364E-3</v>
      </c>
      <c r="J6" s="7">
        <f t="shared" si="1"/>
        <v>8.1993718424822337E-3</v>
      </c>
      <c r="L6" s="2">
        <v>4.4999999999999997E-3</v>
      </c>
      <c r="N6" s="2">
        <f t="shared" si="3"/>
        <v>-0.60467768296955771</v>
      </c>
      <c r="O6" s="4">
        <f t="shared" si="2"/>
        <v>4.4481198822556613E-3</v>
      </c>
    </row>
    <row r="7" spans="1:15">
      <c r="A7" s="4">
        <v>400000</v>
      </c>
      <c r="B7" s="7">
        <f t="shared" si="0"/>
        <v>3.4126356759489047E-3</v>
      </c>
      <c r="C7" s="7">
        <f t="shared" si="1"/>
        <v>3.4129944525272036E-3</v>
      </c>
      <c r="D7" s="7">
        <f t="shared" si="1"/>
        <v>3.4162176353719912E-3</v>
      </c>
      <c r="E7" s="7">
        <f t="shared" si="1"/>
        <v>3.4478913184489749E-3</v>
      </c>
      <c r="F7" s="7">
        <f t="shared" si="1"/>
        <v>3.7211957216673219E-3</v>
      </c>
      <c r="G7" s="7">
        <f t="shared" si="1"/>
        <v>5.134793927528458E-3</v>
      </c>
      <c r="H7" s="7">
        <f t="shared" si="1"/>
        <v>7.2143978320522578E-3</v>
      </c>
      <c r="I7" s="7">
        <f t="shared" si="1"/>
        <v>9.5527084338200095E-3</v>
      </c>
      <c r="J7" s="7">
        <f t="shared" si="1"/>
        <v>8.0020902404709174E-3</v>
      </c>
      <c r="L7" s="2">
        <v>3.4280000000000001E-3</v>
      </c>
      <c r="N7" s="2">
        <f t="shared" si="3"/>
        <v>-0.44820081829332947</v>
      </c>
      <c r="O7" s="4">
        <f t="shared" si="2"/>
        <v>3.1452957322736855E-3</v>
      </c>
    </row>
    <row r="8" spans="1:15">
      <c r="A8" s="4">
        <v>1000000</v>
      </c>
      <c r="B8" s="7">
        <f t="shared" si="0"/>
        <v>2.9062616202663229E-3</v>
      </c>
      <c r="C8" s="7">
        <f t="shared" si="1"/>
        <v>2.9069046498354139E-3</v>
      </c>
      <c r="D8" s="7">
        <f t="shared" si="1"/>
        <v>2.9126674751598029E-3</v>
      </c>
      <c r="E8" s="7">
        <f t="shared" si="1"/>
        <v>2.9680307949178247E-3</v>
      </c>
      <c r="F8" s="7">
        <f t="shared" si="1"/>
        <v>3.382328771485399E-3</v>
      </c>
      <c r="G8" s="7">
        <f t="shared" si="1"/>
        <v>5.0153220254827288E-3</v>
      </c>
      <c r="H8" s="7">
        <f t="shared" si="1"/>
        <v>7.1590400523312558E-3</v>
      </c>
      <c r="I8" s="7">
        <f t="shared" si="1"/>
        <v>9.5181735065250957E-3</v>
      </c>
      <c r="J8" s="7">
        <f t="shared" si="1"/>
        <v>7.9562835089177948E-3</v>
      </c>
      <c r="L8" s="2">
        <v>2.9129999999999998E-3</v>
      </c>
      <c r="N8" s="2">
        <f t="shared" si="3"/>
        <v>-0.23132096579735159</v>
      </c>
      <c r="O8" s="4">
        <f t="shared" si="2"/>
        <v>2.5013616291931886E-3</v>
      </c>
    </row>
    <row r="9" spans="1:15">
      <c r="A9" s="4">
        <v>4000000</v>
      </c>
      <c r="B9" s="7">
        <f t="shared" si="0"/>
        <v>2.3303524964539825E-3</v>
      </c>
      <c r="C9" s="7">
        <f t="shared" si="1"/>
        <v>2.3319584447140649E-3</v>
      </c>
      <c r="D9" s="7">
        <f t="shared" si="1"/>
        <v>2.3461946394514911E-3</v>
      </c>
      <c r="E9" s="7">
        <f t="shared" si="1"/>
        <v>2.4711211654864051E-3</v>
      </c>
      <c r="F9" s="7">
        <f t="shared" si="1"/>
        <v>3.1276743234411554E-3</v>
      </c>
      <c r="G9" s="7">
        <f t="shared" si="1"/>
        <v>4.9455600289077485E-3</v>
      </c>
      <c r="H9" s="7">
        <f t="shared" si="1"/>
        <v>7.1278823489064821E-3</v>
      </c>
      <c r="I9" s="7">
        <f t="shared" si="1"/>
        <v>9.4988788105700595E-3</v>
      </c>
      <c r="J9" s="7">
        <f t="shared" si="1"/>
        <v>7.9305975034378324E-3</v>
      </c>
      <c r="L9" s="2">
        <v>2.3249999999999998E-3</v>
      </c>
      <c r="N9" s="2">
        <f t="shared" si="3"/>
        <v>0.23021490124656599</v>
      </c>
    </row>
    <row r="10" spans="1:15">
      <c r="A10" s="4">
        <v>10000000</v>
      </c>
      <c r="B10" s="7">
        <f t="shared" si="0"/>
        <v>2.0388450519563564E-3</v>
      </c>
      <c r="C10" s="7">
        <f t="shared" si="1"/>
        <v>2.0418368714827809E-3</v>
      </c>
      <c r="D10" s="7">
        <f t="shared" si="1"/>
        <v>2.0678484745927659E-3</v>
      </c>
      <c r="E10" s="7">
        <f t="shared" si="1"/>
        <v>2.2682600190739974E-3</v>
      </c>
      <c r="F10" s="7">
        <f t="shared" si="1"/>
        <v>3.0582763387928262E-3</v>
      </c>
      <c r="G10" s="7">
        <f t="shared" si="1"/>
        <v>4.9294174334807012E-3</v>
      </c>
      <c r="H10" s="7">
        <f t="shared" si="1"/>
        <v>7.1207964946386221E-3</v>
      </c>
      <c r="I10" s="7">
        <f t="shared" si="1"/>
        <v>9.4945053254770432E-3</v>
      </c>
      <c r="J10" s="7">
        <f t="shared" si="1"/>
        <v>7.924765812709806E-3</v>
      </c>
      <c r="L10" s="2">
        <v>2.0265999999999999E-3</v>
      </c>
      <c r="N10" s="2">
        <f t="shared" si="3"/>
        <v>0.60421651812673716</v>
      </c>
    </row>
    <row r="11" spans="1:15">
      <c r="A11" s="4">
        <v>40000000</v>
      </c>
      <c r="B11" s="7">
        <f t="shared" si="0"/>
        <v>1.6917920034858983E-3</v>
      </c>
      <c r="C11" s="7">
        <f t="shared" si="1"/>
        <v>1.6995953030742718E-3</v>
      </c>
      <c r="D11" s="7">
        <f t="shared" si="1"/>
        <v>1.762293986943844E-3</v>
      </c>
      <c r="E11" s="7">
        <f t="shared" si="1"/>
        <v>2.1057374403618367E-3</v>
      </c>
      <c r="F11" s="7">
        <f t="shared" si="1"/>
        <v>3.0169886711625981E-3</v>
      </c>
      <c r="G11" s="7">
        <f t="shared" si="1"/>
        <v>4.9203756013665566E-3</v>
      </c>
      <c r="H11" s="7">
        <f t="shared" si="1"/>
        <v>7.1168479857028665E-3</v>
      </c>
      <c r="I11" s="7">
        <f t="shared" si="1"/>
        <v>9.4920705914944871E-3</v>
      </c>
      <c r="J11" s="7">
        <f t="shared" si="1"/>
        <v>7.9215177574219354E-3</v>
      </c>
      <c r="L11" s="2">
        <v>1.6720000000000001E-3</v>
      </c>
      <c r="N11" s="2">
        <f t="shared" si="3"/>
        <v>1.1837322659030043</v>
      </c>
    </row>
    <row r="12" spans="1:15">
      <c r="A12" s="4">
        <v>100000000</v>
      </c>
      <c r="B12" s="7">
        <f t="shared" si="0"/>
        <v>1.5088840001091825E-3</v>
      </c>
      <c r="C12" s="7">
        <f t="shared" si="1"/>
        <v>1.5236358099533357E-3</v>
      </c>
      <c r="D12" s="7">
        <f t="shared" si="1"/>
        <v>1.6290475025506461E-3</v>
      </c>
      <c r="E12" s="7">
        <f t="shared" si="1"/>
        <v>2.0592343344411125E-3</v>
      </c>
      <c r="F12" s="7">
        <f t="shared" si="1"/>
        <v>3.0073479147975238E-3</v>
      </c>
      <c r="G12" s="7">
        <f t="shared" si="1"/>
        <v>4.9183238027884092E-3</v>
      </c>
      <c r="H12" s="7">
        <f t="shared" si="1"/>
        <v>7.1159540242417109E-3</v>
      </c>
      <c r="I12" s="7">
        <f t="shared" si="1"/>
        <v>9.4915195886347246E-3</v>
      </c>
      <c r="J12" s="7">
        <f t="shared" si="1"/>
        <v>7.920782539910836E-3</v>
      </c>
      <c r="L12" s="2">
        <v>1.4857E-3</v>
      </c>
      <c r="N12" s="2">
        <f t="shared" si="3"/>
        <v>1.5604765503925764</v>
      </c>
    </row>
    <row r="16" spans="1:15">
      <c r="A16" s="2" t="s">
        <v>7</v>
      </c>
    </row>
    <row r="17" spans="1:5">
      <c r="A17" s="2">
        <v>100</v>
      </c>
      <c r="B17" s="2">
        <f>16/A17</f>
        <v>0.16</v>
      </c>
    </row>
    <row r="18" spans="1:5">
      <c r="A18" s="2">
        <v>400</v>
      </c>
      <c r="B18" s="2">
        <f>16/A18</f>
        <v>0.04</v>
      </c>
    </row>
    <row r="19" spans="1:5">
      <c r="A19" s="2">
        <v>1000</v>
      </c>
      <c r="B19" s="2">
        <f>16/A19</f>
        <v>1.6E-2</v>
      </c>
    </row>
    <row r="20" spans="1:5">
      <c r="A20" s="2">
        <v>2000</v>
      </c>
      <c r="B20" s="2">
        <f>16/A20</f>
        <v>8.0000000000000002E-3</v>
      </c>
    </row>
    <row r="22" spans="1:5">
      <c r="A22" s="2" t="s">
        <v>6</v>
      </c>
    </row>
    <row r="23" spans="1:5">
      <c r="A23" s="2" t="s">
        <v>4</v>
      </c>
      <c r="B23" s="2" t="s">
        <v>5</v>
      </c>
    </row>
    <row r="24" spans="1:5">
      <c r="A24" s="5" t="s">
        <v>0</v>
      </c>
      <c r="B24" s="5">
        <v>9.9999999999999995E-8</v>
      </c>
      <c r="C24" s="5">
        <v>1E-3</v>
      </c>
      <c r="D24" s="5">
        <v>0.01</v>
      </c>
      <c r="E24" s="5">
        <v>0.02</v>
      </c>
    </row>
    <row r="25" spans="1:5">
      <c r="A25" s="3">
        <v>4000</v>
      </c>
      <c r="B25" s="6">
        <f t="shared" ref="B25:B35" si="4">(-1.737*LN(0.269*$B$24-(2.185/A25)*LN(0.269*$B$24+14.5/A25)))^(-2)</f>
        <v>9.8998050591297699E-3</v>
      </c>
      <c r="C25" s="6">
        <f t="shared" ref="C25:C35" si="5">(-1.737*LN(0.269*$C$24-(2.185/A25)*LN(0.269*$C$24+14.5/A25)))^(-2)</f>
        <v>1.0151603820032837E-2</v>
      </c>
      <c r="D25" s="6">
        <f t="shared" ref="D25:D35" si="6">(-1.737*LN(0.269*$D$24-(2.185/A25)*LN(0.269*$D$24+14.5/A25)))^(-2)</f>
        <v>1.2205958267325741E-2</v>
      </c>
      <c r="E25" s="6">
        <f t="shared" ref="E25:E35" si="7">(-1.737*LN(0.269*$E$24-(2.185/A25)*LN(0.269*$E$24+14.5/A25)))^(-2)</f>
        <v>1.4182280464268235E-2</v>
      </c>
    </row>
    <row r="26" spans="1:5">
      <c r="A26" s="4">
        <v>10000</v>
      </c>
      <c r="B26" s="6">
        <f t="shared" si="4"/>
        <v>7.7221502632225034E-3</v>
      </c>
      <c r="C26" s="6">
        <f t="shared" si="5"/>
        <v>8.089301441406219E-3</v>
      </c>
      <c r="D26" s="6">
        <f t="shared" si="6"/>
        <v>1.076151403627768E-2</v>
      </c>
      <c r="E26" s="6">
        <f t="shared" si="7"/>
        <v>1.3044489862572879E-2</v>
      </c>
    </row>
    <row r="27" spans="1:5">
      <c r="A27" s="3">
        <v>24000</v>
      </c>
      <c r="B27" s="6">
        <f t="shared" si="4"/>
        <v>6.2176057924511925E-3</v>
      </c>
      <c r="C27" s="6">
        <f t="shared" si="5"/>
        <v>6.7605320341438133E-3</v>
      </c>
      <c r="D27" s="6">
        <f t="shared" si="6"/>
        <v>1.0054694089951343E-2</v>
      </c>
      <c r="E27" s="6">
        <f t="shared" si="7"/>
        <v>1.2535362342766863E-2</v>
      </c>
    </row>
    <row r="28" spans="1:5">
      <c r="A28" s="3">
        <v>40000</v>
      </c>
      <c r="B28" s="6">
        <f t="shared" si="4"/>
        <v>5.5249486022510511E-3</v>
      </c>
      <c r="C28" s="6">
        <f t="shared" si="5"/>
        <v>6.2091433335225692E-3</v>
      </c>
      <c r="D28" s="6">
        <f t="shared" si="6"/>
        <v>9.8286477534660441E-3</v>
      </c>
      <c r="E28" s="6">
        <f t="shared" si="7"/>
        <v>1.2380750270985709E-2</v>
      </c>
    </row>
    <row r="29" spans="1:5">
      <c r="A29" s="3">
        <v>100000</v>
      </c>
      <c r="B29" s="6">
        <f t="shared" si="4"/>
        <v>4.5316945249127532E-3</v>
      </c>
      <c r="C29" s="6">
        <f t="shared" si="5"/>
        <v>5.5460003755369329E-3</v>
      </c>
      <c r="D29" s="6">
        <f t="shared" si="6"/>
        <v>9.6134047941280019E-3</v>
      </c>
      <c r="E29" s="6">
        <f t="shared" si="7"/>
        <v>1.2237614162586704E-2</v>
      </c>
    </row>
    <row r="30" spans="1:5">
      <c r="A30" s="3">
        <v>400000</v>
      </c>
      <c r="B30" s="6">
        <f t="shared" si="4"/>
        <v>3.4564183228183651E-3</v>
      </c>
      <c r="C30" s="6">
        <f t="shared" si="5"/>
        <v>5.0909865650793917E-3</v>
      </c>
      <c r="D30" s="6">
        <f t="shared" si="6"/>
        <v>9.5010180841771149E-3</v>
      </c>
      <c r="E30" s="6">
        <f t="shared" si="7"/>
        <v>1.2164535941096899E-2</v>
      </c>
    </row>
    <row r="31" spans="1:5">
      <c r="A31" s="3">
        <v>1000000</v>
      </c>
      <c r="B31" s="6">
        <f t="shared" si="4"/>
        <v>2.9374053930816871E-3</v>
      </c>
      <c r="C31" s="6">
        <f t="shared" si="5"/>
        <v>4.9818012308742018E-3</v>
      </c>
      <c r="D31" s="6">
        <f t="shared" si="6"/>
        <v>9.4781265695411294E-3</v>
      </c>
      <c r="E31" s="6">
        <f t="shared" si="7"/>
        <v>1.2149794467626738E-2</v>
      </c>
    </row>
    <row r="32" spans="1:5">
      <c r="A32" s="3">
        <v>4000000</v>
      </c>
      <c r="B32" s="6">
        <f t="shared" si="4"/>
        <v>2.3448545166425455E-3</v>
      </c>
      <c r="C32" s="6">
        <f t="shared" si="5"/>
        <v>4.9240275511074644E-3</v>
      </c>
      <c r="D32" s="6">
        <f t="shared" si="6"/>
        <v>9.46662718683388E-3</v>
      </c>
      <c r="E32" s="6">
        <f t="shared" si="7"/>
        <v>1.2142407734335205E-2</v>
      </c>
    </row>
    <row r="33" spans="1:5">
      <c r="A33" s="3">
        <v>10000000</v>
      </c>
      <c r="B33" s="6">
        <f t="shared" si="4"/>
        <v>2.0451752631218236E-3</v>
      </c>
      <c r="C33" s="6">
        <f t="shared" si="5"/>
        <v>4.912191535789554E-3</v>
      </c>
      <c r="D33" s="6">
        <f t="shared" si="6"/>
        <v>9.464322982166113E-3</v>
      </c>
      <c r="E33" s="6">
        <f t="shared" si="7"/>
        <v>1.2140929102566688E-2</v>
      </c>
    </row>
    <row r="34" spans="1:5">
      <c r="A34" s="3">
        <v>40000000</v>
      </c>
      <c r="B34" s="6">
        <f t="shared" si="4"/>
        <v>1.6914564086260484E-3</v>
      </c>
      <c r="C34" s="6">
        <f t="shared" si="5"/>
        <v>4.9062368311172718E-3</v>
      </c>
      <c r="D34" s="6">
        <f t="shared" si="6"/>
        <v>9.463170336860777E-3</v>
      </c>
      <c r="E34" s="6">
        <f t="shared" si="7"/>
        <v>1.2140189625768729E-2</v>
      </c>
    </row>
    <row r="35" spans="1:5">
      <c r="A35" s="3">
        <v>100000000</v>
      </c>
      <c r="B35" s="6">
        <f t="shared" si="4"/>
        <v>1.5096131144354413E-3</v>
      </c>
      <c r="C35" s="6">
        <f t="shared" si="5"/>
        <v>4.9050429225670064E-3</v>
      </c>
      <c r="D35" s="6">
        <f t="shared" si="6"/>
        <v>9.4629397643233113E-3</v>
      </c>
      <c r="E35" s="6">
        <f t="shared" si="7"/>
        <v>1.2140041717530619E-2</v>
      </c>
    </row>
    <row r="37" spans="1:5">
      <c r="A37" s="2" t="s">
        <v>4</v>
      </c>
      <c r="B37" s="2" t="s">
        <v>3</v>
      </c>
    </row>
    <row r="38" spans="1:5">
      <c r="A38" s="2" t="s">
        <v>2</v>
      </c>
    </row>
    <row r="39" spans="1:5">
      <c r="A39" s="2">
        <v>100</v>
      </c>
      <c r="B39" s="4">
        <f>2*(16/A39)*A39^2</f>
        <v>3200</v>
      </c>
    </row>
    <row r="40" spans="1:5">
      <c r="A40" s="2">
        <v>400</v>
      </c>
      <c r="B40" s="4">
        <f>2*(16/A40)*A40^2</f>
        <v>12800</v>
      </c>
    </row>
    <row r="41" spans="1:5">
      <c r="A41" s="2">
        <v>1000</v>
      </c>
      <c r="B41" s="4">
        <f>2*(16/A41)*A41^2</f>
        <v>32000</v>
      </c>
    </row>
    <row r="42" spans="1:5">
      <c r="A42" s="2">
        <v>2000</v>
      </c>
      <c r="B42" s="4">
        <f>2*(16/A42)*A42^2</f>
        <v>64000</v>
      </c>
    </row>
    <row r="43" spans="1:5">
      <c r="A43" s="2" t="s">
        <v>1</v>
      </c>
    </row>
    <row r="44" spans="1:5">
      <c r="A44" s="5" t="s">
        <v>0</v>
      </c>
      <c r="B44" s="5">
        <v>9.9999999999999995E-8</v>
      </c>
      <c r="C44" s="5">
        <v>1E-3</v>
      </c>
      <c r="D44" s="5">
        <v>0.01</v>
      </c>
      <c r="E44" s="5">
        <v>0.02</v>
      </c>
    </row>
    <row r="45" spans="1:5">
      <c r="A45" s="3">
        <v>4000</v>
      </c>
      <c r="B45" s="3">
        <f t="shared" ref="B45:B55" si="8">2*B25*A45^2</f>
        <v>316793.76189215266</v>
      </c>
      <c r="C45" s="3">
        <f t="shared" ref="C45:C55" si="9">2*C25*A45^2</f>
        <v>324851.32224105077</v>
      </c>
      <c r="D45" s="3">
        <f t="shared" ref="D45:D55" si="10">2*D25*A45^2</f>
        <v>390590.66455442371</v>
      </c>
      <c r="E45" s="3">
        <f t="shared" ref="E45:E55" si="11">2*E25*A45^2</f>
        <v>453832.97485658352</v>
      </c>
    </row>
    <row r="46" spans="1:5">
      <c r="A46" s="4">
        <v>10000</v>
      </c>
      <c r="B46" s="3">
        <f t="shared" si="8"/>
        <v>1544430.0526445007</v>
      </c>
      <c r="C46" s="3">
        <f t="shared" si="9"/>
        <v>1617860.2882812438</v>
      </c>
      <c r="D46" s="3">
        <f t="shared" si="10"/>
        <v>2152302.8072555359</v>
      </c>
      <c r="E46" s="3">
        <f t="shared" si="11"/>
        <v>2608897.9725145758</v>
      </c>
    </row>
    <row r="47" spans="1:5">
      <c r="A47" s="3">
        <v>24000</v>
      </c>
      <c r="B47" s="3">
        <f t="shared" si="8"/>
        <v>7162681.8729037736</v>
      </c>
      <c r="C47" s="3">
        <f t="shared" si="9"/>
        <v>7788132.9033336733</v>
      </c>
      <c r="D47" s="3">
        <f t="shared" si="10"/>
        <v>11583007.591623947</v>
      </c>
      <c r="E47" s="3">
        <f t="shared" si="11"/>
        <v>14440737.418867426</v>
      </c>
    </row>
    <row r="48" spans="1:5">
      <c r="A48" s="3">
        <v>40000</v>
      </c>
      <c r="B48" s="3">
        <f t="shared" si="8"/>
        <v>17679835.527203362</v>
      </c>
      <c r="C48" s="3">
        <f t="shared" si="9"/>
        <v>19869258.667272221</v>
      </c>
      <c r="D48" s="3">
        <f t="shared" si="10"/>
        <v>31451672.811091341</v>
      </c>
      <c r="E48" s="3">
        <f t="shared" si="11"/>
        <v>39618400.86715427</v>
      </c>
    </row>
    <row r="49" spans="1:5">
      <c r="A49" s="3">
        <v>100000</v>
      </c>
      <c r="B49" s="3">
        <f t="shared" si="8"/>
        <v>90633890.498255059</v>
      </c>
      <c r="C49" s="3">
        <f t="shared" si="9"/>
        <v>110920007.51073866</v>
      </c>
      <c r="D49" s="3">
        <f t="shared" si="10"/>
        <v>192268095.88256004</v>
      </c>
      <c r="E49" s="3">
        <f t="shared" si="11"/>
        <v>244752283.25173408</v>
      </c>
    </row>
    <row r="50" spans="1:5">
      <c r="A50" s="3">
        <v>400000</v>
      </c>
      <c r="B50" s="3">
        <f t="shared" si="8"/>
        <v>1106053863.3018768</v>
      </c>
      <c r="C50" s="3">
        <f t="shared" si="9"/>
        <v>1629115700.8254054</v>
      </c>
      <c r="D50" s="3">
        <f t="shared" si="10"/>
        <v>3040325786.936677</v>
      </c>
      <c r="E50" s="3">
        <f t="shared" si="11"/>
        <v>3892651501.1510077</v>
      </c>
    </row>
    <row r="51" spans="1:5">
      <c r="A51" s="3">
        <v>1000000</v>
      </c>
      <c r="B51" s="3">
        <f t="shared" si="8"/>
        <v>5874810786.1633739</v>
      </c>
      <c r="C51" s="3">
        <f t="shared" si="9"/>
        <v>9963602461.7484035</v>
      </c>
      <c r="D51" s="3">
        <f t="shared" si="10"/>
        <v>18956253139.08226</v>
      </c>
      <c r="E51" s="3">
        <f t="shared" si="11"/>
        <v>24299588935.253475</v>
      </c>
    </row>
    <row r="52" spans="1:5">
      <c r="A52" s="3">
        <v>4000000</v>
      </c>
      <c r="B52" s="3">
        <f t="shared" si="8"/>
        <v>75035344532.561462</v>
      </c>
      <c r="C52" s="3">
        <f t="shared" si="9"/>
        <v>157568881635.43887</v>
      </c>
      <c r="D52" s="3">
        <f t="shared" si="10"/>
        <v>302932069978.68414</v>
      </c>
      <c r="E52" s="3">
        <f t="shared" si="11"/>
        <v>388557047498.72656</v>
      </c>
    </row>
    <row r="53" spans="1:5">
      <c r="A53" s="3">
        <v>10000000</v>
      </c>
      <c r="B53" s="3">
        <f t="shared" si="8"/>
        <v>409035052624.36475</v>
      </c>
      <c r="C53" s="3">
        <f t="shared" si="9"/>
        <v>982438307157.91077</v>
      </c>
      <c r="D53" s="3">
        <f t="shared" si="10"/>
        <v>1892864596433.2227</v>
      </c>
      <c r="E53" s="3">
        <f t="shared" si="11"/>
        <v>2428185820513.3374</v>
      </c>
    </row>
    <row r="54" spans="1:5">
      <c r="A54" s="3">
        <v>40000000</v>
      </c>
      <c r="B54" s="3">
        <f t="shared" si="8"/>
        <v>5412660507603.3545</v>
      </c>
      <c r="C54" s="3">
        <f t="shared" si="9"/>
        <v>15699957859575.27</v>
      </c>
      <c r="D54" s="3">
        <f t="shared" si="10"/>
        <v>30282145077954.488</v>
      </c>
      <c r="E54" s="3">
        <f t="shared" si="11"/>
        <v>38848606802459.938</v>
      </c>
    </row>
    <row r="55" spans="1:5">
      <c r="A55" s="3">
        <v>100000000</v>
      </c>
      <c r="B55" s="3">
        <f t="shared" si="8"/>
        <v>30192262288708.824</v>
      </c>
      <c r="C55" s="3">
        <f t="shared" si="9"/>
        <v>98100858451340.125</v>
      </c>
      <c r="D55" s="3">
        <f t="shared" si="10"/>
        <v>189258795286466.22</v>
      </c>
      <c r="E55" s="3">
        <f t="shared" si="11"/>
        <v>242800834350612.38</v>
      </c>
    </row>
  </sheetData>
  <phoneticPr fontId="1"/>
  <pageMargins left="0.75" right="0.75" top="1" bottom="1" header="0.51200000000000001" footer="0.51200000000000001"/>
  <headerFooter alignWithMargins="0">
    <oddHeader>&amp;A</oddHeader>
    <oddFooter>- &amp;P -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例題2.19平板の抵抗</vt:lpstr>
      <vt:lpstr>Fig平板摩擦係数</vt:lpstr>
      <vt:lpstr>Fig管まさつ係数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2004-12-30T02:34:50Z</dcterms:created>
  <dcterms:modified xsi:type="dcterms:W3CDTF">2017-02-03T02:19:55Z</dcterms:modified>
</cp:coreProperties>
</file>