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lab04\Dropbox\2016\基礎式から学ぶ化学工学\基礎化工用Excel\"/>
    </mc:Choice>
  </mc:AlternateContent>
  <bookViews>
    <workbookView xWindow="-213" yWindow="1114" windowWidth="15064" windowHeight="9003" activeTab="1"/>
  </bookViews>
  <sheets>
    <sheet name="例題2.23ポンプ輸送" sheetId="4" r:id="rId1"/>
    <sheet name="例題2.24ポンプヘッド例題" sheetId="3" r:id="rId2"/>
  </sheets>
  <definedNames>
    <definedName name="solver_adj" localSheetId="1" hidden="1">例題2.24ポンプヘッド例題!$D$2:$D$4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2</definedName>
    <definedName name="solver_opt" localSheetId="1" hidden="1">例題2.24ポンプヘッド例題!$E$11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</workbook>
</file>

<file path=xl/calcChain.xml><?xml version="1.0" encoding="utf-8"?>
<calcChain xmlns="http://schemas.openxmlformats.org/spreadsheetml/2006/main">
  <c r="B17" i="4" l="1"/>
  <c r="B16" i="4"/>
  <c r="B14" i="3" l="1"/>
  <c r="B13" i="3"/>
  <c r="F6" i="3" l="1"/>
  <c r="F7" i="3"/>
  <c r="F8" i="3"/>
  <c r="F9" i="3"/>
  <c r="F10" i="3"/>
  <c r="F5" i="3"/>
  <c r="B26" i="3"/>
  <c r="B21" i="3"/>
  <c r="B22" i="3" s="1"/>
  <c r="J3" i="3"/>
  <c r="D5" i="3"/>
  <c r="B15" i="3" l="1"/>
  <c r="F6" i="4"/>
  <c r="F7" i="4" s="1"/>
  <c r="B6" i="4"/>
  <c r="B7" i="4" s="1"/>
  <c r="F8" i="4"/>
  <c r="B8" i="4"/>
  <c r="B9" i="4" s="1"/>
  <c r="B10" i="4" s="1"/>
  <c r="F15" i="4"/>
  <c r="B15" i="4"/>
  <c r="D6" i="3"/>
  <c r="D7" i="3"/>
  <c r="D8" i="3"/>
  <c r="D9" i="3"/>
  <c r="D10" i="3"/>
  <c r="B28" i="3"/>
  <c r="B31" i="3" s="1"/>
  <c r="F9" i="4" l="1"/>
  <c r="B18" i="4"/>
  <c r="B19" i="4" s="1"/>
  <c r="F10" i="4" l="1"/>
  <c r="F16" i="4"/>
  <c r="F17" i="4"/>
  <c r="F18" i="4" s="1"/>
  <c r="F19" i="4" s="1"/>
</calcChain>
</file>

<file path=xl/comments1.xml><?xml version="1.0" encoding="utf-8"?>
<comments xmlns="http://schemas.openxmlformats.org/spreadsheetml/2006/main">
  <authors>
    <author>itolab200</author>
  </authors>
  <commentList>
    <comment ref="B16" authorId="0" shapeId="0">
      <text>
        <r>
          <rPr>
            <sz val="11"/>
            <color indexed="81"/>
            <rFont val="MS P ゴシック"/>
            <family val="3"/>
            <charset val="128"/>
          </rPr>
          <t>=4*B11*((B15+B4)/B5)*(B9^2/2)</t>
        </r>
      </text>
    </comment>
    <comment ref="B17" authorId="0" shapeId="0">
      <text>
        <r>
          <rPr>
            <sz val="11"/>
            <color indexed="81"/>
            <rFont val="MS P ゴシック"/>
            <family val="3"/>
            <charset val="128"/>
          </rPr>
          <t>=B9^2/2+9.8*B2+B16</t>
        </r>
      </text>
    </comment>
  </commentList>
</comments>
</file>

<file path=xl/comments2.xml><?xml version="1.0" encoding="utf-8"?>
<comments xmlns="http://schemas.openxmlformats.org/spreadsheetml/2006/main">
  <authors>
    <author>itolab200</author>
  </authors>
  <commentList>
    <comment ref="B13" authorId="0" shapeId="0">
      <text>
        <r>
          <rPr>
            <sz val="11"/>
            <color indexed="81"/>
            <rFont val="MS P ゴシック"/>
            <family val="3"/>
            <charset val="128"/>
          </rPr>
          <t>=23.1-0.0133*EXP(1151*B12)
H=23.1-0.0133exp(1151Q)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14" authorId="0" shapeId="0">
      <text>
        <r>
          <rPr>
            <sz val="11"/>
            <color indexed="81"/>
            <rFont val="MS P ゴシック"/>
            <family val="3"/>
            <charset val="128"/>
          </rPr>
          <t xml:space="preserve">=10+174000*B12^2
</t>
        </r>
      </text>
    </comment>
  </commentList>
</comments>
</file>

<file path=xl/sharedStrings.xml><?xml version="1.0" encoding="utf-8"?>
<sst xmlns="http://schemas.openxmlformats.org/spreadsheetml/2006/main" count="86" uniqueCount="64">
  <si>
    <t>m3/s</t>
    <phoneticPr fontId="1"/>
  </si>
  <si>
    <t>Q</t>
    <phoneticPr fontId="1"/>
  </si>
  <si>
    <t>ρ</t>
    <phoneticPr fontId="1"/>
  </si>
  <si>
    <t>Re</t>
    <phoneticPr fontId="1"/>
  </si>
  <si>
    <t>μ</t>
    <phoneticPr fontId="1"/>
  </si>
  <si>
    <t>m/s</t>
    <phoneticPr fontId="1"/>
  </si>
  <si>
    <t>流速u</t>
    <rPh sb="0" eb="2">
      <t>リュウソク</t>
    </rPh>
    <phoneticPr fontId="1"/>
  </si>
  <si>
    <t xml:space="preserve">m </t>
    <phoneticPr fontId="1"/>
  </si>
  <si>
    <t>流量</t>
    <rPh sb="0" eb="2">
      <t>リュウリョウ</t>
    </rPh>
    <phoneticPr fontId="1"/>
  </si>
  <si>
    <t>n</t>
    <phoneticPr fontId="1"/>
  </si>
  <si>
    <t>m</t>
    <phoneticPr fontId="1"/>
  </si>
  <si>
    <t>m3/s</t>
    <phoneticPr fontId="1"/>
  </si>
  <si>
    <t>b</t>
    <phoneticPr fontId="1"/>
  </si>
  <si>
    <t>h</t>
    <phoneticPr fontId="1"/>
  </si>
  <si>
    <t>a</t>
    <phoneticPr fontId="1"/>
  </si>
  <si>
    <t>管摩擦損失の式は（1/2)が抜けている？</t>
    <rPh sb="0" eb="1">
      <t>カン</t>
    </rPh>
    <rPh sb="1" eb="3">
      <t>マサツ</t>
    </rPh>
    <rPh sb="3" eb="5">
      <t>ソンシツ</t>
    </rPh>
    <rPh sb="6" eb="7">
      <t>シキ</t>
    </rPh>
    <rPh sb="14" eb="15">
      <t>ヌ</t>
    </rPh>
    <phoneticPr fontId="1"/>
  </si>
  <si>
    <t>Chemical Engineering volume 1 p. 304</t>
    <phoneticPr fontId="1"/>
  </si>
  <si>
    <t>W</t>
    <phoneticPr fontId="1"/>
  </si>
  <si>
    <t>P=wW0</t>
    <phoneticPr fontId="1"/>
  </si>
  <si>
    <t>J/kg</t>
    <phoneticPr fontId="1"/>
  </si>
  <si>
    <t>ポンプの実質仕事W0</t>
    <rPh sb="4" eb="6">
      <t>ジッシツ</t>
    </rPh>
    <rPh sb="6" eb="8">
      <t>シゴト</t>
    </rPh>
    <phoneticPr fontId="1"/>
  </si>
  <si>
    <t>J/kg</t>
    <phoneticPr fontId="1"/>
  </si>
  <si>
    <t>F</t>
    <phoneticPr fontId="1"/>
  </si>
  <si>
    <t>m</t>
    <phoneticPr fontId="1"/>
  </si>
  <si>
    <t>Le</t>
    <phoneticPr fontId="1"/>
  </si>
  <si>
    <t>個数</t>
    <rPh sb="0" eb="2">
      <t>コスウ</t>
    </rPh>
    <phoneticPr fontId="1"/>
  </si>
  <si>
    <t>エルボ相当長さ係数</t>
    <rPh sb="3" eb="5">
      <t>ソウトウ</t>
    </rPh>
    <rPh sb="5" eb="6">
      <t>ナガ</t>
    </rPh>
    <rPh sb="7" eb="9">
      <t>ケイスウ</t>
    </rPh>
    <phoneticPr fontId="1"/>
  </si>
  <si>
    <t>管摩擦係数f</t>
    <rPh sb="0" eb="1">
      <t>カン</t>
    </rPh>
    <rPh sb="1" eb="3">
      <t>マサツ</t>
    </rPh>
    <rPh sb="3" eb="5">
      <t>ケイスウ</t>
    </rPh>
    <phoneticPr fontId="1"/>
  </si>
  <si>
    <t>Re</t>
    <phoneticPr fontId="1"/>
  </si>
  <si>
    <t>m/s</t>
    <phoneticPr fontId="1"/>
  </si>
  <si>
    <t>平均流速u</t>
    <rPh sb="0" eb="2">
      <t>ヘイキン</t>
    </rPh>
    <rPh sb="2" eb="4">
      <t>リュウソク</t>
    </rPh>
    <phoneticPr fontId="1"/>
  </si>
  <si>
    <t>m2</t>
    <phoneticPr fontId="1"/>
  </si>
  <si>
    <t>管断面積S</t>
    <rPh sb="0" eb="1">
      <t>カン</t>
    </rPh>
    <rPh sb="1" eb="4">
      <t>ダンメンセキ</t>
    </rPh>
    <phoneticPr fontId="1"/>
  </si>
  <si>
    <t>kg/s</t>
    <phoneticPr fontId="1"/>
  </si>
  <si>
    <t>質量流量w</t>
    <rPh sb="0" eb="2">
      <t>シツリョウ</t>
    </rPh>
    <rPh sb="2" eb="4">
      <t>リュウリョウ</t>
    </rPh>
    <phoneticPr fontId="1"/>
  </si>
  <si>
    <t>m3/s</t>
    <phoneticPr fontId="1"/>
  </si>
  <si>
    <t>体積流量Q</t>
    <rPh sb="0" eb="2">
      <t>タイセキ</t>
    </rPh>
    <rPh sb="2" eb="4">
      <t>リュウリョウ</t>
    </rPh>
    <phoneticPr fontId="1"/>
  </si>
  <si>
    <t>m</t>
    <phoneticPr fontId="1"/>
  </si>
  <si>
    <t>管内径D</t>
    <rPh sb="0" eb="1">
      <t>カン</t>
    </rPh>
    <rPh sb="1" eb="3">
      <t>ナイケイ</t>
    </rPh>
    <phoneticPr fontId="1"/>
  </si>
  <si>
    <t>長さ</t>
    <rPh sb="0" eb="1">
      <t>ナガ</t>
    </rPh>
    <phoneticPr fontId="1"/>
  </si>
  <si>
    <t>m3/h</t>
    <phoneticPr fontId="1"/>
  </si>
  <si>
    <t>z2-z1</t>
    <phoneticPr fontId="1"/>
  </si>
  <si>
    <t>多田　p. 49例題</t>
    <rPh sb="0" eb="2">
      <t>タダ</t>
    </rPh>
    <rPh sb="8" eb="10">
      <t>レイダイ</t>
    </rPh>
    <phoneticPr fontId="1"/>
  </si>
  <si>
    <t>ポンプ特性</t>
    <rPh sb="3" eb="5">
      <t>トクセイ</t>
    </rPh>
    <phoneticPr fontId="1"/>
  </si>
  <si>
    <t>ヘッド</t>
    <phoneticPr fontId="1"/>
  </si>
  <si>
    <t>相関式</t>
    <rPh sb="0" eb="3">
      <t>ソウカンシキ</t>
    </rPh>
    <phoneticPr fontId="1"/>
  </si>
  <si>
    <t>Q</t>
    <phoneticPr fontId="1"/>
  </si>
  <si>
    <t>m3/s</t>
    <phoneticPr fontId="1"/>
  </si>
  <si>
    <t>全揚程H</t>
    <rPh sb="0" eb="1">
      <t>ゼン</t>
    </rPh>
    <rPh sb="1" eb="3">
      <t>ヨウテイ</t>
    </rPh>
    <phoneticPr fontId="1"/>
  </si>
  <si>
    <t>管径D</t>
    <rPh sb="0" eb="1">
      <t>カン</t>
    </rPh>
    <rPh sb="1" eb="2">
      <t>ケイ</t>
    </rPh>
    <phoneticPr fontId="1"/>
  </si>
  <si>
    <t>ポンプ特性H-Q</t>
    <rPh sb="3" eb="5">
      <t>トクセイ</t>
    </rPh>
    <phoneticPr fontId="1"/>
  </si>
  <si>
    <t>全揚程</t>
    <rPh sb="0" eb="1">
      <t>ゼン</t>
    </rPh>
    <rPh sb="1" eb="3">
      <t>ヨウテイ</t>
    </rPh>
    <phoneticPr fontId="1"/>
  </si>
  <si>
    <t>H=23.1-0.0133exp(1151Q)</t>
    <phoneticPr fontId="1"/>
  </si>
  <si>
    <t>m</t>
    <phoneticPr fontId="1"/>
  </si>
  <si>
    <t>H</t>
    <phoneticPr fontId="1"/>
  </si>
  <si>
    <t>m3/s</t>
    <phoneticPr fontId="1"/>
  </si>
  <si>
    <t>m</t>
    <phoneticPr fontId="1"/>
  </si>
  <si>
    <t>ゴールシークによる解(B12を変化させてB15を0にする)</t>
    <rPh sb="9" eb="10">
      <t>カイ</t>
    </rPh>
    <rPh sb="15" eb="17">
      <t>ヘンカ</t>
    </rPh>
    <phoneticPr fontId="1"/>
  </si>
  <si>
    <t>Pw</t>
    <phoneticPr fontId="1"/>
  </si>
  <si>
    <t>kg/m3</t>
    <phoneticPr fontId="1"/>
  </si>
  <si>
    <t>W</t>
    <phoneticPr fontId="1"/>
  </si>
  <si>
    <t>kW</t>
    <phoneticPr fontId="1"/>
  </si>
  <si>
    <t>この条件では</t>
    <rPh sb="2" eb="4">
      <t>ジョウケン</t>
    </rPh>
    <phoneticPr fontId="1"/>
  </si>
  <si>
    <t>H=10+1.74e5Q^2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</si>
</sst>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00_ "/>
    <numFmt numFmtId="179" formatCode="0.00_ "/>
  </numFmts>
  <fonts count="8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8" tint="-0.249977111117893"/>
      <name val="ＭＳ Ｐゴシック"/>
      <family val="3"/>
      <charset val="128"/>
    </font>
    <font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1"/>
    <xf numFmtId="11" fontId="2" fillId="0" borderId="0" xfId="1" applyNumberFormat="1"/>
    <xf numFmtId="177" fontId="2" fillId="0" borderId="0" xfId="1" applyNumberFormat="1"/>
    <xf numFmtId="0" fontId="2" fillId="0" borderId="0" xfId="1" applyNumberFormat="1"/>
    <xf numFmtId="0" fontId="4" fillId="0" borderId="0" xfId="1" applyFont="1"/>
    <xf numFmtId="179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3" fillId="0" borderId="0" xfId="0" applyFont="1">
      <alignment vertical="center"/>
    </xf>
    <xf numFmtId="179" fontId="2" fillId="0" borderId="0" xfId="1" applyNumberFormat="1"/>
    <xf numFmtId="179" fontId="2" fillId="0" borderId="1" xfId="1" applyNumberFormat="1" applyBorder="1"/>
    <xf numFmtId="0" fontId="5" fillId="0" borderId="0" xfId="1" applyFont="1"/>
    <xf numFmtId="0" fontId="2" fillId="0" borderId="0" xfId="0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786164303426"/>
          <c:y val="2.2761290907751003E-2"/>
          <c:w val="0.78843404929413408"/>
          <c:h val="0.7735653021774006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'例題2.24ポンプヘッド例題'!$A$5:$A$10</c:f>
              <c:numCache>
                <c:formatCode>General</c:formatCode>
                <c:ptCount val="6"/>
                <c:pt idx="0">
                  <c:v>2E-3</c:v>
                </c:pt>
                <c:pt idx="1">
                  <c:v>2.8E-3</c:v>
                </c:pt>
                <c:pt idx="2">
                  <c:v>3.8999999999999998E-3</c:v>
                </c:pt>
                <c:pt idx="3">
                  <c:v>5.0000000000000001E-3</c:v>
                </c:pt>
                <c:pt idx="4">
                  <c:v>5.5999999999999999E-3</c:v>
                </c:pt>
                <c:pt idx="5">
                  <c:v>5.8999999999999999E-3</c:v>
                </c:pt>
              </c:numCache>
            </c:numRef>
          </c:xVal>
          <c:yVal>
            <c:numRef>
              <c:f>'例題2.24ポンプヘッド例題'!$D$5:$D$10</c:f>
              <c:numCache>
                <c:formatCode>General</c:formatCode>
                <c:ptCount val="6"/>
                <c:pt idx="0">
                  <c:v>22.967077794607452</c:v>
                </c:pt>
                <c:pt idx="1">
                  <c:v>22.766192648307854</c:v>
                </c:pt>
                <c:pt idx="2">
                  <c:v>21.915987899714203</c:v>
                </c:pt>
                <c:pt idx="3">
                  <c:v>18.900318217928074</c:v>
                </c:pt>
                <c:pt idx="4">
                  <c:v>14.722003906486833</c:v>
                </c:pt>
                <c:pt idx="5">
                  <c:v>11.266804542747758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D3-4811-8051-786D7613A744}"/>
            </c:ext>
          </c:extLst>
        </c:ser>
        <c:ser>
          <c:idx val="2"/>
          <c:order val="1"/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'例題2.24ポンプヘッド例題'!$A$5:$A$10</c:f>
              <c:numCache>
                <c:formatCode>General</c:formatCode>
                <c:ptCount val="6"/>
                <c:pt idx="0">
                  <c:v>2E-3</c:v>
                </c:pt>
                <c:pt idx="1">
                  <c:v>2.8E-3</c:v>
                </c:pt>
                <c:pt idx="2">
                  <c:v>3.8999999999999998E-3</c:v>
                </c:pt>
                <c:pt idx="3">
                  <c:v>5.0000000000000001E-3</c:v>
                </c:pt>
                <c:pt idx="4">
                  <c:v>5.5999999999999999E-3</c:v>
                </c:pt>
                <c:pt idx="5">
                  <c:v>5.8999999999999999E-3</c:v>
                </c:pt>
              </c:numCache>
            </c:numRef>
          </c:xVal>
          <c:yVal>
            <c:numRef>
              <c:f>'例題2.24ポンプヘッド例題'!$F$5:$F$10</c:f>
              <c:numCache>
                <c:formatCode>General</c:formatCode>
                <c:ptCount val="6"/>
                <c:pt idx="0">
                  <c:v>10.696</c:v>
                </c:pt>
                <c:pt idx="1">
                  <c:v>11.36416</c:v>
                </c:pt>
                <c:pt idx="2">
                  <c:v>12.64654</c:v>
                </c:pt>
                <c:pt idx="3">
                  <c:v>14.350000000000001</c:v>
                </c:pt>
                <c:pt idx="4">
                  <c:v>15.45664</c:v>
                </c:pt>
                <c:pt idx="5">
                  <c:v>16.056940000000001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3-4811-8051-786D7613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38016"/>
        <c:axId val="1"/>
      </c:scatterChart>
      <c:valAx>
        <c:axId val="3061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流量</a:t>
                </a:r>
                <a:r>
                  <a:rPr lang="en-US" sz="1200"/>
                  <a:t>Q</a:t>
                </a:r>
                <a:r>
                  <a:rPr lang="ja-JP" altLang="en-US" sz="1200"/>
                  <a:t>　</a:t>
                </a:r>
                <a:r>
                  <a:rPr lang="en-US" altLang="ja-JP" sz="1200"/>
                  <a:t>[m</a:t>
                </a:r>
                <a:r>
                  <a:rPr lang="en-US" altLang="ja-JP" sz="1200" baseline="30000"/>
                  <a:t>3</a:t>
                </a:r>
                <a:r>
                  <a:rPr lang="en-US" altLang="ja-JP" sz="1200"/>
                  <a:t>/s]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001116072598164"/>
              <c:y val="0.8929359182463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全揚程 </a:t>
                </a:r>
                <a:r>
                  <a:rPr lang="en-US" altLang="ja-JP" sz="1200"/>
                  <a:t>H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6792035993081012E-3"/>
              <c:y val="0.2377657443752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ja-JP"/>
          </a:p>
        </c:txPr>
        <c:crossAx val="306138016"/>
        <c:crosses val="autoZero"/>
        <c:crossBetween val="midCat"/>
      </c:valAx>
      <c:spPr>
        <a:noFill/>
        <a:ln w="190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ＭＳ Ｐゴシック"/>
          <a:cs typeface="Arial" panose="020B0604020202020204" pitchFamily="34" charset="0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28</xdr:row>
      <xdr:rowOff>57150</xdr:rowOff>
    </xdr:from>
    <xdr:to>
      <xdr:col>3</xdr:col>
      <xdr:colOff>224204</xdr:colOff>
      <xdr:row>30</xdr:row>
      <xdr:rowOff>76200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50"/>
          <a:ext cx="2700704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22</xdr:row>
      <xdr:rowOff>57150</xdr:rowOff>
    </xdr:from>
    <xdr:to>
      <xdr:col>5</xdr:col>
      <xdr:colOff>809625</xdr:colOff>
      <xdr:row>25</xdr:row>
      <xdr:rowOff>85725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29050"/>
          <a:ext cx="17049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57980</xdr:colOff>
      <xdr:row>0</xdr:row>
      <xdr:rowOff>0</xdr:rowOff>
    </xdr:from>
    <xdr:to>
      <xdr:col>15</xdr:col>
      <xdr:colOff>343893</xdr:colOff>
      <xdr:row>17</xdr:row>
      <xdr:rowOff>99888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oneCellAnchor>
    <xdr:from>
      <xdr:col>5</xdr:col>
      <xdr:colOff>600075</xdr:colOff>
      <xdr:row>14</xdr:row>
      <xdr:rowOff>57150</xdr:rowOff>
    </xdr:from>
    <xdr:ext cx="3727" cy="213028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104736" y="3110451"/>
          <a:ext cx="3727" cy="213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182880</xdr:colOff>
          <xdr:row>10</xdr:row>
          <xdr:rowOff>135172</xdr:rowOff>
        </xdr:from>
        <xdr:to>
          <xdr:col>14</xdr:col>
          <xdr:colOff>437322</xdr:colOff>
          <xdr:row>13</xdr:row>
          <xdr:rowOff>95416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326003</xdr:colOff>
          <xdr:row>16</xdr:row>
          <xdr:rowOff>31805</xdr:rowOff>
        </xdr:from>
        <xdr:to>
          <xdr:col>8</xdr:col>
          <xdr:colOff>39757</xdr:colOff>
          <xdr:row>17</xdr:row>
          <xdr:rowOff>79513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0.43658</cdr:x>
      <cdr:y>0.43959</cdr:y>
    </cdr:from>
    <cdr:to>
      <cdr:x>0.50116</cdr:x>
      <cdr:y>0.55527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1558784" y="1359673"/>
          <a:ext cx="230588" cy="3578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</cdr:x>
      <cdr:y>0.0874</cdr:y>
    </cdr:from>
    <cdr:to>
      <cdr:x>0.36754</cdr:x>
      <cdr:y>0.22622</cdr:y>
    </cdr:to>
    <cdr:cxnSp macro="">
      <cdr:nvCxnSpPr>
        <cdr:cNvPr id="4" name="直線コネクタ 3"/>
        <cdr:cNvCxnSpPr/>
      </cdr:nvCxnSpPr>
      <cdr:spPr>
        <a:xfrm xmlns:a="http://schemas.openxmlformats.org/drawingml/2006/main" flipH="1">
          <a:off x="1153268" y="270345"/>
          <a:ext cx="159025" cy="4293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0.20797</cdr:x>
      <cdr:y>0.21456</cdr:y>
    </cdr:from>
    <cdr:to>
      <cdr:x>0.65259</cdr:x>
      <cdr:y>0.31877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742564" y="663644"/>
          <a:ext cx="1587498" cy="322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2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ポンプ特性 </a:t>
          </a:r>
          <a:r>
            <a:rPr lang="en-US" altLang="ja-JP" sz="1200" i="1">
              <a:solidFill>
                <a:sysClr val="windowText" lastClr="000000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H-Q</a:t>
          </a:r>
          <a:endParaRPr lang="ja-JP" altLang="en-US" sz="1200" i="1">
            <a:solidFill>
              <a:sysClr val="windowText" lastClr="000000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0.42176</cdr:x>
      <cdr:y>0.53333</cdr:y>
    </cdr:from>
    <cdr:to>
      <cdr:x>0.62364</cdr:x>
      <cdr:y>0.6401</cdr:y>
    </cdr:to>
    <cdr:sp macro="" textlink="">
      <cdr:nvSpPr>
        <cdr:cNvPr id="8" name="テキスト ボックス 1"/>
        <cdr:cNvSpPr txBox="1"/>
      </cdr:nvSpPr>
      <cdr:spPr>
        <a:xfrm xmlns:a="http://schemas.openxmlformats.org/drawingml/2006/main">
          <a:off x="1505889" y="1649606"/>
          <a:ext cx="720805" cy="330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200" i="0">
              <a:solidFill>
                <a:sysClr val="windowText" lastClr="000000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全揚程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0"/>
  <sheetViews>
    <sheetView workbookViewId="0">
      <selection activeCell="N20" sqref="N20"/>
    </sheetView>
  </sheetViews>
  <sheetFormatPr defaultColWidth="9.140625" defaultRowHeight="13.8"/>
  <cols>
    <col min="1" max="1" width="23" style="1" customWidth="1"/>
    <col min="2" max="2" width="13" style="1" customWidth="1"/>
    <col min="3" max="5" width="9.140625" style="1"/>
    <col min="6" max="6" width="17" style="1" customWidth="1"/>
    <col min="7" max="16384" width="9.140625" style="1"/>
  </cols>
  <sheetData>
    <row r="1" spans="1:7">
      <c r="A1" s="13"/>
      <c r="F1" s="1" t="s">
        <v>42</v>
      </c>
    </row>
    <row r="2" spans="1:7">
      <c r="A2" s="13" t="s">
        <v>41</v>
      </c>
      <c r="B2" s="9">
        <v>10</v>
      </c>
      <c r="C2" s="1" t="s">
        <v>37</v>
      </c>
      <c r="F2" s="1">
        <v>5</v>
      </c>
      <c r="G2" s="1" t="s">
        <v>10</v>
      </c>
    </row>
    <row r="3" spans="1:7">
      <c r="A3" s="13" t="s">
        <v>8</v>
      </c>
      <c r="B3" s="1">
        <v>43.2</v>
      </c>
      <c r="C3" s="1" t="s">
        <v>40</v>
      </c>
      <c r="F3" s="1">
        <v>43.2</v>
      </c>
      <c r="G3" s="1" t="s">
        <v>40</v>
      </c>
    </row>
    <row r="4" spans="1:7">
      <c r="A4" s="13" t="s">
        <v>39</v>
      </c>
      <c r="B4" s="9">
        <v>15</v>
      </c>
      <c r="C4" s="1" t="s">
        <v>23</v>
      </c>
      <c r="F4" s="1">
        <v>20</v>
      </c>
      <c r="G4" s="1" t="s">
        <v>10</v>
      </c>
    </row>
    <row r="5" spans="1:7">
      <c r="A5" s="13" t="s">
        <v>38</v>
      </c>
      <c r="B5" s="1">
        <v>8.0699999999999994E-2</v>
      </c>
      <c r="C5" s="1" t="s">
        <v>37</v>
      </c>
      <c r="F5" s="1">
        <v>8.0699999999999994E-2</v>
      </c>
      <c r="G5" s="1" t="s">
        <v>10</v>
      </c>
    </row>
    <row r="6" spans="1:7">
      <c r="A6" s="13" t="s">
        <v>36</v>
      </c>
      <c r="B6" s="1">
        <f>B3/3600</f>
        <v>1.2E-2</v>
      </c>
      <c r="C6" s="1" t="s">
        <v>35</v>
      </c>
      <c r="F6" s="1">
        <f>F3/3600</f>
        <v>1.2E-2</v>
      </c>
      <c r="G6" s="1" t="s">
        <v>0</v>
      </c>
    </row>
    <row r="7" spans="1:7">
      <c r="A7" s="13" t="s">
        <v>34</v>
      </c>
      <c r="B7" s="1">
        <f>B6*1000</f>
        <v>12</v>
      </c>
      <c r="C7" s="1" t="s">
        <v>33</v>
      </c>
      <c r="F7" s="1">
        <f>F6*1000</f>
        <v>12</v>
      </c>
      <c r="G7" s="1" t="s">
        <v>33</v>
      </c>
    </row>
    <row r="8" spans="1:7">
      <c r="A8" s="13" t="s">
        <v>32</v>
      </c>
      <c r="B8" s="1">
        <f>3.14*0.0807^2/4</f>
        <v>5.1123046499999998E-3</v>
      </c>
      <c r="C8" s="1" t="s">
        <v>31</v>
      </c>
      <c r="F8" s="1">
        <f>3.14*0.0807^2/4</f>
        <v>5.1123046499999998E-3</v>
      </c>
      <c r="G8" s="1" t="s">
        <v>31</v>
      </c>
    </row>
    <row r="9" spans="1:7">
      <c r="A9" s="13" t="s">
        <v>30</v>
      </c>
      <c r="B9" s="7">
        <f>B6/B8</f>
        <v>2.3472779541806061</v>
      </c>
      <c r="C9" s="1" t="s">
        <v>29</v>
      </c>
      <c r="F9" s="7">
        <f>F6/F8</f>
        <v>2.3472779541806061</v>
      </c>
      <c r="G9" s="1" t="s">
        <v>5</v>
      </c>
    </row>
    <row r="10" spans="1:7">
      <c r="A10" s="13" t="s">
        <v>28</v>
      </c>
      <c r="B10" s="8">
        <f>0.0807*B9*1000/0.001</f>
        <v>189425.3309023749</v>
      </c>
      <c r="F10" s="8">
        <f>0.0807*F9*1000/0.001</f>
        <v>189425.3309023749</v>
      </c>
    </row>
    <row r="11" spans="1:7">
      <c r="A11" s="13" t="s">
        <v>27</v>
      </c>
      <c r="B11" s="1">
        <v>4.0000000000000001E-3</v>
      </c>
      <c r="F11" s="1">
        <v>4.0000000000000001E-3</v>
      </c>
    </row>
    <row r="12" spans="1:7">
      <c r="A12" s="13" t="s">
        <v>26</v>
      </c>
      <c r="B12" s="1">
        <v>32</v>
      </c>
      <c r="F12" s="1">
        <v>32</v>
      </c>
    </row>
    <row r="13" spans="1:7">
      <c r="A13" s="13"/>
    </row>
    <row r="14" spans="1:7">
      <c r="A14" s="13" t="s">
        <v>25</v>
      </c>
      <c r="B14" s="1">
        <v>2</v>
      </c>
      <c r="F14" s="1">
        <v>2</v>
      </c>
    </row>
    <row r="15" spans="1:7">
      <c r="A15" s="13" t="s">
        <v>24</v>
      </c>
      <c r="B15" s="1">
        <f>B5*B12*B14</f>
        <v>5.1647999999999996</v>
      </c>
      <c r="C15" s="1" t="s">
        <v>23</v>
      </c>
      <c r="F15" s="1">
        <f>F5*F12*F14</f>
        <v>5.1647999999999996</v>
      </c>
      <c r="G15" s="1" t="s">
        <v>10</v>
      </c>
    </row>
    <row r="16" spans="1:7">
      <c r="A16" s="13" t="s">
        <v>22</v>
      </c>
      <c r="B16" s="7">
        <f>4*B11*((B15+B4)/B5)*(B9^2/2)</f>
        <v>11.013856427948163</v>
      </c>
      <c r="C16" s="1" t="s">
        <v>21</v>
      </c>
      <c r="F16" s="7">
        <f>4*F11*((F15+F4)/F5)*(F9^2/2)</f>
        <v>13.74481741639044</v>
      </c>
      <c r="G16" s="1" t="s">
        <v>19</v>
      </c>
    </row>
    <row r="17" spans="1:7">
      <c r="A17" s="13" t="s">
        <v>17</v>
      </c>
      <c r="B17" s="1">
        <f>B9^2/2+9.8*B2+B16</f>
        <v>111.7687133250393</v>
      </c>
      <c r="C17" s="1" t="s">
        <v>19</v>
      </c>
      <c r="F17" s="1">
        <f>F9^2/2+9.8*F2+F16</f>
        <v>65.499674313481592</v>
      </c>
      <c r="G17" s="1" t="s">
        <v>19</v>
      </c>
    </row>
    <row r="18" spans="1:7">
      <c r="A18" s="13" t="s">
        <v>20</v>
      </c>
      <c r="B18" s="1">
        <f>B17/0.7</f>
        <v>159.66959046434187</v>
      </c>
      <c r="C18" s="1" t="s">
        <v>19</v>
      </c>
      <c r="F18" s="1">
        <f>F17/0.7</f>
        <v>93.570963304973702</v>
      </c>
      <c r="G18" s="1" t="s">
        <v>19</v>
      </c>
    </row>
    <row r="19" spans="1:7">
      <c r="A19" s="13" t="s">
        <v>18</v>
      </c>
      <c r="B19" s="1">
        <f>B18*B7</f>
        <v>1916.0350855721024</v>
      </c>
      <c r="C19" s="1" t="s">
        <v>17</v>
      </c>
      <c r="F19" s="1">
        <f>F18*F7</f>
        <v>1122.8515596596844</v>
      </c>
      <c r="G19" s="1" t="s">
        <v>17</v>
      </c>
    </row>
    <row r="24" spans="1:7">
      <c r="D24"/>
    </row>
    <row r="26" spans="1:7">
      <c r="F26"/>
    </row>
    <row r="30" spans="1:7">
      <c r="A30"/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H37" sqref="H37"/>
    </sheetView>
  </sheetViews>
  <sheetFormatPr defaultColWidth="9.28515625" defaultRowHeight="13.8"/>
  <cols>
    <col min="1" max="1" width="17.42578125" style="2" customWidth="1"/>
    <col min="2" max="2" width="14.42578125" style="2" customWidth="1"/>
    <col min="3" max="5" width="9.28515625" style="2"/>
    <col min="6" max="6" width="14" style="2" bestFit="1" customWidth="1"/>
    <col min="7" max="8" width="9.28515625" style="2"/>
    <col min="9" max="9" width="11.42578125" style="2" customWidth="1"/>
    <col min="10" max="10" width="12.140625" style="2" customWidth="1"/>
    <col min="11" max="16384" width="9.28515625" style="2"/>
  </cols>
  <sheetData>
    <row r="1" spans="1:19">
      <c r="A1" s="2" t="s">
        <v>43</v>
      </c>
      <c r="D1" s="2" t="s">
        <v>45</v>
      </c>
      <c r="E1" s="2" t="s">
        <v>52</v>
      </c>
      <c r="O1" s="2" t="s">
        <v>16</v>
      </c>
      <c r="S1" s="6" t="s">
        <v>15</v>
      </c>
    </row>
    <row r="2" spans="1:19">
      <c r="A2" s="2" t="s">
        <v>8</v>
      </c>
      <c r="B2" s="2" t="s">
        <v>44</v>
      </c>
      <c r="C2" s="2" t="s">
        <v>14</v>
      </c>
      <c r="D2" s="2">
        <v>23.1</v>
      </c>
    </row>
    <row r="3" spans="1:19">
      <c r="A3" s="2" t="s">
        <v>1</v>
      </c>
      <c r="B3" s="2" t="s">
        <v>13</v>
      </c>
      <c r="C3" s="2" t="s">
        <v>12</v>
      </c>
      <c r="D3" s="2">
        <v>1.3299999999999999E-2</v>
      </c>
      <c r="F3" s="2" t="s">
        <v>51</v>
      </c>
      <c r="J3" s="2">
        <f>(1/232.5)^2</f>
        <v>1.8499248468030988E-5</v>
      </c>
    </row>
    <row r="4" spans="1:19">
      <c r="A4" s="2" t="s">
        <v>11</v>
      </c>
      <c r="B4" s="2" t="s">
        <v>10</v>
      </c>
      <c r="C4" s="2" t="s">
        <v>9</v>
      </c>
      <c r="D4" s="2">
        <v>1151</v>
      </c>
      <c r="F4" s="2" t="s">
        <v>63</v>
      </c>
    </row>
    <row r="5" spans="1:19">
      <c r="A5" s="2">
        <v>2E-3</v>
      </c>
      <c r="D5" s="2">
        <f t="shared" ref="D5:D10" si="0">$D$2-$D$3*EXP(A5*$D$4)</f>
        <v>22.967077794607452</v>
      </c>
      <c r="F5" s="5">
        <f t="shared" ref="F5:F10" si="1">10+174000*A5^2</f>
        <v>10.696</v>
      </c>
    </row>
    <row r="6" spans="1:19">
      <c r="A6" s="5">
        <v>2.8E-3</v>
      </c>
      <c r="B6" s="2">
        <v>23.2</v>
      </c>
      <c r="D6" s="2">
        <f t="shared" si="0"/>
        <v>22.766192648307854</v>
      </c>
      <c r="F6" s="5">
        <f t="shared" si="1"/>
        <v>11.36416</v>
      </c>
    </row>
    <row r="7" spans="1:19">
      <c r="A7" s="5">
        <v>3.8999999999999998E-3</v>
      </c>
      <c r="B7" s="2">
        <v>21.3</v>
      </c>
      <c r="D7" s="2">
        <f t="shared" si="0"/>
        <v>21.915987899714203</v>
      </c>
      <c r="F7" s="5">
        <f t="shared" si="1"/>
        <v>12.64654</v>
      </c>
    </row>
    <row r="8" spans="1:19">
      <c r="A8" s="5">
        <v>5.0000000000000001E-3</v>
      </c>
      <c r="B8" s="2">
        <v>18.899999999999999</v>
      </c>
      <c r="D8" s="2">
        <f t="shared" si="0"/>
        <v>18.900318217928074</v>
      </c>
      <c r="F8" s="5">
        <f t="shared" si="1"/>
        <v>14.350000000000001</v>
      </c>
    </row>
    <row r="9" spans="1:19">
      <c r="A9" s="5">
        <v>5.5999999999999999E-3</v>
      </c>
      <c r="B9" s="2">
        <v>15.2</v>
      </c>
      <c r="D9" s="2">
        <f t="shared" si="0"/>
        <v>14.722003906486833</v>
      </c>
      <c r="F9" s="5">
        <f t="shared" si="1"/>
        <v>15.45664</v>
      </c>
    </row>
    <row r="10" spans="1:19">
      <c r="A10" s="5">
        <v>5.8999999999999999E-3</v>
      </c>
      <c r="B10" s="2">
        <v>11</v>
      </c>
      <c r="D10" s="2">
        <f t="shared" si="0"/>
        <v>11.266804542747758</v>
      </c>
      <c r="F10" s="5">
        <f t="shared" si="1"/>
        <v>16.056940000000001</v>
      </c>
    </row>
    <row r="12" spans="1:19">
      <c r="A12" s="2" t="s">
        <v>46</v>
      </c>
      <c r="B12" s="4">
        <v>5.5345104887250971E-3</v>
      </c>
      <c r="C12" s="2" t="s">
        <v>47</v>
      </c>
    </row>
    <row r="13" spans="1:19">
      <c r="A13" s="2" t="s">
        <v>50</v>
      </c>
      <c r="B13" s="10">
        <f>23.1-0.0133*EXP(1151*B12)</f>
        <v>15.330309516535637</v>
      </c>
      <c r="C13" s="2" t="s">
        <v>53</v>
      </c>
    </row>
    <row r="14" spans="1:19" ht="14.4" thickBot="1">
      <c r="A14" s="2" t="s">
        <v>48</v>
      </c>
      <c r="B14" s="10">
        <f>10+174000*B12^2</f>
        <v>15.329760304866612</v>
      </c>
      <c r="C14" s="2" t="s">
        <v>53</v>
      </c>
    </row>
    <row r="15" spans="1:19" ht="14.4" thickBot="1">
      <c r="B15" s="11">
        <f>B13-B14</f>
        <v>5.4921166902488494E-4</v>
      </c>
    </row>
    <row r="16" spans="1:19">
      <c r="A16" s="12" t="s">
        <v>57</v>
      </c>
    </row>
    <row r="17" spans="1:8">
      <c r="A17" s="2" t="s">
        <v>46</v>
      </c>
      <c r="B17" s="2">
        <v>5.5300000000000002E-3</v>
      </c>
      <c r="C17" s="2" t="s">
        <v>55</v>
      </c>
    </row>
    <row r="18" spans="1:8">
      <c r="A18" s="2" t="s">
        <v>54</v>
      </c>
      <c r="B18" s="2">
        <v>15.33</v>
      </c>
      <c r="C18" s="2" t="s">
        <v>56</v>
      </c>
    </row>
    <row r="20" spans="1:8">
      <c r="A20" s="2" t="s">
        <v>2</v>
      </c>
      <c r="B20" s="2">
        <v>1000</v>
      </c>
      <c r="C20" s="2" t="s">
        <v>59</v>
      </c>
    </row>
    <row r="21" spans="1:8">
      <c r="A21" s="2" t="s">
        <v>58</v>
      </c>
      <c r="B21" s="2">
        <f>B20*B17*B18*9.8</f>
        <v>830.79402000000005</v>
      </c>
      <c r="C21" s="2" t="s">
        <v>60</v>
      </c>
    </row>
    <row r="22" spans="1:8">
      <c r="B22" s="2">
        <f>B21/1000</f>
        <v>0.83079402000000002</v>
      </c>
      <c r="C22" s="2" t="s">
        <v>61</v>
      </c>
    </row>
    <row r="24" spans="1:8">
      <c r="F24" s="3"/>
      <c r="G24"/>
    </row>
    <row r="25" spans="1:8">
      <c r="A25" s="2" t="s">
        <v>62</v>
      </c>
    </row>
    <row r="26" spans="1:8">
      <c r="A26" s="2" t="s">
        <v>8</v>
      </c>
      <c r="B26" s="2">
        <f>B17</f>
        <v>5.5300000000000002E-3</v>
      </c>
      <c r="C26" s="2" t="s">
        <v>0</v>
      </c>
      <c r="H26"/>
    </row>
    <row r="27" spans="1:8">
      <c r="A27" s="2" t="s">
        <v>49</v>
      </c>
      <c r="B27" s="2">
        <v>7.4999999999999997E-2</v>
      </c>
      <c r="C27" s="2" t="s">
        <v>7</v>
      </c>
    </row>
    <row r="28" spans="1:8">
      <c r="A28" s="2" t="s">
        <v>6</v>
      </c>
      <c r="B28" s="2">
        <f>B26/(3.14*B27^2/4)</f>
        <v>1.2523708421797592</v>
      </c>
      <c r="C28" s="2" t="s">
        <v>5</v>
      </c>
    </row>
    <row r="29" spans="1:8">
      <c r="A29" s="2" t="s">
        <v>4</v>
      </c>
      <c r="B29" s="3">
        <v>1E-3</v>
      </c>
    </row>
    <row r="30" spans="1:8">
      <c r="A30" s="2" t="s">
        <v>2</v>
      </c>
      <c r="B30" s="2">
        <v>1000</v>
      </c>
    </row>
    <row r="31" spans="1:8">
      <c r="A31" s="2" t="s">
        <v>3</v>
      </c>
      <c r="B31" s="5">
        <f>B28*B27*B30/B29</f>
        <v>93927.813163481929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Header>&amp;A</oddHeader>
    <oddFooter>- &amp;P -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182880</xdr:colOff>
                <xdr:row>10</xdr:row>
                <xdr:rowOff>135172</xdr:rowOff>
              </from>
              <to>
                <xdr:col>14</xdr:col>
                <xdr:colOff>437322</xdr:colOff>
                <xdr:row>13</xdr:row>
                <xdr:rowOff>95416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100" r:id="rId6">
          <objectPr defaultSize="0" autoPict="0" r:id="rId7">
            <anchor moveWithCells="1" sizeWithCells="1">
              <from>
                <xdr:col>4</xdr:col>
                <xdr:colOff>326003</xdr:colOff>
                <xdr:row>16</xdr:row>
                <xdr:rowOff>31805</xdr:rowOff>
              </from>
              <to>
                <xdr:col>8</xdr:col>
                <xdr:colOff>39757</xdr:colOff>
                <xdr:row>17</xdr:row>
                <xdr:rowOff>79513</xdr:rowOff>
              </to>
            </anchor>
          </objectPr>
        </oleObject>
      </mc:Choice>
      <mc:Fallback>
        <oleObject progId="Equation.3" shapeId="410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例題2.23ポンプ輸送</vt:lpstr>
      <vt:lpstr>例題2.24ポンプヘッド例題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2004-12-30T02:34:50Z</dcterms:created>
  <dcterms:modified xsi:type="dcterms:W3CDTF">2017-02-03T03:11:28Z</dcterms:modified>
</cp:coreProperties>
</file>