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map_docs\skills\"/>
    </mc:Choice>
  </mc:AlternateContent>
  <bookViews>
    <workbookView xWindow="0" yWindow="0" windowWidth="28800" windowHeight="12420" tabRatio="500" activeTab="2"/>
  </bookViews>
  <sheets>
    <sheet name="HeroSkill" sheetId="11" r:id="rId1"/>
    <sheet name="WeaponSkill" sheetId="10" r:id="rId2"/>
    <sheet name="SubSkill" sheetId="7" r:id="rId3"/>
    <sheet name="TargetType" sheetId="3" r:id="rId4"/>
    <sheet name="ValueType" sheetId="5" r:id="rId5"/>
    <sheet name="FieldType" sheetId="6" r:id="rId6"/>
  </sheets>
  <definedNames>
    <definedName name="col_fieldtype" localSheetId="0">tbl_fieldtype[field_type]</definedName>
    <definedName name="col_fieldtype" localSheetId="1">tbl_fieldtype[field_type]</definedName>
    <definedName name="col_fieldtype">tbl_fieldtype[field_type]</definedName>
    <definedName name="col_targettype" localSheetId="0">tbl_targettype[target_type]</definedName>
    <definedName name="col_targettype" localSheetId="1">tbl_targettype[target_type]</definedName>
    <definedName name="col_targettype">tbl_targettype[target_type]</definedName>
    <definedName name="col_valuetype" localSheetId="0">tbl_valuetype[value_type]</definedName>
    <definedName name="col_valuetype" localSheetId="1">tbl_valuetype[value_type]</definedName>
    <definedName name="col_valuetype">tbl_valuetype[value_type]</definedName>
  </definedNames>
  <calcPr calcId="152511"/>
</workbook>
</file>

<file path=xl/calcChain.xml><?xml version="1.0" encoding="utf-8"?>
<calcChain xmlns="http://schemas.openxmlformats.org/spreadsheetml/2006/main">
  <c r="D6" i="7" l="1"/>
  <c r="F6" i="7"/>
  <c r="H6" i="7"/>
  <c r="K6" i="7"/>
  <c r="M6" i="7"/>
  <c r="P6" i="7"/>
  <c r="R6" i="7"/>
  <c r="D7" i="7"/>
  <c r="F7" i="7"/>
  <c r="H7" i="7"/>
  <c r="K7" i="7"/>
  <c r="M7" i="7"/>
  <c r="P7" i="7"/>
  <c r="R7" i="7"/>
  <c r="D8" i="7"/>
  <c r="F8" i="7"/>
  <c r="H8" i="7"/>
  <c r="K8" i="7"/>
  <c r="M8" i="7"/>
  <c r="P8" i="7"/>
  <c r="R8" i="7"/>
  <c r="R5" i="7"/>
  <c r="P5" i="7"/>
  <c r="M5" i="7"/>
  <c r="K5" i="7"/>
  <c r="H5" i="7"/>
  <c r="F5" i="7"/>
  <c r="D5" i="7"/>
  <c r="R4" i="7"/>
  <c r="P4" i="7"/>
  <c r="M4" i="7"/>
  <c r="K4" i="7"/>
  <c r="H4" i="7"/>
  <c r="F4" i="7"/>
  <c r="D4" i="7"/>
  <c r="N3" i="10" l="1"/>
  <c r="N4" i="10"/>
  <c r="N5" i="10"/>
  <c r="N6" i="10"/>
  <c r="N7" i="10"/>
  <c r="N8" i="10"/>
  <c r="N2" i="10"/>
  <c r="L3" i="10"/>
  <c r="L4" i="10"/>
  <c r="L5" i="10"/>
  <c r="L6" i="10"/>
  <c r="L7" i="10"/>
  <c r="L8" i="10"/>
  <c r="L2" i="10"/>
  <c r="J3" i="10"/>
  <c r="J4" i="10"/>
  <c r="J5" i="10"/>
  <c r="J6" i="10"/>
  <c r="J7" i="10"/>
  <c r="J8" i="10"/>
  <c r="J2" i="10"/>
  <c r="H3" i="10"/>
  <c r="H4" i="10"/>
  <c r="H5" i="10"/>
  <c r="H6" i="10"/>
  <c r="H7" i="10"/>
  <c r="H8" i="10"/>
  <c r="H2" i="10"/>
  <c r="N3" i="11"/>
  <c r="N4" i="11"/>
  <c r="N5" i="11"/>
  <c r="N6" i="11"/>
  <c r="N7" i="11"/>
  <c r="N8" i="11"/>
  <c r="N2" i="11"/>
  <c r="L3" i="11"/>
  <c r="L4" i="11"/>
  <c r="L5" i="11"/>
  <c r="L6" i="11"/>
  <c r="L7" i="11"/>
  <c r="L8" i="11"/>
  <c r="L2" i="11"/>
  <c r="J3" i="11"/>
  <c r="J4" i="11"/>
  <c r="J5" i="11"/>
  <c r="J6" i="11"/>
  <c r="J7" i="11"/>
  <c r="J8" i="11"/>
  <c r="J2" i="11"/>
  <c r="H3" i="11"/>
  <c r="H4" i="11"/>
  <c r="H5" i="11"/>
  <c r="H6" i="11"/>
  <c r="H7" i="11"/>
  <c r="H8" i="11"/>
  <c r="H2" i="11"/>
  <c r="F3" i="10"/>
  <c r="F4" i="10"/>
  <c r="F5" i="10"/>
  <c r="F6" i="10"/>
  <c r="F7" i="10"/>
  <c r="F8" i="10"/>
  <c r="F2" i="10"/>
  <c r="F3" i="11"/>
  <c r="F4" i="11"/>
  <c r="F5" i="11"/>
  <c r="F6" i="11"/>
  <c r="F7" i="11"/>
  <c r="F8" i="11"/>
  <c r="F2" i="11"/>
  <c r="A3" i="11" l="1"/>
  <c r="A4" i="11" s="1"/>
  <c r="A5" i="11" s="1"/>
  <c r="A6" i="11" s="1"/>
  <c r="A7" i="11" s="1"/>
  <c r="A8" i="11" s="1"/>
  <c r="A3" i="10"/>
  <c r="A4" i="10" s="1"/>
  <c r="A5" i="10" s="1"/>
  <c r="A6" i="10" s="1"/>
  <c r="A7" i="10" s="1"/>
  <c r="A8" i="10" s="1"/>
  <c r="B4" i="6" l="1"/>
  <c r="B5" i="6" s="1"/>
  <c r="B6" i="6" s="1"/>
  <c r="B7" i="6" s="1"/>
  <c r="B8" i="6" s="1"/>
  <c r="B9" i="6" s="1"/>
  <c r="B10" i="6" s="1"/>
  <c r="B11" i="6" s="1"/>
  <c r="B12" i="6" s="1"/>
  <c r="B13" i="6" s="1"/>
  <c r="B3" i="6"/>
  <c r="B4" i="5"/>
  <c r="B3" i="5"/>
  <c r="B5" i="3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4" i="3"/>
  <c r="B3" i="3"/>
  <c r="R2" i="7" l="1"/>
  <c r="R3" i="7"/>
  <c r="P2" i="7"/>
  <c r="P3" i="7"/>
  <c r="K2" i="7" l="1"/>
  <c r="K3" i="7"/>
  <c r="M2" i="7"/>
  <c r="M3" i="7"/>
  <c r="H2" i="7" l="1"/>
  <c r="H3" i="7"/>
  <c r="F2" i="7"/>
  <c r="F3" i="7"/>
  <c r="D2" i="7"/>
  <c r="D3" i="7"/>
  <c r="S61" i="6" l="1"/>
  <c r="S53" i="6"/>
  <c r="S52" i="6"/>
  <c r="S51" i="6"/>
  <c r="S50" i="6"/>
  <c r="S49" i="6"/>
  <c r="S48" i="6"/>
  <c r="S47" i="6"/>
  <c r="S46" i="6"/>
  <c r="S45" i="6"/>
  <c r="S44" i="6"/>
  <c r="S61" i="5"/>
  <c r="S53" i="5"/>
  <c r="S52" i="5"/>
  <c r="S51" i="5"/>
  <c r="S50" i="5"/>
  <c r="S49" i="5"/>
  <c r="S48" i="5"/>
  <c r="S47" i="5"/>
  <c r="S46" i="5"/>
  <c r="S45" i="5"/>
  <c r="S44" i="5"/>
  <c r="S61" i="3" l="1"/>
  <c r="S53" i="3"/>
  <c r="S52" i="3"/>
  <c r="S51" i="3"/>
  <c r="S50" i="3"/>
  <c r="S49" i="3"/>
  <c r="S48" i="3"/>
  <c r="S47" i="3"/>
  <c r="S46" i="3"/>
  <c r="S45" i="3"/>
  <c r="S44" i="3"/>
</calcChain>
</file>

<file path=xl/sharedStrings.xml><?xml version="1.0" encoding="utf-8"?>
<sst xmlns="http://schemas.openxmlformats.org/spreadsheetml/2006/main" count="367" uniqueCount="143">
  <si>
    <t>id</t>
    <phoneticPr fontId="1"/>
  </si>
  <si>
    <t>price</t>
    <phoneticPr fontId="1"/>
  </si>
  <si>
    <t>isNotForSale</t>
    <phoneticPr fontId="1"/>
  </si>
  <si>
    <t>rate</t>
    <phoneticPr fontId="1"/>
  </si>
  <si>
    <t>category</t>
    <phoneticPr fontId="1"/>
  </si>
  <si>
    <t>Red</t>
    <phoneticPr fontId="1"/>
  </si>
  <si>
    <t>Green</t>
  </si>
  <si>
    <t>Blue</t>
  </si>
  <si>
    <t>Red</t>
  </si>
  <si>
    <t>no entry item</t>
    <phoneticPr fontId="1"/>
  </si>
  <si>
    <t>Red</t>
    <phoneticPr fontId="1"/>
  </si>
  <si>
    <t>The first cell in the blank means the end of the row.</t>
    <phoneticPr fontId="1"/>
  </si>
  <si>
    <t>The blank header cell means the end of the column</t>
    <phoneticPr fontId="1"/>
  </si>
  <si>
    <t>hiddenCoefficient</t>
    <phoneticPr fontId="1"/>
  </si>
  <si>
    <t>Base Factor ( Column 'E' = 'H3' * Column 'I' )</t>
    <phoneticPr fontId="1"/>
  </si>
  <si>
    <t>BuildingTypes</t>
  </si>
  <si>
    <t>TownHall</t>
  </si>
  <si>
    <t>QuestBuilding</t>
  </si>
  <si>
    <t>Farm</t>
  </si>
  <si>
    <t>Mine</t>
  </si>
  <si>
    <t>Blacksmith</t>
  </si>
  <si>
    <t>Silo</t>
  </si>
  <si>
    <t>CentralBank</t>
  </si>
  <si>
    <t>Training</t>
  </si>
  <si>
    <t>AdsViewer</t>
  </si>
  <si>
    <t>ItemCrafting</t>
  </si>
  <si>
    <t>ResearchBuilding</t>
  </si>
  <si>
    <t>PvpBuilding</t>
  </si>
  <si>
    <t>GuildBuilding</t>
  </si>
  <si>
    <t>ExpeditionBuilding</t>
  </si>
  <si>
    <t>Id</t>
  </si>
  <si>
    <t>Name</t>
  </si>
  <si>
    <t>id</t>
  </si>
  <si>
    <t>target_type</t>
  </si>
  <si>
    <t>description</t>
  </si>
  <si>
    <t>Self</t>
  </si>
  <si>
    <t>Apply to caster</t>
  </si>
  <si>
    <t>All members</t>
  </si>
  <si>
    <t>Apply to all allies including caster</t>
  </si>
  <si>
    <t>Nearby members</t>
  </si>
  <si>
    <t>Apply to the allies on the left &amp; right of the caster</t>
  </si>
  <si>
    <t>Single enemy</t>
  </si>
  <si>
    <t>Apply to single enemy/targeted enemy</t>
  </si>
  <si>
    <t>All enemies</t>
  </si>
  <si>
    <t>Apply to all enemies</t>
  </si>
  <si>
    <t>Nearby enemies</t>
  </si>
  <si>
    <t>Apply to single target and the enemies on the left &amp; right of the target</t>
  </si>
  <si>
    <t>Fire allies</t>
  </si>
  <si>
    <t>Apply to all Fire allies</t>
  </si>
  <si>
    <t>Nature allies</t>
  </si>
  <si>
    <t>Apply to all Nature allies</t>
  </si>
  <si>
    <t>Ice allies</t>
  </si>
  <si>
    <t>Apply to all Ice allies</t>
  </si>
  <si>
    <t>Light allies</t>
  </si>
  <si>
    <t>Apply to all Light allies</t>
  </si>
  <si>
    <t>Dark allies</t>
  </si>
  <si>
    <t>Apply to all Dark allies</t>
  </si>
  <si>
    <t>Fire enemies</t>
  </si>
  <si>
    <t>Apply to all Fire enemies</t>
  </si>
  <si>
    <t>Nature enemies</t>
  </si>
  <si>
    <t>Apply to all Nature enemies</t>
  </si>
  <si>
    <t>Ice enemies</t>
  </si>
  <si>
    <t>Apply to all Ice enemies</t>
  </si>
  <si>
    <t>Light enemies</t>
  </si>
  <si>
    <t>Apply to all Light enemies</t>
  </si>
  <si>
    <t>Dark enemies</t>
  </si>
  <si>
    <t>Apply to all Dark enemies</t>
  </si>
  <si>
    <t>Random ally</t>
  </si>
  <si>
    <t>Apply to a random ally</t>
  </si>
  <si>
    <t>Random enemy</t>
  </si>
  <si>
    <t>Apply to a random enemy</t>
  </si>
  <si>
    <t>value_type</t>
  </si>
  <si>
    <t>number</t>
  </si>
  <si>
    <t>percentage</t>
  </si>
  <si>
    <t>field_type</t>
  </si>
  <si>
    <t>field_name</t>
  </si>
  <si>
    <t>ATK</t>
  </si>
  <si>
    <t>Attack variable</t>
  </si>
  <si>
    <t>DEF</t>
  </si>
  <si>
    <t>Defend variable</t>
  </si>
  <si>
    <t>HP</t>
  </si>
  <si>
    <t>HP variable</t>
  </si>
  <si>
    <t>MANA</t>
  </si>
  <si>
    <t>Mana variable</t>
  </si>
  <si>
    <t>ACCURACY</t>
  </si>
  <si>
    <t>Accuracy variable</t>
  </si>
  <si>
    <t>CRITICAL</t>
  </si>
  <si>
    <t>Critical chance variable</t>
  </si>
  <si>
    <t>MAGIC_TURN</t>
  </si>
  <si>
    <t>Applies to Silence</t>
  </si>
  <si>
    <t>TURN</t>
  </si>
  <si>
    <t>Number of turns</t>
  </si>
  <si>
    <t>DAMAGE</t>
  </si>
  <si>
    <t>Damage variable</t>
  </si>
  <si>
    <t>ALL</t>
  </si>
  <si>
    <t>All statuses</t>
  </si>
  <si>
    <t>BREAK</t>
  </si>
  <si>
    <t>Break variable</t>
  </si>
  <si>
    <t>TargetType</t>
  </si>
  <si>
    <t>P1_ValueType</t>
  </si>
  <si>
    <t>P1_FieldType</t>
  </si>
  <si>
    <t>P1_Value</t>
  </si>
  <si>
    <t>P2_ValueType</t>
  </si>
  <si>
    <t>P2_FieldType</t>
  </si>
  <si>
    <t>P2_Value</t>
  </si>
  <si>
    <t>Ref_P1_ValueType</t>
  </si>
  <si>
    <t>Ref_TargetType</t>
  </si>
  <si>
    <t>Ref_P1_FieldType</t>
  </si>
  <si>
    <t>Ref_P2_ValueType</t>
  </si>
  <si>
    <t>Ref_P2_FieldType</t>
  </si>
  <si>
    <t>Ref_P3_ValueType</t>
  </si>
  <si>
    <t>P3_ValueType</t>
  </si>
  <si>
    <t>Ref_P3_FieldType</t>
  </si>
  <si>
    <t>P3_FieldType</t>
  </si>
  <si>
    <t>P3_Value</t>
  </si>
  <si>
    <t>None</t>
  </si>
  <si>
    <t>none</t>
  </si>
  <si>
    <t>NONE</t>
  </si>
  <si>
    <t>Description</t>
  </si>
  <si>
    <t>SkillIcon</t>
  </si>
  <si>
    <t>SubSkill_1</t>
  </si>
  <si>
    <t>SubSkill_2</t>
  </si>
  <si>
    <t>SubSkill_3</t>
  </si>
  <si>
    <t>SubSkill_4</t>
  </si>
  <si>
    <t>SubSkill_5</t>
  </si>
  <si>
    <t>ChanceMiss</t>
  </si>
  <si>
    <t>A powerful GF embedded in a gunblade</t>
  </si>
  <si>
    <t>LionHeart I</t>
  </si>
  <si>
    <t>LionHeart II</t>
  </si>
  <si>
    <t>LionHeart III</t>
  </si>
  <si>
    <t>LionHeart IV</t>
  </si>
  <si>
    <t>LionHeart V</t>
  </si>
  <si>
    <t>LionHeartVI</t>
  </si>
  <si>
    <t>LionHeart VII</t>
  </si>
  <si>
    <t>Ref_SubSkill_1</t>
  </si>
  <si>
    <t>Ref_SubSkill_2</t>
  </si>
  <si>
    <t>Ref_SubSkill_3</t>
  </si>
  <si>
    <t>Ref_SubSkill_4</t>
  </si>
  <si>
    <t>Ref_SubSkill_5</t>
  </si>
  <si>
    <t>Asset/Texture/Icon_01.png</t>
  </si>
  <si>
    <t>Deal 170% damage to all enemies</t>
  </si>
  <si>
    <t>Deal 250% damage to single target</t>
  </si>
  <si>
    <t>Ref_Name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</si>
</sst>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2"/>
      <color theme="1"/>
      <name val="Calibri"/>
      <family val="2"/>
      <charset val="128"/>
      <scheme val="minor"/>
    </font>
    <font>
      <sz val="6"/>
      <name val="Calibri"/>
      <family val="2"/>
      <charset val="128"/>
      <scheme val="minor"/>
    </font>
    <font>
      <u/>
      <sz val="12"/>
      <color theme="10"/>
      <name val="Calibri"/>
      <family val="2"/>
      <charset val="128"/>
      <scheme val="minor"/>
    </font>
    <font>
      <u/>
      <sz val="12"/>
      <color theme="11"/>
      <name val="Calibri"/>
      <family val="2"/>
      <charset val="128"/>
      <scheme val="minor"/>
    </font>
    <font>
      <sz val="12"/>
      <color theme="1"/>
      <name val="Calibri"/>
      <family val="2"/>
      <charset val="128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CC"/>
      </patternFill>
    </fill>
  </fills>
  <borders count="1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9" borderId="1" applyNumberFormat="0" applyFont="0" applyAlignment="0" applyProtection="0"/>
  </cellStyleXfs>
  <cellXfs count="27">
    <xf numFmtId="0" fontId="0" fillId="0" borderId="0" xfId="0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left" vertical="top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/>
    </xf>
    <xf numFmtId="0" fontId="0" fillId="7" borderId="0" xfId="0" applyFill="1" applyAlignment="1">
      <alignment horizontal="left" vertical="center"/>
    </xf>
    <xf numFmtId="0" fontId="0" fillId="8" borderId="0" xfId="0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2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5" fillId="9" borderId="3" xfId="13" applyFont="1" applyBorder="1" applyAlignment="1">
      <alignment horizontal="center"/>
    </xf>
    <xf numFmtId="0" fontId="5" fillId="9" borderId="3" xfId="13" applyFont="1" applyBorder="1" applyAlignment="1" applyProtection="1">
      <alignment horizontal="center"/>
      <protection locked="0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5" fillId="9" borderId="6" xfId="13" applyFont="1" applyBorder="1" applyAlignment="1">
      <alignment horizontal="center"/>
    </xf>
    <xf numFmtId="0" fontId="5" fillId="9" borderId="7" xfId="13" applyFont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6" fillId="9" borderId="11" xfId="13" applyFont="1" applyBorder="1" applyAlignment="1" applyProtection="1">
      <alignment horizontal="center"/>
      <protection locked="0"/>
    </xf>
    <xf numFmtId="0" fontId="5" fillId="9" borderId="12" xfId="13" applyFont="1" applyBorder="1" applyAlignment="1">
      <alignment horizontal="center"/>
    </xf>
  </cellXfs>
  <cellStyles count="14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  <cellStyle name="Note" xfId="13" builtinId="10"/>
  </cellStyles>
  <dxfs count="49"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8" name="tbl_heroskill" displayName="tbl_heroskill" ref="A1:N8" totalsRowShown="0" headerRowDxfId="48" headerRowBorderDxfId="47" tableBorderDxfId="46" headerRowCellStyle="Note">
  <autoFilter ref="A1:N8"/>
  <tableColumns count="14">
    <tableColumn id="1" name="Id"/>
    <tableColumn id="2" name="Name"/>
    <tableColumn id="13" name="Description"/>
    <tableColumn id="3" name="SkillIcon" dataDxfId="45"/>
    <tableColumn id="7" name="Ref_SubSkill_1" dataDxfId="44"/>
    <tableColumn id="14" name="SubSkill_1">
      <calculatedColumnFormula>INDEX(SubSkill!$A$2:$A$1000,MATCH(tbl_heroskill[[#This Row],[Ref_SubSkill_1]],SubSkill!$B$2:$B$1000,0))</calculatedColumnFormula>
    </tableColumn>
    <tableColumn id="8" name="Ref_SubSkill_2"/>
    <tableColumn id="4" name="SubSkill_2" dataDxfId="43">
      <calculatedColumnFormula>INDEX(SubSkill!$A$2:$A$1000,MATCH(tbl_heroskill[[#This Row],[Ref_SubSkill_2]],SubSkill!$B$2:$B$1000,0))</calculatedColumnFormula>
    </tableColumn>
    <tableColumn id="9" name="Ref_SubSkill_3" dataDxfId="42"/>
    <tableColumn id="15" name="SubSkill_3">
      <calculatedColumnFormula>INDEX(SubSkill!$A$2:$A$1000,MATCH(tbl_heroskill[[#This Row],[Ref_SubSkill_3]],SubSkill!$B$2:$B$1000,0))</calculatedColumnFormula>
    </tableColumn>
    <tableColumn id="10" name="Ref_SubSkill_4"/>
    <tableColumn id="5" name="SubSkill_4" dataDxfId="41">
      <calculatedColumnFormula>INDEX(SubSkill!$A$2:$A$1000,MATCH(tbl_heroskill[[#This Row],[Ref_SubSkill_4]],SubSkill!$B$2:$B$1000,0))</calculatedColumnFormula>
    </tableColumn>
    <tableColumn id="11" name="Ref_SubSkill_5" dataDxfId="40"/>
    <tableColumn id="6" name="SubSkill_5">
      <calculatedColumnFormula>INDEX(SubSkill!$A$2:$A$1000,MATCH(tbl_heroskill[[#This Row],[Ref_SubSkill_5]],SubSkill!$B$2:$B$1000,0))</calculatedColumnFormula>
    </tableColumn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id="7" name="tbl_weaponskill" displayName="tbl_weaponskill" ref="A1:O8" totalsRowShown="0" headerRowDxfId="39" headerRowBorderDxfId="38" tableBorderDxfId="37" headerRowCellStyle="Note">
  <autoFilter ref="A1:O8"/>
  <tableColumns count="15">
    <tableColumn id="1" name="Id"/>
    <tableColumn id="2" name="Name"/>
    <tableColumn id="13" name="Description"/>
    <tableColumn id="3" name="SkillIcon" dataDxfId="36"/>
    <tableColumn id="7" name="Ref_SubSkill_1" dataDxfId="35"/>
    <tableColumn id="14" name="SubSkill_1">
      <calculatedColumnFormula>INDEX(SubSkill!$A$2:$A$1000,MATCH(tbl_weaponskill[[#This Row],[Ref_SubSkill_1]],SubSkill!$B$2:$B$1000,0))</calculatedColumnFormula>
    </tableColumn>
    <tableColumn id="8" name="Ref_SubSkill_2"/>
    <tableColumn id="4" name="SubSkill_2" dataDxfId="34">
      <calculatedColumnFormula>INDEX(SubSkill!$A$2:$A$1000,MATCH(tbl_weaponskill[[#This Row],[Ref_SubSkill_2]],SubSkill!$B$2:$B$1000,0))</calculatedColumnFormula>
    </tableColumn>
    <tableColumn id="9" name="Ref_SubSkill_3" dataDxfId="33"/>
    <tableColumn id="15" name="SubSkill_3">
      <calculatedColumnFormula>INDEX(SubSkill!$A$2:$A$1000,MATCH(tbl_weaponskill[[#This Row],[Ref_SubSkill_3]],SubSkill!$B$2:$B$1000,0))</calculatedColumnFormula>
    </tableColumn>
    <tableColumn id="10" name="Ref_SubSkill_4"/>
    <tableColumn id="5" name="SubSkill_4" dataDxfId="32">
      <calculatedColumnFormula>INDEX(SubSkill!$A$2:$A$1000,MATCH(tbl_weaponskill[[#This Row],[Ref_SubSkill_4]],SubSkill!$B$2:$B$1000,0))</calculatedColumnFormula>
    </tableColumn>
    <tableColumn id="11" name="Ref_SubSkill_5" dataDxfId="31"/>
    <tableColumn id="6" name="SubSkill_5">
      <calculatedColumnFormula>INDEX(SubSkill!$A$2:$A$1000,MATCH(tbl_weaponskill[[#This Row],[Ref_SubSkill_5]],SubSkill!$B$2:$B$1000,0))</calculatedColumnFormula>
    </tableColumn>
    <tableColumn id="16" name="ChanceMiss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id="1" name="tbl_subskill" displayName="tbl_subskill" ref="A1:S8" totalsRowShown="0" headerRowDxfId="30" headerRowBorderDxfId="29" tableBorderDxfId="28" headerRowCellStyle="Note">
  <autoFilter ref="A1:S8"/>
  <tableColumns count="19">
    <tableColumn id="1" name="Id"/>
    <tableColumn id="2" name="Ref_Name"/>
    <tableColumn id="13" name="Ref_TargetType"/>
    <tableColumn id="3" name="TargetType" dataDxfId="27">
      <calculatedColumnFormula>IFERROR(VLOOKUP(tbl_subskill[[#This Row],[Ref_TargetType]],tbl_targettype[[target_type]:[id]],2,FALSE),"-1")</calculatedColumnFormula>
    </tableColumn>
    <tableColumn id="14" name="Ref_P1_ValueType"/>
    <tableColumn id="4" name="P1_ValueType" dataDxfId="26">
      <calculatedColumnFormula>IFERROR(VLOOKUP(tbl_subskill[[#This Row],[Ref_P1_ValueType]],tbl_valuetype[[value_type]:[id]],2,FALSE),"-1")</calculatedColumnFormula>
    </tableColumn>
    <tableColumn id="15" name="Ref_P1_FieldType"/>
    <tableColumn id="5" name="P1_FieldType" dataDxfId="25">
      <calculatedColumnFormula>IFERROR(VLOOKUP(tbl_subskill[[#This Row],[Ref_P1_FieldType]],tbl_fieldtype[[field_type]:[id]],2,FALSE),"-1")</calculatedColumnFormula>
    </tableColumn>
    <tableColumn id="6" name="P1_Value"/>
    <tableColumn id="16" name="Ref_P2_ValueType"/>
    <tableColumn id="17" name="P2_ValueType" dataDxfId="24">
      <calculatedColumnFormula>IFERROR(VLOOKUP(tbl_subskill[[#This Row],[Ref_P2_ValueType]],tbl_valuetype[[value_type]:[id]],2,FALSE),"-1")</calculatedColumnFormula>
    </tableColumn>
    <tableColumn id="18" name="Ref_P2_FieldType"/>
    <tableColumn id="19" name="P2_FieldType" dataDxfId="23">
      <calculatedColumnFormula>IFERROR(VLOOKUP(tbl_subskill[[#This Row],[Ref_P2_FieldType]],tbl_fieldtype[[field_type]:[id]],2,FALSE),"-1")</calculatedColumnFormula>
    </tableColumn>
    <tableColumn id="20" name="P2_Value"/>
    <tableColumn id="7" name="Ref_P3_ValueType"/>
    <tableColumn id="8" name="P3_ValueType" dataDxfId="22">
      <calculatedColumnFormula>IFERROR(VLOOKUP(tbl_subskill[[#This Row],[Ref_P3_ValueType]],tbl_valuetype[[value_type]:[id]],2,FALSE),-1)</calculatedColumnFormula>
    </tableColumn>
    <tableColumn id="9" name="Ref_P3_FieldType"/>
    <tableColumn id="10" name="P3_FieldType" dataDxfId="21">
      <calculatedColumnFormula>IFERROR(VLOOKUP(tbl_subskill[[#This Row],[Ref_P3_FieldType]],tbl_fieldtype[[field_type]:[id]],2,FALSE),-1)</calculatedColumnFormula>
    </tableColumn>
    <tableColumn id="11" name="P3_Value"/>
  </tableColumns>
  <tableStyleInfo name="TableStyleLight2" showFirstColumn="0" showLastColumn="0" showRowStripes="1" showColumnStripes="0"/>
</table>
</file>

<file path=xl/tables/table4.xml><?xml version="1.0" encoding="utf-8"?>
<table xmlns="http://schemas.openxmlformats.org/spreadsheetml/2006/main" id="2" name="tbl_targettype" displayName="tbl_targettype" ref="A1:C20" totalsRowShown="0" headerRowDxfId="20" headerRowBorderDxfId="19" tableBorderDxfId="18" totalsRowBorderDxfId="17" headerRowCellStyle="Note">
  <autoFilter ref="A1:C20"/>
  <tableColumns count="3">
    <tableColumn id="3" name="target_type" dataDxfId="16"/>
    <tableColumn id="5" name="id" dataDxfId="15"/>
    <tableColumn id="4" name="description" dataDxfId="14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id="3" name="tbl_valuetype" displayName="tbl_valuetype" ref="A1:C4" totalsRowShown="0" headerRowDxfId="13" headerRowBorderDxfId="12" tableBorderDxfId="11" totalsRowBorderDxfId="10" headerRowCellStyle="Note">
  <autoFilter ref="A1:C4"/>
  <tableColumns count="3">
    <tableColumn id="1" name="value_type" dataDxfId="9"/>
    <tableColumn id="2" name="id" dataDxfId="8"/>
    <tableColumn id="3" name="description" dataDxfId="7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id="4" name="tbl_fieldtype" displayName="tbl_fieldtype" ref="A1:C13" totalsRowShown="0" headerRowDxfId="6" headerRowBorderDxfId="5" tableBorderDxfId="4" totalsRowBorderDxfId="3" headerRowCellStyle="Note">
  <autoFilter ref="A1:C13"/>
  <tableColumns count="3">
    <tableColumn id="1" name="field_type" dataDxfId="2"/>
    <tableColumn id="2" name="id" dataDxfId="1"/>
    <tableColumn id="3" name="field_name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7"/>
  <sheetViews>
    <sheetView topLeftCell="D1" workbookViewId="0">
      <selection activeCell="M2" sqref="M2:M8"/>
    </sheetView>
  </sheetViews>
  <sheetFormatPr defaultColWidth="13" defaultRowHeight="15.75"/>
  <cols>
    <col min="1" max="1" width="6.875" bestFit="1" customWidth="1"/>
    <col min="2" max="2" width="24.25" customWidth="1"/>
    <col min="3" max="3" width="33.375" bestFit="1" customWidth="1"/>
    <col min="4" max="4" width="23.25" bestFit="1" customWidth="1"/>
    <col min="5" max="5" width="30.375" bestFit="1" customWidth="1"/>
    <col min="6" max="6" width="15.75" customWidth="1"/>
    <col min="7" max="7" width="19.5" customWidth="1"/>
    <col min="8" max="8" width="16.375" customWidth="1"/>
    <col min="9" max="9" width="17" style="8" customWidth="1"/>
    <col min="10" max="10" width="18.5" customWidth="1"/>
    <col min="11" max="11" width="16.625" customWidth="1"/>
    <col min="12" max="12" width="16.375" customWidth="1"/>
    <col min="13" max="13" width="16.25" bestFit="1" customWidth="1"/>
    <col min="14" max="14" width="12.75" bestFit="1" customWidth="1"/>
    <col min="15" max="15" width="19.25" customWidth="1"/>
    <col min="16" max="16" width="16.875" customWidth="1"/>
    <col min="17" max="17" width="15.375" customWidth="1"/>
    <col min="18" max="18" width="15.25" customWidth="1"/>
    <col min="19" max="19" width="16" customWidth="1"/>
  </cols>
  <sheetData>
    <row r="1" spans="1:15">
      <c r="A1" s="14" t="s">
        <v>30</v>
      </c>
      <c r="B1" s="14" t="s">
        <v>31</v>
      </c>
      <c r="C1" s="14" t="s">
        <v>118</v>
      </c>
      <c r="D1" s="14" t="s">
        <v>119</v>
      </c>
      <c r="E1" s="26" t="s">
        <v>134</v>
      </c>
      <c r="F1" s="25" t="s">
        <v>120</v>
      </c>
      <c r="G1" s="26" t="s">
        <v>135</v>
      </c>
      <c r="H1" s="25" t="s">
        <v>121</v>
      </c>
      <c r="I1" s="25" t="s">
        <v>136</v>
      </c>
      <c r="J1" s="25" t="s">
        <v>122</v>
      </c>
      <c r="K1" s="25" t="s">
        <v>137</v>
      </c>
      <c r="L1" s="25" t="s">
        <v>123</v>
      </c>
      <c r="M1" s="25" t="s">
        <v>138</v>
      </c>
      <c r="N1" s="25" t="s">
        <v>124</v>
      </c>
    </row>
    <row r="2" spans="1:15">
      <c r="A2">
        <v>100001</v>
      </c>
      <c r="B2" t="s">
        <v>127</v>
      </c>
      <c r="C2" t="s">
        <v>126</v>
      </c>
      <c r="D2" t="s">
        <v>139</v>
      </c>
      <c r="E2" t="s">
        <v>141</v>
      </c>
      <c r="F2">
        <f>INDEX(SubSkill!$A$2:$A$1000,MATCH(tbl_heroskill[[#This Row],[Ref_SubSkill_1]],SubSkill!$B$2:$B$1000,0))</f>
        <v>0</v>
      </c>
      <c r="G2" t="s">
        <v>141</v>
      </c>
      <c r="H2">
        <f>INDEX(SubSkill!$A$2:$A$1000,MATCH(tbl_heroskill[[#This Row],[Ref_SubSkill_2]],SubSkill!$B$2:$B$1000,0))</f>
        <v>0</v>
      </c>
      <c r="I2" t="s">
        <v>141</v>
      </c>
      <c r="J2">
        <f>INDEX(SubSkill!$A$2:$A$1000,MATCH(tbl_heroskill[[#This Row],[Ref_SubSkill_3]],SubSkill!$B$2:$B$1000,0))</f>
        <v>0</v>
      </c>
      <c r="K2" t="s">
        <v>141</v>
      </c>
      <c r="L2">
        <f>INDEX(SubSkill!$A$2:$A$1000,MATCH(tbl_heroskill[[#This Row],[Ref_SubSkill_4]],SubSkill!$B$2:$B$1000,0))</f>
        <v>0</v>
      </c>
      <c r="M2" t="s">
        <v>141</v>
      </c>
      <c r="N2">
        <f>INDEX(SubSkill!$A$2:$A$1000,MATCH(tbl_heroskill[[#This Row],[Ref_SubSkill_5]],SubSkill!$B$2:$B$1000,0))</f>
        <v>0</v>
      </c>
    </row>
    <row r="3" spans="1:15">
      <c r="A3">
        <f>A2+1</f>
        <v>100002</v>
      </c>
      <c r="B3" t="s">
        <v>128</v>
      </c>
      <c r="C3" t="s">
        <v>126</v>
      </c>
      <c r="D3" t="s">
        <v>139</v>
      </c>
      <c r="E3" t="s">
        <v>140</v>
      </c>
      <c r="F3">
        <f>INDEX(SubSkill!$A$2:$A$1000,MATCH(tbl_heroskill[[#This Row],[Ref_SubSkill_1]],SubSkill!$B$2:$B$1000,0))</f>
        <v>1</v>
      </c>
      <c r="G3" t="s">
        <v>140</v>
      </c>
      <c r="H3">
        <f>INDEX(SubSkill!$A$2:$A$1000,MATCH(tbl_heroskill[[#This Row],[Ref_SubSkill_2]],SubSkill!$B$2:$B$1000,0))</f>
        <v>1</v>
      </c>
      <c r="I3" t="s">
        <v>140</v>
      </c>
      <c r="J3">
        <f>INDEX(SubSkill!$A$2:$A$1000,MATCH(tbl_heroskill[[#This Row],[Ref_SubSkill_3]],SubSkill!$B$2:$B$1000,0))</f>
        <v>1</v>
      </c>
      <c r="K3" t="s">
        <v>140</v>
      </c>
      <c r="L3">
        <f>INDEX(SubSkill!$A$2:$A$1000,MATCH(tbl_heroskill[[#This Row],[Ref_SubSkill_4]],SubSkill!$B$2:$B$1000,0))</f>
        <v>1</v>
      </c>
      <c r="M3" t="s">
        <v>140</v>
      </c>
      <c r="N3">
        <f>INDEX(SubSkill!$A$2:$A$1000,MATCH(tbl_heroskill[[#This Row],[Ref_SubSkill_5]],SubSkill!$B$2:$B$1000,0))</f>
        <v>1</v>
      </c>
    </row>
    <row r="4" spans="1:15">
      <c r="A4">
        <f t="shared" ref="A4:A8" si="0">A3+1</f>
        <v>100003</v>
      </c>
      <c r="B4" t="s">
        <v>129</v>
      </c>
      <c r="C4" t="s">
        <v>126</v>
      </c>
      <c r="D4" t="s">
        <v>139</v>
      </c>
      <c r="E4" t="s">
        <v>141</v>
      </c>
      <c r="F4">
        <f>INDEX(SubSkill!$A$2:$A$1000,MATCH(tbl_heroskill[[#This Row],[Ref_SubSkill_1]],SubSkill!$B$2:$B$1000,0))</f>
        <v>0</v>
      </c>
      <c r="G4" t="s">
        <v>141</v>
      </c>
      <c r="H4">
        <f>INDEX(SubSkill!$A$2:$A$1000,MATCH(tbl_heroskill[[#This Row],[Ref_SubSkill_2]],SubSkill!$B$2:$B$1000,0))</f>
        <v>0</v>
      </c>
      <c r="I4" t="s">
        <v>141</v>
      </c>
      <c r="J4">
        <f>INDEX(SubSkill!$A$2:$A$1000,MATCH(tbl_heroskill[[#This Row],[Ref_SubSkill_3]],SubSkill!$B$2:$B$1000,0))</f>
        <v>0</v>
      </c>
      <c r="K4" t="s">
        <v>141</v>
      </c>
      <c r="L4">
        <f>INDEX(SubSkill!$A$2:$A$1000,MATCH(tbl_heroskill[[#This Row],[Ref_SubSkill_4]],SubSkill!$B$2:$B$1000,0))</f>
        <v>0</v>
      </c>
      <c r="M4" t="s">
        <v>141</v>
      </c>
      <c r="N4">
        <f>INDEX(SubSkill!$A$2:$A$1000,MATCH(tbl_heroskill[[#This Row],[Ref_SubSkill_5]],SubSkill!$B$2:$B$1000,0))</f>
        <v>0</v>
      </c>
    </row>
    <row r="5" spans="1:15">
      <c r="A5">
        <f t="shared" si="0"/>
        <v>100004</v>
      </c>
      <c r="B5" t="s">
        <v>130</v>
      </c>
      <c r="C5" t="s">
        <v>126</v>
      </c>
      <c r="D5" t="s">
        <v>139</v>
      </c>
      <c r="E5" t="s">
        <v>140</v>
      </c>
      <c r="F5">
        <f>INDEX(SubSkill!$A$2:$A$1000,MATCH(tbl_heroskill[[#This Row],[Ref_SubSkill_1]],SubSkill!$B$2:$B$1000,0))</f>
        <v>1</v>
      </c>
      <c r="G5" t="s">
        <v>140</v>
      </c>
      <c r="H5">
        <f>INDEX(SubSkill!$A$2:$A$1000,MATCH(tbl_heroskill[[#This Row],[Ref_SubSkill_2]],SubSkill!$B$2:$B$1000,0))</f>
        <v>1</v>
      </c>
      <c r="I5" t="s">
        <v>140</v>
      </c>
      <c r="J5">
        <f>INDEX(SubSkill!$A$2:$A$1000,MATCH(tbl_heroskill[[#This Row],[Ref_SubSkill_3]],SubSkill!$B$2:$B$1000,0))</f>
        <v>1</v>
      </c>
      <c r="K5" t="s">
        <v>140</v>
      </c>
      <c r="L5">
        <f>INDEX(SubSkill!$A$2:$A$1000,MATCH(tbl_heroskill[[#This Row],[Ref_SubSkill_4]],SubSkill!$B$2:$B$1000,0))</f>
        <v>1</v>
      </c>
      <c r="M5" t="s">
        <v>140</v>
      </c>
      <c r="N5">
        <f>INDEX(SubSkill!$A$2:$A$1000,MATCH(tbl_heroskill[[#This Row],[Ref_SubSkill_5]],SubSkill!$B$2:$B$1000,0))</f>
        <v>1</v>
      </c>
    </row>
    <row r="6" spans="1:15">
      <c r="A6">
        <f t="shared" si="0"/>
        <v>100005</v>
      </c>
      <c r="B6" t="s">
        <v>131</v>
      </c>
      <c r="C6" t="s">
        <v>126</v>
      </c>
      <c r="D6" t="s">
        <v>139</v>
      </c>
      <c r="E6" t="s">
        <v>141</v>
      </c>
      <c r="F6">
        <f>INDEX(SubSkill!$A$2:$A$1000,MATCH(tbl_heroskill[[#This Row],[Ref_SubSkill_1]],SubSkill!$B$2:$B$1000,0))</f>
        <v>0</v>
      </c>
      <c r="G6" t="s">
        <v>141</v>
      </c>
      <c r="H6">
        <f>INDEX(SubSkill!$A$2:$A$1000,MATCH(tbl_heroskill[[#This Row],[Ref_SubSkill_2]],SubSkill!$B$2:$B$1000,0))</f>
        <v>0</v>
      </c>
      <c r="I6" t="s">
        <v>141</v>
      </c>
      <c r="J6">
        <f>INDEX(SubSkill!$A$2:$A$1000,MATCH(tbl_heroskill[[#This Row],[Ref_SubSkill_3]],SubSkill!$B$2:$B$1000,0))</f>
        <v>0</v>
      </c>
      <c r="K6" t="s">
        <v>141</v>
      </c>
      <c r="L6">
        <f>INDEX(SubSkill!$A$2:$A$1000,MATCH(tbl_heroskill[[#This Row],[Ref_SubSkill_4]],SubSkill!$B$2:$B$1000,0))</f>
        <v>0</v>
      </c>
      <c r="M6" t="s">
        <v>141</v>
      </c>
      <c r="N6">
        <f>INDEX(SubSkill!$A$2:$A$1000,MATCH(tbl_heroskill[[#This Row],[Ref_SubSkill_5]],SubSkill!$B$2:$B$1000,0))</f>
        <v>0</v>
      </c>
      <c r="O6" s="5"/>
    </row>
    <row r="7" spans="1:15">
      <c r="A7">
        <f t="shared" si="0"/>
        <v>100006</v>
      </c>
      <c r="B7" t="s">
        <v>132</v>
      </c>
      <c r="C7" t="s">
        <v>126</v>
      </c>
      <c r="D7" t="s">
        <v>139</v>
      </c>
      <c r="E7" t="s">
        <v>140</v>
      </c>
      <c r="F7">
        <f>INDEX(SubSkill!$A$2:$A$1000,MATCH(tbl_heroskill[[#This Row],[Ref_SubSkill_1]],SubSkill!$B$2:$B$1000,0))</f>
        <v>1</v>
      </c>
      <c r="G7" t="s">
        <v>140</v>
      </c>
      <c r="H7">
        <f>INDEX(SubSkill!$A$2:$A$1000,MATCH(tbl_heroskill[[#This Row],[Ref_SubSkill_2]],SubSkill!$B$2:$B$1000,0))</f>
        <v>1</v>
      </c>
      <c r="I7" t="s">
        <v>140</v>
      </c>
      <c r="J7">
        <f>INDEX(SubSkill!$A$2:$A$1000,MATCH(tbl_heroskill[[#This Row],[Ref_SubSkill_3]],SubSkill!$B$2:$B$1000,0))</f>
        <v>1</v>
      </c>
      <c r="K7" t="s">
        <v>140</v>
      </c>
      <c r="L7">
        <f>INDEX(SubSkill!$A$2:$A$1000,MATCH(tbl_heroskill[[#This Row],[Ref_SubSkill_4]],SubSkill!$B$2:$B$1000,0))</f>
        <v>1</v>
      </c>
      <c r="M7" t="s">
        <v>140</v>
      </c>
      <c r="N7">
        <f>INDEX(SubSkill!$A$2:$A$1000,MATCH(tbl_heroskill[[#This Row],[Ref_SubSkill_5]],SubSkill!$B$2:$B$1000,0))</f>
        <v>1</v>
      </c>
    </row>
    <row r="8" spans="1:15">
      <c r="A8">
        <f t="shared" si="0"/>
        <v>100007</v>
      </c>
      <c r="B8" t="s">
        <v>133</v>
      </c>
      <c r="C8" t="s">
        <v>126</v>
      </c>
      <c r="D8" t="s">
        <v>139</v>
      </c>
      <c r="E8" t="s">
        <v>141</v>
      </c>
      <c r="F8">
        <f>INDEX(SubSkill!$A$2:$A$1000,MATCH(tbl_heroskill[[#This Row],[Ref_SubSkill_1]],SubSkill!$B$2:$B$1000,0))</f>
        <v>0</v>
      </c>
      <c r="G8" t="s">
        <v>141</v>
      </c>
      <c r="H8">
        <f>INDEX(SubSkill!$A$2:$A$1000,MATCH(tbl_heroskill[[#This Row],[Ref_SubSkill_2]],SubSkill!$B$2:$B$1000,0))</f>
        <v>0</v>
      </c>
      <c r="I8" t="s">
        <v>141</v>
      </c>
      <c r="J8">
        <f>INDEX(SubSkill!$A$2:$A$1000,MATCH(tbl_heroskill[[#This Row],[Ref_SubSkill_3]],SubSkill!$B$2:$B$1000,0))</f>
        <v>0</v>
      </c>
      <c r="K8" t="s">
        <v>141</v>
      </c>
      <c r="L8">
        <f>INDEX(SubSkill!$A$2:$A$1000,MATCH(tbl_heroskill[[#This Row],[Ref_SubSkill_4]],SubSkill!$B$2:$B$1000,0))</f>
        <v>0</v>
      </c>
      <c r="M8" t="s">
        <v>141</v>
      </c>
      <c r="N8">
        <f>INDEX(SubSkill!$A$2:$A$1000,MATCH(tbl_heroskill[[#This Row],[Ref_SubSkill_5]],SubSkill!$B$2:$B$1000,0))</f>
        <v>0</v>
      </c>
    </row>
    <row r="27" spans="22:22">
      <c r="V27" s="8"/>
    </row>
  </sheetData>
  <pageMargins left="0.7" right="0.7" top="0.75" bottom="0.75" header="0.3" footer="0.3"/>
  <pageSetup paperSize="9" orientation="portrait" horizontalDpi="4294967292" verticalDpi="4294967292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SubSkill!$B$2:$B$1000</xm:f>
          </x14:formula1>
          <xm:sqref>K2:K8 E2:E8 G2:G8 I2:I8 M2:M8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7"/>
  <sheetViews>
    <sheetView workbookViewId="0">
      <selection activeCell="N17" sqref="N17"/>
    </sheetView>
  </sheetViews>
  <sheetFormatPr defaultColWidth="13" defaultRowHeight="15.75"/>
  <cols>
    <col min="1" max="1" width="6.875" bestFit="1" customWidth="1"/>
    <col min="2" max="2" width="24.25" customWidth="1"/>
    <col min="3" max="3" width="33.375" bestFit="1" customWidth="1"/>
    <col min="4" max="4" width="23.25" bestFit="1" customWidth="1"/>
    <col min="5" max="5" width="19.25" customWidth="1"/>
    <col min="6" max="6" width="15.75" customWidth="1"/>
    <col min="7" max="7" width="19.5" customWidth="1"/>
    <col min="8" max="8" width="16.375" customWidth="1"/>
    <col min="9" max="9" width="17" style="8" customWidth="1"/>
    <col min="10" max="10" width="18.5" customWidth="1"/>
    <col min="11" max="11" width="16.625" customWidth="1"/>
    <col min="12" max="12" width="16.375" customWidth="1"/>
    <col min="13" max="13" width="16.25" bestFit="1" customWidth="1"/>
    <col min="14" max="14" width="12.75" bestFit="1" customWidth="1"/>
    <col min="15" max="15" width="19.25" customWidth="1"/>
    <col min="16" max="16" width="16.875" customWidth="1"/>
    <col min="17" max="17" width="15.375" customWidth="1"/>
    <col min="18" max="18" width="15.25" customWidth="1"/>
    <col min="19" max="19" width="16" customWidth="1"/>
  </cols>
  <sheetData>
    <row r="1" spans="1:16">
      <c r="A1" s="14" t="s">
        <v>30</v>
      </c>
      <c r="B1" s="14" t="s">
        <v>31</v>
      </c>
      <c r="C1" s="14" t="s">
        <v>118</v>
      </c>
      <c r="D1" s="14" t="s">
        <v>119</v>
      </c>
      <c r="E1" s="26" t="s">
        <v>134</v>
      </c>
      <c r="F1" s="25" t="s">
        <v>120</v>
      </c>
      <c r="G1" s="26" t="s">
        <v>135</v>
      </c>
      <c r="H1" s="25" t="s">
        <v>121</v>
      </c>
      <c r="I1" s="25" t="s">
        <v>136</v>
      </c>
      <c r="J1" s="25" t="s">
        <v>122</v>
      </c>
      <c r="K1" s="25" t="s">
        <v>137</v>
      </c>
      <c r="L1" s="25" t="s">
        <v>123</v>
      </c>
      <c r="M1" s="25" t="s">
        <v>138</v>
      </c>
      <c r="N1" s="25" t="s">
        <v>124</v>
      </c>
      <c r="O1" s="25" t="s">
        <v>125</v>
      </c>
    </row>
    <row r="2" spans="1:16">
      <c r="A2">
        <v>2001</v>
      </c>
      <c r="B2" t="s">
        <v>127</v>
      </c>
      <c r="C2" t="s">
        <v>126</v>
      </c>
      <c r="D2" t="s">
        <v>139</v>
      </c>
      <c r="E2" t="s">
        <v>141</v>
      </c>
      <c r="F2">
        <f>INDEX(SubSkill!$A$2:$A$1000,MATCH(tbl_weaponskill[[#This Row],[Ref_SubSkill_1]],SubSkill!$B$2:$B$1000,0))</f>
        <v>0</v>
      </c>
      <c r="H2" t="e">
        <f>INDEX(SubSkill!$A$2:$A$1000,MATCH(tbl_weaponskill[[#This Row],[Ref_SubSkill_2]],SubSkill!$B$2:$B$1000,0))</f>
        <v>#N/A</v>
      </c>
      <c r="I2"/>
      <c r="J2" t="e">
        <f>INDEX(SubSkill!$A$2:$A$1000,MATCH(tbl_weaponskill[[#This Row],[Ref_SubSkill_3]],SubSkill!$B$2:$B$1000,0))</f>
        <v>#N/A</v>
      </c>
      <c r="L2" t="e">
        <f>INDEX(SubSkill!$A$2:$A$1000,MATCH(tbl_weaponskill[[#This Row],[Ref_SubSkill_4]],SubSkill!$B$2:$B$1000,0))</f>
        <v>#N/A</v>
      </c>
      <c r="N2" t="e">
        <f>INDEX(SubSkill!$A$2:$A$1000,MATCH(tbl_weaponskill[[#This Row],[Ref_SubSkill_5]],SubSkill!$B$2:$B$1000,0))</f>
        <v>#N/A</v>
      </c>
      <c r="O2">
        <v>10</v>
      </c>
    </row>
    <row r="3" spans="1:16">
      <c r="A3">
        <f>A2+1</f>
        <v>2002</v>
      </c>
      <c r="B3" t="s">
        <v>128</v>
      </c>
      <c r="C3" t="s">
        <v>126</v>
      </c>
      <c r="D3" t="s">
        <v>139</v>
      </c>
      <c r="F3" t="e">
        <f>INDEX(SubSkill!$A$2:$A$1000,MATCH(tbl_weaponskill[[#This Row],[Ref_SubSkill_1]],SubSkill!$B$2:$B$1000,0))</f>
        <v>#N/A</v>
      </c>
      <c r="H3" t="e">
        <f>INDEX(SubSkill!$A$2:$A$1000,MATCH(tbl_weaponskill[[#This Row],[Ref_SubSkill_2]],SubSkill!$B$2:$B$1000,0))</f>
        <v>#N/A</v>
      </c>
      <c r="I3"/>
      <c r="J3" t="e">
        <f>INDEX(SubSkill!$A$2:$A$1000,MATCH(tbl_weaponskill[[#This Row],[Ref_SubSkill_3]],SubSkill!$B$2:$B$1000,0))</f>
        <v>#N/A</v>
      </c>
      <c r="L3" t="e">
        <f>INDEX(SubSkill!$A$2:$A$1000,MATCH(tbl_weaponskill[[#This Row],[Ref_SubSkill_4]],SubSkill!$B$2:$B$1000,0))</f>
        <v>#N/A</v>
      </c>
      <c r="N3" t="e">
        <f>INDEX(SubSkill!$A$2:$A$1000,MATCH(tbl_weaponskill[[#This Row],[Ref_SubSkill_5]],SubSkill!$B$2:$B$1000,0))</f>
        <v>#N/A</v>
      </c>
      <c r="O3">
        <v>10</v>
      </c>
    </row>
    <row r="4" spans="1:16">
      <c r="A4">
        <f t="shared" ref="A4:A8" si="0">A3+1</f>
        <v>2003</v>
      </c>
      <c r="B4" t="s">
        <v>129</v>
      </c>
      <c r="C4" t="s">
        <v>126</v>
      </c>
      <c r="D4" t="s">
        <v>139</v>
      </c>
      <c r="F4" t="e">
        <f>INDEX(SubSkill!$A$2:$A$1000,MATCH(tbl_weaponskill[[#This Row],[Ref_SubSkill_1]],SubSkill!$B$2:$B$1000,0))</f>
        <v>#N/A</v>
      </c>
      <c r="H4" t="e">
        <f>INDEX(SubSkill!$A$2:$A$1000,MATCH(tbl_weaponskill[[#This Row],[Ref_SubSkill_2]],SubSkill!$B$2:$B$1000,0))</f>
        <v>#N/A</v>
      </c>
      <c r="I4"/>
      <c r="J4" t="e">
        <f>INDEX(SubSkill!$A$2:$A$1000,MATCH(tbl_weaponskill[[#This Row],[Ref_SubSkill_3]],SubSkill!$B$2:$B$1000,0))</f>
        <v>#N/A</v>
      </c>
      <c r="L4" t="e">
        <f>INDEX(SubSkill!$A$2:$A$1000,MATCH(tbl_weaponskill[[#This Row],[Ref_SubSkill_4]],SubSkill!$B$2:$B$1000,0))</f>
        <v>#N/A</v>
      </c>
      <c r="N4" t="e">
        <f>INDEX(SubSkill!$A$2:$A$1000,MATCH(tbl_weaponskill[[#This Row],[Ref_SubSkill_5]],SubSkill!$B$2:$B$1000,0))</f>
        <v>#N/A</v>
      </c>
      <c r="O4">
        <v>10</v>
      </c>
    </row>
    <row r="5" spans="1:16">
      <c r="A5">
        <f t="shared" si="0"/>
        <v>2004</v>
      </c>
      <c r="B5" t="s">
        <v>130</v>
      </c>
      <c r="C5" t="s">
        <v>126</v>
      </c>
      <c r="D5" t="s">
        <v>139</v>
      </c>
      <c r="F5" t="e">
        <f>INDEX(SubSkill!$A$2:$A$1000,MATCH(tbl_weaponskill[[#This Row],[Ref_SubSkill_1]],SubSkill!$B$2:$B$1000,0))</f>
        <v>#N/A</v>
      </c>
      <c r="H5" t="e">
        <f>INDEX(SubSkill!$A$2:$A$1000,MATCH(tbl_weaponskill[[#This Row],[Ref_SubSkill_2]],SubSkill!$B$2:$B$1000,0))</f>
        <v>#N/A</v>
      </c>
      <c r="I5"/>
      <c r="J5" t="e">
        <f>INDEX(SubSkill!$A$2:$A$1000,MATCH(tbl_weaponskill[[#This Row],[Ref_SubSkill_3]],SubSkill!$B$2:$B$1000,0))</f>
        <v>#N/A</v>
      </c>
      <c r="L5" t="e">
        <f>INDEX(SubSkill!$A$2:$A$1000,MATCH(tbl_weaponskill[[#This Row],[Ref_SubSkill_4]],SubSkill!$B$2:$B$1000,0))</f>
        <v>#N/A</v>
      </c>
      <c r="N5" t="e">
        <f>INDEX(SubSkill!$A$2:$A$1000,MATCH(tbl_weaponskill[[#This Row],[Ref_SubSkill_5]],SubSkill!$B$2:$B$1000,0))</f>
        <v>#N/A</v>
      </c>
      <c r="O5">
        <v>10</v>
      </c>
    </row>
    <row r="6" spans="1:16">
      <c r="A6">
        <f t="shared" si="0"/>
        <v>2005</v>
      </c>
      <c r="B6" t="s">
        <v>131</v>
      </c>
      <c r="C6" t="s">
        <v>126</v>
      </c>
      <c r="D6" t="s">
        <v>139</v>
      </c>
      <c r="F6" t="e">
        <f>INDEX(SubSkill!$A$2:$A$1000,MATCH(tbl_weaponskill[[#This Row],[Ref_SubSkill_1]],SubSkill!$B$2:$B$1000,0))</f>
        <v>#N/A</v>
      </c>
      <c r="H6" t="e">
        <f>INDEX(SubSkill!$A$2:$A$1000,MATCH(tbl_weaponskill[[#This Row],[Ref_SubSkill_2]],SubSkill!$B$2:$B$1000,0))</f>
        <v>#N/A</v>
      </c>
      <c r="I6"/>
      <c r="J6" t="e">
        <f>INDEX(SubSkill!$A$2:$A$1000,MATCH(tbl_weaponskill[[#This Row],[Ref_SubSkill_3]],SubSkill!$B$2:$B$1000,0))</f>
        <v>#N/A</v>
      </c>
      <c r="L6" t="e">
        <f>INDEX(SubSkill!$A$2:$A$1000,MATCH(tbl_weaponskill[[#This Row],[Ref_SubSkill_4]],SubSkill!$B$2:$B$1000,0))</f>
        <v>#N/A</v>
      </c>
      <c r="N6" t="e">
        <f>INDEX(SubSkill!$A$2:$A$1000,MATCH(tbl_weaponskill[[#This Row],[Ref_SubSkill_5]],SubSkill!$B$2:$B$1000,0))</f>
        <v>#N/A</v>
      </c>
      <c r="O6">
        <v>10</v>
      </c>
      <c r="P6" s="5"/>
    </row>
    <row r="7" spans="1:16">
      <c r="A7">
        <f t="shared" si="0"/>
        <v>2006</v>
      </c>
      <c r="B7" t="s">
        <v>132</v>
      </c>
      <c r="C7" t="s">
        <v>126</v>
      </c>
      <c r="D7" t="s">
        <v>139</v>
      </c>
      <c r="F7" t="e">
        <f>INDEX(SubSkill!$A$2:$A$1000,MATCH(tbl_weaponskill[[#This Row],[Ref_SubSkill_1]],SubSkill!$B$2:$B$1000,0))</f>
        <v>#N/A</v>
      </c>
      <c r="H7" t="e">
        <f>INDEX(SubSkill!$A$2:$A$1000,MATCH(tbl_weaponskill[[#This Row],[Ref_SubSkill_2]],SubSkill!$B$2:$B$1000,0))</f>
        <v>#N/A</v>
      </c>
      <c r="I7"/>
      <c r="J7" t="e">
        <f>INDEX(SubSkill!$A$2:$A$1000,MATCH(tbl_weaponskill[[#This Row],[Ref_SubSkill_3]],SubSkill!$B$2:$B$1000,0))</f>
        <v>#N/A</v>
      </c>
      <c r="L7" t="e">
        <f>INDEX(SubSkill!$A$2:$A$1000,MATCH(tbl_weaponskill[[#This Row],[Ref_SubSkill_4]],SubSkill!$B$2:$B$1000,0))</f>
        <v>#N/A</v>
      </c>
      <c r="N7" t="e">
        <f>INDEX(SubSkill!$A$2:$A$1000,MATCH(tbl_weaponskill[[#This Row],[Ref_SubSkill_5]],SubSkill!$B$2:$B$1000,0))</f>
        <v>#N/A</v>
      </c>
      <c r="O7">
        <v>10</v>
      </c>
    </row>
    <row r="8" spans="1:16">
      <c r="A8">
        <f t="shared" si="0"/>
        <v>2007</v>
      </c>
      <c r="B8" t="s">
        <v>133</v>
      </c>
      <c r="C8" t="s">
        <v>126</v>
      </c>
      <c r="D8" t="s">
        <v>139</v>
      </c>
      <c r="F8" t="e">
        <f>INDEX(SubSkill!$A$2:$A$1000,MATCH(tbl_weaponskill[[#This Row],[Ref_SubSkill_1]],SubSkill!$B$2:$B$1000,0))</f>
        <v>#N/A</v>
      </c>
      <c r="H8" t="e">
        <f>INDEX(SubSkill!$A$2:$A$1000,MATCH(tbl_weaponskill[[#This Row],[Ref_SubSkill_2]],SubSkill!$B$2:$B$1000,0))</f>
        <v>#N/A</v>
      </c>
      <c r="I8"/>
      <c r="J8" t="e">
        <f>INDEX(SubSkill!$A$2:$A$1000,MATCH(tbl_weaponskill[[#This Row],[Ref_SubSkill_3]],SubSkill!$B$2:$B$1000,0))</f>
        <v>#N/A</v>
      </c>
      <c r="L8" t="e">
        <f>INDEX(SubSkill!$A$2:$A$1000,MATCH(tbl_weaponskill[[#This Row],[Ref_SubSkill_4]],SubSkill!$B$2:$B$1000,0))</f>
        <v>#N/A</v>
      </c>
      <c r="N8" t="e">
        <f>INDEX(SubSkill!$A$2:$A$1000,MATCH(tbl_weaponskill[[#This Row],[Ref_SubSkill_5]],SubSkill!$B$2:$B$1000,0))</f>
        <v>#N/A</v>
      </c>
      <c r="O8">
        <v>10</v>
      </c>
    </row>
    <row r="27" spans="22:22">
      <c r="V27" s="8"/>
    </row>
  </sheetData>
  <pageMargins left="0.7" right="0.7" top="0.75" bottom="0.75" header="0.3" footer="0.3"/>
  <pageSetup paperSize="9" orientation="portrait" horizontalDpi="4294967292" verticalDpi="4294967292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SubSkill!$B$2:$B$1000</xm:f>
          </x14:formula1>
          <xm:sqref>E2:E8 G2:G8 I2:I8 K2:K8 M2:M8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7"/>
  <sheetViews>
    <sheetView tabSelected="1" topLeftCell="H1" workbookViewId="0">
      <selection activeCell="N9" sqref="N9"/>
    </sheetView>
  </sheetViews>
  <sheetFormatPr defaultColWidth="13" defaultRowHeight="15.75"/>
  <cols>
    <col min="1" max="1" width="4.75" customWidth="1"/>
    <col min="2" max="2" width="30.375" bestFit="1" customWidth="1"/>
    <col min="3" max="3" width="20.125" bestFit="1" customWidth="1"/>
    <col min="4" max="4" width="14.75" customWidth="1"/>
    <col min="5" max="5" width="19.25" customWidth="1"/>
    <col min="6" max="6" width="15.75" customWidth="1"/>
    <col min="7" max="7" width="19.5" customWidth="1"/>
    <col min="8" max="8" width="16.375" customWidth="1"/>
    <col min="9" max="9" width="17" style="8" customWidth="1"/>
    <col min="10" max="10" width="18.5" customWidth="1"/>
    <col min="11" max="11" width="16.625" customWidth="1"/>
    <col min="12" max="12" width="16.375" customWidth="1"/>
    <col min="15" max="15" width="19.25" customWidth="1"/>
    <col min="16" max="16" width="16.875" customWidth="1"/>
    <col min="17" max="17" width="15.375" customWidth="1"/>
    <col min="18" max="18" width="15.25" customWidth="1"/>
    <col min="19" max="19" width="16" customWidth="1"/>
  </cols>
  <sheetData>
    <row r="1" spans="1:20">
      <c r="A1" s="14" t="s">
        <v>30</v>
      </c>
      <c r="B1" s="14" t="s">
        <v>142</v>
      </c>
      <c r="C1" s="14" t="s">
        <v>106</v>
      </c>
      <c r="D1" s="15" t="s">
        <v>98</v>
      </c>
      <c r="E1" s="15" t="s">
        <v>105</v>
      </c>
      <c r="F1" s="15" t="s">
        <v>99</v>
      </c>
      <c r="G1" s="15" t="s">
        <v>107</v>
      </c>
      <c r="H1" s="15" t="s">
        <v>100</v>
      </c>
      <c r="I1" s="15" t="s">
        <v>101</v>
      </c>
      <c r="J1" s="15" t="s">
        <v>108</v>
      </c>
      <c r="K1" s="15" t="s">
        <v>102</v>
      </c>
      <c r="L1" s="15" t="s">
        <v>109</v>
      </c>
      <c r="M1" s="15" t="s">
        <v>103</v>
      </c>
      <c r="N1" s="15" t="s">
        <v>104</v>
      </c>
      <c r="O1" s="15" t="s">
        <v>110</v>
      </c>
      <c r="P1" s="15" t="s">
        <v>111</v>
      </c>
      <c r="Q1" s="15" t="s">
        <v>112</v>
      </c>
      <c r="R1" s="15" t="s">
        <v>113</v>
      </c>
      <c r="S1" s="15" t="s">
        <v>114</v>
      </c>
    </row>
    <row r="2" spans="1:20">
      <c r="A2">
        <v>0</v>
      </c>
      <c r="B2" t="s">
        <v>141</v>
      </c>
      <c r="C2" t="s">
        <v>41</v>
      </c>
      <c r="D2">
        <f>IFERROR(VLOOKUP(tbl_subskill[[#This Row],[Ref_TargetType]],tbl_targettype[[target_type]:[id]],2,FALSE),"-1")</f>
        <v>4</v>
      </c>
      <c r="E2" t="s">
        <v>73</v>
      </c>
      <c r="F2">
        <f>IFERROR(VLOOKUP(tbl_subskill[[#This Row],[Ref_P1_ValueType]],tbl_valuetype[[value_type]:[id]],2,FALSE),"-1")</f>
        <v>2</v>
      </c>
      <c r="G2" t="s">
        <v>92</v>
      </c>
      <c r="H2">
        <f>IFERROR(VLOOKUP(tbl_subskill[[#This Row],[Ref_P1_FieldType]],tbl_fieldtype[[field_type]:[id]],2,FALSE),"-1")</f>
        <v>9</v>
      </c>
      <c r="I2">
        <v>250</v>
      </c>
      <c r="J2" t="s">
        <v>116</v>
      </c>
      <c r="K2">
        <f>IFERROR(VLOOKUP(tbl_subskill[[#This Row],[Ref_P2_ValueType]],tbl_valuetype[[value_type]:[id]],2,FALSE),"-1")</f>
        <v>0</v>
      </c>
      <c r="L2" t="s">
        <v>117</v>
      </c>
      <c r="M2">
        <f>IFERROR(VLOOKUP(tbl_subskill[[#This Row],[Ref_P2_FieldType]],tbl_fieldtype[[field_type]:[id]],2,FALSE),"-1")</f>
        <v>0</v>
      </c>
      <c r="N2">
        <v>0</v>
      </c>
      <c r="O2" t="s">
        <v>116</v>
      </c>
      <c r="P2">
        <f>IFERROR(VLOOKUP(tbl_subskill[[#This Row],[Ref_P3_ValueType]],tbl_valuetype[[value_type]:[id]],2,FALSE),-1)</f>
        <v>0</v>
      </c>
      <c r="Q2" t="s">
        <v>117</v>
      </c>
      <c r="R2">
        <f>IFERROR(VLOOKUP(tbl_subskill[[#This Row],[Ref_P3_FieldType]],tbl_fieldtype[[field_type]:[id]],2,FALSE),-1)</f>
        <v>0</v>
      </c>
      <c r="S2">
        <v>0</v>
      </c>
    </row>
    <row r="3" spans="1:20">
      <c r="A3">
        <v>1</v>
      </c>
      <c r="B3" t="s">
        <v>140</v>
      </c>
      <c r="C3" t="s">
        <v>43</v>
      </c>
      <c r="D3">
        <f>IFERROR(VLOOKUP(tbl_subskill[[#This Row],[Ref_TargetType]],tbl_targettype[[target_type]:[id]],2,FALSE),"-1")</f>
        <v>5</v>
      </c>
      <c r="E3" t="s">
        <v>73</v>
      </c>
      <c r="F3">
        <f>IFERROR(VLOOKUP(tbl_subskill[[#This Row],[Ref_P1_ValueType]],tbl_valuetype[[value_type]:[id]],2,FALSE),"-1")</f>
        <v>2</v>
      </c>
      <c r="G3" t="s">
        <v>92</v>
      </c>
      <c r="H3">
        <f>IFERROR(VLOOKUP(tbl_subskill[[#This Row],[Ref_P1_FieldType]],tbl_fieldtype[[field_type]:[id]],2,FALSE),"-1")</f>
        <v>9</v>
      </c>
      <c r="I3">
        <v>170</v>
      </c>
      <c r="J3" t="s">
        <v>116</v>
      </c>
      <c r="K3">
        <f>IFERROR(VLOOKUP(tbl_subskill[[#This Row],[Ref_P2_ValueType]],tbl_valuetype[[value_type]:[id]],2,FALSE),"-1")</f>
        <v>0</v>
      </c>
      <c r="L3" t="s">
        <v>117</v>
      </c>
      <c r="M3">
        <f>IFERROR(VLOOKUP(tbl_subskill[[#This Row],[Ref_P2_FieldType]],tbl_fieldtype[[field_type]:[id]],2,FALSE),"-1")</f>
        <v>0</v>
      </c>
      <c r="N3">
        <v>0</v>
      </c>
      <c r="O3" t="s">
        <v>116</v>
      </c>
      <c r="P3">
        <f>IFERROR(VLOOKUP(tbl_subskill[[#This Row],[Ref_P3_ValueType]],tbl_valuetype[[value_type]:[id]],2,FALSE),-1)</f>
        <v>0</v>
      </c>
      <c r="Q3" t="s">
        <v>117</v>
      </c>
      <c r="R3">
        <f>IFERROR(VLOOKUP(tbl_subskill[[#This Row],[Ref_P3_FieldType]],tbl_fieldtype[[field_type]:[id]],2,FALSE),-1)</f>
        <v>0</v>
      </c>
      <c r="S3">
        <v>0</v>
      </c>
    </row>
    <row r="4" spans="1:20">
      <c r="A4">
        <v>2</v>
      </c>
      <c r="B4" t="s">
        <v>141</v>
      </c>
      <c r="C4" t="s">
        <v>41</v>
      </c>
      <c r="D4">
        <f>IFERROR(VLOOKUP(tbl_subskill[[#This Row],[Ref_TargetType]],tbl_targettype[[target_type]:[id]],2,FALSE),"-1")</f>
        <v>4</v>
      </c>
      <c r="E4" t="s">
        <v>73</v>
      </c>
      <c r="F4">
        <f>IFERROR(VLOOKUP(tbl_subskill[[#This Row],[Ref_P1_ValueType]],tbl_valuetype[[value_type]:[id]],2,FALSE),"-1")</f>
        <v>2</v>
      </c>
      <c r="G4" t="s">
        <v>92</v>
      </c>
      <c r="H4">
        <f>IFERROR(VLOOKUP(tbl_subskill[[#This Row],[Ref_P1_FieldType]],tbl_fieldtype[[field_type]:[id]],2,FALSE),"-1")</f>
        <v>9</v>
      </c>
      <c r="I4">
        <v>250</v>
      </c>
      <c r="J4" t="s">
        <v>116</v>
      </c>
      <c r="K4">
        <f>IFERROR(VLOOKUP(tbl_subskill[[#This Row],[Ref_P2_ValueType]],tbl_valuetype[[value_type]:[id]],2,FALSE),"-1")</f>
        <v>0</v>
      </c>
      <c r="L4" t="s">
        <v>117</v>
      </c>
      <c r="M4">
        <f>IFERROR(VLOOKUP(tbl_subskill[[#This Row],[Ref_P2_FieldType]],tbl_fieldtype[[field_type]:[id]],2,FALSE),"-1")</f>
        <v>0</v>
      </c>
      <c r="N4">
        <v>0</v>
      </c>
      <c r="O4" t="s">
        <v>116</v>
      </c>
      <c r="P4">
        <f>IFERROR(VLOOKUP(tbl_subskill[[#This Row],[Ref_P3_ValueType]],tbl_valuetype[[value_type]:[id]],2,FALSE),-1)</f>
        <v>0</v>
      </c>
      <c r="Q4" t="s">
        <v>117</v>
      </c>
      <c r="R4">
        <f>IFERROR(VLOOKUP(tbl_subskill[[#This Row],[Ref_P3_FieldType]],tbl_fieldtype[[field_type]:[id]],2,FALSE),-1)</f>
        <v>0</v>
      </c>
      <c r="S4">
        <v>0</v>
      </c>
    </row>
    <row r="5" spans="1:20">
      <c r="A5">
        <v>3</v>
      </c>
      <c r="B5" t="s">
        <v>140</v>
      </c>
      <c r="C5" t="s">
        <v>43</v>
      </c>
      <c r="D5">
        <f>IFERROR(VLOOKUP(tbl_subskill[[#This Row],[Ref_TargetType]],tbl_targettype[[target_type]:[id]],2,FALSE),"-1")</f>
        <v>5</v>
      </c>
      <c r="E5" t="s">
        <v>73</v>
      </c>
      <c r="F5">
        <f>IFERROR(VLOOKUP(tbl_subskill[[#This Row],[Ref_P1_ValueType]],tbl_valuetype[[value_type]:[id]],2,FALSE),"-1")</f>
        <v>2</v>
      </c>
      <c r="G5" t="s">
        <v>92</v>
      </c>
      <c r="H5">
        <f>IFERROR(VLOOKUP(tbl_subskill[[#This Row],[Ref_P1_FieldType]],tbl_fieldtype[[field_type]:[id]],2,FALSE),"-1")</f>
        <v>9</v>
      </c>
      <c r="I5">
        <v>170</v>
      </c>
      <c r="J5" t="s">
        <v>116</v>
      </c>
      <c r="K5">
        <f>IFERROR(VLOOKUP(tbl_subskill[[#This Row],[Ref_P2_ValueType]],tbl_valuetype[[value_type]:[id]],2,FALSE),"-1")</f>
        <v>0</v>
      </c>
      <c r="L5" t="s">
        <v>117</v>
      </c>
      <c r="M5">
        <f>IFERROR(VLOOKUP(tbl_subskill[[#This Row],[Ref_P2_FieldType]],tbl_fieldtype[[field_type]:[id]],2,FALSE),"-1")</f>
        <v>0</v>
      </c>
      <c r="N5">
        <v>0</v>
      </c>
      <c r="O5" t="s">
        <v>116</v>
      </c>
      <c r="P5">
        <f>IFERROR(VLOOKUP(tbl_subskill[[#This Row],[Ref_P3_ValueType]],tbl_valuetype[[value_type]:[id]],2,FALSE),-1)</f>
        <v>0</v>
      </c>
      <c r="Q5" t="s">
        <v>117</v>
      </c>
      <c r="R5">
        <f>IFERROR(VLOOKUP(tbl_subskill[[#This Row],[Ref_P3_FieldType]],tbl_fieldtype[[field_type]:[id]],2,FALSE),-1)</f>
        <v>0</v>
      </c>
      <c r="S5">
        <v>0</v>
      </c>
    </row>
    <row r="6" spans="1:20">
      <c r="A6">
        <v>4</v>
      </c>
      <c r="B6" t="s">
        <v>141</v>
      </c>
      <c r="C6" t="s">
        <v>41</v>
      </c>
      <c r="D6">
        <f>IFERROR(VLOOKUP(tbl_subskill[[#This Row],[Ref_TargetType]],tbl_targettype[[target_type]:[id]],2,FALSE),"-1")</f>
        <v>4</v>
      </c>
      <c r="E6" t="s">
        <v>73</v>
      </c>
      <c r="F6">
        <f>IFERROR(VLOOKUP(tbl_subskill[[#This Row],[Ref_P1_ValueType]],tbl_valuetype[[value_type]:[id]],2,FALSE),"-1")</f>
        <v>2</v>
      </c>
      <c r="G6" t="s">
        <v>92</v>
      </c>
      <c r="H6">
        <f>IFERROR(VLOOKUP(tbl_subskill[[#This Row],[Ref_P1_FieldType]],tbl_fieldtype[[field_type]:[id]],2,FALSE),"-1")</f>
        <v>9</v>
      </c>
      <c r="I6">
        <v>90</v>
      </c>
      <c r="J6" t="s">
        <v>116</v>
      </c>
      <c r="K6">
        <f>IFERROR(VLOOKUP(tbl_subskill[[#This Row],[Ref_P2_ValueType]],tbl_valuetype[[value_type]:[id]],2,FALSE),"-1")</f>
        <v>0</v>
      </c>
      <c r="L6" t="s">
        <v>117</v>
      </c>
      <c r="M6">
        <f>IFERROR(VLOOKUP(tbl_subskill[[#This Row],[Ref_P2_FieldType]],tbl_fieldtype[[field_type]:[id]],2,FALSE),"-1")</f>
        <v>0</v>
      </c>
      <c r="N6">
        <v>0</v>
      </c>
      <c r="O6" t="s">
        <v>116</v>
      </c>
      <c r="P6">
        <f>IFERROR(VLOOKUP(tbl_subskill[[#This Row],[Ref_P3_ValueType]],tbl_valuetype[[value_type]:[id]],2,FALSE),-1)</f>
        <v>0</v>
      </c>
      <c r="Q6" t="s">
        <v>117</v>
      </c>
      <c r="R6">
        <f>IFERROR(VLOOKUP(tbl_subskill[[#This Row],[Ref_P3_FieldType]],tbl_fieldtype[[field_type]:[id]],2,FALSE),-1)</f>
        <v>0</v>
      </c>
      <c r="S6">
        <v>0</v>
      </c>
      <c r="T6" s="5"/>
    </row>
    <row r="7" spans="1:20">
      <c r="A7">
        <v>5</v>
      </c>
      <c r="B7" t="s">
        <v>140</v>
      </c>
      <c r="C7" t="s">
        <v>43</v>
      </c>
      <c r="D7">
        <f>IFERROR(VLOOKUP(tbl_subskill[[#This Row],[Ref_TargetType]],tbl_targettype[[target_type]:[id]],2,FALSE),"-1")</f>
        <v>5</v>
      </c>
      <c r="E7" t="s">
        <v>73</v>
      </c>
      <c r="F7">
        <f>IFERROR(VLOOKUP(tbl_subskill[[#This Row],[Ref_P1_ValueType]],tbl_valuetype[[value_type]:[id]],2,FALSE),"-1")</f>
        <v>2</v>
      </c>
      <c r="G7" t="s">
        <v>92</v>
      </c>
      <c r="H7">
        <f>IFERROR(VLOOKUP(tbl_subskill[[#This Row],[Ref_P1_FieldType]],tbl_fieldtype[[field_type]:[id]],2,FALSE),"-1")</f>
        <v>9</v>
      </c>
      <c r="I7">
        <v>10</v>
      </c>
      <c r="J7" t="s">
        <v>116</v>
      </c>
      <c r="K7">
        <f>IFERROR(VLOOKUP(tbl_subskill[[#This Row],[Ref_P2_ValueType]],tbl_valuetype[[value_type]:[id]],2,FALSE),"-1")</f>
        <v>0</v>
      </c>
      <c r="L7" t="s">
        <v>117</v>
      </c>
      <c r="M7">
        <f>IFERROR(VLOOKUP(tbl_subskill[[#This Row],[Ref_P2_FieldType]],tbl_fieldtype[[field_type]:[id]],2,FALSE),"-1")</f>
        <v>0</v>
      </c>
      <c r="N7">
        <v>0</v>
      </c>
      <c r="O7" t="s">
        <v>116</v>
      </c>
      <c r="P7">
        <f>IFERROR(VLOOKUP(tbl_subskill[[#This Row],[Ref_P3_ValueType]],tbl_valuetype[[value_type]:[id]],2,FALSE),-1)</f>
        <v>0</v>
      </c>
      <c r="Q7" t="s">
        <v>117</v>
      </c>
      <c r="R7">
        <f>IFERROR(VLOOKUP(tbl_subskill[[#This Row],[Ref_P3_FieldType]],tbl_fieldtype[[field_type]:[id]],2,FALSE),-1)</f>
        <v>0</v>
      </c>
      <c r="S7">
        <v>0</v>
      </c>
    </row>
    <row r="8" spans="1:20">
      <c r="A8">
        <v>6</v>
      </c>
      <c r="B8" t="s">
        <v>141</v>
      </c>
      <c r="C8" t="s">
        <v>41</v>
      </c>
      <c r="D8">
        <f>IFERROR(VLOOKUP(tbl_subskill[[#This Row],[Ref_TargetType]],tbl_targettype[[target_type]:[id]],2,FALSE),"-1")</f>
        <v>4</v>
      </c>
      <c r="E8" t="s">
        <v>73</v>
      </c>
      <c r="F8">
        <f>IFERROR(VLOOKUP(tbl_subskill[[#This Row],[Ref_P1_ValueType]],tbl_valuetype[[value_type]:[id]],2,FALSE),"-1")</f>
        <v>2</v>
      </c>
      <c r="G8" t="s">
        <v>92</v>
      </c>
      <c r="H8">
        <f>IFERROR(VLOOKUP(tbl_subskill[[#This Row],[Ref_P1_FieldType]],tbl_fieldtype[[field_type]:[id]],2,FALSE),"-1")</f>
        <v>9</v>
      </c>
      <c r="I8">
        <v>-70</v>
      </c>
      <c r="J8" t="s">
        <v>116</v>
      </c>
      <c r="K8">
        <f>IFERROR(VLOOKUP(tbl_subskill[[#This Row],[Ref_P2_ValueType]],tbl_valuetype[[value_type]:[id]],2,FALSE),"-1")</f>
        <v>0</v>
      </c>
      <c r="L8" t="s">
        <v>117</v>
      </c>
      <c r="M8">
        <f>IFERROR(VLOOKUP(tbl_subskill[[#This Row],[Ref_P2_FieldType]],tbl_fieldtype[[field_type]:[id]],2,FALSE),"-1")</f>
        <v>0</v>
      </c>
      <c r="N8">
        <v>0</v>
      </c>
      <c r="O8" t="s">
        <v>116</v>
      </c>
      <c r="P8">
        <f>IFERROR(VLOOKUP(tbl_subskill[[#This Row],[Ref_P3_ValueType]],tbl_valuetype[[value_type]:[id]],2,FALSE),-1)</f>
        <v>0</v>
      </c>
      <c r="Q8" t="s">
        <v>117</v>
      </c>
      <c r="R8">
        <f>IFERROR(VLOOKUP(tbl_subskill[[#This Row],[Ref_P3_FieldType]],tbl_fieldtype[[field_type]:[id]],2,FALSE),-1)</f>
        <v>0</v>
      </c>
      <c r="S8">
        <v>0</v>
      </c>
    </row>
    <row r="9" spans="1:20">
      <c r="G9" s="8"/>
      <c r="I9"/>
    </row>
    <row r="10" spans="1:20">
      <c r="G10" s="8"/>
      <c r="I10"/>
    </row>
    <row r="11" spans="1:20">
      <c r="G11" s="8"/>
      <c r="I11"/>
    </row>
    <row r="27" spans="22:22">
      <c r="V27" s="8"/>
    </row>
  </sheetData>
  <dataValidations count="3">
    <dataValidation type="list" allowBlank="1" showInputMessage="1" showErrorMessage="1" sqref="C2:C8">
      <formula1>col_targettype</formula1>
    </dataValidation>
    <dataValidation type="list" allowBlank="1" showInputMessage="1" showErrorMessage="1" sqref="O2:O8 E2:E8 J2:J8">
      <formula1>col_valuetype</formula1>
    </dataValidation>
    <dataValidation type="list" allowBlank="1" showInputMessage="1" showErrorMessage="1" sqref="Q2:Q8 G2:G8 L2:L8">
      <formula1>col_fieldtype</formula1>
    </dataValidation>
  </dataValidations>
  <pageMargins left="0.7" right="0.7" top="0.75" bottom="0.75" header="0.3" footer="0.3"/>
  <pageSetup paperSize="9" orientation="portrait" horizontalDpi="4294967292" verticalDpi="429496729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3"/>
  <sheetViews>
    <sheetView workbookViewId="0">
      <selection activeCell="C29" sqref="C29"/>
    </sheetView>
  </sheetViews>
  <sheetFormatPr defaultColWidth="13" defaultRowHeight="15.75"/>
  <cols>
    <col min="1" max="1" width="17.75" customWidth="1"/>
    <col min="2" max="2" width="6.375" bestFit="1" customWidth="1"/>
    <col min="3" max="4" width="59.375" bestFit="1" customWidth="1"/>
    <col min="5" max="5" width="17.375" customWidth="1"/>
    <col min="9" max="9" width="45.875" style="8" customWidth="1"/>
    <col min="10" max="10" width="16" customWidth="1"/>
  </cols>
  <sheetData>
    <row r="1" spans="1:11">
      <c r="A1" s="14" t="s">
        <v>33</v>
      </c>
      <c r="B1" s="20" t="s">
        <v>32</v>
      </c>
      <c r="C1" s="20" t="s">
        <v>34</v>
      </c>
      <c r="D1" s="5"/>
      <c r="E1" s="5"/>
      <c r="F1" s="5"/>
      <c r="G1" s="5"/>
      <c r="H1" s="5"/>
      <c r="I1" s="5"/>
      <c r="J1" s="5"/>
      <c r="K1" s="5"/>
    </row>
    <row r="2" spans="1:11">
      <c r="A2" s="12" t="s">
        <v>115</v>
      </c>
      <c r="B2" s="16">
        <v>0</v>
      </c>
      <c r="C2" s="17" t="s">
        <v>115</v>
      </c>
      <c r="H2" s="8"/>
      <c r="I2"/>
    </row>
    <row r="3" spans="1:11">
      <c r="A3" s="12" t="s">
        <v>35</v>
      </c>
      <c r="B3" s="16">
        <f>B2+1</f>
        <v>1</v>
      </c>
      <c r="C3" s="17" t="s">
        <v>36</v>
      </c>
      <c r="H3" s="8"/>
      <c r="I3"/>
    </row>
    <row r="4" spans="1:11">
      <c r="A4" s="12" t="s">
        <v>37</v>
      </c>
      <c r="B4" s="16">
        <f t="shared" ref="B4:B20" si="0">B3+1</f>
        <v>2</v>
      </c>
      <c r="C4" s="17" t="s">
        <v>38</v>
      </c>
      <c r="H4" s="8"/>
      <c r="I4"/>
    </row>
    <row r="5" spans="1:11" s="5" customFormat="1">
      <c r="A5" s="12" t="s">
        <v>39</v>
      </c>
      <c r="B5" s="16">
        <f t="shared" si="0"/>
        <v>3</v>
      </c>
      <c r="C5" s="17" t="s">
        <v>40</v>
      </c>
    </row>
    <row r="6" spans="1:11">
      <c r="A6" s="12" t="s">
        <v>41</v>
      </c>
      <c r="B6" s="16">
        <f t="shared" si="0"/>
        <v>4</v>
      </c>
      <c r="C6" s="17" t="s">
        <v>42</v>
      </c>
      <c r="H6" s="8"/>
      <c r="I6"/>
    </row>
    <row r="7" spans="1:11">
      <c r="A7" s="12" t="s">
        <v>43</v>
      </c>
      <c r="B7" s="16">
        <f t="shared" si="0"/>
        <v>5</v>
      </c>
      <c r="C7" s="17" t="s">
        <v>44</v>
      </c>
      <c r="H7" s="8"/>
      <c r="I7"/>
    </row>
    <row r="8" spans="1:11">
      <c r="A8" s="12" t="s">
        <v>45</v>
      </c>
      <c r="B8" s="16">
        <f t="shared" si="0"/>
        <v>6</v>
      </c>
      <c r="C8" s="17" t="s">
        <v>46</v>
      </c>
      <c r="H8" s="8"/>
      <c r="I8"/>
    </row>
    <row r="9" spans="1:11">
      <c r="A9" s="12" t="s">
        <v>47</v>
      </c>
      <c r="B9" s="16">
        <f t="shared" si="0"/>
        <v>7</v>
      </c>
      <c r="C9" s="17" t="s">
        <v>48</v>
      </c>
      <c r="H9" s="8"/>
      <c r="I9"/>
    </row>
    <row r="10" spans="1:11">
      <c r="A10" s="12" t="s">
        <v>49</v>
      </c>
      <c r="B10" s="16">
        <f t="shared" si="0"/>
        <v>8</v>
      </c>
      <c r="C10" s="17" t="s">
        <v>50</v>
      </c>
      <c r="H10" s="8"/>
      <c r="I10"/>
    </row>
    <row r="11" spans="1:11">
      <c r="A11" s="12" t="s">
        <v>51</v>
      </c>
      <c r="B11" s="16">
        <f t="shared" si="0"/>
        <v>9</v>
      </c>
      <c r="C11" s="17" t="s">
        <v>52</v>
      </c>
      <c r="H11" s="8"/>
      <c r="I11"/>
    </row>
    <row r="12" spans="1:11">
      <c r="A12" s="12" t="s">
        <v>53</v>
      </c>
      <c r="B12" s="16">
        <f t="shared" si="0"/>
        <v>10</v>
      </c>
      <c r="C12" s="17" t="s">
        <v>54</v>
      </c>
      <c r="H12" s="8"/>
      <c r="I12"/>
    </row>
    <row r="13" spans="1:11">
      <c r="A13" s="12" t="s">
        <v>55</v>
      </c>
      <c r="B13" s="16">
        <f t="shared" si="0"/>
        <v>11</v>
      </c>
      <c r="C13" s="17" t="s">
        <v>56</v>
      </c>
      <c r="H13" s="8"/>
      <c r="I13"/>
    </row>
    <row r="14" spans="1:11">
      <c r="A14" s="12" t="s">
        <v>57</v>
      </c>
      <c r="B14" s="16">
        <f t="shared" si="0"/>
        <v>12</v>
      </c>
      <c r="C14" s="17" t="s">
        <v>58</v>
      </c>
      <c r="H14" s="8"/>
      <c r="I14"/>
    </row>
    <row r="15" spans="1:11">
      <c r="A15" s="12" t="s">
        <v>59</v>
      </c>
      <c r="B15" s="16">
        <f t="shared" si="0"/>
        <v>13</v>
      </c>
      <c r="C15" s="17" t="s">
        <v>60</v>
      </c>
      <c r="H15" s="8"/>
      <c r="I15"/>
    </row>
    <row r="16" spans="1:11">
      <c r="A16" s="12" t="s">
        <v>61</v>
      </c>
      <c r="B16" s="16">
        <f t="shared" si="0"/>
        <v>14</v>
      </c>
      <c r="C16" s="17" t="s">
        <v>62</v>
      </c>
      <c r="H16" s="8"/>
      <c r="I16"/>
    </row>
    <row r="17" spans="1:23">
      <c r="A17" s="12" t="s">
        <v>63</v>
      </c>
      <c r="B17" s="16">
        <f t="shared" si="0"/>
        <v>15</v>
      </c>
      <c r="C17" s="17" t="s">
        <v>64</v>
      </c>
      <c r="H17" s="8"/>
      <c r="I17"/>
      <c r="M17" s="5"/>
      <c r="W17" s="5"/>
    </row>
    <row r="18" spans="1:23">
      <c r="A18" s="12" t="s">
        <v>65</v>
      </c>
      <c r="B18" s="16">
        <f t="shared" si="0"/>
        <v>16</v>
      </c>
      <c r="C18" s="17" t="s">
        <v>66</v>
      </c>
      <c r="H18" s="8"/>
      <c r="I18"/>
    </row>
    <row r="19" spans="1:23">
      <c r="A19" s="13" t="s">
        <v>67</v>
      </c>
      <c r="B19" s="16">
        <f t="shared" si="0"/>
        <v>17</v>
      </c>
      <c r="C19" s="18" t="s">
        <v>68</v>
      </c>
      <c r="H19" s="8"/>
      <c r="I19"/>
    </row>
    <row r="20" spans="1:23">
      <c r="A20" s="21" t="s">
        <v>69</v>
      </c>
      <c r="B20" s="16">
        <f t="shared" si="0"/>
        <v>18</v>
      </c>
      <c r="C20" s="22" t="s">
        <v>70</v>
      </c>
    </row>
    <row r="38" spans="15:23">
      <c r="V38" s="8"/>
    </row>
    <row r="43" spans="15:23" ht="63">
      <c r="O43" s="6" t="s">
        <v>0</v>
      </c>
      <c r="P43" s="6" t="s">
        <v>15</v>
      </c>
      <c r="Q43" s="6" t="s">
        <v>1</v>
      </c>
      <c r="R43" s="6" t="s">
        <v>2</v>
      </c>
      <c r="S43" s="6" t="s">
        <v>3</v>
      </c>
      <c r="T43" s="6" t="s">
        <v>4</v>
      </c>
      <c r="U43" s="5"/>
      <c r="V43" s="7" t="s">
        <v>12</v>
      </c>
      <c r="W43" s="9" t="s">
        <v>13</v>
      </c>
    </row>
    <row r="44" spans="15:23">
      <c r="O44" s="3">
        <v>1</v>
      </c>
      <c r="P44" s="3" t="s">
        <v>16</v>
      </c>
      <c r="Q44" s="3">
        <v>3</v>
      </c>
      <c r="R44" s="3" t="b">
        <v>0</v>
      </c>
      <c r="S44" s="3">
        <f t="shared" ref="S44:S53" si="1">$V$45*W44</f>
        <v>2.2999999999999998</v>
      </c>
      <c r="T44" s="3" t="s">
        <v>8</v>
      </c>
      <c r="V44" s="10" t="s">
        <v>14</v>
      </c>
      <c r="W44" s="2">
        <v>1</v>
      </c>
    </row>
    <row r="45" spans="15:23">
      <c r="O45" s="3">
        <v>2</v>
      </c>
      <c r="P45" s="3" t="s">
        <v>17</v>
      </c>
      <c r="Q45" s="3">
        <v>10</v>
      </c>
      <c r="R45" s="3" t="b">
        <v>0</v>
      </c>
      <c r="S45" s="3">
        <f t="shared" si="1"/>
        <v>3.2199999999999998</v>
      </c>
      <c r="T45" s="3" t="s">
        <v>5</v>
      </c>
      <c r="V45" s="11">
        <v>2.2999999999999998</v>
      </c>
      <c r="W45" s="2">
        <v>1.4</v>
      </c>
    </row>
    <row r="46" spans="15:23">
      <c r="O46" s="3">
        <v>3</v>
      </c>
      <c r="P46" s="3" t="s">
        <v>18</v>
      </c>
      <c r="Q46" s="3">
        <v>25</v>
      </c>
      <c r="R46" s="3" t="b">
        <v>0</v>
      </c>
      <c r="S46" s="3">
        <f t="shared" si="1"/>
        <v>3.6799999999999997</v>
      </c>
      <c r="T46" s="3" t="s">
        <v>5</v>
      </c>
      <c r="V46" s="8"/>
      <c r="W46" s="2">
        <v>1.6</v>
      </c>
    </row>
    <row r="47" spans="15:23">
      <c r="O47" s="2">
        <v>4</v>
      </c>
      <c r="P47" s="2" t="s">
        <v>19</v>
      </c>
      <c r="Q47" s="2">
        <v>60</v>
      </c>
      <c r="R47" s="2" t="b">
        <v>0</v>
      </c>
      <c r="S47" s="2">
        <f t="shared" si="1"/>
        <v>4.1399999999999997</v>
      </c>
      <c r="T47" s="2" t="s">
        <v>6</v>
      </c>
      <c r="V47" s="8"/>
      <c r="W47" s="2">
        <v>1.8</v>
      </c>
    </row>
    <row r="48" spans="15:23">
      <c r="O48" s="2">
        <v>5</v>
      </c>
      <c r="P48" s="2" t="s">
        <v>20</v>
      </c>
      <c r="Q48" s="2">
        <v>180</v>
      </c>
      <c r="R48" s="2" t="b">
        <v>0</v>
      </c>
      <c r="S48" s="2">
        <f t="shared" si="1"/>
        <v>4.83</v>
      </c>
      <c r="T48" s="2" t="s">
        <v>6</v>
      </c>
      <c r="V48" s="8"/>
      <c r="W48" s="2">
        <v>2.1</v>
      </c>
    </row>
    <row r="49" spans="15:23">
      <c r="O49" s="2">
        <v>6</v>
      </c>
      <c r="P49" s="2" t="s">
        <v>21</v>
      </c>
      <c r="Q49" s="2">
        <v>230</v>
      </c>
      <c r="R49" s="2" t="b">
        <v>0</v>
      </c>
      <c r="S49" s="2">
        <f t="shared" si="1"/>
        <v>5.0599999999999996</v>
      </c>
      <c r="T49" s="2" t="s">
        <v>6</v>
      </c>
      <c r="V49" s="8"/>
      <c r="W49" s="2">
        <v>2.2000000000000002</v>
      </c>
    </row>
    <row r="50" spans="15:23">
      <c r="O50" s="1">
        <v>7</v>
      </c>
      <c r="P50" s="1" t="s">
        <v>22</v>
      </c>
      <c r="Q50" s="1">
        <v>310</v>
      </c>
      <c r="R50" s="1" t="b">
        <v>0</v>
      </c>
      <c r="S50" s="1">
        <f t="shared" si="1"/>
        <v>5.52</v>
      </c>
      <c r="T50" s="1" t="s">
        <v>7</v>
      </c>
      <c r="V50" s="8"/>
      <c r="W50" s="2">
        <v>2.4</v>
      </c>
    </row>
    <row r="51" spans="15:23">
      <c r="O51" s="1">
        <v>8</v>
      </c>
      <c r="P51" s="1" t="s">
        <v>23</v>
      </c>
      <c r="Q51" s="1">
        <v>560</v>
      </c>
      <c r="R51" s="1" t="b">
        <v>0</v>
      </c>
      <c r="S51" s="1">
        <f t="shared" si="1"/>
        <v>5.9799999999999995</v>
      </c>
      <c r="T51" s="1" t="s">
        <v>7</v>
      </c>
      <c r="V51" s="8"/>
      <c r="W51" s="2">
        <v>2.6</v>
      </c>
    </row>
    <row r="52" spans="15:23">
      <c r="O52" s="1">
        <v>9</v>
      </c>
      <c r="P52" s="1" t="s">
        <v>25</v>
      </c>
      <c r="Q52" s="1">
        <v>820</v>
      </c>
      <c r="R52" s="1" t="b">
        <v>1</v>
      </c>
      <c r="S52" s="1">
        <f t="shared" si="1"/>
        <v>6.4399999999999995</v>
      </c>
      <c r="T52" s="1" t="s">
        <v>7</v>
      </c>
      <c r="V52" s="8"/>
      <c r="W52" s="2">
        <v>2.8</v>
      </c>
    </row>
    <row r="53" spans="15:23">
      <c r="O53" s="1">
        <v>10</v>
      </c>
      <c r="P53" s="1" t="s">
        <v>24</v>
      </c>
      <c r="Q53" s="1">
        <v>1010</v>
      </c>
      <c r="R53" s="1" t="b">
        <v>1</v>
      </c>
      <c r="S53" s="1">
        <f t="shared" si="1"/>
        <v>8.0499999999999989</v>
      </c>
      <c r="T53" s="1" t="s">
        <v>7</v>
      </c>
      <c r="V53" s="8"/>
      <c r="W53" s="2">
        <v>3.5</v>
      </c>
    </row>
    <row r="54" spans="15:23">
      <c r="O54" s="1">
        <v>11</v>
      </c>
      <c r="P54" s="1" t="s">
        <v>26</v>
      </c>
      <c r="Q54" s="1"/>
      <c r="R54" s="1"/>
      <c r="S54" s="1"/>
      <c r="T54" s="1"/>
      <c r="V54" s="8"/>
      <c r="W54" s="2"/>
    </row>
    <row r="55" spans="15:23">
      <c r="O55" s="1">
        <v>12</v>
      </c>
      <c r="P55" s="1" t="s">
        <v>27</v>
      </c>
      <c r="Q55" s="1"/>
      <c r="R55" s="1"/>
      <c r="S55" s="1"/>
      <c r="T55" s="1"/>
      <c r="V55" s="8"/>
      <c r="W55" s="2"/>
    </row>
    <row r="56" spans="15:23">
      <c r="O56" s="1">
        <v>13</v>
      </c>
      <c r="P56" s="1" t="s">
        <v>28</v>
      </c>
      <c r="Q56" s="1"/>
      <c r="R56" s="1"/>
      <c r="S56" s="1"/>
      <c r="T56" s="1"/>
      <c r="V56" s="8"/>
      <c r="W56" s="2"/>
    </row>
    <row r="57" spans="15:23">
      <c r="O57" s="1">
        <v>14</v>
      </c>
      <c r="P57" s="1" t="s">
        <v>29</v>
      </c>
      <c r="Q57" s="1"/>
      <c r="R57" s="1"/>
      <c r="S57" s="1"/>
      <c r="T57" s="1"/>
      <c r="V57" s="8"/>
      <c r="W57" s="2"/>
    </row>
    <row r="58" spans="15:23">
      <c r="O58" s="1"/>
      <c r="P58" s="1"/>
      <c r="Q58" s="1"/>
      <c r="R58" s="1"/>
      <c r="S58" s="1"/>
      <c r="T58" s="1"/>
      <c r="V58" s="8"/>
      <c r="W58" s="2"/>
    </row>
    <row r="59" spans="15:23">
      <c r="O59" s="1"/>
      <c r="P59" s="1"/>
      <c r="Q59" s="1"/>
      <c r="R59" s="1"/>
      <c r="S59" s="1"/>
      <c r="T59" s="1"/>
      <c r="V59" s="8"/>
      <c r="W59" s="2"/>
    </row>
    <row r="60" spans="15:23">
      <c r="V60" s="8"/>
    </row>
    <row r="61" spans="15:23">
      <c r="O61" t="s">
        <v>11</v>
      </c>
      <c r="P61" s="4" t="s">
        <v>9</v>
      </c>
      <c r="Q61" s="4">
        <v>0</v>
      </c>
      <c r="R61" s="4" t="b">
        <v>0</v>
      </c>
      <c r="S61" s="4">
        <f>$V$45*W61</f>
        <v>22.77</v>
      </c>
      <c r="T61" s="4" t="s">
        <v>10</v>
      </c>
      <c r="V61" s="8"/>
      <c r="W61" s="2">
        <v>9.9</v>
      </c>
    </row>
    <row r="62" spans="15:23">
      <c r="O62" s="4">
        <v>99</v>
      </c>
      <c r="V62" s="8"/>
    </row>
    <row r="63" spans="15:23">
      <c r="V63" s="8"/>
    </row>
  </sheetData>
  <dataValidations count="1">
    <dataValidation type="list" allowBlank="1" showInputMessage="1" showErrorMessage="1" sqref="T44:T59">
      <formula1>"Red,Green,Blue"</formula1>
    </dataValidation>
  </dataValidations>
  <pageMargins left="0.7" right="0.7" top="0.75" bottom="0.75" header="0.3" footer="0.3"/>
  <pageSetup paperSize="9" orientation="portrait" horizontalDpi="4294967292" verticalDpi="429496729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3"/>
  <sheetViews>
    <sheetView workbookViewId="0">
      <selection activeCell="B4" sqref="B4"/>
    </sheetView>
  </sheetViews>
  <sheetFormatPr defaultColWidth="13" defaultRowHeight="15.75"/>
  <cols>
    <col min="1" max="1" width="16.5" customWidth="1"/>
    <col min="2" max="2" width="11.875" customWidth="1"/>
    <col min="4" max="4" width="59.375" bestFit="1" customWidth="1"/>
    <col min="5" max="5" width="17.375" customWidth="1"/>
    <col min="9" max="9" width="45.875" style="8" customWidth="1"/>
    <col min="10" max="10" width="16" customWidth="1"/>
  </cols>
  <sheetData>
    <row r="1" spans="1:10">
      <c r="A1" s="19" t="s">
        <v>71</v>
      </c>
      <c r="B1" s="14" t="s">
        <v>32</v>
      </c>
      <c r="C1" s="20" t="s">
        <v>34</v>
      </c>
      <c r="D1" s="5"/>
      <c r="E1" s="5"/>
      <c r="F1" s="5"/>
      <c r="G1" s="5"/>
      <c r="H1" s="5"/>
      <c r="I1" s="5"/>
      <c r="J1" s="5"/>
    </row>
    <row r="2" spans="1:10">
      <c r="A2" s="16" t="s">
        <v>116</v>
      </c>
      <c r="B2" s="13">
        <v>0</v>
      </c>
      <c r="C2" s="17" t="s">
        <v>116</v>
      </c>
      <c r="G2" s="8"/>
      <c r="I2"/>
    </row>
    <row r="3" spans="1:10">
      <c r="A3" s="16" t="s">
        <v>72</v>
      </c>
      <c r="B3" s="13">
        <f>B2+1</f>
        <v>1</v>
      </c>
      <c r="C3" s="17" t="s">
        <v>72</v>
      </c>
      <c r="G3" s="8"/>
      <c r="I3"/>
    </row>
    <row r="4" spans="1:10">
      <c r="A4" s="23" t="s">
        <v>73</v>
      </c>
      <c r="B4" s="13">
        <f>B3+1</f>
        <v>2</v>
      </c>
      <c r="C4" s="24" t="s">
        <v>73</v>
      </c>
      <c r="G4" s="8"/>
      <c r="I4"/>
    </row>
    <row r="5" spans="1:10" s="5" customFormat="1">
      <c r="A5"/>
      <c r="B5"/>
      <c r="C5"/>
      <c r="D5"/>
    </row>
    <row r="6" spans="1:10">
      <c r="G6" s="8"/>
      <c r="I6"/>
    </row>
    <row r="7" spans="1:10">
      <c r="G7" s="8"/>
      <c r="I7"/>
    </row>
    <row r="8" spans="1:10">
      <c r="G8" s="8"/>
      <c r="I8"/>
    </row>
    <row r="9" spans="1:10">
      <c r="G9" s="8"/>
      <c r="I9"/>
    </row>
    <row r="10" spans="1:10">
      <c r="G10" s="8"/>
      <c r="I10"/>
    </row>
    <row r="11" spans="1:10">
      <c r="G11" s="8"/>
      <c r="I11"/>
    </row>
    <row r="12" spans="1:10">
      <c r="G12" s="8"/>
      <c r="I12"/>
    </row>
    <row r="13" spans="1:10">
      <c r="G13" s="8"/>
      <c r="I13"/>
    </row>
    <row r="14" spans="1:10">
      <c r="G14" s="8"/>
      <c r="I14"/>
    </row>
    <row r="15" spans="1:10">
      <c r="G15" s="8"/>
      <c r="I15"/>
    </row>
    <row r="16" spans="1:10">
      <c r="G16" s="8"/>
      <c r="I16"/>
    </row>
    <row r="17" spans="7:22">
      <c r="G17" s="8"/>
      <c r="I17"/>
      <c r="L17" s="5"/>
      <c r="V17" s="5"/>
    </row>
    <row r="18" spans="7:22">
      <c r="G18" s="8"/>
      <c r="I18"/>
    </row>
    <row r="19" spans="7:22">
      <c r="G19" s="8"/>
      <c r="I19"/>
    </row>
    <row r="20" spans="7:22">
      <c r="G20" s="8"/>
      <c r="I20"/>
    </row>
    <row r="21" spans="7:22">
      <c r="G21" s="8"/>
      <c r="I21"/>
    </row>
    <row r="38" spans="15:23">
      <c r="V38" s="8"/>
    </row>
    <row r="43" spans="15:23" ht="63">
      <c r="O43" s="6" t="s">
        <v>0</v>
      </c>
      <c r="P43" s="6" t="s">
        <v>15</v>
      </c>
      <c r="Q43" s="6" t="s">
        <v>1</v>
      </c>
      <c r="R43" s="6" t="s">
        <v>2</v>
      </c>
      <c r="S43" s="6" t="s">
        <v>3</v>
      </c>
      <c r="T43" s="6" t="s">
        <v>4</v>
      </c>
      <c r="U43" s="5"/>
      <c r="V43" s="7" t="s">
        <v>12</v>
      </c>
      <c r="W43" s="9" t="s">
        <v>13</v>
      </c>
    </row>
    <row r="44" spans="15:23">
      <c r="O44" s="3">
        <v>1</v>
      </c>
      <c r="P44" s="3" t="s">
        <v>16</v>
      </c>
      <c r="Q44" s="3">
        <v>3</v>
      </c>
      <c r="R44" s="3" t="b">
        <v>0</v>
      </c>
      <c r="S44" s="3">
        <f t="shared" ref="S44:S53" si="0">$V$45*W44</f>
        <v>2.2999999999999998</v>
      </c>
      <c r="T44" s="3" t="s">
        <v>8</v>
      </c>
      <c r="V44" s="10" t="s">
        <v>14</v>
      </c>
      <c r="W44" s="2">
        <v>1</v>
      </c>
    </row>
    <row r="45" spans="15:23">
      <c r="O45" s="3">
        <v>2</v>
      </c>
      <c r="P45" s="3" t="s">
        <v>17</v>
      </c>
      <c r="Q45" s="3">
        <v>10</v>
      </c>
      <c r="R45" s="3" t="b">
        <v>0</v>
      </c>
      <c r="S45" s="3">
        <f t="shared" si="0"/>
        <v>3.2199999999999998</v>
      </c>
      <c r="T45" s="3" t="s">
        <v>5</v>
      </c>
      <c r="V45" s="11">
        <v>2.2999999999999998</v>
      </c>
      <c r="W45" s="2">
        <v>1.4</v>
      </c>
    </row>
    <row r="46" spans="15:23">
      <c r="O46" s="3">
        <v>3</v>
      </c>
      <c r="P46" s="3" t="s">
        <v>18</v>
      </c>
      <c r="Q46" s="3">
        <v>25</v>
      </c>
      <c r="R46" s="3" t="b">
        <v>0</v>
      </c>
      <c r="S46" s="3">
        <f t="shared" si="0"/>
        <v>3.6799999999999997</v>
      </c>
      <c r="T46" s="3" t="s">
        <v>5</v>
      </c>
      <c r="V46" s="8"/>
      <c r="W46" s="2">
        <v>1.6</v>
      </c>
    </row>
    <row r="47" spans="15:23">
      <c r="O47" s="2">
        <v>4</v>
      </c>
      <c r="P47" s="2" t="s">
        <v>19</v>
      </c>
      <c r="Q47" s="2">
        <v>60</v>
      </c>
      <c r="R47" s="2" t="b">
        <v>0</v>
      </c>
      <c r="S47" s="2">
        <f t="shared" si="0"/>
        <v>4.1399999999999997</v>
      </c>
      <c r="T47" s="2" t="s">
        <v>6</v>
      </c>
      <c r="V47" s="8"/>
      <c r="W47" s="2">
        <v>1.8</v>
      </c>
    </row>
    <row r="48" spans="15:23">
      <c r="O48" s="2">
        <v>5</v>
      </c>
      <c r="P48" s="2" t="s">
        <v>20</v>
      </c>
      <c r="Q48" s="2">
        <v>180</v>
      </c>
      <c r="R48" s="2" t="b">
        <v>0</v>
      </c>
      <c r="S48" s="2">
        <f t="shared" si="0"/>
        <v>4.83</v>
      </c>
      <c r="T48" s="2" t="s">
        <v>6</v>
      </c>
      <c r="V48" s="8"/>
      <c r="W48" s="2">
        <v>2.1</v>
      </c>
    </row>
    <row r="49" spans="15:23">
      <c r="O49" s="2">
        <v>6</v>
      </c>
      <c r="P49" s="2" t="s">
        <v>21</v>
      </c>
      <c r="Q49" s="2">
        <v>230</v>
      </c>
      <c r="R49" s="2" t="b">
        <v>0</v>
      </c>
      <c r="S49" s="2">
        <f t="shared" si="0"/>
        <v>5.0599999999999996</v>
      </c>
      <c r="T49" s="2" t="s">
        <v>6</v>
      </c>
      <c r="V49" s="8"/>
      <c r="W49" s="2">
        <v>2.2000000000000002</v>
      </c>
    </row>
    <row r="50" spans="15:23">
      <c r="O50" s="1">
        <v>7</v>
      </c>
      <c r="P50" s="1" t="s">
        <v>22</v>
      </c>
      <c r="Q50" s="1">
        <v>310</v>
      </c>
      <c r="R50" s="1" t="b">
        <v>0</v>
      </c>
      <c r="S50" s="1">
        <f t="shared" si="0"/>
        <v>5.52</v>
      </c>
      <c r="T50" s="1" t="s">
        <v>7</v>
      </c>
      <c r="V50" s="8"/>
      <c r="W50" s="2">
        <v>2.4</v>
      </c>
    </row>
    <row r="51" spans="15:23">
      <c r="O51" s="1">
        <v>8</v>
      </c>
      <c r="P51" s="1" t="s">
        <v>23</v>
      </c>
      <c r="Q51" s="1">
        <v>560</v>
      </c>
      <c r="R51" s="1" t="b">
        <v>0</v>
      </c>
      <c r="S51" s="1">
        <f t="shared" si="0"/>
        <v>5.9799999999999995</v>
      </c>
      <c r="T51" s="1" t="s">
        <v>7</v>
      </c>
      <c r="V51" s="8"/>
      <c r="W51" s="2">
        <v>2.6</v>
      </c>
    </row>
    <row r="52" spans="15:23">
      <c r="O52" s="1">
        <v>9</v>
      </c>
      <c r="P52" s="1" t="s">
        <v>25</v>
      </c>
      <c r="Q52" s="1">
        <v>820</v>
      </c>
      <c r="R52" s="1" t="b">
        <v>1</v>
      </c>
      <c r="S52" s="1">
        <f t="shared" si="0"/>
        <v>6.4399999999999995</v>
      </c>
      <c r="T52" s="1" t="s">
        <v>7</v>
      </c>
      <c r="V52" s="8"/>
      <c r="W52" s="2">
        <v>2.8</v>
      </c>
    </row>
    <row r="53" spans="15:23">
      <c r="O53" s="1">
        <v>10</v>
      </c>
      <c r="P53" s="1" t="s">
        <v>24</v>
      </c>
      <c r="Q53" s="1">
        <v>1010</v>
      </c>
      <c r="R53" s="1" t="b">
        <v>1</v>
      </c>
      <c r="S53" s="1">
        <f t="shared" si="0"/>
        <v>8.0499999999999989</v>
      </c>
      <c r="T53" s="1" t="s">
        <v>7</v>
      </c>
      <c r="V53" s="8"/>
      <c r="W53" s="2">
        <v>3.5</v>
      </c>
    </row>
    <row r="54" spans="15:23">
      <c r="O54" s="1">
        <v>11</v>
      </c>
      <c r="P54" s="1" t="s">
        <v>26</v>
      </c>
      <c r="Q54" s="1"/>
      <c r="R54" s="1"/>
      <c r="S54" s="1"/>
      <c r="T54" s="1"/>
      <c r="V54" s="8"/>
      <c r="W54" s="2"/>
    </row>
    <row r="55" spans="15:23">
      <c r="O55" s="1">
        <v>12</v>
      </c>
      <c r="P55" s="1" t="s">
        <v>27</v>
      </c>
      <c r="Q55" s="1"/>
      <c r="R55" s="1"/>
      <c r="S55" s="1"/>
      <c r="T55" s="1"/>
      <c r="V55" s="8"/>
      <c r="W55" s="2"/>
    </row>
    <row r="56" spans="15:23">
      <c r="O56" s="1">
        <v>13</v>
      </c>
      <c r="P56" s="1" t="s">
        <v>28</v>
      </c>
      <c r="Q56" s="1"/>
      <c r="R56" s="1"/>
      <c r="S56" s="1"/>
      <c r="T56" s="1"/>
      <c r="V56" s="8"/>
      <c r="W56" s="2"/>
    </row>
    <row r="57" spans="15:23">
      <c r="O57" s="1">
        <v>14</v>
      </c>
      <c r="P57" s="1" t="s">
        <v>29</v>
      </c>
      <c r="Q57" s="1"/>
      <c r="R57" s="1"/>
      <c r="S57" s="1"/>
      <c r="T57" s="1"/>
      <c r="V57" s="8"/>
      <c r="W57" s="2"/>
    </row>
    <row r="58" spans="15:23">
      <c r="O58" s="1"/>
      <c r="P58" s="1"/>
      <c r="Q58" s="1"/>
      <c r="R58" s="1"/>
      <c r="S58" s="1"/>
      <c r="T58" s="1"/>
      <c r="V58" s="8"/>
      <c r="W58" s="2"/>
    </row>
    <row r="59" spans="15:23">
      <c r="O59" s="1"/>
      <c r="P59" s="1"/>
      <c r="Q59" s="1"/>
      <c r="R59" s="1"/>
      <c r="S59" s="1"/>
      <c r="T59" s="1"/>
      <c r="V59" s="8"/>
      <c r="W59" s="2"/>
    </row>
    <row r="60" spans="15:23">
      <c r="V60" s="8"/>
    </row>
    <row r="61" spans="15:23">
      <c r="O61" t="s">
        <v>11</v>
      </c>
      <c r="P61" s="4" t="s">
        <v>9</v>
      </c>
      <c r="Q61" s="4">
        <v>0</v>
      </c>
      <c r="R61" s="4" t="b">
        <v>0</v>
      </c>
      <c r="S61" s="4">
        <f>$V$45*W61</f>
        <v>22.77</v>
      </c>
      <c r="T61" s="4" t="s">
        <v>10</v>
      </c>
      <c r="V61" s="8"/>
      <c r="W61" s="2">
        <v>9.9</v>
      </c>
    </row>
    <row r="62" spans="15:23">
      <c r="O62" s="4">
        <v>99</v>
      </c>
      <c r="V62" s="8"/>
    </row>
    <row r="63" spans="15:23">
      <c r="V63" s="8"/>
    </row>
  </sheetData>
  <dataValidations count="1">
    <dataValidation type="list" allowBlank="1" showInputMessage="1" showErrorMessage="1" sqref="T44:T59">
      <formula1>"Red,Green,Blue"</formula1>
    </dataValidation>
  </dataValidations>
  <pageMargins left="0.7" right="0.7" top="0.75" bottom="0.75" header="0.3" footer="0.3"/>
  <pageSetup paperSize="9" orientation="portrait" horizontalDpi="4294967292" verticalDpi="4294967292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3"/>
  <sheetViews>
    <sheetView workbookViewId="0">
      <selection activeCell="A3" sqref="A3"/>
    </sheetView>
  </sheetViews>
  <sheetFormatPr defaultColWidth="13" defaultRowHeight="15.75"/>
  <cols>
    <col min="1" max="1" width="16.875" customWidth="1"/>
    <col min="2" max="2" width="7" customWidth="1"/>
    <col min="3" max="3" width="20.125" bestFit="1" customWidth="1"/>
    <col min="4" max="4" width="59.375" bestFit="1" customWidth="1"/>
    <col min="5" max="5" width="17.375" customWidth="1"/>
    <col min="9" max="9" width="45.875" style="8" customWidth="1"/>
    <col min="10" max="10" width="16" customWidth="1"/>
  </cols>
  <sheetData>
    <row r="1" spans="1:10">
      <c r="A1" s="19" t="s">
        <v>74</v>
      </c>
      <c r="B1" s="14" t="s">
        <v>32</v>
      </c>
      <c r="C1" s="20" t="s">
        <v>75</v>
      </c>
      <c r="E1" s="5"/>
      <c r="F1" s="5"/>
      <c r="G1" s="5"/>
      <c r="H1" s="5"/>
      <c r="I1" s="5"/>
      <c r="J1" s="5"/>
    </row>
    <row r="2" spans="1:10">
      <c r="A2" s="16" t="s">
        <v>117</v>
      </c>
      <c r="B2" s="13">
        <v>0</v>
      </c>
      <c r="C2" s="17" t="s">
        <v>115</v>
      </c>
      <c r="G2" s="8"/>
      <c r="I2"/>
    </row>
    <row r="3" spans="1:10">
      <c r="A3" s="16" t="s">
        <v>76</v>
      </c>
      <c r="B3" s="13">
        <f>B2+1</f>
        <v>1</v>
      </c>
      <c r="C3" s="17" t="s">
        <v>77</v>
      </c>
      <c r="G3" s="8"/>
      <c r="I3"/>
    </row>
    <row r="4" spans="1:10">
      <c r="A4" s="16" t="s">
        <v>78</v>
      </c>
      <c r="B4" s="13">
        <f t="shared" ref="B4:B13" si="0">B3+1</f>
        <v>2</v>
      </c>
      <c r="C4" s="17" t="s">
        <v>79</v>
      </c>
      <c r="G4" s="8"/>
      <c r="I4"/>
    </row>
    <row r="5" spans="1:10" s="5" customFormat="1">
      <c r="A5" s="16" t="s">
        <v>80</v>
      </c>
      <c r="B5" s="13">
        <f t="shared" si="0"/>
        <v>3</v>
      </c>
      <c r="C5" s="17" t="s">
        <v>81</v>
      </c>
    </row>
    <row r="6" spans="1:10">
      <c r="A6" s="16" t="s">
        <v>82</v>
      </c>
      <c r="B6" s="13">
        <f t="shared" si="0"/>
        <v>4</v>
      </c>
      <c r="C6" s="17" t="s">
        <v>83</v>
      </c>
      <c r="G6" s="8"/>
      <c r="I6"/>
    </row>
    <row r="7" spans="1:10">
      <c r="A7" s="16" t="s">
        <v>84</v>
      </c>
      <c r="B7" s="13">
        <f t="shared" si="0"/>
        <v>5</v>
      </c>
      <c r="C7" s="17" t="s">
        <v>85</v>
      </c>
      <c r="G7" s="8"/>
      <c r="I7"/>
    </row>
    <row r="8" spans="1:10">
      <c r="A8" s="16" t="s">
        <v>86</v>
      </c>
      <c r="B8" s="13">
        <f t="shared" si="0"/>
        <v>6</v>
      </c>
      <c r="C8" s="17" t="s">
        <v>87</v>
      </c>
      <c r="G8" s="8"/>
      <c r="I8"/>
    </row>
    <row r="9" spans="1:10">
      <c r="A9" s="16" t="s">
        <v>88</v>
      </c>
      <c r="B9" s="13">
        <f t="shared" si="0"/>
        <v>7</v>
      </c>
      <c r="C9" s="17" t="s">
        <v>89</v>
      </c>
      <c r="G9" s="8"/>
      <c r="I9"/>
    </row>
    <row r="10" spans="1:10">
      <c r="A10" s="16" t="s">
        <v>90</v>
      </c>
      <c r="B10" s="13">
        <f t="shared" si="0"/>
        <v>8</v>
      </c>
      <c r="C10" s="17" t="s">
        <v>91</v>
      </c>
      <c r="G10" s="8"/>
      <c r="I10"/>
    </row>
    <row r="11" spans="1:10">
      <c r="A11" s="16" t="s">
        <v>92</v>
      </c>
      <c r="B11" s="13">
        <f t="shared" si="0"/>
        <v>9</v>
      </c>
      <c r="C11" s="17" t="s">
        <v>93</v>
      </c>
      <c r="G11" s="8"/>
      <c r="I11"/>
    </row>
    <row r="12" spans="1:10">
      <c r="A12" s="16" t="s">
        <v>94</v>
      </c>
      <c r="B12" s="13">
        <f t="shared" si="0"/>
        <v>10</v>
      </c>
      <c r="C12" s="17" t="s">
        <v>95</v>
      </c>
      <c r="G12" s="8"/>
      <c r="I12"/>
    </row>
    <row r="13" spans="1:10">
      <c r="A13" s="23" t="s">
        <v>96</v>
      </c>
      <c r="B13" s="13">
        <f t="shared" si="0"/>
        <v>11</v>
      </c>
      <c r="C13" s="24" t="s">
        <v>97</v>
      </c>
      <c r="G13" s="8"/>
      <c r="I13"/>
    </row>
    <row r="14" spans="1:10">
      <c r="G14" s="8"/>
      <c r="I14"/>
    </row>
    <row r="15" spans="1:10">
      <c r="G15" s="8"/>
      <c r="I15"/>
    </row>
    <row r="16" spans="1:10">
      <c r="G16" s="8"/>
      <c r="I16"/>
    </row>
    <row r="17" spans="7:22">
      <c r="G17" s="8"/>
      <c r="I17"/>
      <c r="L17" s="5"/>
      <c r="V17" s="5"/>
    </row>
    <row r="18" spans="7:22">
      <c r="G18" s="8"/>
      <c r="I18"/>
    </row>
    <row r="19" spans="7:22">
      <c r="G19" s="8"/>
      <c r="I19"/>
    </row>
    <row r="20" spans="7:22">
      <c r="G20" s="8"/>
      <c r="I20"/>
    </row>
    <row r="21" spans="7:22">
      <c r="G21" s="8"/>
      <c r="I21"/>
    </row>
    <row r="38" spans="15:23">
      <c r="V38" s="8"/>
    </row>
    <row r="43" spans="15:23" ht="63">
      <c r="O43" s="6" t="s">
        <v>0</v>
      </c>
      <c r="P43" s="6" t="s">
        <v>15</v>
      </c>
      <c r="Q43" s="6" t="s">
        <v>1</v>
      </c>
      <c r="R43" s="6" t="s">
        <v>2</v>
      </c>
      <c r="S43" s="6" t="s">
        <v>3</v>
      </c>
      <c r="T43" s="6" t="s">
        <v>4</v>
      </c>
      <c r="U43" s="5"/>
      <c r="V43" s="7" t="s">
        <v>12</v>
      </c>
      <c r="W43" s="9" t="s">
        <v>13</v>
      </c>
    </row>
    <row r="44" spans="15:23">
      <c r="O44" s="3">
        <v>1</v>
      </c>
      <c r="P44" s="3" t="s">
        <v>16</v>
      </c>
      <c r="Q44" s="3">
        <v>3</v>
      </c>
      <c r="R44" s="3" t="b">
        <v>0</v>
      </c>
      <c r="S44" s="3">
        <f t="shared" ref="S44:S53" si="1">$V$45*W44</f>
        <v>2.2999999999999998</v>
      </c>
      <c r="T44" s="3" t="s">
        <v>8</v>
      </c>
      <c r="V44" s="10" t="s">
        <v>14</v>
      </c>
      <c r="W44" s="2">
        <v>1</v>
      </c>
    </row>
    <row r="45" spans="15:23">
      <c r="O45" s="3">
        <v>2</v>
      </c>
      <c r="P45" s="3" t="s">
        <v>17</v>
      </c>
      <c r="Q45" s="3">
        <v>10</v>
      </c>
      <c r="R45" s="3" t="b">
        <v>0</v>
      </c>
      <c r="S45" s="3">
        <f t="shared" si="1"/>
        <v>3.2199999999999998</v>
      </c>
      <c r="T45" s="3" t="s">
        <v>5</v>
      </c>
      <c r="V45" s="11">
        <v>2.2999999999999998</v>
      </c>
      <c r="W45" s="2">
        <v>1.4</v>
      </c>
    </row>
    <row r="46" spans="15:23">
      <c r="O46" s="3">
        <v>3</v>
      </c>
      <c r="P46" s="3" t="s">
        <v>18</v>
      </c>
      <c r="Q46" s="3">
        <v>25</v>
      </c>
      <c r="R46" s="3" t="b">
        <v>0</v>
      </c>
      <c r="S46" s="3">
        <f t="shared" si="1"/>
        <v>3.6799999999999997</v>
      </c>
      <c r="T46" s="3" t="s">
        <v>5</v>
      </c>
      <c r="V46" s="8"/>
      <c r="W46" s="2">
        <v>1.6</v>
      </c>
    </row>
    <row r="47" spans="15:23">
      <c r="O47" s="2">
        <v>4</v>
      </c>
      <c r="P47" s="2" t="s">
        <v>19</v>
      </c>
      <c r="Q47" s="2">
        <v>60</v>
      </c>
      <c r="R47" s="2" t="b">
        <v>0</v>
      </c>
      <c r="S47" s="2">
        <f t="shared" si="1"/>
        <v>4.1399999999999997</v>
      </c>
      <c r="T47" s="2" t="s">
        <v>6</v>
      </c>
      <c r="V47" s="8"/>
      <c r="W47" s="2">
        <v>1.8</v>
      </c>
    </row>
    <row r="48" spans="15:23">
      <c r="O48" s="2">
        <v>5</v>
      </c>
      <c r="P48" s="2" t="s">
        <v>20</v>
      </c>
      <c r="Q48" s="2">
        <v>180</v>
      </c>
      <c r="R48" s="2" t="b">
        <v>0</v>
      </c>
      <c r="S48" s="2">
        <f t="shared" si="1"/>
        <v>4.83</v>
      </c>
      <c r="T48" s="2" t="s">
        <v>6</v>
      </c>
      <c r="V48" s="8"/>
      <c r="W48" s="2">
        <v>2.1</v>
      </c>
    </row>
    <row r="49" spans="15:23">
      <c r="O49" s="2">
        <v>6</v>
      </c>
      <c r="P49" s="2" t="s">
        <v>21</v>
      </c>
      <c r="Q49" s="2">
        <v>230</v>
      </c>
      <c r="R49" s="2" t="b">
        <v>0</v>
      </c>
      <c r="S49" s="2">
        <f t="shared" si="1"/>
        <v>5.0599999999999996</v>
      </c>
      <c r="T49" s="2" t="s">
        <v>6</v>
      </c>
      <c r="V49" s="8"/>
      <c r="W49" s="2">
        <v>2.2000000000000002</v>
      </c>
    </row>
    <row r="50" spans="15:23">
      <c r="O50" s="1">
        <v>7</v>
      </c>
      <c r="P50" s="1" t="s">
        <v>22</v>
      </c>
      <c r="Q50" s="1">
        <v>310</v>
      </c>
      <c r="R50" s="1" t="b">
        <v>0</v>
      </c>
      <c r="S50" s="1">
        <f t="shared" si="1"/>
        <v>5.52</v>
      </c>
      <c r="T50" s="1" t="s">
        <v>7</v>
      </c>
      <c r="V50" s="8"/>
      <c r="W50" s="2">
        <v>2.4</v>
      </c>
    </row>
    <row r="51" spans="15:23">
      <c r="O51" s="1">
        <v>8</v>
      </c>
      <c r="P51" s="1" t="s">
        <v>23</v>
      </c>
      <c r="Q51" s="1">
        <v>560</v>
      </c>
      <c r="R51" s="1" t="b">
        <v>0</v>
      </c>
      <c r="S51" s="1">
        <f t="shared" si="1"/>
        <v>5.9799999999999995</v>
      </c>
      <c r="T51" s="1" t="s">
        <v>7</v>
      </c>
      <c r="V51" s="8"/>
      <c r="W51" s="2">
        <v>2.6</v>
      </c>
    </row>
    <row r="52" spans="15:23">
      <c r="O52" s="1">
        <v>9</v>
      </c>
      <c r="P52" s="1" t="s">
        <v>25</v>
      </c>
      <c r="Q52" s="1">
        <v>820</v>
      </c>
      <c r="R52" s="1" t="b">
        <v>1</v>
      </c>
      <c r="S52" s="1">
        <f t="shared" si="1"/>
        <v>6.4399999999999995</v>
      </c>
      <c r="T52" s="1" t="s">
        <v>7</v>
      </c>
      <c r="V52" s="8"/>
      <c r="W52" s="2">
        <v>2.8</v>
      </c>
    </row>
    <row r="53" spans="15:23">
      <c r="O53" s="1">
        <v>10</v>
      </c>
      <c r="P53" s="1" t="s">
        <v>24</v>
      </c>
      <c r="Q53" s="1">
        <v>1010</v>
      </c>
      <c r="R53" s="1" t="b">
        <v>1</v>
      </c>
      <c r="S53" s="1">
        <f t="shared" si="1"/>
        <v>8.0499999999999989</v>
      </c>
      <c r="T53" s="1" t="s">
        <v>7</v>
      </c>
      <c r="V53" s="8"/>
      <c r="W53" s="2">
        <v>3.5</v>
      </c>
    </row>
    <row r="54" spans="15:23">
      <c r="O54" s="1">
        <v>11</v>
      </c>
      <c r="P54" s="1" t="s">
        <v>26</v>
      </c>
      <c r="Q54" s="1"/>
      <c r="R54" s="1"/>
      <c r="S54" s="1"/>
      <c r="T54" s="1"/>
      <c r="V54" s="8"/>
      <c r="W54" s="2"/>
    </row>
    <row r="55" spans="15:23">
      <c r="O55" s="1">
        <v>12</v>
      </c>
      <c r="P55" s="1" t="s">
        <v>27</v>
      </c>
      <c r="Q55" s="1"/>
      <c r="R55" s="1"/>
      <c r="S55" s="1"/>
      <c r="T55" s="1"/>
      <c r="V55" s="8"/>
      <c r="W55" s="2"/>
    </row>
    <row r="56" spans="15:23">
      <c r="O56" s="1">
        <v>13</v>
      </c>
      <c r="P56" s="1" t="s">
        <v>28</v>
      </c>
      <c r="Q56" s="1"/>
      <c r="R56" s="1"/>
      <c r="S56" s="1"/>
      <c r="T56" s="1"/>
      <c r="V56" s="8"/>
      <c r="W56" s="2"/>
    </row>
    <row r="57" spans="15:23">
      <c r="O57" s="1">
        <v>14</v>
      </c>
      <c r="P57" s="1" t="s">
        <v>29</v>
      </c>
      <c r="Q57" s="1"/>
      <c r="R57" s="1"/>
      <c r="S57" s="1"/>
      <c r="T57" s="1"/>
      <c r="V57" s="8"/>
      <c r="W57" s="2"/>
    </row>
    <row r="58" spans="15:23">
      <c r="O58" s="1"/>
      <c r="P58" s="1"/>
      <c r="Q58" s="1"/>
      <c r="R58" s="1"/>
      <c r="S58" s="1"/>
      <c r="T58" s="1"/>
      <c r="V58" s="8"/>
      <c r="W58" s="2"/>
    </row>
    <row r="59" spans="15:23">
      <c r="O59" s="1"/>
      <c r="P59" s="1"/>
      <c r="Q59" s="1"/>
      <c r="R59" s="1"/>
      <c r="S59" s="1"/>
      <c r="T59" s="1"/>
      <c r="V59" s="8"/>
      <c r="W59" s="2"/>
    </row>
    <row r="60" spans="15:23">
      <c r="V60" s="8"/>
    </row>
    <row r="61" spans="15:23">
      <c r="O61" t="s">
        <v>11</v>
      </c>
      <c r="P61" s="4" t="s">
        <v>9</v>
      </c>
      <c r="Q61" s="4">
        <v>0</v>
      </c>
      <c r="R61" s="4" t="b">
        <v>0</v>
      </c>
      <c r="S61" s="4">
        <f>$V$45*W61</f>
        <v>22.77</v>
      </c>
      <c r="T61" s="4" t="s">
        <v>10</v>
      </c>
      <c r="V61" s="8"/>
      <c r="W61" s="2">
        <v>9.9</v>
      </c>
    </row>
    <row r="62" spans="15:23">
      <c r="O62" s="4">
        <v>99</v>
      </c>
      <c r="V62" s="8"/>
    </row>
    <row r="63" spans="15:23">
      <c r="V63" s="8"/>
    </row>
  </sheetData>
  <dataValidations count="1">
    <dataValidation type="list" allowBlank="1" showInputMessage="1" showErrorMessage="1" sqref="T44:T59">
      <formula1>"Red,Green,Blue"</formula1>
    </dataValidation>
  </dataValidations>
  <pageMargins left="0.7" right="0.7" top="0.75" bottom="0.75" header="0.3" footer="0.3"/>
  <pageSetup paperSize="9" orientation="portrait" horizontalDpi="4294967292" verticalDpi="429496729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9</vt:i4>
      </vt:variant>
    </vt:vector>
  </HeadingPairs>
  <TitlesOfParts>
    <vt:vector size="15" baseType="lpstr">
      <vt:lpstr>HeroSkill</vt:lpstr>
      <vt:lpstr>WeaponSkill</vt:lpstr>
      <vt:lpstr>SubSkill</vt:lpstr>
      <vt:lpstr>TargetType</vt:lpstr>
      <vt:lpstr>ValueType</vt:lpstr>
      <vt:lpstr>FieldType</vt:lpstr>
      <vt:lpstr>HeroSkill!col_fieldtype</vt:lpstr>
      <vt:lpstr>WeaponSkill!col_fieldtype</vt:lpstr>
      <vt:lpstr>col_fieldtype</vt:lpstr>
      <vt:lpstr>HeroSkill!col_targettype</vt:lpstr>
      <vt:lpstr>WeaponSkill!col_targettype</vt:lpstr>
      <vt:lpstr>col_targettype</vt:lpstr>
      <vt:lpstr>HeroSkill!col_valuetype</vt:lpstr>
      <vt:lpstr>WeaponSkill!col_valuetype</vt:lpstr>
      <vt:lpstr>col_valuetype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Yoshiya Mikito</dc:creator>
  <cp:lastModifiedBy>Hakim</cp:lastModifiedBy>
  <dcterms:created xsi:type="dcterms:W3CDTF">2018-01-01T07:25:32Z</dcterms:created>
  <dcterms:modified xsi:type="dcterms:W3CDTF">2019-01-08T05:21:07Z</dcterms:modified>
</cp:coreProperties>
</file>