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xr:revisionPtr revIDLastSave="0" documentId="8_{2884E779-24E6-4690-BC27-2C926E58B91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Books" sheetId="1" r:id="rId1"/>
    <sheet name="printing_costs" sheetId="2" r:id="rId2"/>
    <sheet name="cover_cost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1" i="1" l="1"/>
  <c r="R2" i="1"/>
  <c r="Q2" i="1"/>
  <c r="P2" i="1"/>
  <c r="O2" i="1"/>
  <c r="N2" i="1"/>
  <c r="M2" i="1"/>
  <c r="L2" i="1"/>
  <c r="K2" i="1"/>
  <c r="J2" i="1" a="1"/>
  <c r="J2" i="1"/>
  <c r="I2" i="1" a="1"/>
  <c r="I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I5" i="1" a="1"/>
  <c r="I5" i="1"/>
  <c r="I3" i="1" a="1"/>
  <c r="I3" i="1"/>
  <c r="I4" i="1" a="1"/>
  <c r="I4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<sst xmlns="http://schemas.openxmlformats.org/spreadsheetml/2006/main" count="99" uniqueCount="51">
  <si>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Book title</t>
  </si>
  <si>
    <t>Estimated page count</t>
  </si>
  <si>
    <t>Paper weight</t>
  </si>
  <si>
    <t>Cover type</t>
  </si>
  <si>
    <t>Interior pages</t>
  </si>
  <si>
    <t>Author's royalties per book sold</t>
  </si>
  <si>
    <t>Copies</t>
  </si>
  <si>
    <t>Estimated demand (% copies sold)</t>
  </si>
  <si>
    <t>Printing Costs</t>
  </si>
  <si>
    <t>Binding</t>
  </si>
  <si>
    <t>Printing + Binding</t>
  </si>
  <si>
    <t>Total Cost</t>
  </si>
  <si>
    <t>Publisher's Markup</t>
  </si>
  <si>
    <t>Discounted Price</t>
  </si>
  <si>
    <t>MSRP</t>
  </si>
  <si>
    <t>Total Expected Revenue</t>
  </si>
  <si>
    <t>Total Expected Costs</t>
  </si>
  <si>
    <t>Expected Profits</t>
  </si>
  <si>
    <t>Practical Statistics</t>
  </si>
  <si>
    <t>70 gsm</t>
  </si>
  <si>
    <t>paperback</t>
  </si>
  <si>
    <t>BW</t>
  </si>
  <si>
    <t>Introduction to Data Science</t>
  </si>
  <si>
    <t>Probability Theory</t>
  </si>
  <si>
    <t>hardcover</t>
  </si>
  <si>
    <t>Machine Learning for Beginners</t>
  </si>
  <si>
    <t>80 gsm</t>
  </si>
  <si>
    <t>Color</t>
  </si>
  <si>
    <t>Introduction to Python</t>
  </si>
  <si>
    <t>A Beginner's Guide to SQL</t>
  </si>
  <si>
    <t>Natural Language Processing</t>
  </si>
  <si>
    <t>A Primer on Big Data</t>
  </si>
  <si>
    <t>Level One Analytics</t>
  </si>
  <si>
    <t>The Art of Analysis</t>
  </si>
  <si>
    <t>Every Day Statistics</t>
  </si>
  <si>
    <t>Prediction and Modeling</t>
  </si>
  <si>
    <t>Mastering Python</t>
  </si>
  <si>
    <t>Perfect Technical Resumes</t>
  </si>
  <si>
    <t>Programming in JavaScript</t>
  </si>
  <si>
    <t>Mastering Carbon</t>
  </si>
  <si>
    <t>Microprocessor Architecture</t>
  </si>
  <si>
    <t xml:space="preserve">Beginning Object Oriented Programming </t>
  </si>
  <si>
    <t>sum:</t>
  </si>
  <si>
    <t>Weight (gsm)</t>
  </si>
  <si>
    <t>Cost per page BW</t>
  </si>
  <si>
    <t>Cost per page Color</t>
  </si>
  <si>
    <t>Type</t>
  </si>
  <si>
    <t>Cost</t>
  </si>
  <si>
    <t>Hardback</t>
  </si>
  <si>
    <t>Paperback</t>
  </si>
  <si>
    <t>Note: Costs don't vary depending on paper size as long as it is kept to A5, Letter, or a smaller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</si>
</sst>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J1" zoomScaleNormal="100" workbookViewId="0">
      <selection activeCell="J2" sqref="J2"/>
    </sheetView>
  </sheetViews>
  <sheetFormatPr defaultColWidth="8.7109375" defaultRowHeight="13.9"/>
  <cols>
    <col min="1" max="1" width="38" customWidth="1"/>
    <col min="2" max="2" width="25" customWidth="1"/>
    <col min="3" max="3" width="16.85546875" customWidth="1"/>
    <col min="4" max="4" width="12.7109375" customWidth="1"/>
    <col min="5" max="5" width="17.42578125" customWidth="1"/>
    <col min="6" max="6" width="36.28515625" customWidth="1"/>
    <col min="8" max="8" width="37.140625" customWidth="1"/>
    <col min="9" max="9" width="19" customWidth="1"/>
    <col min="10" max="10" width="10.5703125" customWidth="1"/>
    <col min="11" max="11" width="22.140625" customWidth="1"/>
    <col min="12" max="12" width="16" customWidth="1"/>
    <col min="13" max="13" width="20.42578125" customWidth="1"/>
    <col min="14" max="14" width="19.42578125" customWidth="1"/>
    <col min="16" max="16" width="26.140625" customWidth="1"/>
    <col min="17" max="17" width="23.28515625" customWidth="1"/>
    <col min="18" max="18" width="17.5703125" customWidth="1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3" t="s">
        <v>18</v>
      </c>
      <c r="B2" s="3">
        <v>155</v>
      </c>
      <c r="C2" s="3" t="s">
        <v>19</v>
      </c>
      <c r="D2" s="3" t="s">
        <v>20</v>
      </c>
      <c r="E2" s="3" t="s">
        <v>21</v>
      </c>
      <c r="F2" s="4">
        <v>2.1</v>
      </c>
      <c r="G2" s="3">
        <v>415</v>
      </c>
      <c r="H2" s="5">
        <v>0.89</v>
      </c>
      <c r="I2" s="7" cm="1">
        <f t="array" ref="I2">_xlfn.IFS(C2="70 gsm", printing_costs!$B$2,Books!C2="80 gsm",printing_costs!$C$3)*B2</f>
        <v>2.7899999999999996</v>
      </c>
      <c r="J2" s="7" cm="1">
        <f t="array" ref="J2">_xlfn.IFS(D2="paperback", cover_costs!$B$3,Books!D2="hardcover",cover_costs!$B$2)</f>
        <v>2</v>
      </c>
      <c r="K2" s="7">
        <f>I2+J2</f>
        <v>4.7899999999999991</v>
      </c>
      <c r="L2" s="7">
        <f>F2+K2</f>
        <v>6.8899999999999988</v>
      </c>
      <c r="M2" s="7">
        <f>L2*0.45</f>
        <v>3.1004999999999994</v>
      </c>
      <c r="N2" s="7">
        <f>L2+M2</f>
        <v>9.9904999999999973</v>
      </c>
      <c r="O2" s="7">
        <f>N2/0.55</f>
        <v>18.164545454545447</v>
      </c>
      <c r="P2" s="7">
        <f>G2*H2*N2</f>
        <v>3689.9911749999992</v>
      </c>
      <c r="Q2" s="7">
        <f>G2*L2</f>
        <v>2859.3499999999995</v>
      </c>
      <c r="R2" s="7">
        <f>P2-Q2</f>
        <v>830.64117499999975</v>
      </c>
    </row>
    <row r="3" spans="1:18" ht="15">
      <c r="A3" s="3" t="s">
        <v>22</v>
      </c>
      <c r="B3" s="3">
        <v>297</v>
      </c>
      <c r="C3" s="3" t="s">
        <v>19</v>
      </c>
      <c r="D3" s="3" t="s">
        <v>20</v>
      </c>
      <c r="E3" s="6" t="s">
        <v>21</v>
      </c>
      <c r="F3" s="4">
        <v>1.9</v>
      </c>
      <c r="G3" s="3">
        <v>205</v>
      </c>
      <c r="H3" s="5">
        <v>0.84</v>
      </c>
      <c r="I3" s="7" cm="1">
        <f t="array" ref="I3">_xlfn.IFS(C3="70 gsm", printing_costs!$B$2,Books!C3="80 gsm",printing_costs!$C$3)*B3</f>
        <v>5.3459999999999992</v>
      </c>
      <c r="J3" s="7" cm="1">
        <f t="array" ref="J3">_xlfn.IFS(D3="paperback", cover_costs!$B$3,Books!D3="hardcover",cover_costs!$B$2)</f>
        <v>2</v>
      </c>
      <c r="K3" s="7">
        <f t="shared" ref="K3:K19" si="0">I3+J3</f>
        <v>7.3459999999999992</v>
      </c>
      <c r="L3" s="7">
        <f t="shared" ref="L3:L19" si="1">F3+K3</f>
        <v>9.2459999999999987</v>
      </c>
      <c r="M3" s="7">
        <f t="shared" ref="M3:M19" si="2">L3*0.45</f>
        <v>4.1606999999999994</v>
      </c>
      <c r="N3" s="7">
        <f t="shared" ref="N3:N19" si="3">L3+M3</f>
        <v>13.406699999999997</v>
      </c>
      <c r="O3" s="7">
        <f t="shared" ref="O3:O19" si="4">N3/0.55</f>
        <v>24.375818181818175</v>
      </c>
      <c r="P3" s="7">
        <f t="shared" ref="P3:P19" si="5">G3*H3*N3</f>
        <v>2308.6337399999993</v>
      </c>
      <c r="Q3" s="7">
        <f t="shared" ref="Q3:Q19" si="6">G3*L3</f>
        <v>1895.4299999999998</v>
      </c>
      <c r="R3" s="7">
        <f t="shared" ref="R3:R19" si="7">P3-Q3</f>
        <v>413.20373999999947</v>
      </c>
    </row>
    <row r="4" spans="1:18" ht="15">
      <c r="A4" s="3" t="s">
        <v>23</v>
      </c>
      <c r="B4" s="3">
        <v>208</v>
      </c>
      <c r="C4" s="3" t="s">
        <v>19</v>
      </c>
      <c r="D4" s="3" t="s">
        <v>24</v>
      </c>
      <c r="E4" s="6" t="s">
        <v>21</v>
      </c>
      <c r="F4" s="4">
        <v>2.2999999999999998</v>
      </c>
      <c r="G4" s="3">
        <v>300</v>
      </c>
      <c r="H4" s="5">
        <v>0.94</v>
      </c>
      <c r="I4" s="7" cm="1">
        <f t="array" ref="I4">_xlfn.IFS(C4="70 gsm", printing_costs!$B$2,Books!C4="80 gsm",printing_costs!$C$3)*B4</f>
        <v>3.7439999999999998</v>
      </c>
      <c r="J4" s="7" cm="1">
        <f t="array" ref="J4">_xlfn.IFS(D4="paperback", cover_costs!$B$3,Books!D4="hardcover",cover_costs!$B$2)</f>
        <v>3.5</v>
      </c>
      <c r="K4" s="7">
        <f t="shared" si="0"/>
        <v>7.2439999999999998</v>
      </c>
      <c r="L4" s="7">
        <f t="shared" si="1"/>
        <v>9.5440000000000005</v>
      </c>
      <c r="M4" s="7">
        <f t="shared" si="2"/>
        <v>4.2948000000000004</v>
      </c>
      <c r="N4" s="7">
        <f t="shared" si="3"/>
        <v>13.838800000000001</v>
      </c>
      <c r="O4" s="7">
        <f t="shared" si="4"/>
        <v>25.161454545454546</v>
      </c>
      <c r="P4" s="7">
        <f t="shared" si="5"/>
        <v>3902.5416000000005</v>
      </c>
      <c r="Q4" s="7">
        <f t="shared" si="6"/>
        <v>2863.2000000000003</v>
      </c>
      <c r="R4" s="7">
        <f t="shared" si="7"/>
        <v>1039.3416000000002</v>
      </c>
    </row>
    <row r="5" spans="1:18" ht="15">
      <c r="A5" s="3" t="s">
        <v>25</v>
      </c>
      <c r="B5" s="3">
        <v>672</v>
      </c>
      <c r="C5" s="3" t="s">
        <v>26</v>
      </c>
      <c r="D5" s="3" t="s">
        <v>24</v>
      </c>
      <c r="E5" s="6" t="s">
        <v>27</v>
      </c>
      <c r="F5" s="4">
        <v>3.1</v>
      </c>
      <c r="G5" s="3">
        <v>200</v>
      </c>
      <c r="H5" s="5">
        <v>0.82</v>
      </c>
      <c r="I5" s="7" cm="1">
        <f t="array" ref="I5">_xlfn.IFS(C5="70 gsm", printing_costs!$B$2,Books!C5="80 gsm",printing_costs!$C$3)*B5</f>
        <v>30.24</v>
      </c>
      <c r="J5" s="7" cm="1">
        <f t="array" ref="J5">_xlfn.IFS(D5="paperback", cover_costs!$B$3,Books!D5="hardcover",cover_costs!$B$2)</f>
        <v>3.5</v>
      </c>
      <c r="K5" s="7">
        <f t="shared" si="0"/>
        <v>33.739999999999995</v>
      </c>
      <c r="L5" s="7">
        <f t="shared" si="1"/>
        <v>36.839999999999996</v>
      </c>
      <c r="M5" s="7">
        <f t="shared" si="2"/>
        <v>16.577999999999999</v>
      </c>
      <c r="N5" s="7">
        <f t="shared" si="3"/>
        <v>53.417999999999992</v>
      </c>
      <c r="O5" s="7">
        <f t="shared" si="4"/>
        <v>97.123636363636336</v>
      </c>
      <c r="P5" s="7">
        <f t="shared" si="5"/>
        <v>8760.5519999999979</v>
      </c>
      <c r="Q5" s="7">
        <f t="shared" si="6"/>
        <v>7367.9999999999991</v>
      </c>
      <c r="R5" s="7">
        <f t="shared" si="7"/>
        <v>1392.5519999999988</v>
      </c>
    </row>
    <row r="6" spans="1:18" ht="15">
      <c r="A6" s="3" t="s">
        <v>28</v>
      </c>
      <c r="B6" s="3">
        <v>189</v>
      </c>
      <c r="C6" s="3" t="s">
        <v>19</v>
      </c>
      <c r="D6" s="3" t="s">
        <v>24</v>
      </c>
      <c r="E6" s="6" t="s">
        <v>21</v>
      </c>
      <c r="F6" s="4">
        <v>2.4</v>
      </c>
      <c r="G6" s="3">
        <v>350</v>
      </c>
      <c r="H6" s="5">
        <v>0.83</v>
      </c>
      <c r="I6" s="7" cm="1">
        <f t="array" ref="I6">_xlfn.IFS(C6="70 gsm", printing_costs!$B$2,Books!C6="80 gsm",printing_costs!$C$3)*B6</f>
        <v>3.4019999999999997</v>
      </c>
      <c r="J6" s="7" cm="1">
        <f t="array" ref="J6">_xlfn.IFS(D6="paperback", cover_costs!$B$3,Books!D6="hardcover",cover_costs!$B$2)</f>
        <v>3.5</v>
      </c>
      <c r="K6" s="7">
        <f t="shared" si="0"/>
        <v>6.9019999999999992</v>
      </c>
      <c r="L6" s="7">
        <f t="shared" si="1"/>
        <v>9.3019999999999996</v>
      </c>
      <c r="M6" s="7">
        <f t="shared" si="2"/>
        <v>4.1859000000000002</v>
      </c>
      <c r="N6" s="7">
        <f t="shared" si="3"/>
        <v>13.4879</v>
      </c>
      <c r="O6" s="7">
        <f t="shared" si="4"/>
        <v>24.523454545454545</v>
      </c>
      <c r="P6" s="7">
        <f t="shared" si="5"/>
        <v>3918.23495</v>
      </c>
      <c r="Q6" s="7">
        <f t="shared" si="6"/>
        <v>3255.7</v>
      </c>
      <c r="R6" s="7">
        <f t="shared" si="7"/>
        <v>662.53495000000021</v>
      </c>
    </row>
    <row r="7" spans="1:18" ht="15">
      <c r="A7" s="3" t="s">
        <v>29</v>
      </c>
      <c r="B7" s="3">
        <v>203</v>
      </c>
      <c r="C7" s="3" t="s">
        <v>19</v>
      </c>
      <c r="D7" s="3" t="s">
        <v>20</v>
      </c>
      <c r="E7" s="6" t="s">
        <v>21</v>
      </c>
      <c r="F7" s="4">
        <v>2.2000000000000002</v>
      </c>
      <c r="G7" s="3">
        <v>240</v>
      </c>
      <c r="H7" s="5">
        <v>0.9</v>
      </c>
      <c r="I7" s="7" cm="1">
        <f t="array" ref="I7">_xlfn.IFS(C7="70 gsm", printing_costs!$B$2,Books!C7="80 gsm",printing_costs!$C$3)*B7</f>
        <v>3.6539999999999999</v>
      </c>
      <c r="J7" s="7" cm="1">
        <f t="array" ref="J7">_xlfn.IFS(D7="paperback", cover_costs!$B$3,Books!D7="hardcover",cover_costs!$B$2)</f>
        <v>2</v>
      </c>
      <c r="K7" s="7">
        <f t="shared" si="0"/>
        <v>5.6539999999999999</v>
      </c>
      <c r="L7" s="7">
        <f t="shared" si="1"/>
        <v>7.8540000000000001</v>
      </c>
      <c r="M7" s="7">
        <f t="shared" si="2"/>
        <v>3.5343</v>
      </c>
      <c r="N7" s="7">
        <f t="shared" si="3"/>
        <v>11.388300000000001</v>
      </c>
      <c r="O7" s="7">
        <f t="shared" si="4"/>
        <v>20.706</v>
      </c>
      <c r="P7" s="7">
        <f t="shared" si="5"/>
        <v>2459.8728000000001</v>
      </c>
      <c r="Q7" s="7">
        <f t="shared" si="6"/>
        <v>1884.96</v>
      </c>
      <c r="R7" s="7">
        <f t="shared" si="7"/>
        <v>574.91280000000006</v>
      </c>
    </row>
    <row r="8" spans="1:18" ht="15">
      <c r="A8" s="3" t="s">
        <v>30</v>
      </c>
      <c r="B8" s="3">
        <v>251</v>
      </c>
      <c r="C8" s="3" t="s">
        <v>19</v>
      </c>
      <c r="D8" s="3" t="s">
        <v>24</v>
      </c>
      <c r="E8" s="6" t="s">
        <v>21</v>
      </c>
      <c r="F8" s="3">
        <v>2.5</v>
      </c>
      <c r="G8" s="3">
        <v>240</v>
      </c>
      <c r="H8" s="5">
        <v>0.73</v>
      </c>
      <c r="I8" s="7" cm="1">
        <f t="array" ref="I8">_xlfn.IFS(C8="70 gsm", printing_costs!$B$2,Books!C8="80 gsm",printing_costs!$C$3)*B8</f>
        <v>4.5179999999999998</v>
      </c>
      <c r="J8" s="7" cm="1">
        <f t="array" ref="J8">_xlfn.IFS(D8="paperback", cover_costs!$B$3,Books!D8="hardcover",cover_costs!$B$2)</f>
        <v>3.5</v>
      </c>
      <c r="K8" s="7">
        <f t="shared" si="0"/>
        <v>8.0180000000000007</v>
      </c>
      <c r="L8" s="7">
        <f t="shared" si="1"/>
        <v>10.518000000000001</v>
      </c>
      <c r="M8" s="7">
        <f t="shared" si="2"/>
        <v>4.7331000000000003</v>
      </c>
      <c r="N8" s="7">
        <f t="shared" si="3"/>
        <v>15.251100000000001</v>
      </c>
      <c r="O8" s="7">
        <f t="shared" si="4"/>
        <v>27.729272727272726</v>
      </c>
      <c r="P8" s="7">
        <f t="shared" si="5"/>
        <v>2671.9927200000002</v>
      </c>
      <c r="Q8" s="7">
        <f t="shared" si="6"/>
        <v>2524.3200000000002</v>
      </c>
      <c r="R8" s="7">
        <f t="shared" si="7"/>
        <v>147.67272000000003</v>
      </c>
    </row>
    <row r="9" spans="1:18" ht="15">
      <c r="A9" s="3" t="s">
        <v>31</v>
      </c>
      <c r="B9" s="3">
        <v>366</v>
      </c>
      <c r="C9" s="3" t="s">
        <v>19</v>
      </c>
      <c r="D9" s="3" t="s">
        <v>24</v>
      </c>
      <c r="E9" s="6" t="s">
        <v>21</v>
      </c>
      <c r="F9" s="4">
        <v>1.8</v>
      </c>
      <c r="G9" s="3">
        <v>310</v>
      </c>
      <c r="H9" s="5">
        <v>0.85</v>
      </c>
      <c r="I9" s="7" cm="1">
        <f t="array" ref="I9">_xlfn.IFS(C9="70 gsm", printing_costs!$B$2,Books!C9="80 gsm",printing_costs!$C$3)*B9</f>
        <v>6.5879999999999992</v>
      </c>
      <c r="J9" s="7" cm="1">
        <f t="array" ref="J9">_xlfn.IFS(D9="paperback", cover_costs!$B$3,Books!D9="hardcover",cover_costs!$B$2)</f>
        <v>3.5</v>
      </c>
      <c r="K9" s="7">
        <f t="shared" si="0"/>
        <v>10.087999999999999</v>
      </c>
      <c r="L9" s="7">
        <f t="shared" si="1"/>
        <v>11.888</v>
      </c>
      <c r="M9" s="7">
        <f t="shared" si="2"/>
        <v>5.3495999999999997</v>
      </c>
      <c r="N9" s="7">
        <f t="shared" si="3"/>
        <v>17.2376</v>
      </c>
      <c r="O9" s="7">
        <f t="shared" si="4"/>
        <v>31.341090909090909</v>
      </c>
      <c r="P9" s="7">
        <f t="shared" si="5"/>
        <v>4542.1076000000003</v>
      </c>
      <c r="Q9" s="7">
        <f t="shared" si="6"/>
        <v>3685.2799999999997</v>
      </c>
      <c r="R9" s="7">
        <f t="shared" si="7"/>
        <v>856.82760000000053</v>
      </c>
    </row>
    <row r="10" spans="1:18" ht="15">
      <c r="A10" s="3" t="s">
        <v>32</v>
      </c>
      <c r="B10" s="3">
        <v>289</v>
      </c>
      <c r="C10" s="3" t="s">
        <v>19</v>
      </c>
      <c r="D10" s="3" t="s">
        <v>24</v>
      </c>
      <c r="E10" s="6" t="s">
        <v>21</v>
      </c>
      <c r="F10" s="4">
        <v>1.1000000000000001</v>
      </c>
      <c r="G10" s="3">
        <v>400</v>
      </c>
      <c r="H10" s="5">
        <v>0.84</v>
      </c>
      <c r="I10" s="7" cm="1">
        <f t="array" ref="I10">_xlfn.IFS(C10="70 gsm", printing_costs!$B$2,Books!C10="80 gsm",printing_costs!$C$3)*B10</f>
        <v>5.202</v>
      </c>
      <c r="J10" s="7" cm="1">
        <f t="array" ref="J10">_xlfn.IFS(D10="paperback", cover_costs!$B$3,Books!D10="hardcover",cover_costs!$B$2)</f>
        <v>3.5</v>
      </c>
      <c r="K10" s="7">
        <f t="shared" si="0"/>
        <v>8.702</v>
      </c>
      <c r="L10" s="7">
        <f t="shared" si="1"/>
        <v>9.8019999999999996</v>
      </c>
      <c r="M10" s="7">
        <f t="shared" si="2"/>
        <v>4.4108999999999998</v>
      </c>
      <c r="N10" s="7">
        <f t="shared" si="3"/>
        <v>14.212899999999999</v>
      </c>
      <c r="O10" s="7">
        <f t="shared" si="4"/>
        <v>25.841636363636361</v>
      </c>
      <c r="P10" s="7">
        <f t="shared" si="5"/>
        <v>4775.5343999999996</v>
      </c>
      <c r="Q10" s="7">
        <f t="shared" si="6"/>
        <v>3920.7999999999997</v>
      </c>
      <c r="R10" s="7">
        <f t="shared" si="7"/>
        <v>854.73439999999982</v>
      </c>
    </row>
    <row r="11" spans="1:18" ht="15">
      <c r="A11" s="3" t="s">
        <v>33</v>
      </c>
      <c r="B11" s="3">
        <v>175</v>
      </c>
      <c r="C11" s="3" t="s">
        <v>26</v>
      </c>
      <c r="D11" s="3" t="s">
        <v>20</v>
      </c>
      <c r="E11" s="6" t="s">
        <v>27</v>
      </c>
      <c r="F11" s="4">
        <v>1.7</v>
      </c>
      <c r="G11" s="3">
        <v>450</v>
      </c>
      <c r="H11" s="5">
        <v>0.88</v>
      </c>
      <c r="I11" s="7" cm="1">
        <f t="array" ref="I11">_xlfn.IFS(C11="70 gsm", printing_costs!$B$2,Books!C11="80 gsm",printing_costs!$C$3)*B11</f>
        <v>7.875</v>
      </c>
      <c r="J11" s="7" cm="1">
        <f t="array" ref="J11">_xlfn.IFS(D11="paperback", cover_costs!$B$3,Books!D11="hardcover",cover_costs!$B$2)</f>
        <v>2</v>
      </c>
      <c r="K11" s="7">
        <f t="shared" si="0"/>
        <v>9.875</v>
      </c>
      <c r="L11" s="7">
        <f t="shared" si="1"/>
        <v>11.574999999999999</v>
      </c>
      <c r="M11" s="7">
        <f t="shared" si="2"/>
        <v>5.2087500000000002</v>
      </c>
      <c r="N11" s="7">
        <f t="shared" si="3"/>
        <v>16.783749999999998</v>
      </c>
      <c r="O11" s="7">
        <f t="shared" si="4"/>
        <v>30.515909090909084</v>
      </c>
      <c r="P11" s="7">
        <f t="shared" si="5"/>
        <v>6646.3649999999989</v>
      </c>
      <c r="Q11" s="7">
        <f t="shared" si="6"/>
        <v>5208.75</v>
      </c>
      <c r="R11" s="7">
        <f t="shared" si="7"/>
        <v>1437.6149999999989</v>
      </c>
    </row>
    <row r="12" spans="1:18" ht="15">
      <c r="A12" s="3" t="s">
        <v>34</v>
      </c>
      <c r="B12" s="3">
        <v>301</v>
      </c>
      <c r="C12" s="3" t="s">
        <v>19</v>
      </c>
      <c r="D12" s="3" t="s">
        <v>20</v>
      </c>
      <c r="E12" s="6" t="s">
        <v>21</v>
      </c>
      <c r="F12" s="4">
        <v>2.8</v>
      </c>
      <c r="G12" s="3">
        <v>245</v>
      </c>
      <c r="H12" s="5">
        <v>0.95</v>
      </c>
      <c r="I12" s="7" cm="1">
        <f t="array" ref="I12">_xlfn.IFS(C12="70 gsm", printing_costs!$B$2,Books!C12="80 gsm",printing_costs!$C$3)*B12</f>
        <v>5.4179999999999993</v>
      </c>
      <c r="J12" s="7" cm="1">
        <f t="array" ref="J12">_xlfn.IFS(D12="paperback", cover_costs!$B$3,Books!D12="hardcover",cover_costs!$B$2)</f>
        <v>2</v>
      </c>
      <c r="K12" s="7">
        <f t="shared" si="0"/>
        <v>7.4179999999999993</v>
      </c>
      <c r="L12" s="7">
        <f t="shared" si="1"/>
        <v>10.218</v>
      </c>
      <c r="M12" s="7">
        <f t="shared" si="2"/>
        <v>4.5981000000000005</v>
      </c>
      <c r="N12" s="7">
        <f t="shared" si="3"/>
        <v>14.8161</v>
      </c>
      <c r="O12" s="7">
        <f t="shared" si="4"/>
        <v>26.938363636363636</v>
      </c>
      <c r="P12" s="7">
        <f t="shared" si="5"/>
        <v>3448.447275</v>
      </c>
      <c r="Q12" s="7">
        <f t="shared" si="6"/>
        <v>2503.41</v>
      </c>
      <c r="R12" s="7">
        <f t="shared" si="7"/>
        <v>945.03727500000014</v>
      </c>
    </row>
    <row r="13" spans="1:18" ht="15">
      <c r="A13" s="3" t="s">
        <v>35</v>
      </c>
      <c r="B13" s="3">
        <v>522</v>
      </c>
      <c r="C13" s="3" t="s">
        <v>19</v>
      </c>
      <c r="D13" s="3" t="s">
        <v>24</v>
      </c>
      <c r="E13" s="6" t="s">
        <v>21</v>
      </c>
      <c r="F13" s="4">
        <v>1.3</v>
      </c>
      <c r="G13" s="3">
        <v>375</v>
      </c>
      <c r="H13" s="5">
        <v>0.89</v>
      </c>
      <c r="I13" s="7" cm="1">
        <f t="array" ref="I13">_xlfn.IFS(C13="70 gsm", printing_costs!$B$2,Books!C13="80 gsm",printing_costs!$C$3)*B13</f>
        <v>9.395999999999999</v>
      </c>
      <c r="J13" s="7" cm="1">
        <f t="array" ref="J13">_xlfn.IFS(D13="paperback", cover_costs!$B$3,Books!D13="hardcover",cover_costs!$B$2)</f>
        <v>3.5</v>
      </c>
      <c r="K13" s="7">
        <f t="shared" si="0"/>
        <v>12.895999999999999</v>
      </c>
      <c r="L13" s="7">
        <f t="shared" si="1"/>
        <v>14.196</v>
      </c>
      <c r="M13" s="7">
        <f t="shared" si="2"/>
        <v>6.3882000000000003</v>
      </c>
      <c r="N13" s="7">
        <f t="shared" si="3"/>
        <v>20.584199999999999</v>
      </c>
      <c r="O13" s="7">
        <f t="shared" si="4"/>
        <v>37.42581818181818</v>
      </c>
      <c r="P13" s="7">
        <f t="shared" si="5"/>
        <v>6869.9767499999998</v>
      </c>
      <c r="Q13" s="7">
        <f t="shared" si="6"/>
        <v>5323.5</v>
      </c>
      <c r="R13" s="7">
        <f t="shared" si="7"/>
        <v>1546.4767499999998</v>
      </c>
    </row>
    <row r="14" spans="1:18" ht="15">
      <c r="A14" s="3" t="s">
        <v>36</v>
      </c>
      <c r="B14" s="3">
        <v>794</v>
      </c>
      <c r="C14" s="3" t="s">
        <v>19</v>
      </c>
      <c r="D14" s="3" t="s">
        <v>24</v>
      </c>
      <c r="E14" s="6" t="s">
        <v>21</v>
      </c>
      <c r="F14" s="4">
        <v>1.9</v>
      </c>
      <c r="G14" s="3">
        <v>425</v>
      </c>
      <c r="H14" s="5">
        <v>0.92</v>
      </c>
      <c r="I14" s="7" cm="1">
        <f t="array" ref="I14">_xlfn.IFS(C14="70 gsm", printing_costs!$B$2,Books!C14="80 gsm",printing_costs!$C$3)*B14</f>
        <v>14.291999999999998</v>
      </c>
      <c r="J14" s="7" cm="1">
        <f t="array" ref="J14">_xlfn.IFS(D14="paperback", cover_costs!$B$3,Books!D14="hardcover",cover_costs!$B$2)</f>
        <v>3.5</v>
      </c>
      <c r="K14" s="7">
        <f t="shared" si="0"/>
        <v>17.791999999999998</v>
      </c>
      <c r="L14" s="7">
        <f t="shared" si="1"/>
        <v>19.691999999999997</v>
      </c>
      <c r="M14" s="7">
        <f t="shared" si="2"/>
        <v>8.8613999999999979</v>
      </c>
      <c r="N14" s="7">
        <f t="shared" si="3"/>
        <v>28.553399999999996</v>
      </c>
      <c r="O14" s="7">
        <f t="shared" si="4"/>
        <v>51.915272727272715</v>
      </c>
      <c r="P14" s="7">
        <f t="shared" si="5"/>
        <v>11164.379399999998</v>
      </c>
      <c r="Q14" s="7">
        <f t="shared" si="6"/>
        <v>8369.0999999999985</v>
      </c>
      <c r="R14" s="7">
        <f t="shared" si="7"/>
        <v>2795.2793999999994</v>
      </c>
    </row>
    <row r="15" spans="1:18" ht="15">
      <c r="A15" s="3" t="s">
        <v>37</v>
      </c>
      <c r="B15" s="3">
        <v>145</v>
      </c>
      <c r="C15" s="3" t="s">
        <v>19</v>
      </c>
      <c r="D15" s="3" t="s">
        <v>24</v>
      </c>
      <c r="E15" s="6" t="s">
        <v>21</v>
      </c>
      <c r="F15" s="3">
        <v>2.1</v>
      </c>
      <c r="G15" s="3">
        <v>300</v>
      </c>
      <c r="H15" s="5">
        <v>0.88</v>
      </c>
      <c r="I15" s="7" cm="1">
        <f t="array" ref="I15">_xlfn.IFS(C15="70 gsm", printing_costs!$B$2,Books!C15="80 gsm",printing_costs!$C$3)*B15</f>
        <v>2.61</v>
      </c>
      <c r="J15" s="7" cm="1">
        <f t="array" ref="J15">_xlfn.IFS(D15="paperback", cover_costs!$B$3,Books!D15="hardcover",cover_costs!$B$2)</f>
        <v>3.5</v>
      </c>
      <c r="K15" s="7">
        <f t="shared" si="0"/>
        <v>6.1099999999999994</v>
      </c>
      <c r="L15" s="7">
        <f t="shared" si="1"/>
        <v>8.2099999999999991</v>
      </c>
      <c r="M15" s="7">
        <f t="shared" si="2"/>
        <v>3.6944999999999997</v>
      </c>
      <c r="N15" s="7">
        <f t="shared" si="3"/>
        <v>11.904499999999999</v>
      </c>
      <c r="O15" s="7">
        <f t="shared" si="4"/>
        <v>21.644545454545451</v>
      </c>
      <c r="P15" s="7">
        <f t="shared" si="5"/>
        <v>3142.7879999999996</v>
      </c>
      <c r="Q15" s="7">
        <f t="shared" si="6"/>
        <v>2462.9999999999995</v>
      </c>
      <c r="R15" s="7">
        <f t="shared" si="7"/>
        <v>679.78800000000001</v>
      </c>
    </row>
    <row r="16" spans="1:18" ht="15">
      <c r="A16" s="3" t="s">
        <v>38</v>
      </c>
      <c r="B16" s="3">
        <v>408</v>
      </c>
      <c r="C16" s="3" t="s">
        <v>26</v>
      </c>
      <c r="D16" s="3" t="s">
        <v>24</v>
      </c>
      <c r="E16" s="6" t="s">
        <v>27</v>
      </c>
      <c r="F16" s="3">
        <v>1.6</v>
      </c>
      <c r="G16" s="3">
        <v>200</v>
      </c>
      <c r="H16" s="5">
        <v>0.95</v>
      </c>
      <c r="I16" s="7" cm="1">
        <f t="array" ref="I16">_xlfn.IFS(C16="70 gsm", printing_costs!$B$2,Books!C16="80 gsm",printing_costs!$C$3)*B16</f>
        <v>18.36</v>
      </c>
      <c r="J16" s="7" cm="1">
        <f t="array" ref="J16">_xlfn.IFS(D16="paperback", cover_costs!$B$3,Books!D16="hardcover",cover_costs!$B$2)</f>
        <v>3.5</v>
      </c>
      <c r="K16" s="7">
        <f t="shared" si="0"/>
        <v>21.86</v>
      </c>
      <c r="L16" s="7">
        <f t="shared" si="1"/>
        <v>23.46</v>
      </c>
      <c r="M16" s="7">
        <f t="shared" si="2"/>
        <v>10.557</v>
      </c>
      <c r="N16" s="7">
        <f t="shared" si="3"/>
        <v>34.017000000000003</v>
      </c>
      <c r="O16" s="7">
        <f t="shared" si="4"/>
        <v>61.849090909090911</v>
      </c>
      <c r="P16" s="7">
        <f t="shared" si="5"/>
        <v>6463.2300000000005</v>
      </c>
      <c r="Q16" s="7">
        <f t="shared" si="6"/>
        <v>4692</v>
      </c>
      <c r="R16" s="7">
        <f t="shared" si="7"/>
        <v>1771.2300000000005</v>
      </c>
    </row>
    <row r="17" spans="1:18" ht="15">
      <c r="A17" s="3" t="s">
        <v>39</v>
      </c>
      <c r="B17" s="3">
        <v>376</v>
      </c>
      <c r="C17" s="3" t="s">
        <v>19</v>
      </c>
      <c r="D17" s="3" t="s">
        <v>24</v>
      </c>
      <c r="E17" s="6" t="s">
        <v>21</v>
      </c>
      <c r="F17" s="3">
        <v>2.2000000000000002</v>
      </c>
      <c r="G17" s="3">
        <v>450</v>
      </c>
      <c r="H17" s="5">
        <v>0.98</v>
      </c>
      <c r="I17" s="7" cm="1">
        <f t="array" ref="I17">_xlfn.IFS(C17="70 gsm", printing_costs!$B$2,Books!C17="80 gsm",printing_costs!$C$3)*B17</f>
        <v>6.7679999999999998</v>
      </c>
      <c r="J17" s="7" cm="1">
        <f t="array" ref="J17">_xlfn.IFS(D17="paperback", cover_costs!$B$3,Books!D17="hardcover",cover_costs!$B$2)</f>
        <v>3.5</v>
      </c>
      <c r="K17" s="7">
        <f t="shared" si="0"/>
        <v>10.268000000000001</v>
      </c>
      <c r="L17" s="7">
        <f t="shared" si="1"/>
        <v>12.468</v>
      </c>
      <c r="M17" s="7">
        <f t="shared" si="2"/>
        <v>5.6105999999999998</v>
      </c>
      <c r="N17" s="7">
        <f t="shared" si="3"/>
        <v>18.078600000000002</v>
      </c>
      <c r="O17" s="7">
        <f t="shared" si="4"/>
        <v>32.87018181818182</v>
      </c>
      <c r="P17" s="7">
        <f t="shared" si="5"/>
        <v>7972.6626000000006</v>
      </c>
      <c r="Q17" s="7">
        <f t="shared" si="6"/>
        <v>5610.6</v>
      </c>
      <c r="R17" s="7">
        <f t="shared" si="7"/>
        <v>2362.0626000000002</v>
      </c>
    </row>
    <row r="18" spans="1:18" ht="15">
      <c r="A18" s="3" t="s">
        <v>40</v>
      </c>
      <c r="B18" s="3">
        <v>552</v>
      </c>
      <c r="C18" s="3" t="s">
        <v>19</v>
      </c>
      <c r="D18" s="3" t="s">
        <v>24</v>
      </c>
      <c r="E18" s="6" t="s">
        <v>21</v>
      </c>
      <c r="F18" s="3">
        <v>2.5</v>
      </c>
      <c r="G18" s="3">
        <v>225</v>
      </c>
      <c r="H18" s="5">
        <v>0.85</v>
      </c>
      <c r="I18" s="7" cm="1">
        <f t="array" ref="I18">_xlfn.IFS(C18="70 gsm", printing_costs!$B$2,Books!C18="80 gsm",printing_costs!$C$3)*B18</f>
        <v>9.9359999999999999</v>
      </c>
      <c r="J18" s="7" cm="1">
        <f t="array" ref="J18">_xlfn.IFS(D18="paperback", cover_costs!$B$3,Books!D18="hardcover",cover_costs!$B$2)</f>
        <v>3.5</v>
      </c>
      <c r="K18" s="7">
        <f t="shared" si="0"/>
        <v>13.436</v>
      </c>
      <c r="L18" s="7">
        <f t="shared" si="1"/>
        <v>15.936</v>
      </c>
      <c r="M18" s="7">
        <f t="shared" si="2"/>
        <v>7.1711999999999998</v>
      </c>
      <c r="N18" s="7">
        <f t="shared" si="3"/>
        <v>23.107199999999999</v>
      </c>
      <c r="O18" s="7">
        <f t="shared" si="4"/>
        <v>42.013090909090906</v>
      </c>
      <c r="P18" s="7">
        <f t="shared" si="5"/>
        <v>4419.2519999999995</v>
      </c>
      <c r="Q18" s="7">
        <f t="shared" si="6"/>
        <v>3585.6</v>
      </c>
      <c r="R18" s="7">
        <f t="shared" si="7"/>
        <v>833.65199999999959</v>
      </c>
    </row>
    <row r="19" spans="1:18" ht="15">
      <c r="A19" s="3" t="s">
        <v>41</v>
      </c>
      <c r="B19" s="3">
        <v>300</v>
      </c>
      <c r="C19" s="3" t="s">
        <v>19</v>
      </c>
      <c r="D19" s="3" t="s">
        <v>24</v>
      </c>
      <c r="E19" s="6" t="s">
        <v>21</v>
      </c>
      <c r="F19" s="3">
        <v>2.9</v>
      </c>
      <c r="G19" s="3">
        <v>375</v>
      </c>
      <c r="H19" s="5">
        <v>0.91</v>
      </c>
      <c r="I19" s="7" cm="1">
        <f t="array" ref="I19">_xlfn.IFS(C19="70 gsm", printing_costs!$B$2,Books!C19="80 gsm",printing_costs!$C$3)*B19</f>
        <v>5.3999999999999995</v>
      </c>
      <c r="J19" s="7" cm="1">
        <f t="array" ref="J19">_xlfn.IFS(D19="paperback", cover_costs!$B$3,Books!D19="hardcover",cover_costs!$B$2)</f>
        <v>3.5</v>
      </c>
      <c r="K19" s="7">
        <f t="shared" si="0"/>
        <v>8.8999999999999986</v>
      </c>
      <c r="L19" s="7">
        <f t="shared" si="1"/>
        <v>11.799999999999999</v>
      </c>
      <c r="M19" s="7">
        <f t="shared" si="2"/>
        <v>5.31</v>
      </c>
      <c r="N19" s="7">
        <f t="shared" si="3"/>
        <v>17.11</v>
      </c>
      <c r="O19" s="7">
        <f t="shared" si="4"/>
        <v>31.109090909090906</v>
      </c>
      <c r="P19" s="7">
        <f t="shared" si="5"/>
        <v>5838.7874999999995</v>
      </c>
      <c r="Q19" s="7">
        <f t="shared" si="6"/>
        <v>4425</v>
      </c>
      <c r="R19" s="7">
        <f t="shared" si="7"/>
        <v>1413.7874999999995</v>
      </c>
    </row>
    <row r="21" spans="1:18">
      <c r="Q21" t="s">
        <v>42</v>
      </c>
      <c r="R21" s="7">
        <f>SUM(R2:R19)</f>
        <v>20557.349509999996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1" sqref="C1"/>
    </sheetView>
  </sheetViews>
  <sheetFormatPr defaultColWidth="8.7109375" defaultRowHeight="13.9"/>
  <cols>
    <col min="1" max="1" width="17.42578125" customWidth="1"/>
    <col min="2" max="2" width="25.140625" customWidth="1"/>
    <col min="3" max="3" width="23.5703125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s="3">
        <v>70</v>
      </c>
      <c r="B2" s="3">
        <v>1.7999999999999999E-2</v>
      </c>
      <c r="C2" s="3">
        <v>3.7999999999999999E-2</v>
      </c>
    </row>
    <row r="3" spans="1:3">
      <c r="A3" s="3">
        <v>80</v>
      </c>
      <c r="B3" s="3">
        <v>2.5000000000000001E-2</v>
      </c>
      <c r="C3" s="3">
        <v>4.4999999999999998E-2</v>
      </c>
    </row>
    <row r="4" spans="1:3">
      <c r="A4" s="3">
        <v>90</v>
      </c>
      <c r="B4" s="3">
        <v>2.75E-2</v>
      </c>
      <c r="C4" s="3">
        <v>4.7500000000000001E-2</v>
      </c>
    </row>
    <row r="5" spans="1:3">
      <c r="A5" s="3">
        <v>100</v>
      </c>
      <c r="B5" s="3">
        <v>0.03</v>
      </c>
      <c r="C5" s="3">
        <v>0.05</v>
      </c>
    </row>
    <row r="6" spans="1:3">
      <c r="A6" s="3">
        <v>250</v>
      </c>
      <c r="B6" s="3">
        <v>3.5000000000000003E-2</v>
      </c>
      <c r="C6" s="3">
        <v>5.5E-2</v>
      </c>
    </row>
    <row r="7" spans="1:3">
      <c r="A7" s="3">
        <v>300</v>
      </c>
      <c r="B7" s="3">
        <v>3.5000000000000003E-2</v>
      </c>
      <c r="C7" s="3">
        <v>5.5E-2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>
      <selection activeCell="D3" sqref="D3"/>
    </sheetView>
  </sheetViews>
  <sheetFormatPr defaultColWidth="11.5703125" defaultRowHeight="12.75"/>
  <sheetData>
    <row r="1" spans="1:2" ht="13.9">
      <c r="A1" s="2" t="s">
        <v>46</v>
      </c>
      <c r="B1" s="2" t="s">
        <v>47</v>
      </c>
    </row>
    <row r="2" spans="1:2" ht="13.9">
      <c r="A2" t="s">
        <v>48</v>
      </c>
      <c r="B2">
        <v>3.5</v>
      </c>
    </row>
    <row r="3" spans="1:2" ht="13.9">
      <c r="A3" t="s">
        <v>49</v>
      </c>
      <c r="B3">
        <v>2</v>
      </c>
    </row>
    <row r="5" spans="1:2" ht="13.9">
      <c r="A5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2022-05-06T20:25:40Z</dcterms:created>
  <dcterms:modified xsi:type="dcterms:W3CDTF">2023-12-20T02:04:21Z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