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" sheetId="1" r:id="rId4"/>
    <sheet state="visible" name="embench-iot" sheetId="2" r:id="rId5"/>
    <sheet state="visible" name="Signal meaning" sheetId="3" r:id="rId6"/>
  </sheets>
  <definedNames/>
  <calcPr/>
</workbook>
</file>

<file path=xl/sharedStrings.xml><?xml version="1.0" encoding="utf-8"?>
<sst xmlns="http://schemas.openxmlformats.org/spreadsheetml/2006/main" count="271" uniqueCount="167">
  <si>
    <t>Instruction</t>
  </si>
  <si>
    <t>Latency</t>
  </si>
  <si>
    <t>Type</t>
  </si>
  <si>
    <t>Funct7</t>
  </si>
  <si>
    <t>Funct3</t>
  </si>
  <si>
    <t>Opcode</t>
  </si>
  <si>
    <t>Mask</t>
  </si>
  <si>
    <t>Pattern</t>
  </si>
  <si>
    <t>Symbol</t>
  </si>
  <si>
    <t>Pattern + MSB</t>
  </si>
  <si>
    <t>Pattern + MSB HEX</t>
  </si>
  <si>
    <t>Pattern type</t>
  </si>
  <si>
    <t>ADDI</t>
  </si>
  <si>
    <t>I</t>
  </si>
  <si>
    <t>express-splitter</t>
  </si>
  <si>
    <t>M</t>
  </si>
  <si>
    <t>ANDI</t>
  </si>
  <si>
    <t>filter-inserter</t>
  </si>
  <si>
    <t>ORI</t>
  </si>
  <si>
    <t>fast-inserter</t>
  </si>
  <si>
    <t>XORI</t>
  </si>
  <si>
    <t>long-handed-inserter</t>
  </si>
  <si>
    <t>SLLI</t>
  </si>
  <si>
    <t>R</t>
  </si>
  <si>
    <t>stack-filter-inserter</t>
  </si>
  <si>
    <t>N</t>
  </si>
  <si>
    <t>SRLI</t>
  </si>
  <si>
    <t>small-electric-pole</t>
  </si>
  <si>
    <t>SRAI</t>
  </si>
  <si>
    <t>medium-electric-pole</t>
  </si>
  <si>
    <t>SLTI</t>
  </si>
  <si>
    <t>burner-inserter</t>
  </si>
  <si>
    <t>SLTIU</t>
  </si>
  <si>
    <t>inserter</t>
  </si>
  <si>
    <t>LUI</t>
  </si>
  <si>
    <t>U</t>
  </si>
  <si>
    <t>car</t>
  </si>
  <si>
    <t>O</t>
  </si>
  <si>
    <t>AUIPC</t>
  </si>
  <si>
    <t>tank</t>
  </si>
  <si>
    <t>ADD</t>
  </si>
  <si>
    <t>big-electric-pole</t>
  </si>
  <si>
    <t>SUB</t>
  </si>
  <si>
    <t>substation</t>
  </si>
  <si>
    <t>AND</t>
  </si>
  <si>
    <t>locomotive</t>
  </si>
  <si>
    <t>OR</t>
  </si>
  <si>
    <t>rail-chain-signal</t>
  </si>
  <si>
    <t>XOR</t>
  </si>
  <si>
    <t>rail</t>
  </si>
  <si>
    <t>SLL</t>
  </si>
  <si>
    <t>pipe</t>
  </si>
  <si>
    <t>SRL</t>
  </si>
  <si>
    <t>train-stop</t>
  </si>
  <si>
    <t>SRA</t>
  </si>
  <si>
    <t>rail-signal</t>
  </si>
  <si>
    <t>SLT</t>
  </si>
  <si>
    <t>pipe-to-ground</t>
  </si>
  <si>
    <t>MUL</t>
  </si>
  <si>
    <t>logistic-chest-active-provider</t>
  </si>
  <si>
    <t>DIV</t>
  </si>
  <si>
    <t>logistic-chest-requester</t>
  </si>
  <si>
    <t>REM</t>
  </si>
  <si>
    <t>roboport</t>
  </si>
  <si>
    <t>MULH</t>
  </si>
  <si>
    <t>logistic-chest-passive-provider</t>
  </si>
  <si>
    <t>MULHSU</t>
  </si>
  <si>
    <t>logistic-chest-storage</t>
  </si>
  <si>
    <t>MULHU</t>
  </si>
  <si>
    <t>logistic-chest-buffer</t>
  </si>
  <si>
    <t>DIVU</t>
  </si>
  <si>
    <t>small-lamp</t>
  </si>
  <si>
    <t>REMU</t>
  </si>
  <si>
    <t>red-wire</t>
  </si>
  <si>
    <t>SW</t>
  </si>
  <si>
    <t>S</t>
  </si>
  <si>
    <t>artillery-wagon</t>
  </si>
  <si>
    <t>SH</t>
  </si>
  <si>
    <t>fluid-wagon</t>
  </si>
  <si>
    <t>SB</t>
  </si>
  <si>
    <t>cargo-wagon</t>
  </si>
  <si>
    <t>LW</t>
  </si>
  <si>
    <t>express-underground-belt</t>
  </si>
  <si>
    <t>LH</t>
  </si>
  <si>
    <t>fast-underground-belt</t>
  </si>
  <si>
    <t>LHU</t>
  </si>
  <si>
    <t>fast-splitter</t>
  </si>
  <si>
    <t>LB</t>
  </si>
  <si>
    <t>underground-belt</t>
  </si>
  <si>
    <t>LBU</t>
  </si>
  <si>
    <t>splitter</t>
  </si>
  <si>
    <t>BEQ</t>
  </si>
  <si>
    <t>B</t>
  </si>
  <si>
    <t>wooden-chest</t>
  </si>
  <si>
    <t>BNE</t>
  </si>
  <si>
    <t>iron-chest</t>
  </si>
  <si>
    <t>BLT</t>
  </si>
  <si>
    <t>steel-chest</t>
  </si>
  <si>
    <t>BGE</t>
  </si>
  <si>
    <t>storage-tank</t>
  </si>
  <si>
    <t>BLTU</t>
  </si>
  <si>
    <t>transport-belt</t>
  </si>
  <si>
    <t>BGEU</t>
  </si>
  <si>
    <t>fast-transport-belt</t>
  </si>
  <si>
    <t>JAL</t>
  </si>
  <si>
    <t>J</t>
  </si>
  <si>
    <t>stack-inserter</t>
  </si>
  <si>
    <t>JALR</t>
  </si>
  <si>
    <t>express-transport-belt</t>
  </si>
  <si>
    <t>FENCE</t>
  </si>
  <si>
    <t>spidertron</t>
  </si>
  <si>
    <t>ECALL</t>
  </si>
  <si>
    <t>logistic-robot</t>
  </si>
  <si>
    <t>EBREAK</t>
  </si>
  <si>
    <t>construction-robot</t>
  </si>
  <si>
    <t>Suite</t>
  </si>
  <si>
    <t>Inst</t>
  </si>
  <si>
    <t>Ticks</t>
  </si>
  <si>
    <t>Performance</t>
  </si>
  <si>
    <t>Inst Delta</t>
  </si>
  <si>
    <t>picojpeg</t>
  </si>
  <si>
    <t>nbody</t>
  </si>
  <si>
    <t>primecount</t>
  </si>
  <si>
    <t>wikisort</t>
  </si>
  <si>
    <t>cubic</t>
  </si>
  <si>
    <t>qrduino</t>
  </si>
  <si>
    <t>st</t>
  </si>
  <si>
    <t>huffbench</t>
  </si>
  <si>
    <t>sglib-combined</t>
  </si>
  <si>
    <t>matmult-int</t>
  </si>
  <si>
    <t>nettle-aes</t>
  </si>
  <si>
    <t>edn</t>
  </si>
  <si>
    <t>slre</t>
  </si>
  <si>
    <t>crc32</t>
  </si>
  <si>
    <t>tarfind</t>
  </si>
  <si>
    <t>minver</t>
  </si>
  <si>
    <t>aha-mont64</t>
  </si>
  <si>
    <t>nettle-sha256</t>
  </si>
  <si>
    <t>ud</t>
  </si>
  <si>
    <t>nsichneu</t>
  </si>
  <si>
    <t>statemate</t>
  </si>
  <si>
    <t>Signal</t>
  </si>
  <si>
    <t>Meaning</t>
  </si>
  <si>
    <t>Size</t>
  </si>
  <si>
    <t>Offset</t>
  </si>
  <si>
    <t>Full mask</t>
  </si>
  <si>
    <t>INST yellow wire (output 1)</t>
  </si>
  <si>
    <t>Funct3 &amp; Funct7</t>
  </si>
  <si>
    <t>Opcode &amp; MSB</t>
  </si>
  <si>
    <t>Opcode &amp; Funct3 &amp; MSB</t>
  </si>
  <si>
    <t>Opcode &amp; Funct3 &amp; Funct7 &amp; MSB</t>
  </si>
  <si>
    <t>Info</t>
  </si>
  <si>
    <t>Program Counter + 4</t>
  </si>
  <si>
    <t>I-type Immediate value &gt;&gt; 20</t>
  </si>
  <si>
    <t>A</t>
  </si>
  <si>
    <t>Input register address  (rs1)</t>
  </si>
  <si>
    <t>Input register address  (rs2) / shamt</t>
  </si>
  <si>
    <t>Result register address (rd)</t>
  </si>
  <si>
    <t>J-type immediate II (20)</t>
  </si>
  <si>
    <t>G</t>
  </si>
  <si>
    <t>B-type immediate I (11-8)</t>
  </si>
  <si>
    <t>H</t>
  </si>
  <si>
    <t>B-type immediate II (7)</t>
  </si>
  <si>
    <t>X</t>
  </si>
  <si>
    <t>Entire instruction word</t>
  </si>
  <si>
    <t>PC blue wire (input)</t>
  </si>
  <si>
    <t>Program Counter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</si>
</sst>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1.0"/>
      <name val="Courier New"/>
    </font>
    <font>
      <name val="Courier New"/>
    </font>
    <font>
      <sz val="11.0"/>
      <name val="Courier New"/>
    </font>
    <font>
      <sz val="11.0"/>
      <color theme="1"/>
      <name val="Courier New"/>
    </font>
    <font>
      <color theme="1"/>
      <name val="Courier New"/>
    </font>
    <font>
      <b/>
    </font>
    <font>
      <b/>
      <color theme="1"/>
      <name val="Courier New"/>
    </font>
    <font>
      <b/>
      <sz val="10.0"/>
      <color theme="1"/>
      <name val="Courier New"/>
    </font>
    <font>
      <sz val="10.0"/>
      <color theme="1"/>
      <name val="Courier New"/>
    </font>
    <font>
      <sz val="10.0"/>
      <color rgb="FFCCCCCC"/>
      <name val="Courier New"/>
    </font>
    <font>
      <color rgb="FFCCCCCC"/>
      <name val="Courier New"/>
    </font>
    <font>
      <b/>
      <sz val="10.0"/>
      <color rgb="FF000000"/>
      <name val="Courier New"/>
    </font>
    <font>
      <sz val="10.0"/>
      <color rgb="FF000000"/>
      <name val="Courier New"/>
    </font>
    <font>
      <b/>
      <color rgb="FFD9D9D9"/>
      <name val="Courier New"/>
    </font>
    <font>
      <color rgb="FFD9D9D9"/>
      <name val="Courier New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3" fontId="3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4" fontId="3" numFmtId="0" xfId="0" applyAlignment="1" applyBorder="1" applyFill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3" numFmtId="0" xfId="0" applyAlignment="1" applyFill="1" applyFont="1">
      <alignment horizontal="right" vertical="bottom"/>
    </xf>
    <xf borderId="0" fillId="7" fontId="2" numFmtId="0" xfId="0" applyAlignment="1" applyFont="1">
      <alignment horizontal="right" vertical="bottom"/>
    </xf>
    <xf borderId="1" fillId="7" fontId="3" numFmtId="0" xfId="0" applyAlignment="1" applyBorder="1" applyFont="1">
      <alignment horizontal="right" vertical="bottom"/>
    </xf>
    <xf borderId="0" fillId="8" fontId="3" numFmtId="0" xfId="0" applyAlignment="1" applyFill="1" applyFont="1">
      <alignment horizontal="right" vertical="bottom"/>
    </xf>
    <xf borderId="0" fillId="9" fontId="3" numFmtId="0" xfId="0" applyAlignment="1" applyFill="1" applyFont="1">
      <alignment horizontal="right" vertical="bottom"/>
    </xf>
    <xf borderId="1" fillId="10" fontId="3" numFmtId="0" xfId="0" applyAlignment="1" applyBorder="1" applyFill="1" applyFont="1">
      <alignment horizontal="right" vertical="bottom"/>
    </xf>
    <xf borderId="0" fillId="1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11" fontId="3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11" fontId="3" numFmtId="0" xfId="0" applyAlignment="1" applyFont="1">
      <alignment vertical="bottom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5" fontId="5" numFmtId="0" xfId="0" applyFont="1"/>
    <xf borderId="0" fillId="12" fontId="5" numFmtId="0" xfId="0" applyFill="1" applyFont="1"/>
    <xf borderId="0" fillId="6" fontId="5" numFmtId="0" xfId="0" applyFont="1"/>
    <xf borderId="0" fillId="4" fontId="5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8" numFmtId="49" xfId="0" applyAlignment="1" applyFont="1" applyNumberFormat="1">
      <alignment readingOrder="0"/>
    </xf>
    <xf borderId="0" fillId="13" fontId="8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1">
    <dxf>
      <font>
        <color rgb="FFFFF2CC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9" width="14.43"/>
    <col customWidth="1" min="12" max="12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>
        <v>2.0</v>
      </c>
      <c r="C2" s="7" t="s">
        <v>13</v>
      </c>
      <c r="D2" s="7"/>
      <c r="E2" s="8">
        <v>0.0</v>
      </c>
      <c r="F2" s="8">
        <v>10011.0</v>
      </c>
      <c r="G2" s="9">
        <f t="shared" ref="G2:G5" si="1">G$59+G$60</f>
        <v>28799</v>
      </c>
      <c r="H2" s="9">
        <f t="shared" ref="H2:H5" si="2">BIN2DEC(F2)+BITLSHIFT(BIN2DEC(E2),12)</f>
        <v>19</v>
      </c>
      <c r="I2" s="7" t="s">
        <v>14</v>
      </c>
      <c r="J2" s="9">
        <f t="shared" ref="J2:J49" si="3">H2-POWER(2,31)</f>
        <v>-2147483629</v>
      </c>
      <c r="K2" s="10" t="str">
        <f t="shared" ref="K2:K49" si="4">DEC2HEX(J2+POWER(2,32))</f>
        <v>80000013</v>
      </c>
      <c r="L2" s="11" t="s">
        <v>15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16</v>
      </c>
      <c r="B3" s="13">
        <v>2.0</v>
      </c>
      <c r="C3" s="14" t="s">
        <v>13</v>
      </c>
      <c r="D3" s="14"/>
      <c r="E3" s="15">
        <v>111.0</v>
      </c>
      <c r="F3" s="15">
        <v>10011.0</v>
      </c>
      <c r="G3" s="16">
        <f t="shared" si="1"/>
        <v>28799</v>
      </c>
      <c r="H3" s="16">
        <f t="shared" si="2"/>
        <v>28691</v>
      </c>
      <c r="I3" s="14" t="s">
        <v>17</v>
      </c>
      <c r="J3" s="16">
        <f t="shared" si="3"/>
        <v>-2147454957</v>
      </c>
      <c r="K3" s="17" t="str">
        <f t="shared" si="4"/>
        <v>80007013</v>
      </c>
      <c r="L3" s="18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18</v>
      </c>
      <c r="B4" s="13">
        <v>2.0</v>
      </c>
      <c r="C4" s="14" t="s">
        <v>13</v>
      </c>
      <c r="D4" s="14"/>
      <c r="E4" s="15">
        <v>110.0</v>
      </c>
      <c r="F4" s="15">
        <v>10011.0</v>
      </c>
      <c r="G4" s="16">
        <f t="shared" si="1"/>
        <v>28799</v>
      </c>
      <c r="H4" s="16">
        <f t="shared" si="2"/>
        <v>24595</v>
      </c>
      <c r="I4" s="14" t="s">
        <v>19</v>
      </c>
      <c r="J4" s="16">
        <f t="shared" si="3"/>
        <v>-2147459053</v>
      </c>
      <c r="K4" s="17" t="str">
        <f t="shared" si="4"/>
        <v>80006013</v>
      </c>
      <c r="L4" s="18" t="s">
        <v>15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20</v>
      </c>
      <c r="B5" s="13">
        <v>2.0</v>
      </c>
      <c r="C5" s="14" t="s">
        <v>13</v>
      </c>
      <c r="D5" s="14"/>
      <c r="E5" s="15">
        <v>100.0</v>
      </c>
      <c r="F5" s="15">
        <v>10011.0</v>
      </c>
      <c r="G5" s="16">
        <f t="shared" si="1"/>
        <v>28799</v>
      </c>
      <c r="H5" s="16">
        <f t="shared" si="2"/>
        <v>16403</v>
      </c>
      <c r="I5" s="14" t="s">
        <v>21</v>
      </c>
      <c r="J5" s="16">
        <f t="shared" si="3"/>
        <v>-2147467245</v>
      </c>
      <c r="K5" s="17" t="str">
        <f t="shared" si="4"/>
        <v>80004013</v>
      </c>
      <c r="L5" s="18" t="s">
        <v>15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22</v>
      </c>
      <c r="B6" s="13">
        <v>2.0</v>
      </c>
      <c r="C6" s="14" t="s">
        <v>23</v>
      </c>
      <c r="D6" s="15">
        <v>0.0</v>
      </c>
      <c r="E6" s="15">
        <v>1.0</v>
      </c>
      <c r="F6" s="15">
        <v>10011.0</v>
      </c>
      <c r="G6" s="16">
        <f t="shared" ref="G6:G8" si="5">(G$59+G$60+G$58)-POWER(2,32)</f>
        <v>-33525633</v>
      </c>
      <c r="H6" s="16">
        <f t="shared" ref="H6:H8" si="6">BIN2DEC(F6)+BITLSHIFT(BIN2DEC(E6),12)+BITLSHIFT(BIN2DEC(D6),25)</f>
        <v>4115</v>
      </c>
      <c r="I6" s="14" t="s">
        <v>24</v>
      </c>
      <c r="J6" s="16">
        <f t="shared" si="3"/>
        <v>-2147479533</v>
      </c>
      <c r="K6" s="17" t="str">
        <f t="shared" si="4"/>
        <v>80001013</v>
      </c>
      <c r="L6" s="12" t="s">
        <v>25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26</v>
      </c>
      <c r="B7" s="13">
        <v>2.0</v>
      </c>
      <c r="C7" s="14" t="s">
        <v>23</v>
      </c>
      <c r="D7" s="15">
        <v>0.0</v>
      </c>
      <c r="E7" s="15">
        <v>101.0</v>
      </c>
      <c r="F7" s="15">
        <v>10011.0</v>
      </c>
      <c r="G7" s="16">
        <f t="shared" si="5"/>
        <v>-33525633</v>
      </c>
      <c r="H7" s="16">
        <f t="shared" si="6"/>
        <v>20499</v>
      </c>
      <c r="I7" s="14" t="s">
        <v>27</v>
      </c>
      <c r="J7" s="16">
        <f t="shared" si="3"/>
        <v>-2147463149</v>
      </c>
      <c r="K7" s="17" t="str">
        <f t="shared" si="4"/>
        <v>80005013</v>
      </c>
      <c r="L7" s="12" t="s">
        <v>25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28</v>
      </c>
      <c r="B8" s="13">
        <v>2.0</v>
      </c>
      <c r="C8" s="14" t="s">
        <v>23</v>
      </c>
      <c r="D8" s="15">
        <v>100000.0</v>
      </c>
      <c r="E8" s="15">
        <v>101.0</v>
      </c>
      <c r="F8" s="15">
        <v>10011.0</v>
      </c>
      <c r="G8" s="16">
        <f t="shared" si="5"/>
        <v>-33525633</v>
      </c>
      <c r="H8" s="16">
        <f t="shared" si="6"/>
        <v>1073762323</v>
      </c>
      <c r="I8" s="14" t="s">
        <v>29</v>
      </c>
      <c r="J8" s="16">
        <f t="shared" si="3"/>
        <v>-1073721325</v>
      </c>
      <c r="K8" s="17" t="str">
        <f t="shared" si="4"/>
        <v>C0005013</v>
      </c>
      <c r="L8" s="12" t="s">
        <v>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30</v>
      </c>
      <c r="B9" s="13">
        <v>2.0</v>
      </c>
      <c r="C9" s="14" t="s">
        <v>13</v>
      </c>
      <c r="D9" s="14"/>
      <c r="E9" s="15">
        <v>10.0</v>
      </c>
      <c r="F9" s="15">
        <v>10011.0</v>
      </c>
      <c r="G9" s="16">
        <f t="shared" ref="G9:G10" si="7">G$59+G$60</f>
        <v>28799</v>
      </c>
      <c r="H9" s="16">
        <f t="shared" ref="H9:H10" si="8">BIN2DEC(F9)+BITLSHIFT(BIN2DEC(E9),12)</f>
        <v>8211</v>
      </c>
      <c r="I9" s="14" t="s">
        <v>31</v>
      </c>
      <c r="J9" s="16">
        <f t="shared" si="3"/>
        <v>-2147475437</v>
      </c>
      <c r="K9" s="17" t="str">
        <f t="shared" si="4"/>
        <v>80002013</v>
      </c>
      <c r="L9" s="18" t="s">
        <v>15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32</v>
      </c>
      <c r="B10" s="13">
        <v>2.0</v>
      </c>
      <c r="C10" s="14" t="s">
        <v>13</v>
      </c>
      <c r="D10" s="14"/>
      <c r="E10" s="15">
        <v>11.0</v>
      </c>
      <c r="F10" s="15">
        <v>10011.0</v>
      </c>
      <c r="G10" s="16">
        <f t="shared" si="7"/>
        <v>28799</v>
      </c>
      <c r="H10" s="16">
        <f t="shared" si="8"/>
        <v>12307</v>
      </c>
      <c r="I10" s="14" t="s">
        <v>33</v>
      </c>
      <c r="J10" s="16">
        <f t="shared" si="3"/>
        <v>-2147471341</v>
      </c>
      <c r="K10" s="17" t="str">
        <f t="shared" si="4"/>
        <v>80003013</v>
      </c>
      <c r="L10" s="18" t="s">
        <v>15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34</v>
      </c>
      <c r="B11" s="13">
        <v>2.0</v>
      </c>
      <c r="C11" s="14" t="s">
        <v>35</v>
      </c>
      <c r="D11" s="4"/>
      <c r="E11" s="4"/>
      <c r="F11" s="15">
        <v>110111.0</v>
      </c>
      <c r="G11" s="19">
        <f t="shared" ref="G11:G12" si="9">G$60</f>
        <v>127</v>
      </c>
      <c r="H11" s="16">
        <f t="shared" ref="H11:H12" si="10">BIN2DEC(F11)</f>
        <v>55</v>
      </c>
      <c r="I11" s="14" t="s">
        <v>36</v>
      </c>
      <c r="J11" s="16">
        <f t="shared" si="3"/>
        <v>-2147483593</v>
      </c>
      <c r="K11" s="17" t="str">
        <f t="shared" si="4"/>
        <v>80000037</v>
      </c>
      <c r="L11" s="20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s">
        <v>38</v>
      </c>
      <c r="B12" s="13">
        <v>2.0</v>
      </c>
      <c r="C12" s="14" t="s">
        <v>35</v>
      </c>
      <c r="D12" s="4"/>
      <c r="E12" s="4"/>
      <c r="F12" s="15">
        <v>10111.0</v>
      </c>
      <c r="G12" s="19">
        <f t="shared" si="9"/>
        <v>127</v>
      </c>
      <c r="H12" s="16">
        <f t="shared" si="10"/>
        <v>23</v>
      </c>
      <c r="I12" s="14" t="s">
        <v>39</v>
      </c>
      <c r="J12" s="16">
        <f t="shared" si="3"/>
        <v>-2147483625</v>
      </c>
      <c r="K12" s="17" t="str">
        <f t="shared" si="4"/>
        <v>80000017</v>
      </c>
      <c r="L12" s="20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40</v>
      </c>
      <c r="B13" s="6">
        <v>2.0</v>
      </c>
      <c r="C13" s="7" t="s">
        <v>23</v>
      </c>
      <c r="D13" s="8">
        <v>0.0</v>
      </c>
      <c r="E13" s="8">
        <v>0.0</v>
      </c>
      <c r="F13" s="8">
        <v>110011.0</v>
      </c>
      <c r="G13" s="9">
        <f t="shared" ref="G13:G30" si="11">(G$59+G$60+G$58)-POWER(2,32)</f>
        <v>-33525633</v>
      </c>
      <c r="H13" s="9">
        <f t="shared" ref="H13:H30" si="12">BIN2DEC(F13)+BITLSHIFT(BIN2DEC(E13),12)+BITLSHIFT(BIN2DEC(D13),25)</f>
        <v>51</v>
      </c>
      <c r="I13" s="7" t="s">
        <v>41</v>
      </c>
      <c r="J13" s="9">
        <f t="shared" si="3"/>
        <v>-2147483597</v>
      </c>
      <c r="K13" s="10" t="str">
        <f t="shared" si="4"/>
        <v>80000033</v>
      </c>
      <c r="L13" s="5" t="s">
        <v>25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s">
        <v>42</v>
      </c>
      <c r="B14" s="13">
        <v>2.0</v>
      </c>
      <c r="C14" s="21" t="s">
        <v>23</v>
      </c>
      <c r="D14" s="22">
        <v>100000.0</v>
      </c>
      <c r="E14" s="22">
        <v>0.0</v>
      </c>
      <c r="F14" s="22">
        <v>110011.0</v>
      </c>
      <c r="G14" s="23">
        <f t="shared" si="11"/>
        <v>-33525633</v>
      </c>
      <c r="H14" s="23">
        <f t="shared" si="12"/>
        <v>1073741875</v>
      </c>
      <c r="I14" s="21" t="s">
        <v>43</v>
      </c>
      <c r="J14" s="23">
        <f t="shared" si="3"/>
        <v>-1073741773</v>
      </c>
      <c r="K14" s="24" t="str">
        <f t="shared" si="4"/>
        <v>C0000033</v>
      </c>
      <c r="L14" s="12" t="s">
        <v>25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2" t="s">
        <v>44</v>
      </c>
      <c r="B15" s="26">
        <v>3.0</v>
      </c>
      <c r="C15" s="14" t="s">
        <v>23</v>
      </c>
      <c r="D15" s="15">
        <v>0.0</v>
      </c>
      <c r="E15" s="15">
        <v>111.0</v>
      </c>
      <c r="F15" s="15">
        <v>110011.0</v>
      </c>
      <c r="G15" s="16">
        <f t="shared" si="11"/>
        <v>-33525633</v>
      </c>
      <c r="H15" s="16">
        <f t="shared" si="12"/>
        <v>28723</v>
      </c>
      <c r="I15" s="14" t="s">
        <v>45</v>
      </c>
      <c r="J15" s="16">
        <f t="shared" si="3"/>
        <v>-2147454925</v>
      </c>
      <c r="K15" s="17" t="str">
        <f t="shared" si="4"/>
        <v>80007033</v>
      </c>
      <c r="L15" s="12" t="s">
        <v>25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46</v>
      </c>
      <c r="B16" s="26">
        <v>3.0</v>
      </c>
      <c r="C16" s="14" t="s">
        <v>23</v>
      </c>
      <c r="D16" s="15">
        <v>0.0</v>
      </c>
      <c r="E16" s="15">
        <v>110.0</v>
      </c>
      <c r="F16" s="15">
        <v>110011.0</v>
      </c>
      <c r="G16" s="16">
        <f t="shared" si="11"/>
        <v>-33525633</v>
      </c>
      <c r="H16" s="16">
        <f t="shared" si="12"/>
        <v>24627</v>
      </c>
      <c r="I16" s="14" t="s">
        <v>47</v>
      </c>
      <c r="J16" s="16">
        <f t="shared" si="3"/>
        <v>-2147459021</v>
      </c>
      <c r="K16" s="17" t="str">
        <f t="shared" si="4"/>
        <v>80006033</v>
      </c>
      <c r="L16" s="12" t="s">
        <v>25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 t="s">
        <v>48</v>
      </c>
      <c r="B17" s="26">
        <v>3.0</v>
      </c>
      <c r="C17" s="14" t="s">
        <v>23</v>
      </c>
      <c r="D17" s="15">
        <v>0.0</v>
      </c>
      <c r="E17" s="15">
        <v>100.0</v>
      </c>
      <c r="F17" s="15">
        <v>110011.0</v>
      </c>
      <c r="G17" s="16">
        <f t="shared" si="11"/>
        <v>-33525633</v>
      </c>
      <c r="H17" s="16">
        <f t="shared" si="12"/>
        <v>16435</v>
      </c>
      <c r="I17" s="14" t="s">
        <v>49</v>
      </c>
      <c r="J17" s="16">
        <f t="shared" si="3"/>
        <v>-2147467213</v>
      </c>
      <c r="K17" s="17" t="str">
        <f t="shared" si="4"/>
        <v>80004033</v>
      </c>
      <c r="L17" s="12" t="s">
        <v>25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 t="s">
        <v>50</v>
      </c>
      <c r="B18" s="26">
        <v>3.0</v>
      </c>
      <c r="C18" s="14" t="s">
        <v>23</v>
      </c>
      <c r="D18" s="15">
        <v>0.0</v>
      </c>
      <c r="E18" s="15">
        <v>1.0</v>
      </c>
      <c r="F18" s="15">
        <v>110011.0</v>
      </c>
      <c r="G18" s="16">
        <f t="shared" si="11"/>
        <v>-33525633</v>
      </c>
      <c r="H18" s="16">
        <f t="shared" si="12"/>
        <v>4147</v>
      </c>
      <c r="I18" s="14" t="s">
        <v>51</v>
      </c>
      <c r="J18" s="16">
        <f t="shared" si="3"/>
        <v>-2147479501</v>
      </c>
      <c r="K18" s="17" t="str">
        <f t="shared" si="4"/>
        <v>80001033</v>
      </c>
      <c r="L18" s="12" t="s">
        <v>25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 t="s">
        <v>52</v>
      </c>
      <c r="B19" s="26">
        <v>3.0</v>
      </c>
      <c r="C19" s="14" t="s">
        <v>23</v>
      </c>
      <c r="D19" s="15">
        <v>0.0</v>
      </c>
      <c r="E19" s="15">
        <v>101.0</v>
      </c>
      <c r="F19" s="15">
        <v>110011.0</v>
      </c>
      <c r="G19" s="16">
        <f t="shared" si="11"/>
        <v>-33525633</v>
      </c>
      <c r="H19" s="16">
        <f t="shared" si="12"/>
        <v>20531</v>
      </c>
      <c r="I19" s="14" t="s">
        <v>53</v>
      </c>
      <c r="J19" s="16">
        <f t="shared" si="3"/>
        <v>-2147463117</v>
      </c>
      <c r="K19" s="17" t="str">
        <f t="shared" si="4"/>
        <v>80005033</v>
      </c>
      <c r="L19" s="12" t="s">
        <v>25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 t="s">
        <v>54</v>
      </c>
      <c r="B20" s="26">
        <v>3.0</v>
      </c>
      <c r="C20" s="14" t="s">
        <v>23</v>
      </c>
      <c r="D20" s="15">
        <v>100000.0</v>
      </c>
      <c r="E20" s="15">
        <v>101.0</v>
      </c>
      <c r="F20" s="15">
        <v>110011.0</v>
      </c>
      <c r="G20" s="16">
        <f t="shared" si="11"/>
        <v>-33525633</v>
      </c>
      <c r="H20" s="16">
        <f t="shared" si="12"/>
        <v>1073762355</v>
      </c>
      <c r="I20" s="14" t="s">
        <v>55</v>
      </c>
      <c r="J20" s="16">
        <f t="shared" si="3"/>
        <v>-1073721293</v>
      </c>
      <c r="K20" s="17" t="str">
        <f t="shared" si="4"/>
        <v>C0005033</v>
      </c>
      <c r="L20" s="12" t="s">
        <v>25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 t="s">
        <v>50</v>
      </c>
      <c r="B21" s="26">
        <v>3.0</v>
      </c>
      <c r="C21" s="14" t="s">
        <v>23</v>
      </c>
      <c r="D21" s="15">
        <v>0.0</v>
      </c>
      <c r="E21" s="15">
        <v>1.0</v>
      </c>
      <c r="F21" s="15">
        <v>110011.0</v>
      </c>
      <c r="G21" s="16">
        <f t="shared" si="11"/>
        <v>-33525633</v>
      </c>
      <c r="H21" s="16">
        <f t="shared" si="12"/>
        <v>4147</v>
      </c>
      <c r="I21" s="14" t="s">
        <v>51</v>
      </c>
      <c r="J21" s="16">
        <f t="shared" si="3"/>
        <v>-2147479501</v>
      </c>
      <c r="K21" s="17" t="str">
        <f t="shared" si="4"/>
        <v>80001033</v>
      </c>
      <c r="L21" s="12" t="s">
        <v>25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 t="s">
        <v>56</v>
      </c>
      <c r="B22" s="27">
        <v>3.0</v>
      </c>
      <c r="C22" s="14" t="s">
        <v>23</v>
      </c>
      <c r="D22" s="15">
        <v>0.0</v>
      </c>
      <c r="E22" s="15">
        <v>10.0</v>
      </c>
      <c r="F22" s="15">
        <v>110011.0</v>
      </c>
      <c r="G22" s="16">
        <f t="shared" si="11"/>
        <v>-33525633</v>
      </c>
      <c r="H22" s="16">
        <f t="shared" si="12"/>
        <v>8243</v>
      </c>
      <c r="I22" s="14" t="s">
        <v>57</v>
      </c>
      <c r="J22" s="16">
        <f t="shared" si="3"/>
        <v>-2147475405</v>
      </c>
      <c r="K22" s="17" t="str">
        <f t="shared" si="4"/>
        <v>80002033</v>
      </c>
      <c r="L22" s="12" t="s">
        <v>25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58</v>
      </c>
      <c r="B23" s="28">
        <v>3.0</v>
      </c>
      <c r="C23" s="7" t="s">
        <v>23</v>
      </c>
      <c r="D23" s="8">
        <v>1.0</v>
      </c>
      <c r="E23" s="8">
        <v>0.0</v>
      </c>
      <c r="F23" s="8">
        <v>110011.0</v>
      </c>
      <c r="G23" s="9">
        <f t="shared" si="11"/>
        <v>-33525633</v>
      </c>
      <c r="H23" s="9">
        <f t="shared" si="12"/>
        <v>33554483</v>
      </c>
      <c r="I23" s="7" t="s">
        <v>59</v>
      </c>
      <c r="J23" s="9">
        <f t="shared" si="3"/>
        <v>-2113929165</v>
      </c>
      <c r="K23" s="10" t="str">
        <f t="shared" si="4"/>
        <v>82000033</v>
      </c>
      <c r="L23" s="5" t="s">
        <v>25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 t="s">
        <v>60</v>
      </c>
      <c r="B24" s="26">
        <v>3.0</v>
      </c>
      <c r="C24" s="14" t="s">
        <v>23</v>
      </c>
      <c r="D24" s="15">
        <v>1.0</v>
      </c>
      <c r="E24" s="15">
        <v>100.0</v>
      </c>
      <c r="F24" s="15">
        <v>110011.0</v>
      </c>
      <c r="G24" s="16">
        <f t="shared" si="11"/>
        <v>-33525633</v>
      </c>
      <c r="H24" s="16">
        <f t="shared" si="12"/>
        <v>33570867</v>
      </c>
      <c r="I24" s="14" t="s">
        <v>61</v>
      </c>
      <c r="J24" s="16">
        <f t="shared" si="3"/>
        <v>-2113912781</v>
      </c>
      <c r="K24" s="17" t="str">
        <f t="shared" si="4"/>
        <v>82004033</v>
      </c>
      <c r="L24" s="12" t="s">
        <v>25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 t="s">
        <v>62</v>
      </c>
      <c r="B25" s="26">
        <v>3.0</v>
      </c>
      <c r="C25" s="14" t="s">
        <v>23</v>
      </c>
      <c r="D25" s="15">
        <v>1.0</v>
      </c>
      <c r="E25" s="15">
        <v>110.0</v>
      </c>
      <c r="F25" s="15">
        <v>110011.0</v>
      </c>
      <c r="G25" s="16">
        <f t="shared" si="11"/>
        <v>-33525633</v>
      </c>
      <c r="H25" s="16">
        <f t="shared" si="12"/>
        <v>33579059</v>
      </c>
      <c r="I25" s="14" t="s">
        <v>63</v>
      </c>
      <c r="J25" s="16">
        <f t="shared" si="3"/>
        <v>-2113904589</v>
      </c>
      <c r="K25" s="17" t="str">
        <f t="shared" si="4"/>
        <v>82006033</v>
      </c>
      <c r="L25" s="12" t="s">
        <v>25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 t="s">
        <v>64</v>
      </c>
      <c r="B26" s="29">
        <v>6.0</v>
      </c>
      <c r="C26" s="14" t="s">
        <v>23</v>
      </c>
      <c r="D26" s="15">
        <v>1.0</v>
      </c>
      <c r="E26" s="15">
        <v>1.0</v>
      </c>
      <c r="F26" s="15">
        <v>110011.0</v>
      </c>
      <c r="G26" s="16">
        <f t="shared" si="11"/>
        <v>-33525633</v>
      </c>
      <c r="H26" s="16">
        <f t="shared" si="12"/>
        <v>33558579</v>
      </c>
      <c r="I26" s="14" t="s">
        <v>65</v>
      </c>
      <c r="J26" s="16">
        <f t="shared" si="3"/>
        <v>-2113925069</v>
      </c>
      <c r="K26" s="17" t="str">
        <f t="shared" si="4"/>
        <v>82001033</v>
      </c>
      <c r="L26" s="12" t="s">
        <v>25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 t="s">
        <v>66</v>
      </c>
      <c r="B27" s="29">
        <v>6.0</v>
      </c>
      <c r="C27" s="14" t="s">
        <v>23</v>
      </c>
      <c r="D27" s="15">
        <v>1.0</v>
      </c>
      <c r="E27" s="15">
        <v>10.0</v>
      </c>
      <c r="F27" s="15">
        <v>110011.0</v>
      </c>
      <c r="G27" s="16">
        <f t="shared" si="11"/>
        <v>-33525633</v>
      </c>
      <c r="H27" s="16">
        <f t="shared" si="12"/>
        <v>33562675</v>
      </c>
      <c r="I27" s="14" t="s">
        <v>67</v>
      </c>
      <c r="J27" s="16">
        <f t="shared" si="3"/>
        <v>-2113920973</v>
      </c>
      <c r="K27" s="17" t="str">
        <f t="shared" si="4"/>
        <v>82002033</v>
      </c>
      <c r="L27" s="12" t="s">
        <v>25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 t="s">
        <v>68</v>
      </c>
      <c r="B28" s="29">
        <v>6.0</v>
      </c>
      <c r="C28" s="14" t="s">
        <v>23</v>
      </c>
      <c r="D28" s="15">
        <v>1.0</v>
      </c>
      <c r="E28" s="15">
        <v>11.0</v>
      </c>
      <c r="F28" s="15">
        <v>110011.0</v>
      </c>
      <c r="G28" s="16">
        <f t="shared" si="11"/>
        <v>-33525633</v>
      </c>
      <c r="H28" s="16">
        <f t="shared" si="12"/>
        <v>33566771</v>
      </c>
      <c r="I28" s="14" t="s">
        <v>69</v>
      </c>
      <c r="J28" s="16">
        <f t="shared" si="3"/>
        <v>-2113916877</v>
      </c>
      <c r="K28" s="17" t="str">
        <f t="shared" si="4"/>
        <v>82003033</v>
      </c>
      <c r="L28" s="12" t="s">
        <v>25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 t="s">
        <v>70</v>
      </c>
      <c r="B29" s="29">
        <v>6.0</v>
      </c>
      <c r="C29" s="14" t="s">
        <v>23</v>
      </c>
      <c r="D29" s="15">
        <v>1.0</v>
      </c>
      <c r="E29" s="15">
        <v>101.0</v>
      </c>
      <c r="F29" s="15">
        <v>110011.0</v>
      </c>
      <c r="G29" s="16">
        <f t="shared" si="11"/>
        <v>-33525633</v>
      </c>
      <c r="H29" s="16">
        <f t="shared" si="12"/>
        <v>33574963</v>
      </c>
      <c r="I29" s="14" t="s">
        <v>71</v>
      </c>
      <c r="J29" s="16">
        <f t="shared" si="3"/>
        <v>-2113908685</v>
      </c>
      <c r="K29" s="17" t="str">
        <f t="shared" si="4"/>
        <v>82005033</v>
      </c>
      <c r="L29" s="12" t="s">
        <v>25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 t="s">
        <v>72</v>
      </c>
      <c r="B30" s="29">
        <v>6.0</v>
      </c>
      <c r="C30" s="14" t="s">
        <v>23</v>
      </c>
      <c r="D30" s="15">
        <v>1.0</v>
      </c>
      <c r="E30" s="15">
        <v>111.0</v>
      </c>
      <c r="F30" s="15">
        <v>110011.0</v>
      </c>
      <c r="G30" s="16">
        <f t="shared" si="11"/>
        <v>-33525633</v>
      </c>
      <c r="H30" s="16">
        <f t="shared" si="12"/>
        <v>33583155</v>
      </c>
      <c r="I30" s="14" t="s">
        <v>73</v>
      </c>
      <c r="J30" s="16">
        <f t="shared" si="3"/>
        <v>-2113900493</v>
      </c>
      <c r="K30" s="17" t="str">
        <f t="shared" si="4"/>
        <v>82007033</v>
      </c>
      <c r="L30" s="12" t="s">
        <v>25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74</v>
      </c>
      <c r="B31" s="28">
        <v>3.0</v>
      </c>
      <c r="C31" s="7" t="s">
        <v>75</v>
      </c>
      <c r="D31" s="7"/>
      <c r="E31" s="8">
        <v>10.0</v>
      </c>
      <c r="F31" s="8">
        <v>100011.0</v>
      </c>
      <c r="G31" s="9">
        <f t="shared" ref="G31:G44" si="13">G$59+G$60</f>
        <v>28799</v>
      </c>
      <c r="H31" s="9">
        <f t="shared" ref="H31:H44" si="14">BIN2DEC(F31)+BITLSHIFT(BIN2DEC(E31),12)</f>
        <v>8227</v>
      </c>
      <c r="I31" s="7" t="s">
        <v>76</v>
      </c>
      <c r="J31" s="9">
        <f t="shared" si="3"/>
        <v>-2147475421</v>
      </c>
      <c r="K31" s="10" t="str">
        <f t="shared" si="4"/>
        <v>80002023</v>
      </c>
      <c r="L31" s="11" t="s">
        <v>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 t="s">
        <v>77</v>
      </c>
      <c r="B32" s="26">
        <v>3.0</v>
      </c>
      <c r="C32" s="14" t="s">
        <v>75</v>
      </c>
      <c r="D32" s="14"/>
      <c r="E32" s="15">
        <v>1.0</v>
      </c>
      <c r="F32" s="15">
        <v>100011.0</v>
      </c>
      <c r="G32" s="16">
        <f t="shared" si="13"/>
        <v>28799</v>
      </c>
      <c r="H32" s="16">
        <f t="shared" si="14"/>
        <v>4131</v>
      </c>
      <c r="I32" s="14" t="s">
        <v>78</v>
      </c>
      <c r="J32" s="16">
        <f t="shared" si="3"/>
        <v>-2147479517</v>
      </c>
      <c r="K32" s="17" t="str">
        <f t="shared" si="4"/>
        <v>80001023</v>
      </c>
      <c r="L32" s="18" t="s">
        <v>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 t="s">
        <v>79</v>
      </c>
      <c r="B33" s="26">
        <v>3.0</v>
      </c>
      <c r="C33" s="14" t="s">
        <v>75</v>
      </c>
      <c r="D33" s="14"/>
      <c r="E33" s="15">
        <v>0.0</v>
      </c>
      <c r="F33" s="15">
        <v>100011.0</v>
      </c>
      <c r="G33" s="16">
        <f t="shared" si="13"/>
        <v>28799</v>
      </c>
      <c r="H33" s="16">
        <f t="shared" si="14"/>
        <v>35</v>
      </c>
      <c r="I33" s="14" t="s">
        <v>80</v>
      </c>
      <c r="J33" s="16">
        <f t="shared" si="3"/>
        <v>-2147483613</v>
      </c>
      <c r="K33" s="17" t="str">
        <f t="shared" si="4"/>
        <v>80000023</v>
      </c>
      <c r="L33" s="18" t="s">
        <v>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s">
        <v>81</v>
      </c>
      <c r="B34" s="30">
        <v>5.0</v>
      </c>
      <c r="C34" s="14" t="s">
        <v>13</v>
      </c>
      <c r="D34" s="14"/>
      <c r="E34" s="15">
        <v>10.0</v>
      </c>
      <c r="F34" s="15">
        <v>11.0</v>
      </c>
      <c r="G34" s="16">
        <f t="shared" si="13"/>
        <v>28799</v>
      </c>
      <c r="H34" s="16">
        <f t="shared" si="14"/>
        <v>8195</v>
      </c>
      <c r="I34" s="14" t="s">
        <v>82</v>
      </c>
      <c r="J34" s="16">
        <f t="shared" si="3"/>
        <v>-2147475453</v>
      </c>
      <c r="K34" s="17" t="str">
        <f t="shared" si="4"/>
        <v>80002003</v>
      </c>
      <c r="L34" s="18" t="s">
        <v>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 t="s">
        <v>83</v>
      </c>
      <c r="B35" s="29">
        <v>6.0</v>
      </c>
      <c r="C35" s="14" t="s">
        <v>13</v>
      </c>
      <c r="D35" s="14"/>
      <c r="E35" s="15">
        <v>1.0</v>
      </c>
      <c r="F35" s="15">
        <v>11.0</v>
      </c>
      <c r="G35" s="16">
        <f t="shared" si="13"/>
        <v>28799</v>
      </c>
      <c r="H35" s="16">
        <f t="shared" si="14"/>
        <v>4099</v>
      </c>
      <c r="I35" s="14" t="s">
        <v>84</v>
      </c>
      <c r="J35" s="16">
        <f t="shared" si="3"/>
        <v>-2147479549</v>
      </c>
      <c r="K35" s="17" t="str">
        <f t="shared" si="4"/>
        <v>80001003</v>
      </c>
      <c r="L35" s="18" t="s">
        <v>15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 t="s">
        <v>85</v>
      </c>
      <c r="B36" s="29">
        <v>6.0</v>
      </c>
      <c r="C36" s="14" t="s">
        <v>13</v>
      </c>
      <c r="D36" s="14"/>
      <c r="E36" s="15">
        <v>101.0</v>
      </c>
      <c r="F36" s="15">
        <v>11.0</v>
      </c>
      <c r="G36" s="16">
        <f t="shared" si="13"/>
        <v>28799</v>
      </c>
      <c r="H36" s="16">
        <f t="shared" si="14"/>
        <v>20483</v>
      </c>
      <c r="I36" s="14" t="s">
        <v>86</v>
      </c>
      <c r="J36" s="16">
        <f t="shared" si="3"/>
        <v>-2147463165</v>
      </c>
      <c r="K36" s="17" t="str">
        <f t="shared" si="4"/>
        <v>80005003</v>
      </c>
      <c r="L36" s="18" t="s">
        <v>15</v>
      </c>
      <c r="M36" s="4"/>
      <c r="N36" s="4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 t="s">
        <v>87</v>
      </c>
      <c r="B37" s="29">
        <v>6.0</v>
      </c>
      <c r="C37" s="14" t="s">
        <v>13</v>
      </c>
      <c r="D37" s="14"/>
      <c r="E37" s="15">
        <v>0.0</v>
      </c>
      <c r="F37" s="15">
        <v>11.0</v>
      </c>
      <c r="G37" s="16">
        <f t="shared" si="13"/>
        <v>28799</v>
      </c>
      <c r="H37" s="16">
        <f t="shared" si="14"/>
        <v>3</v>
      </c>
      <c r="I37" s="14" t="s">
        <v>88</v>
      </c>
      <c r="J37" s="16">
        <f t="shared" si="3"/>
        <v>-2147483645</v>
      </c>
      <c r="K37" s="17" t="str">
        <f t="shared" si="4"/>
        <v>80000003</v>
      </c>
      <c r="L37" s="18" t="s">
        <v>15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 t="s">
        <v>89</v>
      </c>
      <c r="B38" s="29">
        <v>6.0</v>
      </c>
      <c r="C38" s="14" t="s">
        <v>13</v>
      </c>
      <c r="D38" s="14"/>
      <c r="E38" s="15">
        <v>100.0</v>
      </c>
      <c r="F38" s="15">
        <v>11.0</v>
      </c>
      <c r="G38" s="16">
        <f t="shared" si="13"/>
        <v>28799</v>
      </c>
      <c r="H38" s="16">
        <f t="shared" si="14"/>
        <v>16387</v>
      </c>
      <c r="I38" s="14" t="s">
        <v>90</v>
      </c>
      <c r="J38" s="16">
        <f t="shared" si="3"/>
        <v>-2147467261</v>
      </c>
      <c r="K38" s="17" t="str">
        <f t="shared" si="4"/>
        <v>80004003</v>
      </c>
      <c r="L38" s="18" t="s">
        <v>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91</v>
      </c>
      <c r="B39" s="31">
        <v>4.0</v>
      </c>
      <c r="C39" s="7" t="s">
        <v>92</v>
      </c>
      <c r="D39" s="7"/>
      <c r="E39" s="8">
        <v>0.0</v>
      </c>
      <c r="F39" s="8">
        <v>1100011.0</v>
      </c>
      <c r="G39" s="9">
        <f t="shared" si="13"/>
        <v>28799</v>
      </c>
      <c r="H39" s="9">
        <f t="shared" si="14"/>
        <v>99</v>
      </c>
      <c r="I39" s="7" t="s">
        <v>93</v>
      </c>
      <c r="J39" s="9">
        <f t="shared" si="3"/>
        <v>-2147483549</v>
      </c>
      <c r="K39" s="10" t="str">
        <f t="shared" si="4"/>
        <v>80000063</v>
      </c>
      <c r="L39" s="11" t="s">
        <v>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 t="s">
        <v>94</v>
      </c>
      <c r="B40" s="32">
        <v>4.0</v>
      </c>
      <c r="C40" s="14" t="s">
        <v>92</v>
      </c>
      <c r="D40" s="14"/>
      <c r="E40" s="15">
        <v>1.0</v>
      </c>
      <c r="F40" s="15">
        <v>1100011.0</v>
      </c>
      <c r="G40" s="16">
        <f t="shared" si="13"/>
        <v>28799</v>
      </c>
      <c r="H40" s="16">
        <f t="shared" si="14"/>
        <v>4195</v>
      </c>
      <c r="I40" s="14" t="s">
        <v>95</v>
      </c>
      <c r="J40" s="16">
        <f t="shared" si="3"/>
        <v>-2147479453</v>
      </c>
      <c r="K40" s="17" t="str">
        <f t="shared" si="4"/>
        <v>80001063</v>
      </c>
      <c r="L40" s="18" t="s">
        <v>15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 t="s">
        <v>96</v>
      </c>
      <c r="B41" s="32">
        <v>4.0</v>
      </c>
      <c r="C41" s="14" t="s">
        <v>92</v>
      </c>
      <c r="D41" s="14"/>
      <c r="E41" s="15">
        <v>100.0</v>
      </c>
      <c r="F41" s="15">
        <v>1100011.0</v>
      </c>
      <c r="G41" s="16">
        <f t="shared" si="13"/>
        <v>28799</v>
      </c>
      <c r="H41" s="16">
        <f t="shared" si="14"/>
        <v>16483</v>
      </c>
      <c r="I41" s="14" t="s">
        <v>97</v>
      </c>
      <c r="J41" s="16">
        <f t="shared" si="3"/>
        <v>-2147467165</v>
      </c>
      <c r="K41" s="17" t="str">
        <f t="shared" si="4"/>
        <v>80004063</v>
      </c>
      <c r="L41" s="18" t="s">
        <v>15</v>
      </c>
      <c r="M41" s="4"/>
      <c r="N41" s="1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 t="s">
        <v>98</v>
      </c>
      <c r="B42" s="32">
        <v>4.0</v>
      </c>
      <c r="C42" s="14" t="s">
        <v>92</v>
      </c>
      <c r="D42" s="14"/>
      <c r="E42" s="15">
        <v>101.0</v>
      </c>
      <c r="F42" s="15">
        <v>1100011.0</v>
      </c>
      <c r="G42" s="16">
        <f t="shared" si="13"/>
        <v>28799</v>
      </c>
      <c r="H42" s="16">
        <f t="shared" si="14"/>
        <v>20579</v>
      </c>
      <c r="I42" s="14" t="s">
        <v>99</v>
      </c>
      <c r="J42" s="16">
        <f t="shared" si="3"/>
        <v>-2147463069</v>
      </c>
      <c r="K42" s="17" t="str">
        <f t="shared" si="4"/>
        <v>80005063</v>
      </c>
      <c r="L42" s="18" t="s">
        <v>15</v>
      </c>
      <c r="M42" s="4"/>
      <c r="N42" s="4"/>
      <c r="O42" s="15"/>
      <c r="P42" s="33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 t="s">
        <v>100</v>
      </c>
      <c r="B43" s="32">
        <v>4.0</v>
      </c>
      <c r="C43" s="14" t="s">
        <v>92</v>
      </c>
      <c r="D43" s="14"/>
      <c r="E43" s="15">
        <v>110.0</v>
      </c>
      <c r="F43" s="15">
        <v>1100011.0</v>
      </c>
      <c r="G43" s="16">
        <f t="shared" si="13"/>
        <v>28799</v>
      </c>
      <c r="H43" s="16">
        <f t="shared" si="14"/>
        <v>24675</v>
      </c>
      <c r="I43" s="14" t="s">
        <v>101</v>
      </c>
      <c r="J43" s="16">
        <f t="shared" si="3"/>
        <v>-2147458973</v>
      </c>
      <c r="K43" s="17" t="str">
        <f t="shared" si="4"/>
        <v>80006063</v>
      </c>
      <c r="L43" s="18" t="s">
        <v>15</v>
      </c>
      <c r="M43" s="4"/>
      <c r="N43" s="4"/>
      <c r="O43" s="15"/>
      <c r="P43" s="33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 t="s">
        <v>102</v>
      </c>
      <c r="B44" s="32">
        <v>4.0</v>
      </c>
      <c r="C44" s="14" t="s">
        <v>92</v>
      </c>
      <c r="D44" s="14"/>
      <c r="E44" s="15">
        <v>111.0</v>
      </c>
      <c r="F44" s="15">
        <v>1100011.0</v>
      </c>
      <c r="G44" s="16">
        <f t="shared" si="13"/>
        <v>28799</v>
      </c>
      <c r="H44" s="16">
        <f t="shared" si="14"/>
        <v>28771</v>
      </c>
      <c r="I44" s="14" t="s">
        <v>103</v>
      </c>
      <c r="J44" s="16">
        <f t="shared" si="3"/>
        <v>-2147454877</v>
      </c>
      <c r="K44" s="17" t="str">
        <f t="shared" si="4"/>
        <v>80007063</v>
      </c>
      <c r="L44" s="18" t="s">
        <v>15</v>
      </c>
      <c r="M44" s="4"/>
      <c r="N44" s="4"/>
      <c r="O44" s="15"/>
      <c r="P44" s="33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 t="s">
        <v>104</v>
      </c>
      <c r="B45" s="26">
        <v>3.0</v>
      </c>
      <c r="C45" s="14" t="s">
        <v>105</v>
      </c>
      <c r="D45" s="4"/>
      <c r="E45" s="4"/>
      <c r="F45" s="15">
        <v>1101111.0</v>
      </c>
      <c r="G45" s="19">
        <f>G$60</f>
        <v>127</v>
      </c>
      <c r="H45" s="16">
        <f>BIN2DEC(F45)</f>
        <v>111</v>
      </c>
      <c r="I45" s="14" t="s">
        <v>106</v>
      </c>
      <c r="J45" s="16">
        <f t="shared" si="3"/>
        <v>-2147483537</v>
      </c>
      <c r="K45" s="17" t="str">
        <f t="shared" si="4"/>
        <v>8000006F</v>
      </c>
      <c r="L45" s="20" t="s">
        <v>37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 t="s">
        <v>107</v>
      </c>
      <c r="B46" s="26">
        <v>3.0</v>
      </c>
      <c r="C46" s="14" t="s">
        <v>13</v>
      </c>
      <c r="D46" s="14"/>
      <c r="E46" s="15">
        <v>0.0</v>
      </c>
      <c r="F46" s="15">
        <v>1100111.0</v>
      </c>
      <c r="G46" s="16">
        <f t="shared" ref="G46:G49" si="15">G$59+G$60</f>
        <v>28799</v>
      </c>
      <c r="H46" s="16">
        <f t="shared" ref="H46:H49" si="16">BIN2DEC(F46)+BITLSHIFT(BIN2DEC(E46),12)</f>
        <v>103</v>
      </c>
      <c r="I46" s="14" t="s">
        <v>108</v>
      </c>
      <c r="J46" s="16">
        <f t="shared" si="3"/>
        <v>-2147483545</v>
      </c>
      <c r="K46" s="17" t="str">
        <f t="shared" si="4"/>
        <v>80000067</v>
      </c>
      <c r="L46" s="18" t="s">
        <v>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4" t="s">
        <v>109</v>
      </c>
      <c r="B47" s="35"/>
      <c r="C47" s="35"/>
      <c r="D47" s="35"/>
      <c r="E47" s="8">
        <v>0.0</v>
      </c>
      <c r="F47" s="8">
        <v>1111.0</v>
      </c>
      <c r="G47" s="9">
        <f t="shared" si="15"/>
        <v>28799</v>
      </c>
      <c r="H47" s="9">
        <f t="shared" si="16"/>
        <v>15</v>
      </c>
      <c r="I47" s="7" t="s">
        <v>110</v>
      </c>
      <c r="J47" s="9">
        <f t="shared" si="3"/>
        <v>-2147483633</v>
      </c>
      <c r="K47" s="10" t="str">
        <f t="shared" si="4"/>
        <v>8000000F</v>
      </c>
      <c r="L47" s="11" t="s">
        <v>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6" t="s">
        <v>111</v>
      </c>
      <c r="B48" s="4"/>
      <c r="C48" s="4"/>
      <c r="D48" s="4"/>
      <c r="E48" s="15">
        <v>0.0</v>
      </c>
      <c r="F48" s="15">
        <v>1110011.0</v>
      </c>
      <c r="G48" s="16">
        <f t="shared" si="15"/>
        <v>28799</v>
      </c>
      <c r="H48" s="16">
        <f t="shared" si="16"/>
        <v>115</v>
      </c>
      <c r="I48" s="14" t="s">
        <v>112</v>
      </c>
      <c r="J48" s="16">
        <f t="shared" si="3"/>
        <v>-2147483533</v>
      </c>
      <c r="K48" s="17" t="str">
        <f t="shared" si="4"/>
        <v>80000073</v>
      </c>
      <c r="L48" s="18" t="s">
        <v>15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6" t="s">
        <v>113</v>
      </c>
      <c r="B49" s="4"/>
      <c r="C49" s="4"/>
      <c r="D49" s="4"/>
      <c r="E49" s="15">
        <v>0.0</v>
      </c>
      <c r="F49" s="15">
        <v>1110011.0</v>
      </c>
      <c r="G49" s="16">
        <f t="shared" si="15"/>
        <v>28799</v>
      </c>
      <c r="H49" s="16">
        <f t="shared" si="16"/>
        <v>115</v>
      </c>
      <c r="I49" s="14" t="s">
        <v>114</v>
      </c>
      <c r="J49" s="16">
        <f t="shared" si="3"/>
        <v>-2147483533</v>
      </c>
      <c r="K49" s="17" t="str">
        <f t="shared" si="4"/>
        <v>80000073</v>
      </c>
      <c r="L49" s="18" t="s">
        <v>15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7">
      <c r="G57" s="37" t="s">
        <v>6</v>
      </c>
    </row>
    <row r="58">
      <c r="F58" s="37" t="s">
        <v>3</v>
      </c>
      <c r="G58" s="38">
        <f>BITLSHIFT(BIN2DEC(1111111),25)</f>
        <v>4261412864</v>
      </c>
    </row>
    <row r="59">
      <c r="F59" s="37" t="s">
        <v>4</v>
      </c>
      <c r="G59" s="38">
        <f>BITLSHIFT(BIN2DEC(111),12)</f>
        <v>28672</v>
      </c>
    </row>
    <row r="60">
      <c r="F60" s="37" t="s">
        <v>5</v>
      </c>
      <c r="G60" s="38">
        <f>BITLSHIFT(BIN2DEC(1111111),0)</f>
        <v>127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hidden="1" min="2" max="2" width="14.43"/>
    <col customWidth="1" hidden="1" min="3" max="3" width="13.43"/>
    <col hidden="1" min="4" max="4" width="14.43"/>
    <col hidden="1" min="8" max="8" width="14.43"/>
  </cols>
  <sheetData>
    <row r="1">
      <c r="A1" s="39" t="s">
        <v>115</v>
      </c>
      <c r="B1" s="39" t="s">
        <v>116</v>
      </c>
      <c r="C1" s="39" t="s">
        <v>117</v>
      </c>
      <c r="D1" s="39" t="s">
        <v>118</v>
      </c>
      <c r="E1" s="39" t="s">
        <v>116</v>
      </c>
      <c r="F1" s="39" t="s">
        <v>117</v>
      </c>
      <c r="G1" s="39" t="s">
        <v>118</v>
      </c>
      <c r="H1" s="39" t="s">
        <v>119</v>
      </c>
    </row>
    <row r="2">
      <c r="A2" s="40" t="s">
        <v>120</v>
      </c>
      <c r="B2" s="41">
        <v>3705329.0</v>
      </c>
      <c r="C2" s="42">
        <v>1.124222E7</v>
      </c>
      <c r="D2" s="43">
        <f t="shared" ref="D2:D22" si="1">IF(B2&gt;0, ROUND(C2/B2,3),0)</f>
        <v>3.034</v>
      </c>
      <c r="E2" s="41">
        <v>3839249.0</v>
      </c>
      <c r="F2" s="42">
        <v>1.1544344E7</v>
      </c>
      <c r="G2" s="43">
        <f t="shared" ref="G2:G22" si="2">IF(E2&gt;0, ROUND(F2/E2,3),0)</f>
        <v>3.007</v>
      </c>
      <c r="H2" s="44">
        <f t="shared" ref="H2:H22" si="3">ROUND(E2/B2,3)</f>
        <v>1.036</v>
      </c>
    </row>
    <row r="3">
      <c r="A3" s="40" t="s">
        <v>121</v>
      </c>
      <c r="B3" s="41">
        <v>3152613.0</v>
      </c>
      <c r="C3" s="42">
        <v>8865795.0</v>
      </c>
      <c r="D3" s="43">
        <f t="shared" si="1"/>
        <v>2.812</v>
      </c>
      <c r="E3" s="41">
        <v>3226653.0</v>
      </c>
      <c r="F3" s="42">
        <v>9046915.0</v>
      </c>
      <c r="G3" s="43">
        <f t="shared" si="2"/>
        <v>2.804</v>
      </c>
      <c r="H3" s="44">
        <f t="shared" si="3"/>
        <v>1.023</v>
      </c>
    </row>
    <row r="4">
      <c r="A4" s="40" t="s">
        <v>122</v>
      </c>
      <c r="B4" s="41">
        <v>2112304.0</v>
      </c>
      <c r="C4" s="42">
        <v>7106855.0</v>
      </c>
      <c r="D4" s="43">
        <f t="shared" si="1"/>
        <v>3.365</v>
      </c>
      <c r="E4" s="41">
        <v>2112260.0</v>
      </c>
      <c r="F4" s="42">
        <v>7106643.0</v>
      </c>
      <c r="G4" s="43">
        <f t="shared" si="2"/>
        <v>3.364</v>
      </c>
      <c r="H4" s="44">
        <f t="shared" si="3"/>
        <v>1</v>
      </c>
    </row>
    <row r="5">
      <c r="A5" s="40" t="s">
        <v>123</v>
      </c>
      <c r="B5" s="41">
        <v>1236009.0</v>
      </c>
      <c r="C5" s="42">
        <v>4089093.0</v>
      </c>
      <c r="D5" s="43">
        <f t="shared" si="1"/>
        <v>3.308</v>
      </c>
      <c r="E5" s="41">
        <v>1269455.0</v>
      </c>
      <c r="F5" s="42">
        <v>4161610.0</v>
      </c>
      <c r="G5" s="43">
        <f t="shared" si="2"/>
        <v>3.278</v>
      </c>
      <c r="H5" s="44">
        <f t="shared" si="3"/>
        <v>1.027</v>
      </c>
    </row>
    <row r="6">
      <c r="A6" s="40" t="s">
        <v>124</v>
      </c>
      <c r="B6" s="41">
        <v>775839.0</v>
      </c>
      <c r="C6" s="42">
        <v>2328054.0</v>
      </c>
      <c r="D6" s="43">
        <f t="shared" si="1"/>
        <v>3.001</v>
      </c>
      <c r="E6" s="41">
        <v>788629.0</v>
      </c>
      <c r="F6" s="42">
        <v>2368798.0</v>
      </c>
      <c r="G6" s="43">
        <f t="shared" si="2"/>
        <v>3.004</v>
      </c>
      <c r="H6" s="44">
        <f t="shared" si="3"/>
        <v>1.016</v>
      </c>
    </row>
    <row r="7">
      <c r="A7" s="40" t="s">
        <v>125</v>
      </c>
      <c r="B7" s="41">
        <v>576416.0</v>
      </c>
      <c r="C7" s="42">
        <v>1764081.0</v>
      </c>
      <c r="D7" s="43">
        <f t="shared" si="1"/>
        <v>3.06</v>
      </c>
      <c r="E7" s="41">
        <v>568212.0</v>
      </c>
      <c r="F7" s="42">
        <v>1745094.0</v>
      </c>
      <c r="G7" s="43">
        <f t="shared" si="2"/>
        <v>3.071</v>
      </c>
      <c r="H7" s="44">
        <f t="shared" si="3"/>
        <v>0.986</v>
      </c>
    </row>
    <row r="8">
      <c r="A8" s="40" t="s">
        <v>126</v>
      </c>
      <c r="B8" s="41">
        <v>298514.0</v>
      </c>
      <c r="C8" s="42">
        <v>896873.0</v>
      </c>
      <c r="D8" s="43">
        <f t="shared" si="1"/>
        <v>3.004</v>
      </c>
      <c r="E8" s="41">
        <v>307496.0</v>
      </c>
      <c r="F8" s="42">
        <v>918027.0</v>
      </c>
      <c r="G8" s="43">
        <f t="shared" si="2"/>
        <v>2.985</v>
      </c>
      <c r="H8" s="44">
        <f t="shared" si="3"/>
        <v>1.03</v>
      </c>
    </row>
    <row r="9">
      <c r="A9" s="40" t="s">
        <v>127</v>
      </c>
      <c r="B9" s="41">
        <v>225303.0</v>
      </c>
      <c r="C9" s="42">
        <v>706141.0</v>
      </c>
      <c r="D9" s="43">
        <f t="shared" si="1"/>
        <v>3.134</v>
      </c>
      <c r="E9" s="41">
        <v>225479.0</v>
      </c>
      <c r="F9" s="42">
        <v>708031.0</v>
      </c>
      <c r="G9" s="43">
        <f t="shared" si="2"/>
        <v>3.14</v>
      </c>
      <c r="H9" s="44">
        <f t="shared" si="3"/>
        <v>1.001</v>
      </c>
    </row>
    <row r="10">
      <c r="A10" s="40" t="s">
        <v>128</v>
      </c>
      <c r="B10" s="41">
        <v>88812.0</v>
      </c>
      <c r="C10" s="42">
        <v>303314.0</v>
      </c>
      <c r="D10" s="43">
        <f t="shared" si="1"/>
        <v>3.415</v>
      </c>
      <c r="E10" s="41">
        <v>94209.0</v>
      </c>
      <c r="F10" s="42">
        <v>315711.0</v>
      </c>
      <c r="G10" s="43">
        <f t="shared" si="2"/>
        <v>3.351</v>
      </c>
      <c r="H10" s="44">
        <f t="shared" si="3"/>
        <v>1.061</v>
      </c>
    </row>
    <row r="11">
      <c r="A11" s="40" t="s">
        <v>129</v>
      </c>
      <c r="B11" s="41">
        <v>80171.0</v>
      </c>
      <c r="C11" s="42">
        <v>254374.0</v>
      </c>
      <c r="D11" s="43">
        <f t="shared" si="1"/>
        <v>3.173</v>
      </c>
      <c r="E11" s="41">
        <v>80269.0</v>
      </c>
      <c r="F11" s="42">
        <v>254568.0</v>
      </c>
      <c r="G11" s="43">
        <f t="shared" si="2"/>
        <v>3.171</v>
      </c>
      <c r="H11" s="44">
        <f t="shared" si="3"/>
        <v>1.001</v>
      </c>
    </row>
    <row r="12">
      <c r="A12" s="40" t="s">
        <v>130</v>
      </c>
      <c r="B12" s="41">
        <v>61422.0</v>
      </c>
      <c r="C12" s="42">
        <v>172338.0</v>
      </c>
      <c r="D12" s="43">
        <f t="shared" si="1"/>
        <v>2.806</v>
      </c>
      <c r="E12" s="41">
        <v>61007.0</v>
      </c>
      <c r="F12" s="42">
        <v>171435.0</v>
      </c>
      <c r="G12" s="43">
        <f t="shared" si="2"/>
        <v>2.81</v>
      </c>
      <c r="H12" s="44">
        <f t="shared" si="3"/>
        <v>0.993</v>
      </c>
    </row>
    <row r="13">
      <c r="A13" s="40" t="s">
        <v>131</v>
      </c>
      <c r="B13" s="41">
        <v>43028.0</v>
      </c>
      <c r="C13" s="42">
        <v>147420.0</v>
      </c>
      <c r="D13" s="43">
        <f t="shared" si="1"/>
        <v>3.426</v>
      </c>
      <c r="E13" s="41">
        <v>43267.0</v>
      </c>
      <c r="F13" s="42">
        <v>147979.0</v>
      </c>
      <c r="G13" s="43">
        <f t="shared" si="2"/>
        <v>3.42</v>
      </c>
      <c r="H13" s="44">
        <f t="shared" si="3"/>
        <v>1.006</v>
      </c>
    </row>
    <row r="14">
      <c r="A14" s="40" t="s">
        <v>132</v>
      </c>
      <c r="B14" s="41">
        <v>24771.0</v>
      </c>
      <c r="C14" s="42">
        <v>84823.0</v>
      </c>
      <c r="D14" s="43">
        <f t="shared" si="1"/>
        <v>3.424</v>
      </c>
      <c r="E14" s="41">
        <v>23323.0</v>
      </c>
      <c r="F14" s="42">
        <v>80686.0</v>
      </c>
      <c r="G14" s="43">
        <f t="shared" si="2"/>
        <v>3.46</v>
      </c>
      <c r="H14" s="44">
        <f t="shared" si="3"/>
        <v>0.942</v>
      </c>
    </row>
    <row r="15">
      <c r="A15" s="40" t="s">
        <v>133</v>
      </c>
      <c r="B15" s="41">
        <v>22601.0</v>
      </c>
      <c r="C15" s="42">
        <v>59728.0</v>
      </c>
      <c r="D15" s="43">
        <f t="shared" si="1"/>
        <v>2.643</v>
      </c>
      <c r="E15" s="41">
        <v>22609.0</v>
      </c>
      <c r="F15" s="42">
        <v>59753.0</v>
      </c>
      <c r="G15" s="43">
        <f t="shared" si="2"/>
        <v>2.643</v>
      </c>
      <c r="H15" s="44">
        <f t="shared" si="3"/>
        <v>1</v>
      </c>
    </row>
    <row r="16">
      <c r="A16" s="40" t="s">
        <v>134</v>
      </c>
      <c r="B16" s="41">
        <v>21314.0</v>
      </c>
      <c r="C16" s="42">
        <v>58797.0</v>
      </c>
      <c r="D16" s="43">
        <f t="shared" si="1"/>
        <v>2.759</v>
      </c>
      <c r="E16" s="41">
        <v>21685.0</v>
      </c>
      <c r="F16" s="42">
        <v>59905.0</v>
      </c>
      <c r="G16" s="43">
        <f t="shared" si="2"/>
        <v>2.763</v>
      </c>
      <c r="H16" s="44">
        <f t="shared" si="3"/>
        <v>1.017</v>
      </c>
    </row>
    <row r="17">
      <c r="A17" s="40" t="s">
        <v>135</v>
      </c>
      <c r="B17" s="41">
        <v>11654.0</v>
      </c>
      <c r="C17" s="42">
        <v>37476.0</v>
      </c>
      <c r="D17" s="43">
        <f t="shared" si="1"/>
        <v>3.216</v>
      </c>
      <c r="E17" s="41">
        <v>11765.0</v>
      </c>
      <c r="F17" s="42">
        <v>36859.0</v>
      </c>
      <c r="G17" s="43">
        <f t="shared" si="2"/>
        <v>3.133</v>
      </c>
      <c r="H17" s="44">
        <f t="shared" si="3"/>
        <v>1.01</v>
      </c>
    </row>
    <row r="18">
      <c r="A18" s="40" t="s">
        <v>136</v>
      </c>
      <c r="B18" s="41">
        <v>10824.0</v>
      </c>
      <c r="C18" s="42">
        <v>27343.0</v>
      </c>
      <c r="D18" s="43">
        <f t="shared" si="1"/>
        <v>2.526</v>
      </c>
      <c r="E18" s="41">
        <v>10847.0</v>
      </c>
      <c r="F18" s="42">
        <v>27425.0</v>
      </c>
      <c r="G18" s="43">
        <f t="shared" si="2"/>
        <v>2.528</v>
      </c>
      <c r="H18" s="44">
        <f t="shared" si="3"/>
        <v>1.002</v>
      </c>
    </row>
    <row r="19">
      <c r="A19" s="40" t="s">
        <v>137</v>
      </c>
      <c r="B19" s="41">
        <v>8674.0</v>
      </c>
      <c r="C19" s="42">
        <v>24293.0</v>
      </c>
      <c r="D19" s="43">
        <f t="shared" si="1"/>
        <v>2.801</v>
      </c>
      <c r="E19" s="41">
        <v>8671.0</v>
      </c>
      <c r="F19" s="42">
        <v>24219.0</v>
      </c>
      <c r="G19" s="43">
        <f t="shared" si="2"/>
        <v>2.793</v>
      </c>
      <c r="H19" s="44">
        <f t="shared" si="3"/>
        <v>1</v>
      </c>
    </row>
    <row r="20">
      <c r="A20" s="40" t="s">
        <v>138</v>
      </c>
      <c r="B20" s="41">
        <v>2562.0</v>
      </c>
      <c r="C20" s="42">
        <v>7902.0</v>
      </c>
      <c r="D20" s="43">
        <f t="shared" si="1"/>
        <v>3.084</v>
      </c>
      <c r="E20" s="41">
        <v>2597.0</v>
      </c>
      <c r="F20" s="42">
        <v>7961.0</v>
      </c>
      <c r="G20" s="43">
        <f t="shared" si="2"/>
        <v>3.065</v>
      </c>
      <c r="H20" s="44">
        <f t="shared" si="3"/>
        <v>1.014</v>
      </c>
    </row>
    <row r="21">
      <c r="A21" s="40" t="s">
        <v>139</v>
      </c>
      <c r="B21" s="41">
        <v>1967.0</v>
      </c>
      <c r="C21" s="42">
        <v>10423.0</v>
      </c>
      <c r="D21" s="43">
        <f t="shared" si="1"/>
        <v>5.299</v>
      </c>
      <c r="E21" s="41">
        <v>1943.0</v>
      </c>
      <c r="F21" s="42">
        <v>10361.0</v>
      </c>
      <c r="G21" s="43">
        <f t="shared" si="2"/>
        <v>5.332</v>
      </c>
      <c r="H21" s="44">
        <f t="shared" si="3"/>
        <v>0.988</v>
      </c>
    </row>
    <row r="22">
      <c r="A22" s="40" t="s">
        <v>140</v>
      </c>
      <c r="B22" s="41">
        <v>1121.0</v>
      </c>
      <c r="C22" s="42">
        <v>4655.0</v>
      </c>
      <c r="D22" s="43">
        <f t="shared" si="1"/>
        <v>4.153</v>
      </c>
      <c r="E22" s="41">
        <v>1095.0</v>
      </c>
      <c r="F22" s="42">
        <v>4527.0</v>
      </c>
      <c r="G22" s="43">
        <f t="shared" si="2"/>
        <v>4.134</v>
      </c>
      <c r="H22" s="44">
        <f t="shared" si="3"/>
        <v>0.977</v>
      </c>
    </row>
    <row r="23">
      <c r="B23" s="45"/>
      <c r="D23" s="46">
        <f>AVERAGE(D2:D22)</f>
        <v>3.211571429</v>
      </c>
      <c r="G23" s="46">
        <f t="shared" ref="G23:H23" si="4">AVERAGE(G2:G22)</f>
        <v>3.202666667</v>
      </c>
      <c r="H23" s="46">
        <f t="shared" si="4"/>
        <v>1.006190476</v>
      </c>
    </row>
  </sheetData>
  <conditionalFormatting sqref="D2:D22 G2:G22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45.43"/>
  </cols>
  <sheetData>
    <row r="1">
      <c r="A1" s="47" t="s">
        <v>141</v>
      </c>
      <c r="B1" s="47" t="s">
        <v>142</v>
      </c>
      <c r="C1" s="47" t="s">
        <v>143</v>
      </c>
      <c r="D1" s="47" t="s">
        <v>144</v>
      </c>
      <c r="E1" s="47" t="s">
        <v>6</v>
      </c>
      <c r="F1" s="47" t="s">
        <v>145</v>
      </c>
    </row>
    <row r="2">
      <c r="A2" s="48" t="s">
        <v>146</v>
      </c>
      <c r="B2" s="48"/>
      <c r="C2" s="48"/>
      <c r="D2" s="48"/>
      <c r="E2" s="49"/>
      <c r="F2" s="49"/>
    </row>
    <row r="3">
      <c r="A3" s="47"/>
      <c r="B3" s="50" t="s">
        <v>4</v>
      </c>
      <c r="C3" s="50">
        <v>3.0</v>
      </c>
      <c r="D3" s="50">
        <v>12.0</v>
      </c>
      <c r="E3" s="51">
        <f>BITLSHIFT( POWER(2,C3)-1,D3)</f>
        <v>28672</v>
      </c>
      <c r="F3" s="51"/>
    </row>
    <row r="4">
      <c r="A4" s="47"/>
      <c r="B4" s="50" t="s">
        <v>3</v>
      </c>
      <c r="C4" s="50">
        <v>7.0</v>
      </c>
      <c r="D4" s="50">
        <v>25.0</v>
      </c>
      <c r="E4" s="51">
        <f>BITLSHIFT(POWER(2,C4-1)-1,D4)</f>
        <v>2113929216</v>
      </c>
      <c r="F4" s="51">
        <f>BITLSHIFT(POWER(2,C4)-1,D4)-POWER(2,32)</f>
        <v>-33554432</v>
      </c>
    </row>
    <row r="5">
      <c r="A5" s="47"/>
      <c r="B5" s="50" t="s">
        <v>147</v>
      </c>
      <c r="C5" s="50"/>
      <c r="D5" s="50"/>
      <c r="E5" s="52"/>
      <c r="F5" s="51">
        <f>F4+E3</f>
        <v>-33525760</v>
      </c>
    </row>
    <row r="6">
      <c r="A6" s="47" t="s">
        <v>37</v>
      </c>
      <c r="B6" s="48" t="s">
        <v>148</v>
      </c>
      <c r="C6" s="48">
        <v>7.0</v>
      </c>
      <c r="D6" s="48">
        <v>0.0</v>
      </c>
      <c r="E6" s="49">
        <f>BITLSHIFT( POWER(2,C6)-1,D6)</f>
        <v>127</v>
      </c>
      <c r="F6" s="49"/>
    </row>
    <row r="7">
      <c r="A7" s="53" t="s">
        <v>15</v>
      </c>
      <c r="B7" s="48" t="s">
        <v>149</v>
      </c>
      <c r="C7" s="49"/>
      <c r="D7" s="49"/>
      <c r="E7" s="49">
        <f>E6+E3</f>
        <v>28799</v>
      </c>
      <c r="F7" s="49"/>
    </row>
    <row r="8">
      <c r="A8" s="53" t="s">
        <v>25</v>
      </c>
      <c r="B8" s="48" t="s">
        <v>150</v>
      </c>
      <c r="C8" s="49"/>
      <c r="D8" s="49"/>
      <c r="E8" s="49">
        <f>E3+E4+E6</f>
        <v>2113958015</v>
      </c>
      <c r="F8" s="49"/>
    </row>
    <row r="9">
      <c r="A9" s="54" t="s">
        <v>151</v>
      </c>
      <c r="B9" s="48" t="s">
        <v>152</v>
      </c>
      <c r="C9" s="48"/>
      <c r="D9" s="48"/>
      <c r="E9" s="49"/>
      <c r="F9" s="49"/>
    </row>
    <row r="10">
      <c r="A10" s="47" t="s">
        <v>13</v>
      </c>
      <c r="B10" s="48" t="s">
        <v>153</v>
      </c>
      <c r="C10" s="48">
        <v>12.0</v>
      </c>
      <c r="D10" s="48">
        <v>20.0</v>
      </c>
      <c r="E10" s="49">
        <f>BITLSHIFT( POWER(2,C10)-1,D10)-POWER(2,31)</f>
        <v>2146435072</v>
      </c>
      <c r="F10" s="49"/>
    </row>
    <row r="11">
      <c r="A11" s="47" t="s">
        <v>154</v>
      </c>
      <c r="B11" s="48" t="s">
        <v>155</v>
      </c>
      <c r="C11" s="48">
        <v>5.0</v>
      </c>
      <c r="D11" s="48">
        <v>15.0</v>
      </c>
      <c r="E11" s="49">
        <f t="shared" ref="E11:E16" si="1">BITLSHIFT( POWER(2,C11)-1,D11)</f>
        <v>1015808</v>
      </c>
      <c r="F11" s="49"/>
    </row>
    <row r="12">
      <c r="A12" s="47" t="s">
        <v>92</v>
      </c>
      <c r="B12" s="48" t="s">
        <v>156</v>
      </c>
      <c r="C12" s="48">
        <v>5.0</v>
      </c>
      <c r="D12" s="48">
        <v>20.0</v>
      </c>
      <c r="E12" s="49">
        <f t="shared" si="1"/>
        <v>32505856</v>
      </c>
      <c r="F12" s="49"/>
    </row>
    <row r="13">
      <c r="A13" s="47" t="s">
        <v>23</v>
      </c>
      <c r="B13" s="48" t="s">
        <v>157</v>
      </c>
      <c r="C13" s="48">
        <v>5.0</v>
      </c>
      <c r="D13" s="48">
        <v>7.0</v>
      </c>
      <c r="E13" s="49">
        <f t="shared" si="1"/>
        <v>3968</v>
      </c>
      <c r="F13" s="49"/>
    </row>
    <row r="14">
      <c r="A14" s="47" t="s">
        <v>105</v>
      </c>
      <c r="B14" s="48" t="s">
        <v>158</v>
      </c>
      <c r="C14" s="48">
        <v>1.0</v>
      </c>
      <c r="D14" s="48">
        <v>20.0</v>
      </c>
      <c r="E14" s="49">
        <f t="shared" si="1"/>
        <v>1048576</v>
      </c>
      <c r="F14" s="49"/>
    </row>
    <row r="15">
      <c r="A15" s="55" t="s">
        <v>159</v>
      </c>
      <c r="B15" s="56" t="s">
        <v>160</v>
      </c>
      <c r="C15" s="56">
        <v>4.0</v>
      </c>
      <c r="D15" s="56">
        <v>8.0</v>
      </c>
      <c r="E15" s="57">
        <f t="shared" si="1"/>
        <v>3840</v>
      </c>
      <c r="F15" s="49"/>
    </row>
    <row r="16">
      <c r="A16" s="55" t="s">
        <v>161</v>
      </c>
      <c r="B16" s="56" t="s">
        <v>162</v>
      </c>
      <c r="C16" s="56">
        <v>1.0</v>
      </c>
      <c r="D16" s="56">
        <v>7.0</v>
      </c>
      <c r="E16" s="57">
        <f t="shared" si="1"/>
        <v>128</v>
      </c>
      <c r="F16" s="49"/>
    </row>
    <row r="17">
      <c r="A17" s="58" t="s">
        <v>163</v>
      </c>
      <c r="B17" s="59" t="s">
        <v>164</v>
      </c>
    </row>
    <row r="19">
      <c r="A19" s="41" t="s">
        <v>165</v>
      </c>
    </row>
    <row r="20">
      <c r="A20" s="39" t="s">
        <v>151</v>
      </c>
      <c r="B20" s="41" t="s">
        <v>166</v>
      </c>
    </row>
    <row r="26">
      <c r="A26" s="39"/>
    </row>
    <row r="27">
      <c r="A27" s="39"/>
    </row>
    <row r="28">
      <c r="A28" s="39"/>
    </row>
    <row r="30">
      <c r="A30" s="39"/>
    </row>
  </sheetData>
  <drawing r:id="rId1"/>
</worksheet>
</file>