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v1-B\Documents\JVF\Project1\Exel\Atividades\"/>
    </mc:Choice>
  </mc:AlternateContent>
  <xr:revisionPtr revIDLastSave="0" documentId="13_ncr:1_{3F7DE7C5-7702-4C59-94AC-8E525CDF7297}" xr6:coauthVersionLast="36" xr6:coauthVersionMax="47" xr10:uidLastSave="{00000000-0000-0000-0000-000000000000}"/>
  <bookViews>
    <workbookView xWindow="0" yWindow="0" windowWidth="19200" windowHeight="7520" xr2:uid="{00000000-000D-0000-FFFF-FFFF00000000}"/>
  </bookViews>
  <sheets>
    <sheet name="Plan1" sheetId="1" r:id="rId1"/>
    <sheet name="Plan2" sheetId="2" r:id="rId2"/>
    <sheet name="Plan3" sheetId="3" r:id="rId3"/>
    <sheet name="Plan4" sheetId="4" r:id="rId4"/>
    <sheet name="Plan5" sheetId="5" r:id="rId5"/>
    <sheet name="Plan6" sheetId="6" r:id="rId6"/>
  </sheets>
  <calcPr calcId="191028"/>
</workbook>
</file>

<file path=xl/calcChain.xml><?xml version="1.0" encoding="utf-8"?>
<calcChain xmlns="http://schemas.openxmlformats.org/spreadsheetml/2006/main">
  <c r="H5" i="6" l="1"/>
  <c r="G5" i="6"/>
  <c r="F5" i="6"/>
  <c r="J12" i="5"/>
  <c r="J8" i="5"/>
  <c r="J4" i="5"/>
  <c r="H5" i="5"/>
  <c r="H6" i="5"/>
  <c r="H7" i="5"/>
  <c r="H8" i="5"/>
  <c r="H4" i="5"/>
  <c r="G5" i="5"/>
  <c r="G6" i="5"/>
  <c r="G7" i="5"/>
  <c r="G8" i="5"/>
  <c r="G4" i="5"/>
  <c r="F5" i="5"/>
  <c r="F6" i="5"/>
  <c r="F7" i="5"/>
  <c r="F8" i="5"/>
  <c r="F4" i="5"/>
  <c r="B23" i="4"/>
  <c r="B22" i="4"/>
  <c r="B21" i="4"/>
  <c r="B17" i="4"/>
  <c r="B16" i="4"/>
  <c r="B15" i="4"/>
  <c r="B14" i="4"/>
  <c r="B13" i="4"/>
  <c r="B12" i="4"/>
  <c r="H5" i="4"/>
  <c r="H6" i="4"/>
  <c r="H7" i="4"/>
  <c r="H8" i="4"/>
  <c r="H9" i="4"/>
  <c r="H4" i="4"/>
  <c r="G5" i="4"/>
  <c r="G6" i="4"/>
  <c r="G7" i="4"/>
  <c r="G8" i="4"/>
  <c r="G9" i="4"/>
  <c r="G4" i="4"/>
  <c r="E5" i="3"/>
  <c r="E6" i="3"/>
  <c r="E7" i="3"/>
  <c r="E8" i="3"/>
  <c r="E4" i="3"/>
  <c r="C36" i="2" l="1"/>
  <c r="C37" i="2"/>
  <c r="C38" i="2"/>
  <c r="C39" i="2"/>
  <c r="C40" i="2"/>
  <c r="C35" i="2"/>
  <c r="E23" i="2"/>
  <c r="E24" i="2"/>
  <c r="E25" i="2"/>
  <c r="E26" i="2"/>
  <c r="E27" i="2"/>
  <c r="E22" i="2"/>
  <c r="E5" i="2"/>
  <c r="E6" i="2"/>
  <c r="E7" i="2"/>
  <c r="E8" i="2"/>
  <c r="E9" i="2"/>
  <c r="E4" i="2"/>
  <c r="C5" i="2"/>
  <c r="C6" i="2"/>
  <c r="C7" i="2"/>
  <c r="C8" i="2"/>
  <c r="C9" i="2"/>
  <c r="C4" i="2"/>
  <c r="B15" i="1"/>
  <c r="B14" i="1"/>
  <c r="D3" i="1"/>
  <c r="D4" i="1"/>
  <c r="D5" i="1"/>
  <c r="D6" i="1"/>
  <c r="D7" i="1"/>
  <c r="D8" i="1"/>
  <c r="D9" i="1"/>
  <c r="D10" i="1"/>
  <c r="D11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ALUNO</author>
  </authors>
  <commentList>
    <comment ref="H4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SE VL. TOTAL FOR MAIOR QUE 1000; RESPONDER "PRODUTO CARO";SE VL. TOTAL FOR MENOR QUE 500; RESPONDER "BARATO";"PROMOÇÃO"</t>
        </r>
      </text>
    </comment>
    <comment ref="J4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BUSCAR VALOR MENOR NA COLUNA DE VL. TOTAL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8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BUSCAR VALOR MAIOR NA COLUNA DE VL. TOTAL</t>
        </r>
      </text>
    </comment>
    <comment ref="J12" authorId="0" shapeId="0" xr:uid="{00000000-0006-0000-0400-000008000000}">
      <text>
        <r>
          <rPr>
            <b/>
            <sz val="9"/>
            <color indexed="81"/>
            <rFont val="Tahoma"/>
            <family val="2"/>
          </rPr>
          <t>CALCULAR MÉDIA DOS VALORES TOTAIS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ALUNO</author>
  </authors>
  <commentList>
    <comment ref="E5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DIGITE O CÓDIGO DO PRODUTO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PROCURAR POR PRODUTO NA TABELA MATRIZ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>PROCURAR POR QTDE NA TABELA MATRIZ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" authorId="0" shapeId="0" xr:uid="{00000000-0006-0000-0400-000007000000}">
      <text>
        <r>
          <rPr>
            <b/>
            <sz val="9"/>
            <color indexed="81"/>
            <rFont val="Tahoma"/>
            <family val="2"/>
          </rPr>
          <t>PROCURAR POR VL. TOTAL NA TABELA MATRIZ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<sst xmlns="http://schemas.openxmlformats.org/spreadsheetml/2006/main" count="148" uniqueCount="122">
  <si>
    <t>Funcionário</t>
  </si>
  <si>
    <t>Tempo na Empresa</t>
  </si>
  <si>
    <t>Avaliação da Empresa</t>
  </si>
  <si>
    <t>Aumento</t>
  </si>
  <si>
    <t>Marcos</t>
  </si>
  <si>
    <t>Nicoly</t>
  </si>
  <si>
    <t>Promover um funcionário</t>
  </si>
  <si>
    <t>Julio</t>
  </si>
  <si>
    <t>Se tempo na empresa  for maior que 8 OU avaliação for maior que 80; SIM; NÃO</t>
  </si>
  <si>
    <t>Danilo</t>
  </si>
  <si>
    <t>Pedro</t>
  </si>
  <si>
    <t>Justin</t>
  </si>
  <si>
    <t>Criar uma tabela para indicar quantos tiveram aumentos na empresa e quanto ainda não</t>
  </si>
  <si>
    <t>Maraya</t>
  </si>
  <si>
    <t>Joel</t>
  </si>
  <si>
    <t>Bruno</t>
  </si>
  <si>
    <t>Rene</t>
  </si>
  <si>
    <t>PARCELAMENTO DE DESCONTOS</t>
  </si>
  <si>
    <t>COMPRADOR</t>
  </si>
  <si>
    <t>VAL. COMPRA</t>
  </si>
  <si>
    <t>PARCELAS</t>
  </si>
  <si>
    <t>CATEGORIA</t>
  </si>
  <si>
    <t>DESCONTO</t>
  </si>
  <si>
    <t>RENATO</t>
  </si>
  <si>
    <t>COMUM</t>
  </si>
  <si>
    <t>CLÁUDIO</t>
  </si>
  <si>
    <t>ESPECIAL</t>
  </si>
  <si>
    <t>ALBETO</t>
  </si>
  <si>
    <t>RODRIGO</t>
  </si>
  <si>
    <t>GERALDO</t>
  </si>
  <si>
    <t>DENILSOM</t>
  </si>
  <si>
    <t>REGRA DA LOJA PARA PARCELAMENTO:</t>
  </si>
  <si>
    <t>SE O VALOR DA COMPRA FOR MAIOR QUE R$ 1.000,00; ESTÁ PODERÁ SER PAGA EM 2 PARCELAS; SENÃO TERÁ QUE SER PAGA Á VISTA</t>
  </si>
  <si>
    <t>REGRA DA LOJA PARA DESCONTOS:</t>
  </si>
  <si>
    <t>SE A CATEGORIA DO CLIENTE FOR IGUAL À "COMUM"; 5% DE DESCONTO; SENÃO 10%.</t>
  </si>
  <si>
    <t>SELEÇÃO PARA EMPREGO</t>
  </si>
  <si>
    <t>NOME</t>
  </si>
  <si>
    <t>IDADE</t>
  </si>
  <si>
    <t>ESCOLARIDADE</t>
  </si>
  <si>
    <t>CIDADE</t>
  </si>
  <si>
    <t>CONTRATADO</t>
  </si>
  <si>
    <t>CAROLINA</t>
  </si>
  <si>
    <t>CAMPINAS</t>
  </si>
  <si>
    <t>VANESSA</t>
  </si>
  <si>
    <t>LIMEIRA</t>
  </si>
  <si>
    <t>WAGNER</t>
  </si>
  <si>
    <t>ALESSANDRO</t>
  </si>
  <si>
    <t>CAMILA</t>
  </si>
  <si>
    <t>AMERICANA</t>
  </si>
  <si>
    <t>REGIANE</t>
  </si>
  <si>
    <t>REGRAS DA EMPRESA PARA CONTRATAÇÃO:</t>
  </si>
  <si>
    <t>SE IDADE &gt;=20 E ESCOLARIDADE &gt;=2 E CIDADE="LIMEIRA";"SIM";SENÃO "NÃO"</t>
  </si>
  <si>
    <t>CLASSIFICAÇÃO POR IDADE</t>
  </si>
  <si>
    <t>VACINAR</t>
  </si>
  <si>
    <t>JOÃO</t>
  </si>
  <si>
    <t>MARIA</t>
  </si>
  <si>
    <t>GUILHERME</t>
  </si>
  <si>
    <t>ROBERTA</t>
  </si>
  <si>
    <t>MATEUS</t>
  </si>
  <si>
    <t>ANA</t>
  </si>
  <si>
    <t>ESTÁ É UMA CAMPANHA ESPECIAL DE VACINAÇÃO:</t>
  </si>
  <si>
    <t>SE A IDADE &lt;=10 OU IDADE &gt;=60;"SIM"; SENÃO "NÃO"</t>
  </si>
  <si>
    <t>Controle de Estoque</t>
  </si>
  <si>
    <t>Produto</t>
  </si>
  <si>
    <t>Saldo Atual</t>
  </si>
  <si>
    <t>Estoque Mínimo</t>
  </si>
  <si>
    <t>Estoque Máximo</t>
  </si>
  <si>
    <t>Mensagem</t>
  </si>
  <si>
    <t>Régua</t>
  </si>
  <si>
    <t>Caneta</t>
  </si>
  <si>
    <t>Caderno</t>
  </si>
  <si>
    <t>Lápis</t>
  </si>
  <si>
    <t>Borracha</t>
  </si>
  <si>
    <t>Obs: Indicar na coluna mensagem SE saldo atual for menor que estoque mínimo;”Repor Material”; SE saldo atual for maior que estoque máximo; “Estoque Alto” senão; “Normal”</t>
  </si>
  <si>
    <t>Torneio de Futsal</t>
  </si>
  <si>
    <t>Casa</t>
  </si>
  <si>
    <t>X</t>
  </si>
  <si>
    <t>Visitante</t>
  </si>
  <si>
    <t>Resultado</t>
  </si>
  <si>
    <t>Pontos</t>
  </si>
  <si>
    <t>Time Casa</t>
  </si>
  <si>
    <t>x</t>
  </si>
  <si>
    <t>Rigesa</t>
  </si>
  <si>
    <t>Jatobá</t>
  </si>
  <si>
    <t>Gessy</t>
  </si>
  <si>
    <t>Gentec</t>
  </si>
  <si>
    <t>São Bento</t>
  </si>
  <si>
    <t>Paulista</t>
  </si>
  <si>
    <t>Desempenho da</t>
  </si>
  <si>
    <t>Gols Pró</t>
  </si>
  <si>
    <t>Gols Contra</t>
  </si>
  <si>
    <t>Média Gols Pró</t>
  </si>
  <si>
    <t>Média Gols Contra</t>
  </si>
  <si>
    <t>Maior nº Gols</t>
  </si>
  <si>
    <t>Menor nº Gols</t>
  </si>
  <si>
    <t>Campanha</t>
  </si>
  <si>
    <t>Nº Vitórias</t>
  </si>
  <si>
    <t>Nº Derrotas</t>
  </si>
  <si>
    <t>Nº Empates</t>
  </si>
  <si>
    <t>LOJA DE CALÇADOS BEM DE LADO</t>
  </si>
  <si>
    <t>PREÇO BAIXO</t>
  </si>
  <si>
    <t>COD</t>
  </si>
  <si>
    <t>PRODUTOS</t>
  </si>
  <si>
    <t>QTDE</t>
  </si>
  <si>
    <t>VL. COMPRA</t>
  </si>
  <si>
    <t>ACRES.</t>
  </si>
  <si>
    <t>VL. ACRES</t>
  </si>
  <si>
    <t>VL. TOTAL</t>
  </si>
  <si>
    <t>MENSAGEM</t>
  </si>
  <si>
    <t>TENIS NIKE</t>
  </si>
  <si>
    <t>TENIS MIZUNO</t>
  </si>
  <si>
    <t>TENIS ADIDAS</t>
  </si>
  <si>
    <t>PREÇO ALTO</t>
  </si>
  <si>
    <t>TAMANCO</t>
  </si>
  <si>
    <t>SAPATINHO</t>
  </si>
  <si>
    <t>MÉDIA</t>
  </si>
  <si>
    <t>PESQUISA POR PRODUTOS</t>
  </si>
  <si>
    <t>PRODUTO</t>
  </si>
  <si>
    <t xml:space="preserve">Quantidade </t>
  </si>
  <si>
    <t>Sim</t>
  </si>
  <si>
    <t>Não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</si>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</sst>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4"/>
      <color indexed="8"/>
      <name val="Calibri"/>
    </font>
    <font>
      <b/>
      <i/>
      <sz val="12"/>
      <color indexed="8"/>
      <name val="Calibri"/>
    </font>
    <font>
      <sz val="14"/>
      <color indexed="8"/>
      <name val="Calibri"/>
    </font>
    <font>
      <b/>
      <i/>
      <sz val="10"/>
      <color indexed="8"/>
      <name val="Calibri"/>
    </font>
    <font>
      <b/>
      <sz val="2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2"/>
      <color theme="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5" tint="-0.249977111117893"/>
        <bgColor indexed="64"/>
      </patternFill>
    </fill>
    <fill>
      <patternFill patternType="solid">
        <fgColor indexed="63"/>
        <bgColor indexed="44"/>
      </patternFill>
    </fill>
    <fill>
      <patternFill patternType="solid">
        <fgColor indexed="10"/>
        <bgColor indexed="64"/>
      </patternFill>
    </fill>
    <fill>
      <patternFill patternType="solid">
        <fgColor rgb="FF93CDDD"/>
        <bgColor rgb="FFC0C0C0"/>
      </patternFill>
    </fill>
    <fill>
      <patternFill patternType="solid">
        <fgColor theme="0"/>
        <bgColor indexed="63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6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5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3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3" fillId="12" borderId="0" applyNumberFormat="0" applyBorder="0" applyAlignment="0" applyProtection="0"/>
    <xf numFmtId="0" fontId="1" fillId="13" borderId="0" applyNumberFormat="0" applyBorder="0" applyAlignment="0" applyProtection="0"/>
    <xf numFmtId="0" fontId="3" fillId="14" borderId="0" applyNumberFormat="0" applyBorder="0" applyAlignment="0" applyProtection="0"/>
  </cellStyleXfs>
  <cellXfs count="146">
    <xf numFmtId="0" fontId="0" fillId="0" borderId="0" xfId="0"/>
    <xf numFmtId="0" fontId="0" fillId="0" borderId="0" xfId="0" applyAlignment="1">
      <alignment horizontal="center" vertical="center"/>
    </xf>
    <xf numFmtId="0" fontId="1" fillId="10" borderId="7" xfId="10" applyBorder="1" applyAlignment="1">
      <alignment horizontal="center" vertical="center"/>
    </xf>
    <xf numFmtId="0" fontId="2" fillId="2" borderId="1" xfId="2" applyAlignment="1">
      <alignment horizontal="center" vertical="center"/>
    </xf>
    <xf numFmtId="9" fontId="2" fillId="2" borderId="1" xfId="2" applyNumberFormat="1" applyAlignment="1">
      <alignment horizontal="center" vertical="center"/>
    </xf>
    <xf numFmtId="0" fontId="2" fillId="15" borderId="1" xfId="2" applyFill="1" applyAlignment="1">
      <alignment horizontal="center" vertical="center"/>
    </xf>
    <xf numFmtId="0" fontId="2" fillId="15" borderId="1" xfId="2" applyFill="1" applyAlignment="1">
      <alignment horizontal="center" vertical="center" wrapText="1"/>
    </xf>
    <xf numFmtId="0" fontId="1" fillId="7" borderId="7" xfId="7" applyBorder="1" applyAlignment="1">
      <alignment horizontal="center" vertical="center"/>
    </xf>
    <xf numFmtId="0" fontId="9" fillId="0" borderId="0" xfId="0" applyFont="1"/>
    <xf numFmtId="0" fontId="9" fillId="18" borderId="11" xfId="0" applyFont="1" applyFill="1" applyBorder="1" applyAlignment="1">
      <alignment horizontal="center"/>
    </xf>
    <xf numFmtId="0" fontId="9" fillId="18" borderId="12" xfId="0" applyFont="1" applyFill="1" applyBorder="1" applyAlignment="1">
      <alignment horizontal="center"/>
    </xf>
    <xf numFmtId="0" fontId="9" fillId="18" borderId="9" xfId="0" applyFont="1" applyFill="1" applyBorder="1"/>
    <xf numFmtId="0" fontId="9" fillId="18" borderId="10" xfId="0" applyFont="1" applyFill="1" applyBorder="1"/>
    <xf numFmtId="0" fontId="0" fillId="0" borderId="17" xfId="0" applyBorder="1"/>
    <xf numFmtId="164" fontId="0" fillId="0" borderId="13" xfId="0" applyNumberFormat="1" applyBorder="1"/>
    <xf numFmtId="0" fontId="0" fillId="0" borderId="2" xfId="0" applyBorder="1" applyAlignment="1">
      <alignment vertical="center"/>
    </xf>
    <xf numFmtId="0" fontId="0" fillId="0" borderId="18" xfId="0" applyBorder="1"/>
    <xf numFmtId="164" fontId="0" fillId="0" borderId="15" xfId="0" applyNumberFormat="1" applyBorder="1"/>
    <xf numFmtId="0" fontId="0" fillId="0" borderId="19" xfId="0" applyBorder="1"/>
    <xf numFmtId="164" fontId="0" fillId="0" borderId="16" xfId="0" applyNumberFormat="1" applyBorder="1"/>
    <xf numFmtId="0" fontId="1" fillId="11" borderId="26" xfId="11" applyBorder="1" applyAlignment="1">
      <alignment horizontal="center" vertical="center"/>
    </xf>
    <xf numFmtId="0" fontId="1" fillId="11" borderId="27" xfId="11" applyBorder="1" applyAlignment="1">
      <alignment horizontal="center" vertical="center"/>
    </xf>
    <xf numFmtId="0" fontId="1" fillId="11" borderId="28" xfId="11" applyBorder="1" applyAlignment="1">
      <alignment horizontal="center" vertical="center"/>
    </xf>
    <xf numFmtId="0" fontId="1" fillId="8" borderId="26" xfId="8" applyBorder="1" applyAlignment="1">
      <alignment horizontal="center" vertical="center"/>
    </xf>
    <xf numFmtId="0" fontId="1" fillId="8" borderId="27" xfId="8" applyBorder="1" applyAlignment="1">
      <alignment horizontal="center" vertical="center"/>
    </xf>
    <xf numFmtId="0" fontId="1" fillId="8" borderId="28" xfId="8" applyBorder="1" applyAlignment="1">
      <alignment horizontal="center" vertical="center"/>
    </xf>
    <xf numFmtId="0" fontId="2" fillId="2" borderId="14" xfId="2" applyBorder="1" applyAlignment="1">
      <alignment horizontal="center" vertical="center"/>
    </xf>
    <xf numFmtId="0" fontId="2" fillId="15" borderId="14" xfId="2" applyFill="1" applyBorder="1" applyAlignment="1">
      <alignment horizontal="center" vertical="center"/>
    </xf>
    <xf numFmtId="44" fontId="1" fillId="10" borderId="37" xfId="1" applyFill="1" applyBorder="1" applyAlignment="1">
      <alignment horizontal="center" vertical="center"/>
    </xf>
    <xf numFmtId="0" fontId="1" fillId="10" borderId="37" xfId="10" applyBorder="1" applyAlignment="1">
      <alignment horizontal="center" vertical="center"/>
    </xf>
    <xf numFmtId="0" fontId="1" fillId="7" borderId="38" xfId="7" applyBorder="1" applyAlignment="1">
      <alignment horizontal="center" vertical="center"/>
    </xf>
    <xf numFmtId="0" fontId="1" fillId="7" borderId="37" xfId="7" applyBorder="1" applyAlignment="1">
      <alignment horizontal="center" vertical="center"/>
    </xf>
    <xf numFmtId="0" fontId="1" fillId="7" borderId="39" xfId="7" applyBorder="1" applyAlignment="1">
      <alignment horizontal="center" vertical="center"/>
    </xf>
    <xf numFmtId="0" fontId="1" fillId="7" borderId="40" xfId="7" applyBorder="1" applyAlignment="1">
      <alignment horizontal="center" vertical="center"/>
    </xf>
    <xf numFmtId="0" fontId="1" fillId="7" borderId="41" xfId="7" applyBorder="1" applyAlignment="1">
      <alignment horizontal="center" vertical="center"/>
    </xf>
    <xf numFmtId="0" fontId="1" fillId="4" borderId="38" xfId="4" applyBorder="1" applyAlignment="1">
      <alignment horizontal="center" vertical="center"/>
    </xf>
    <xf numFmtId="0" fontId="1" fillId="4" borderId="37" xfId="4" applyBorder="1" applyAlignment="1">
      <alignment horizontal="center" vertical="center"/>
    </xf>
    <xf numFmtId="0" fontId="1" fillId="4" borderId="39" xfId="4" applyBorder="1" applyAlignment="1">
      <alignment horizontal="center" vertical="center"/>
    </xf>
    <xf numFmtId="0" fontId="1" fillId="4" borderId="7" xfId="4" applyBorder="1" applyAlignment="1">
      <alignment horizontal="center" vertical="center"/>
    </xf>
    <xf numFmtId="0" fontId="1" fillId="4" borderId="40" xfId="4" applyBorder="1" applyAlignment="1">
      <alignment horizontal="center" vertical="center"/>
    </xf>
    <xf numFmtId="0" fontId="1" fillId="4" borderId="41" xfId="4" applyBorder="1" applyAlignment="1">
      <alignment horizontal="center" vertical="center"/>
    </xf>
    <xf numFmtId="0" fontId="1" fillId="10" borderId="38" xfId="10" applyBorder="1" applyAlignment="1">
      <alignment horizontal="center" vertical="center"/>
    </xf>
    <xf numFmtId="0" fontId="1" fillId="10" borderId="39" xfId="10" applyBorder="1" applyAlignment="1">
      <alignment horizontal="center" vertical="center"/>
    </xf>
    <xf numFmtId="44" fontId="1" fillId="10" borderId="40" xfId="1" applyFill="1" applyBorder="1" applyAlignment="1">
      <alignment horizontal="center" vertical="center"/>
    </xf>
    <xf numFmtId="0" fontId="1" fillId="10" borderId="40" xfId="10" applyBorder="1" applyAlignment="1">
      <alignment horizontal="center" vertical="center"/>
    </xf>
    <xf numFmtId="0" fontId="1" fillId="10" borderId="41" xfId="10" applyBorder="1" applyAlignment="1">
      <alignment horizontal="center" vertical="center"/>
    </xf>
    <xf numFmtId="0" fontId="1" fillId="5" borderId="38" xfId="5" applyFont="1" applyBorder="1" applyAlignment="1">
      <alignment vertical="center"/>
    </xf>
    <xf numFmtId="0" fontId="1" fillId="5" borderId="37" xfId="5" applyFont="1" applyBorder="1" applyAlignment="1">
      <alignment vertical="center"/>
    </xf>
    <xf numFmtId="0" fontId="1" fillId="5" borderId="39" xfId="5" applyFont="1" applyBorder="1" applyAlignment="1">
      <alignment vertical="center"/>
    </xf>
    <xf numFmtId="0" fontId="0" fillId="20" borderId="2" xfId="0" applyFill="1" applyBorder="1" applyAlignment="1">
      <alignment horizontal="center" wrapText="1"/>
    </xf>
    <xf numFmtId="0" fontId="0" fillId="20" borderId="0" xfId="0" applyFill="1" applyBorder="1" applyAlignment="1">
      <alignment horizontal="center" wrapText="1"/>
    </xf>
    <xf numFmtId="0" fontId="0" fillId="20" borderId="3" xfId="0" applyFill="1" applyBorder="1" applyAlignment="1">
      <alignment horizontal="center" wrapText="1"/>
    </xf>
    <xf numFmtId="0" fontId="0" fillId="20" borderId="4" xfId="0" applyFill="1" applyBorder="1" applyAlignment="1">
      <alignment horizontal="center" wrapText="1"/>
    </xf>
    <xf numFmtId="0" fontId="0" fillId="20" borderId="5" xfId="0" applyFill="1" applyBorder="1" applyAlignment="1">
      <alignment horizontal="center" wrapText="1"/>
    </xf>
    <xf numFmtId="0" fontId="0" fillId="20" borderId="6" xfId="0" applyFill="1" applyBorder="1" applyAlignment="1">
      <alignment horizontal="center" wrapText="1"/>
    </xf>
    <xf numFmtId="0" fontId="14" fillId="0" borderId="34" xfId="0" applyFont="1" applyBorder="1" applyAlignment="1">
      <alignment horizontal="center"/>
    </xf>
    <xf numFmtId="0" fontId="14" fillId="0" borderId="35" xfId="0" applyFont="1" applyBorder="1" applyAlignment="1">
      <alignment horizontal="center"/>
    </xf>
    <xf numFmtId="0" fontId="14" fillId="0" borderId="36" xfId="0" applyFont="1" applyBorder="1" applyAlignment="1">
      <alignment horizontal="center"/>
    </xf>
    <xf numFmtId="0" fontId="0" fillId="0" borderId="34" xfId="0" applyBorder="1" applyAlignment="1">
      <alignment horizontal="center" wrapText="1"/>
    </xf>
    <xf numFmtId="0" fontId="0" fillId="0" borderId="35" xfId="0" applyBorder="1" applyAlignment="1">
      <alignment horizontal="center" wrapText="1"/>
    </xf>
    <xf numFmtId="0" fontId="0" fillId="0" borderId="36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1" fillId="3" borderId="20" xfId="3" applyFont="1" applyBorder="1" applyAlignment="1">
      <alignment horizontal="center" vertical="center"/>
    </xf>
    <xf numFmtId="0" fontId="1" fillId="3" borderId="21" xfId="3" applyFont="1" applyBorder="1" applyAlignment="1">
      <alignment horizontal="center" vertical="center"/>
    </xf>
    <xf numFmtId="0" fontId="1" fillId="3" borderId="22" xfId="3" applyFont="1" applyBorder="1" applyAlignment="1">
      <alignment horizontal="center" vertical="center"/>
    </xf>
    <xf numFmtId="0" fontId="1" fillId="13" borderId="20" xfId="13" applyBorder="1" applyAlignment="1">
      <alignment horizontal="center"/>
    </xf>
    <xf numFmtId="0" fontId="1" fillId="13" borderId="21" xfId="13" applyBorder="1" applyAlignment="1">
      <alignment horizontal="center"/>
    </xf>
    <xf numFmtId="0" fontId="1" fillId="13" borderId="22" xfId="13" applyBorder="1" applyAlignment="1">
      <alignment horizontal="center"/>
    </xf>
    <xf numFmtId="0" fontId="1" fillId="13" borderId="4" xfId="13" applyBorder="1" applyAlignment="1">
      <alignment horizontal="center"/>
    </xf>
    <xf numFmtId="0" fontId="1" fillId="13" borderId="5" xfId="13" applyBorder="1" applyAlignment="1">
      <alignment horizontal="center"/>
    </xf>
    <xf numFmtId="0" fontId="1" fillId="13" borderId="6" xfId="13" applyBorder="1" applyAlignment="1">
      <alignment horizontal="center"/>
    </xf>
    <xf numFmtId="0" fontId="1" fillId="14" borderId="20" xfId="14" applyFont="1" applyBorder="1" applyAlignment="1">
      <alignment horizontal="center"/>
    </xf>
    <xf numFmtId="0" fontId="1" fillId="14" borderId="21" xfId="14" applyFont="1" applyBorder="1" applyAlignment="1">
      <alignment horizontal="center"/>
    </xf>
    <xf numFmtId="0" fontId="1" fillId="14" borderId="22" xfId="14" applyFont="1" applyBorder="1" applyAlignment="1">
      <alignment horizontal="center"/>
    </xf>
    <xf numFmtId="0" fontId="1" fillId="14" borderId="4" xfId="14" applyFont="1" applyBorder="1" applyAlignment="1">
      <alignment horizontal="center"/>
    </xf>
    <xf numFmtId="0" fontId="1" fillId="14" borderId="5" xfId="14" applyFont="1" applyBorder="1" applyAlignment="1">
      <alignment horizontal="center"/>
    </xf>
    <xf numFmtId="0" fontId="1" fillId="14" borderId="6" xfId="14" applyFont="1" applyBorder="1" applyAlignment="1">
      <alignment horizontal="center"/>
    </xf>
    <xf numFmtId="0" fontId="3" fillId="6" borderId="5" xfId="6" applyBorder="1" applyAlignment="1">
      <alignment horizontal="center"/>
    </xf>
    <xf numFmtId="0" fontId="1" fillId="12" borderId="23" xfId="12" applyFont="1" applyBorder="1" applyAlignment="1">
      <alignment horizontal="center"/>
    </xf>
    <xf numFmtId="0" fontId="1" fillId="12" borderId="24" xfId="12" applyFont="1" applyBorder="1" applyAlignment="1">
      <alignment horizontal="center"/>
    </xf>
    <xf numFmtId="0" fontId="1" fillId="12" borderId="25" xfId="12" applyFont="1" applyBorder="1" applyAlignment="1">
      <alignment horizontal="center"/>
    </xf>
    <xf numFmtId="0" fontId="1" fillId="13" borderId="2" xfId="13" applyBorder="1" applyAlignment="1">
      <alignment horizontal="center" wrapText="1"/>
    </xf>
    <xf numFmtId="0" fontId="1" fillId="13" borderId="0" xfId="13" applyBorder="1" applyAlignment="1">
      <alignment horizontal="center" wrapText="1"/>
    </xf>
    <xf numFmtId="0" fontId="1" fillId="13" borderId="3" xfId="13" applyBorder="1" applyAlignment="1">
      <alignment horizontal="center" wrapText="1"/>
    </xf>
    <xf numFmtId="0" fontId="1" fillId="13" borderId="4" xfId="13" applyBorder="1" applyAlignment="1">
      <alignment horizontal="center" wrapText="1"/>
    </xf>
    <xf numFmtId="0" fontId="1" fillId="13" borderId="5" xfId="13" applyBorder="1" applyAlignment="1">
      <alignment horizontal="center" wrapText="1"/>
    </xf>
    <xf numFmtId="0" fontId="1" fillId="13" borderId="6" xfId="13" applyBorder="1" applyAlignment="1">
      <alignment horizontal="center" wrapText="1"/>
    </xf>
    <xf numFmtId="0" fontId="0" fillId="17" borderId="0" xfId="0" applyFill="1" applyAlignment="1">
      <alignment horizontal="center" vertical="center" wrapText="1"/>
    </xf>
    <xf numFmtId="0" fontId="0" fillId="17" borderId="0" xfId="0" applyFill="1" applyAlignment="1"/>
    <xf numFmtId="0" fontId="8" fillId="0" borderId="33" xfId="0" applyFont="1" applyBorder="1" applyAlignment="1">
      <alignment horizontal="center" vertical="center"/>
    </xf>
    <xf numFmtId="0" fontId="9" fillId="18" borderId="8" xfId="0" applyFont="1" applyFill="1" applyBorder="1" applyAlignment="1">
      <alignment horizontal="center"/>
    </xf>
    <xf numFmtId="0" fontId="16" fillId="16" borderId="29" xfId="0" applyFont="1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43" xfId="0" applyFont="1" applyBorder="1" applyAlignment="1">
      <alignment horizontal="center"/>
    </xf>
    <xf numFmtId="0" fontId="6" fillId="0" borderId="44" xfId="0" applyFont="1" applyBorder="1"/>
    <xf numFmtId="0" fontId="7" fillId="19" borderId="45" xfId="0" applyFont="1" applyFill="1" applyBorder="1" applyAlignment="1">
      <alignment horizontal="center"/>
    </xf>
    <xf numFmtId="0" fontId="6" fillId="0" borderId="46" xfId="0" applyFont="1" applyBorder="1"/>
    <xf numFmtId="0" fontId="7" fillId="19" borderId="47" xfId="0" applyFont="1" applyFill="1" applyBorder="1" applyAlignment="1">
      <alignment horizontal="center"/>
    </xf>
    <xf numFmtId="0" fontId="6" fillId="0" borderId="48" xfId="0" applyFont="1" applyBorder="1"/>
    <xf numFmtId="0" fontId="6" fillId="0" borderId="49" xfId="0" applyFont="1" applyBorder="1" applyAlignment="1">
      <alignment horizontal="center"/>
    </xf>
    <xf numFmtId="0" fontId="7" fillId="19" borderId="50" xfId="0" applyFont="1" applyFill="1" applyBorder="1" applyAlignment="1">
      <alignment horizontal="center"/>
    </xf>
    <xf numFmtId="0" fontId="9" fillId="18" borderId="51" xfId="0" applyFont="1" applyFill="1" applyBorder="1" applyAlignment="1">
      <alignment horizontal="center"/>
    </xf>
    <xf numFmtId="0" fontId="9" fillId="18" borderId="52" xfId="0" applyFont="1" applyFill="1" applyBorder="1" applyAlignment="1">
      <alignment horizontal="center"/>
    </xf>
    <xf numFmtId="0" fontId="0" fillId="0" borderId="53" xfId="0" applyBorder="1"/>
    <xf numFmtId="0" fontId="0" fillId="0" borderId="54" xfId="0" applyBorder="1" applyAlignment="1">
      <alignment horizontal="center"/>
    </xf>
    <xf numFmtId="0" fontId="9" fillId="0" borderId="54" xfId="0" applyFont="1" applyBorder="1" applyAlignment="1">
      <alignment horizontal="center"/>
    </xf>
    <xf numFmtId="0" fontId="0" fillId="0" borderId="55" xfId="0" applyBorder="1" applyAlignment="1">
      <alignment horizontal="right"/>
    </xf>
    <xf numFmtId="0" fontId="0" fillId="0" borderId="56" xfId="0" applyBorder="1"/>
    <xf numFmtId="0" fontId="0" fillId="0" borderId="57" xfId="0" applyBorder="1" applyAlignment="1">
      <alignment horizontal="center"/>
    </xf>
    <xf numFmtId="0" fontId="9" fillId="0" borderId="57" xfId="0" applyFont="1" applyBorder="1" applyAlignment="1">
      <alignment horizontal="center"/>
    </xf>
    <xf numFmtId="0" fontId="0" fillId="0" borderId="58" xfId="0" applyBorder="1" applyAlignment="1">
      <alignment horizontal="right"/>
    </xf>
    <xf numFmtId="0" fontId="0" fillId="0" borderId="59" xfId="0" applyBorder="1"/>
    <xf numFmtId="0" fontId="0" fillId="0" borderId="60" xfId="0" applyBorder="1" applyAlignment="1">
      <alignment horizontal="center"/>
    </xf>
    <xf numFmtId="0" fontId="9" fillId="0" borderId="60" xfId="0" applyFont="1" applyBorder="1" applyAlignment="1">
      <alignment horizontal="center"/>
    </xf>
    <xf numFmtId="0" fontId="0" fillId="0" borderId="61" xfId="0" applyBorder="1" applyAlignment="1">
      <alignment horizontal="right"/>
    </xf>
    <xf numFmtId="0" fontId="0" fillId="0" borderId="53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0" xfId="0" applyBorder="1" applyAlignment="1">
      <alignment vertical="center"/>
    </xf>
    <xf numFmtId="0" fontId="9" fillId="18" borderId="66" xfId="0" applyFont="1" applyFill="1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61" xfId="0" applyBorder="1" applyAlignment="1">
      <alignment horizontal="center"/>
    </xf>
    <xf numFmtId="0" fontId="10" fillId="21" borderId="14" xfId="9" applyFont="1" applyFill="1" applyBorder="1" applyAlignment="1">
      <alignment horizontal="center"/>
    </xf>
    <xf numFmtId="0" fontId="3" fillId="22" borderId="14" xfId="14" applyFill="1" applyBorder="1" applyAlignment="1">
      <alignment horizontal="center" vertical="center"/>
    </xf>
    <xf numFmtId="0" fontId="1" fillId="23" borderId="14" xfId="13" applyFont="1" applyFill="1" applyBorder="1" applyAlignment="1">
      <alignment horizontal="center" vertical="center"/>
    </xf>
    <xf numFmtId="44" fontId="1" fillId="23" borderId="14" xfId="13" applyNumberFormat="1" applyFont="1" applyFill="1" applyBorder="1" applyAlignment="1">
      <alignment horizontal="center" vertical="center"/>
    </xf>
    <xf numFmtId="9" fontId="1" fillId="23" borderId="14" xfId="13" applyNumberFormat="1" applyFont="1" applyFill="1" applyBorder="1" applyAlignment="1">
      <alignment horizontal="center" vertical="center"/>
    </xf>
    <xf numFmtId="0" fontId="4" fillId="24" borderId="30" xfId="0" applyFont="1" applyFill="1" applyBorder="1" applyAlignment="1">
      <alignment horizontal="center" vertical="center"/>
    </xf>
    <xf numFmtId="0" fontId="4" fillId="24" borderId="31" xfId="0" applyFont="1" applyFill="1" applyBorder="1" applyAlignment="1">
      <alignment horizontal="center" vertical="center"/>
    </xf>
    <xf numFmtId="0" fontId="4" fillId="24" borderId="31" xfId="0" applyFont="1" applyFill="1" applyBorder="1" applyAlignment="1">
      <alignment horizontal="center" vertical="center" wrapText="1"/>
    </xf>
    <xf numFmtId="0" fontId="5" fillId="24" borderId="32" xfId="0" applyFont="1" applyFill="1" applyBorder="1" applyAlignment="1">
      <alignment horizontal="center" vertical="center"/>
    </xf>
    <xf numFmtId="0" fontId="11" fillId="25" borderId="14" xfId="6" applyFont="1" applyFill="1" applyBorder="1" applyAlignment="1">
      <alignment horizontal="center"/>
    </xf>
    <xf numFmtId="0" fontId="3" fillId="25" borderId="14" xfId="6" applyFill="1" applyBorder="1" applyAlignment="1">
      <alignment horizontal="center" vertical="center"/>
    </xf>
    <xf numFmtId="44" fontId="3" fillId="25" borderId="14" xfId="6" applyNumberFormat="1" applyFill="1" applyBorder="1" applyAlignment="1">
      <alignment horizontal="center" vertical="center"/>
    </xf>
    <xf numFmtId="0" fontId="11" fillId="25" borderId="14" xfId="6" applyFont="1" applyFill="1" applyBorder="1" applyAlignment="1">
      <alignment horizontal="center" vertical="center"/>
    </xf>
    <xf numFmtId="0" fontId="10" fillId="26" borderId="14" xfId="9" applyFont="1" applyFill="1" applyBorder="1" applyAlignment="1">
      <alignment horizontal="center"/>
    </xf>
    <xf numFmtId="0" fontId="15" fillId="27" borderId="14" xfId="12" applyFont="1" applyFill="1" applyBorder="1" applyAlignment="1">
      <alignment horizontal="center" vertical="center"/>
    </xf>
    <xf numFmtId="44" fontId="15" fillId="27" borderId="14" xfId="12" applyNumberFormat="1" applyFont="1" applyFill="1" applyBorder="1" applyAlignment="1">
      <alignment horizontal="center" vertical="center"/>
    </xf>
  </cellXfs>
  <cellStyles count="15">
    <cellStyle name="20% - Ênfase1" xfId="4" builtinId="30"/>
    <cellStyle name="20% - Ênfase2" xfId="7" builtinId="34"/>
    <cellStyle name="20% - Ênfase3" xfId="10" builtinId="38"/>
    <cellStyle name="40% - Ênfase2" xfId="8" builtinId="35"/>
    <cellStyle name="40% - Ênfase3" xfId="11" builtinId="39"/>
    <cellStyle name="40% - Ênfase4" xfId="13" builtinId="43"/>
    <cellStyle name="60% - Ênfase1" xfId="5" builtinId="32"/>
    <cellStyle name="60% - Ênfase3" xfId="12" builtinId="40"/>
    <cellStyle name="60% - Ênfase4" xfId="14" builtinId="44"/>
    <cellStyle name="Cálculo" xfId="2" builtinId="22"/>
    <cellStyle name="Ênfase1" xfId="3" builtinId="29"/>
    <cellStyle name="Ênfase2" xfId="6" builtinId="33"/>
    <cellStyle name="Ênfase3" xfId="9" builtinId="37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10</xdr:row>
      <xdr:rowOff>9525</xdr:rowOff>
    </xdr:from>
    <xdr:to>
      <xdr:col>8</xdr:col>
      <xdr:colOff>57150</xdr:colOff>
      <xdr:row>15</xdr:row>
      <xdr:rowOff>95250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038600" y="2228850"/>
          <a:ext cx="1885950" cy="1038225"/>
        </a:xfrm>
        <a:prstGeom prst="rect">
          <a:avLst/>
        </a:prstGeom>
        <a:ln/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pt-BR" sz="1100"/>
            <a:t>Resultado:</a:t>
          </a:r>
        </a:p>
        <a:p>
          <a:r>
            <a:rPr lang="pt-BR" sz="1100"/>
            <a:t>Se Casa for Menor que Visitante; "Derrota"; Se</a:t>
          </a:r>
          <a:r>
            <a:rPr lang="pt-BR" sz="1100" baseline="0"/>
            <a:t> Casa for maior que Visitante ;"Vitória";"Empate"</a:t>
          </a:r>
          <a:endParaRPr lang="pt-BR" sz="1100"/>
        </a:p>
      </xdr:txBody>
    </xdr:sp>
    <xdr:clientData/>
  </xdr:twoCellAnchor>
  <xdr:twoCellAnchor>
    <xdr:from>
      <xdr:col>8</xdr:col>
      <xdr:colOff>133350</xdr:colOff>
      <xdr:row>3</xdr:row>
      <xdr:rowOff>28575</xdr:rowOff>
    </xdr:from>
    <xdr:to>
      <xdr:col>11</xdr:col>
      <xdr:colOff>476250</xdr:colOff>
      <xdr:row>8</xdr:row>
      <xdr:rowOff>114300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6000750" y="876300"/>
          <a:ext cx="2085975" cy="1047750"/>
        </a:xfrm>
        <a:prstGeom prst="rect">
          <a:avLst/>
        </a:prstGeom>
        <a:ln/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pt-BR" sz="1100"/>
            <a:t>Pontos:</a:t>
          </a:r>
        </a:p>
        <a:p>
          <a:r>
            <a:rPr lang="pt-BR" sz="1100"/>
            <a:t>Se Resultado</a:t>
          </a:r>
          <a:r>
            <a:rPr lang="pt-BR" sz="1100" baseline="0"/>
            <a:t> for igual "Vitória"; 3;Se Resultado for igual "Empate";1;0</a:t>
          </a:r>
          <a:endParaRPr lang="pt-BR" sz="1100"/>
        </a:p>
      </xdr:txBody>
    </xdr:sp>
    <xdr:clientData/>
  </xdr:twoCellAnchor>
  <xdr:twoCellAnchor>
    <xdr:from>
      <xdr:col>2</xdr:col>
      <xdr:colOff>66675</xdr:colOff>
      <xdr:row>11</xdr:row>
      <xdr:rowOff>123824</xdr:rowOff>
    </xdr:from>
    <xdr:to>
      <xdr:col>4</xdr:col>
      <xdr:colOff>800100</xdr:colOff>
      <xdr:row>15</xdr:row>
      <xdr:rowOff>190499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1809750" y="2533649"/>
          <a:ext cx="1895475" cy="828675"/>
        </a:xfrm>
        <a:prstGeom prst="rect">
          <a:avLst/>
        </a:prstGeom>
        <a:ln/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/>
            <a:t>Somar os gols pró e contra, média dos gols pró e contra, buscar valores máximos e mínimos</a:t>
          </a:r>
        </a:p>
      </xdr:txBody>
    </xdr:sp>
    <xdr:clientData/>
  </xdr:twoCellAnchor>
  <xdr:twoCellAnchor>
    <xdr:from>
      <xdr:col>2</xdr:col>
      <xdr:colOff>152400</xdr:colOff>
      <xdr:row>19</xdr:row>
      <xdr:rowOff>161925</xdr:rowOff>
    </xdr:from>
    <xdr:to>
      <xdr:col>4</xdr:col>
      <xdr:colOff>314326</xdr:colOff>
      <xdr:row>22</xdr:row>
      <xdr:rowOff>152401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1895475" y="4095750"/>
          <a:ext cx="1323976" cy="561976"/>
        </a:xfrm>
        <a:prstGeom prst="rect">
          <a:avLst/>
        </a:prstGeom>
        <a:ln/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pt-BR" sz="1100"/>
            <a:t>Contar as vitórias, derrotas e empates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zoomScale="150" zoomScaleNormal="150" workbookViewId="0">
      <selection activeCell="C16" sqref="C16"/>
    </sheetView>
  </sheetViews>
  <sheetFormatPr defaultRowHeight="14.5" x14ac:dyDescent="0.35"/>
  <cols>
    <col min="1" max="1" width="11.453125" bestFit="1" customWidth="1"/>
    <col min="2" max="2" width="12.453125" customWidth="1"/>
    <col min="3" max="3" width="12.7265625" customWidth="1"/>
    <col min="4" max="4" width="8.6328125" bestFit="1" customWidth="1"/>
  </cols>
  <sheetData>
    <row r="1" spans="1:9" s="1" customFormat="1" ht="29" x14ac:dyDescent="0.35">
      <c r="A1" s="5" t="s">
        <v>0</v>
      </c>
      <c r="B1" s="6" t="s">
        <v>1</v>
      </c>
      <c r="C1" s="6" t="s">
        <v>2</v>
      </c>
      <c r="D1" s="5" t="s">
        <v>3</v>
      </c>
    </row>
    <row r="2" spans="1:9" ht="15" thickBot="1" x14ac:dyDescent="0.4">
      <c r="A2" s="3" t="s">
        <v>4</v>
      </c>
      <c r="B2" s="3">
        <v>7</v>
      </c>
      <c r="C2" s="4">
        <v>0.9</v>
      </c>
      <c r="D2" s="3" t="str">
        <f>IF(OR(B2&gt;8,SUBSTITUTE(C2,"%","")*1&gt;80),"SIM","NÃO")</f>
        <v>NÃO</v>
      </c>
    </row>
    <row r="3" spans="1:9" x14ac:dyDescent="0.35">
      <c r="A3" s="3" t="s">
        <v>5</v>
      </c>
      <c r="B3" s="3">
        <v>8</v>
      </c>
      <c r="C3" s="4">
        <v>0.8</v>
      </c>
      <c r="D3" s="3" t="str">
        <f t="shared" ref="D3:D11" si="0">IF(OR(B3&gt;8,SUBSTITUTE(C3,"%","")*1&gt;80),"SIM","NÃO")</f>
        <v>NÃO</v>
      </c>
      <c r="F3" s="55" t="s">
        <v>6</v>
      </c>
      <c r="G3" s="56"/>
      <c r="H3" s="56"/>
      <c r="I3" s="57"/>
    </row>
    <row r="4" spans="1:9" ht="14.5" customHeight="1" x14ac:dyDescent="0.35">
      <c r="A4" s="3" t="s">
        <v>7</v>
      </c>
      <c r="B4" s="3">
        <v>9</v>
      </c>
      <c r="C4" s="4">
        <v>0.92</v>
      </c>
      <c r="D4" s="3" t="str">
        <f t="shared" si="0"/>
        <v>SIM</v>
      </c>
      <c r="F4" s="49" t="s">
        <v>8</v>
      </c>
      <c r="G4" s="50"/>
      <c r="H4" s="50"/>
      <c r="I4" s="51"/>
    </row>
    <row r="5" spans="1:9" ht="15" thickBot="1" x14ac:dyDescent="0.4">
      <c r="A5" s="3" t="s">
        <v>9</v>
      </c>
      <c r="B5" s="3">
        <v>8</v>
      </c>
      <c r="C5" s="4">
        <v>0.91</v>
      </c>
      <c r="D5" s="3" t="str">
        <f t="shared" si="0"/>
        <v>NÃO</v>
      </c>
      <c r="F5" s="52"/>
      <c r="G5" s="53"/>
      <c r="H5" s="53"/>
      <c r="I5" s="54"/>
    </row>
    <row r="6" spans="1:9" ht="15" thickBot="1" x14ac:dyDescent="0.4">
      <c r="A6" s="3" t="s">
        <v>10</v>
      </c>
      <c r="B6" s="3">
        <v>9</v>
      </c>
      <c r="C6" s="4">
        <v>0.68</v>
      </c>
      <c r="D6" s="3" t="str">
        <f t="shared" si="0"/>
        <v>SIM</v>
      </c>
    </row>
    <row r="7" spans="1:9" ht="14.5" customHeight="1" x14ac:dyDescent="0.35">
      <c r="A7" s="3" t="s">
        <v>11</v>
      </c>
      <c r="B7" s="3">
        <v>6</v>
      </c>
      <c r="C7" s="4">
        <v>0.8</v>
      </c>
      <c r="D7" s="3" t="str">
        <f t="shared" si="0"/>
        <v>NÃO</v>
      </c>
      <c r="F7" s="58" t="s">
        <v>12</v>
      </c>
      <c r="G7" s="59"/>
      <c r="H7" s="59"/>
      <c r="I7" s="60"/>
    </row>
    <row r="8" spans="1:9" x14ac:dyDescent="0.35">
      <c r="A8" s="3" t="s">
        <v>13</v>
      </c>
      <c r="B8" s="3">
        <v>8</v>
      </c>
      <c r="C8" s="4">
        <v>0.2</v>
      </c>
      <c r="D8" s="3" t="str">
        <f t="shared" si="0"/>
        <v>NÃO</v>
      </c>
      <c r="F8" s="61"/>
      <c r="G8" s="62"/>
      <c r="H8" s="62"/>
      <c r="I8" s="63"/>
    </row>
    <row r="9" spans="1:9" ht="15" thickBot="1" x14ac:dyDescent="0.4">
      <c r="A9" s="3" t="s">
        <v>14</v>
      </c>
      <c r="B9" s="3">
        <v>7</v>
      </c>
      <c r="C9" s="4">
        <v>0.45</v>
      </c>
      <c r="D9" s="3" t="str">
        <f t="shared" si="0"/>
        <v>NÃO</v>
      </c>
      <c r="F9" s="64"/>
      <c r="G9" s="65"/>
      <c r="H9" s="65"/>
      <c r="I9" s="66"/>
    </row>
    <row r="10" spans="1:9" x14ac:dyDescent="0.35">
      <c r="A10" s="3" t="s">
        <v>15</v>
      </c>
      <c r="B10" s="3">
        <v>8</v>
      </c>
      <c r="C10" s="4">
        <v>0.65</v>
      </c>
      <c r="D10" s="3" t="str">
        <f t="shared" si="0"/>
        <v>NÃO</v>
      </c>
    </row>
    <row r="11" spans="1:9" x14ac:dyDescent="0.35">
      <c r="A11" s="3" t="s">
        <v>16</v>
      </c>
      <c r="B11" s="3">
        <v>1</v>
      </c>
      <c r="C11" s="4">
        <v>0.7</v>
      </c>
      <c r="D11" s="3" t="str">
        <f t="shared" si="0"/>
        <v>NÃO</v>
      </c>
    </row>
    <row r="13" spans="1:9" x14ac:dyDescent="0.35">
      <c r="B13" s="27" t="s">
        <v>118</v>
      </c>
    </row>
    <row r="14" spans="1:9" x14ac:dyDescent="0.35">
      <c r="A14" s="26" t="s">
        <v>119</v>
      </c>
      <c r="B14" s="26">
        <f>COUNTIF(D2:D11,"SIM")</f>
        <v>2</v>
      </c>
    </row>
    <row r="15" spans="1:9" x14ac:dyDescent="0.35">
      <c r="A15" s="26" t="s">
        <v>120</v>
      </c>
      <c r="B15" s="26">
        <f>COUNTIF(D2:D11,"NÃO")</f>
        <v>8</v>
      </c>
    </row>
  </sheetData>
  <mergeCells count="3">
    <mergeCell ref="F4:I5"/>
    <mergeCell ref="F3:I3"/>
    <mergeCell ref="F7:I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3"/>
  <sheetViews>
    <sheetView zoomScale="85" zoomScaleNormal="85" workbookViewId="0">
      <selection activeCell="H13" sqref="H13"/>
    </sheetView>
  </sheetViews>
  <sheetFormatPr defaultRowHeight="14.5" x14ac:dyDescent="0.35"/>
  <cols>
    <col min="1" max="1" width="12.81640625" customWidth="1"/>
    <col min="2" max="2" width="13.453125" bestFit="1" customWidth="1"/>
    <col min="3" max="3" width="14.453125" bestFit="1" customWidth="1"/>
    <col min="4" max="4" width="12.7265625" customWidth="1"/>
    <col min="5" max="5" width="16.7265625" customWidth="1"/>
  </cols>
  <sheetData>
    <row r="1" spans="1:5" ht="15" thickBot="1" x14ac:dyDescent="0.4">
      <c r="A1" s="83" t="s">
        <v>17</v>
      </c>
      <c r="B1" s="84"/>
      <c r="C1" s="84"/>
      <c r="D1" s="84"/>
      <c r="E1" s="85"/>
    </row>
    <row r="2" spans="1:5" ht="15" thickBot="1" x14ac:dyDescent="0.4"/>
    <row r="3" spans="1:5" x14ac:dyDescent="0.35">
      <c r="A3" s="20" t="s">
        <v>18</v>
      </c>
      <c r="B3" s="21" t="s">
        <v>19</v>
      </c>
      <c r="C3" s="21" t="s">
        <v>20</v>
      </c>
      <c r="D3" s="21" t="s">
        <v>21</v>
      </c>
      <c r="E3" s="22" t="s">
        <v>22</v>
      </c>
    </row>
    <row r="4" spans="1:5" x14ac:dyDescent="0.35">
      <c r="A4" s="41" t="s">
        <v>23</v>
      </c>
      <c r="B4" s="28">
        <v>600</v>
      </c>
      <c r="C4" s="29" t="str">
        <f>IF(B4&gt;1000,"2 PARCELAS","À VISTA")</f>
        <v>À VISTA</v>
      </c>
      <c r="D4" s="29" t="s">
        <v>24</v>
      </c>
      <c r="E4" s="42" t="str">
        <f>IF(D4="COMUM","5%","10%")</f>
        <v>5%</v>
      </c>
    </row>
    <row r="5" spans="1:5" x14ac:dyDescent="0.35">
      <c r="A5" s="41" t="s">
        <v>25</v>
      </c>
      <c r="B5" s="28">
        <v>1200</v>
      </c>
      <c r="C5" s="29" t="str">
        <f t="shared" ref="C5:C9" si="0">IF(B5&gt;1000,"2 PARCELAS","À VISTA")</f>
        <v>2 PARCELAS</v>
      </c>
      <c r="D5" s="29" t="s">
        <v>26</v>
      </c>
      <c r="E5" s="42" t="str">
        <f t="shared" ref="E5:E9" si="1">IF(D5="COMUM","5%","10%")</f>
        <v>10%</v>
      </c>
    </row>
    <row r="6" spans="1:5" x14ac:dyDescent="0.35">
      <c r="A6" s="41" t="s">
        <v>27</v>
      </c>
      <c r="B6" s="28">
        <v>500</v>
      </c>
      <c r="C6" s="29" t="str">
        <f t="shared" si="0"/>
        <v>À VISTA</v>
      </c>
      <c r="D6" s="29" t="s">
        <v>24</v>
      </c>
      <c r="E6" s="42" t="str">
        <f t="shared" si="1"/>
        <v>5%</v>
      </c>
    </row>
    <row r="7" spans="1:5" x14ac:dyDescent="0.35">
      <c r="A7" s="41" t="s">
        <v>28</v>
      </c>
      <c r="B7" s="28">
        <v>1700</v>
      </c>
      <c r="C7" s="29" t="str">
        <f t="shared" si="0"/>
        <v>2 PARCELAS</v>
      </c>
      <c r="D7" s="29" t="s">
        <v>26</v>
      </c>
      <c r="E7" s="42" t="str">
        <f t="shared" si="1"/>
        <v>10%</v>
      </c>
    </row>
    <row r="8" spans="1:5" x14ac:dyDescent="0.35">
      <c r="A8" s="41" t="s">
        <v>29</v>
      </c>
      <c r="B8" s="28">
        <v>895</v>
      </c>
      <c r="C8" s="29" t="str">
        <f t="shared" si="0"/>
        <v>À VISTA</v>
      </c>
      <c r="D8" s="29" t="s">
        <v>24</v>
      </c>
      <c r="E8" s="42" t="str">
        <f t="shared" si="1"/>
        <v>5%</v>
      </c>
    </row>
    <row r="9" spans="1:5" ht="15" thickBot="1" x14ac:dyDescent="0.4">
      <c r="A9" s="2" t="s">
        <v>30</v>
      </c>
      <c r="B9" s="43">
        <v>2000</v>
      </c>
      <c r="C9" s="44" t="str">
        <f t="shared" si="0"/>
        <v>2 PARCELAS</v>
      </c>
      <c r="D9" s="44" t="s">
        <v>26</v>
      </c>
      <c r="E9" s="45" t="str">
        <f t="shared" si="1"/>
        <v>10%</v>
      </c>
    </row>
    <row r="10" spans="1:5" ht="15" thickBot="1" x14ac:dyDescent="0.4"/>
    <row r="11" spans="1:5" x14ac:dyDescent="0.35">
      <c r="A11" s="70" t="s">
        <v>31</v>
      </c>
      <c r="B11" s="71"/>
      <c r="C11" s="71"/>
      <c r="D11" s="71"/>
      <c r="E11" s="72"/>
    </row>
    <row r="12" spans="1:5" x14ac:dyDescent="0.35">
      <c r="A12" s="86" t="s">
        <v>32</v>
      </c>
      <c r="B12" s="87"/>
      <c r="C12" s="87"/>
      <c r="D12" s="87"/>
      <c r="E12" s="88"/>
    </row>
    <row r="13" spans="1:5" ht="15" thickBot="1" x14ac:dyDescent="0.4">
      <c r="A13" s="89"/>
      <c r="B13" s="90"/>
      <c r="C13" s="90"/>
      <c r="D13" s="90"/>
      <c r="E13" s="91"/>
    </row>
    <row r="14" spans="1:5" ht="15" thickBot="1" x14ac:dyDescent="0.4"/>
    <row r="15" spans="1:5" x14ac:dyDescent="0.35">
      <c r="A15" s="70" t="s">
        <v>33</v>
      </c>
      <c r="B15" s="71"/>
      <c r="C15" s="71"/>
      <c r="D15" s="71"/>
      <c r="E15" s="72"/>
    </row>
    <row r="16" spans="1:5" x14ac:dyDescent="0.35">
      <c r="A16" s="86" t="s">
        <v>34</v>
      </c>
      <c r="B16" s="87"/>
      <c r="C16" s="87"/>
      <c r="D16" s="87"/>
      <c r="E16" s="88"/>
    </row>
    <row r="17" spans="1:5" ht="15" thickBot="1" x14ac:dyDescent="0.4">
      <c r="A17" s="89"/>
      <c r="B17" s="90"/>
      <c r="C17" s="90"/>
      <c r="D17" s="90"/>
      <c r="E17" s="91"/>
    </row>
    <row r="19" spans="1:5" ht="15" thickBot="1" x14ac:dyDescent="0.4"/>
    <row r="20" spans="1:5" x14ac:dyDescent="0.35">
      <c r="A20" s="67" t="s">
        <v>35</v>
      </c>
      <c r="B20" s="68"/>
      <c r="C20" s="68"/>
      <c r="D20" s="68"/>
      <c r="E20" s="69"/>
    </row>
    <row r="21" spans="1:5" x14ac:dyDescent="0.35">
      <c r="A21" s="46" t="s">
        <v>36</v>
      </c>
      <c r="B21" s="47" t="s">
        <v>37</v>
      </c>
      <c r="C21" s="47" t="s">
        <v>38</v>
      </c>
      <c r="D21" s="47" t="s">
        <v>39</v>
      </c>
      <c r="E21" s="48" t="s">
        <v>40</v>
      </c>
    </row>
    <row r="22" spans="1:5" x14ac:dyDescent="0.35">
      <c r="A22" s="35" t="s">
        <v>41</v>
      </c>
      <c r="B22" s="36">
        <v>18</v>
      </c>
      <c r="C22" s="36">
        <v>1</v>
      </c>
      <c r="D22" s="36" t="s">
        <v>42</v>
      </c>
      <c r="E22" s="37" t="str">
        <f>IF(AND(B22&gt;=20,C22&gt;=2,D22="LIMEIRA"),"SIM","NÃO")</f>
        <v>NÃO</v>
      </c>
    </row>
    <row r="23" spans="1:5" x14ac:dyDescent="0.35">
      <c r="A23" s="35" t="s">
        <v>43</v>
      </c>
      <c r="B23" s="36">
        <v>23</v>
      </c>
      <c r="C23" s="36">
        <v>2</v>
      </c>
      <c r="D23" s="36" t="s">
        <v>44</v>
      </c>
      <c r="E23" s="37" t="str">
        <f t="shared" ref="E23:E27" si="2">IF(AND(B23&gt;=20,C23&gt;=2,D23="LIMEIRA"),"SIM","NÃO")</f>
        <v>SIM</v>
      </c>
    </row>
    <row r="24" spans="1:5" x14ac:dyDescent="0.35">
      <c r="A24" s="35" t="s">
        <v>45</v>
      </c>
      <c r="B24" s="36">
        <v>25</v>
      </c>
      <c r="C24" s="36">
        <v>2</v>
      </c>
      <c r="D24" s="36" t="s">
        <v>44</v>
      </c>
      <c r="E24" s="37" t="str">
        <f t="shared" si="2"/>
        <v>SIM</v>
      </c>
    </row>
    <row r="25" spans="1:5" x14ac:dyDescent="0.35">
      <c r="A25" s="35" t="s">
        <v>46</v>
      </c>
      <c r="B25" s="36">
        <v>33</v>
      </c>
      <c r="C25" s="36">
        <v>1</v>
      </c>
      <c r="D25" s="36" t="s">
        <v>44</v>
      </c>
      <c r="E25" s="37" t="str">
        <f t="shared" si="2"/>
        <v>NÃO</v>
      </c>
    </row>
    <row r="26" spans="1:5" x14ac:dyDescent="0.35">
      <c r="A26" s="35" t="s">
        <v>47</v>
      </c>
      <c r="B26" s="36">
        <v>19</v>
      </c>
      <c r="C26" s="36">
        <v>2</v>
      </c>
      <c r="D26" s="36" t="s">
        <v>48</v>
      </c>
      <c r="E26" s="37" t="str">
        <f t="shared" si="2"/>
        <v>NÃO</v>
      </c>
    </row>
    <row r="27" spans="1:5" ht="15" thickBot="1" x14ac:dyDescent="0.4">
      <c r="A27" s="38" t="s">
        <v>49</v>
      </c>
      <c r="B27" s="39">
        <v>28</v>
      </c>
      <c r="C27" s="39">
        <v>3</v>
      </c>
      <c r="D27" s="39" t="s">
        <v>48</v>
      </c>
      <c r="E27" s="40" t="str">
        <f t="shared" si="2"/>
        <v>NÃO</v>
      </c>
    </row>
    <row r="28" spans="1:5" ht="15" thickBot="1" x14ac:dyDescent="0.4"/>
    <row r="29" spans="1:5" x14ac:dyDescent="0.35">
      <c r="A29" s="70" t="s">
        <v>50</v>
      </c>
      <c r="B29" s="71"/>
      <c r="C29" s="71"/>
      <c r="D29" s="71"/>
      <c r="E29" s="72"/>
    </row>
    <row r="30" spans="1:5" ht="15" thickBot="1" x14ac:dyDescent="0.4">
      <c r="A30" s="73" t="s">
        <v>51</v>
      </c>
      <c r="B30" s="74"/>
      <c r="C30" s="74"/>
      <c r="D30" s="74"/>
      <c r="E30" s="75"/>
    </row>
    <row r="33" spans="1:5" ht="15" thickBot="1" x14ac:dyDescent="0.4">
      <c r="A33" s="82" t="s">
        <v>52</v>
      </c>
      <c r="B33" s="82"/>
      <c r="C33" s="82"/>
    </row>
    <row r="34" spans="1:5" x14ac:dyDescent="0.35">
      <c r="A34" s="23" t="s">
        <v>36</v>
      </c>
      <c r="B34" s="24" t="s">
        <v>37</v>
      </c>
      <c r="C34" s="25" t="s">
        <v>53</v>
      </c>
    </row>
    <row r="35" spans="1:5" x14ac:dyDescent="0.35">
      <c r="A35" s="30" t="s">
        <v>54</v>
      </c>
      <c r="B35" s="31">
        <v>63</v>
      </c>
      <c r="C35" s="32" t="str">
        <f>IF(OR(B35&lt;=10,B35&gt;=60),"SIM","NÃO")</f>
        <v>SIM</v>
      </c>
    </row>
    <row r="36" spans="1:5" x14ac:dyDescent="0.35">
      <c r="A36" s="30" t="s">
        <v>55</v>
      </c>
      <c r="B36" s="31">
        <v>65</v>
      </c>
      <c r="C36" s="32" t="str">
        <f t="shared" ref="C36:C40" si="3">IF(OR(B36&lt;=10,B36&gt;=60),"SIM","NÃO")</f>
        <v>SIM</v>
      </c>
    </row>
    <row r="37" spans="1:5" x14ac:dyDescent="0.35">
      <c r="A37" s="30" t="s">
        <v>56</v>
      </c>
      <c r="B37" s="31">
        <v>18</v>
      </c>
      <c r="C37" s="32" t="str">
        <f t="shared" si="3"/>
        <v>NÃO</v>
      </c>
    </row>
    <row r="38" spans="1:5" x14ac:dyDescent="0.35">
      <c r="A38" s="30" t="s">
        <v>57</v>
      </c>
      <c r="B38" s="31">
        <v>6</v>
      </c>
      <c r="C38" s="32" t="str">
        <f t="shared" si="3"/>
        <v>SIM</v>
      </c>
    </row>
    <row r="39" spans="1:5" x14ac:dyDescent="0.35">
      <c r="A39" s="30" t="s">
        <v>58</v>
      </c>
      <c r="B39" s="31">
        <v>25</v>
      </c>
      <c r="C39" s="32" t="str">
        <f t="shared" si="3"/>
        <v>NÃO</v>
      </c>
    </row>
    <row r="40" spans="1:5" ht="15" thickBot="1" x14ac:dyDescent="0.4">
      <c r="A40" s="7" t="s">
        <v>59</v>
      </c>
      <c r="B40" s="33">
        <v>43</v>
      </c>
      <c r="C40" s="34" t="str">
        <f t="shared" si="3"/>
        <v>NÃO</v>
      </c>
    </row>
    <row r="41" spans="1:5" ht="15" thickBot="1" x14ac:dyDescent="0.4"/>
    <row r="42" spans="1:5" x14ac:dyDescent="0.35">
      <c r="A42" s="76" t="s">
        <v>60</v>
      </c>
      <c r="B42" s="77"/>
      <c r="C42" s="77"/>
      <c r="D42" s="77"/>
      <c r="E42" s="78"/>
    </row>
    <row r="43" spans="1:5" ht="15" thickBot="1" x14ac:dyDescent="0.4">
      <c r="A43" s="79" t="s">
        <v>61</v>
      </c>
      <c r="B43" s="80"/>
      <c r="C43" s="80"/>
      <c r="D43" s="80"/>
      <c r="E43" s="81"/>
    </row>
  </sheetData>
  <mergeCells count="11">
    <mergeCell ref="A1:E1"/>
    <mergeCell ref="A12:E13"/>
    <mergeCell ref="A11:E11"/>
    <mergeCell ref="A15:E15"/>
    <mergeCell ref="A16:E17"/>
    <mergeCell ref="A20:E20"/>
    <mergeCell ref="A29:E29"/>
    <mergeCell ref="A30:E30"/>
    <mergeCell ref="A42:E42"/>
    <mergeCell ref="A43:E43"/>
    <mergeCell ref="A33:C3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"/>
  <sheetViews>
    <sheetView zoomScaleNormal="100" workbookViewId="0">
      <selection activeCell="F7" sqref="F7"/>
    </sheetView>
  </sheetViews>
  <sheetFormatPr defaultRowHeight="14.5" x14ac:dyDescent="0.35"/>
  <cols>
    <col min="1" max="1" width="11.26953125" bestFit="1" customWidth="1"/>
    <col min="2" max="2" width="15.453125" bestFit="1" customWidth="1"/>
    <col min="3" max="3" width="11.26953125" customWidth="1"/>
    <col min="4" max="4" width="12.7265625" customWidth="1"/>
    <col min="5" max="5" width="21.7265625" customWidth="1"/>
  </cols>
  <sheetData>
    <row r="1" spans="1:5" ht="29" thickBot="1" x14ac:dyDescent="0.7">
      <c r="A1" s="96" t="s">
        <v>62</v>
      </c>
      <c r="B1" s="96"/>
      <c r="C1" s="96"/>
      <c r="D1" s="96"/>
      <c r="E1" s="96"/>
    </row>
    <row r="2" spans="1:5" ht="15" thickBot="1" x14ac:dyDescent="0.4"/>
    <row r="3" spans="1:5" ht="37.5" thickBot="1" x14ac:dyDescent="0.4">
      <c r="A3" s="135" t="s">
        <v>63</v>
      </c>
      <c r="B3" s="136" t="s">
        <v>64</v>
      </c>
      <c r="C3" s="137" t="s">
        <v>65</v>
      </c>
      <c r="D3" s="137" t="s">
        <v>66</v>
      </c>
      <c r="E3" s="138" t="s">
        <v>67</v>
      </c>
    </row>
    <row r="4" spans="1:5" ht="18.5" x14ac:dyDescent="0.45">
      <c r="A4" s="99" t="s">
        <v>68</v>
      </c>
      <c r="B4" s="97">
        <v>300</v>
      </c>
      <c r="C4" s="97">
        <v>50</v>
      </c>
      <c r="D4" s="97">
        <v>500</v>
      </c>
      <c r="E4" s="100" t="str">
        <f>IF(B4&lt;C4,"Repor Material",IF(B4&gt;D4,"Estoque Alto","Normal"))</f>
        <v>Normal</v>
      </c>
    </row>
    <row r="5" spans="1:5" ht="18.5" x14ac:dyDescent="0.45">
      <c r="A5" s="101" t="s">
        <v>69</v>
      </c>
      <c r="B5" s="98">
        <v>20</v>
      </c>
      <c r="C5" s="98">
        <v>50</v>
      </c>
      <c r="D5" s="98">
        <v>500</v>
      </c>
      <c r="E5" s="102" t="str">
        <f t="shared" ref="E5:E8" si="0">IF(B5&lt;C5,"Repor Material",IF(B5&gt;D5,"Estoque Alto","Normal"))</f>
        <v>Repor Material</v>
      </c>
    </row>
    <row r="6" spans="1:5" ht="18.5" x14ac:dyDescent="0.45">
      <c r="A6" s="101" t="s">
        <v>70</v>
      </c>
      <c r="B6" s="98">
        <v>50</v>
      </c>
      <c r="C6" s="98">
        <v>10</v>
      </c>
      <c r="D6" s="98">
        <v>30</v>
      </c>
      <c r="E6" s="102" t="str">
        <f t="shared" si="0"/>
        <v>Estoque Alto</v>
      </c>
    </row>
    <row r="7" spans="1:5" ht="18.5" x14ac:dyDescent="0.45">
      <c r="A7" s="101" t="s">
        <v>71</v>
      </c>
      <c r="B7" s="98">
        <v>500</v>
      </c>
      <c r="C7" s="98">
        <v>50</v>
      </c>
      <c r="D7" s="98">
        <v>500</v>
      </c>
      <c r="E7" s="102" t="str">
        <f t="shared" si="0"/>
        <v>Normal</v>
      </c>
    </row>
    <row r="8" spans="1:5" ht="19" thickBot="1" x14ac:dyDescent="0.5">
      <c r="A8" s="103" t="s">
        <v>72</v>
      </c>
      <c r="B8" s="104">
        <v>900</v>
      </c>
      <c r="C8" s="104">
        <v>50</v>
      </c>
      <c r="D8" s="104">
        <v>500</v>
      </c>
      <c r="E8" s="105" t="str">
        <f t="shared" si="0"/>
        <v>Estoque Alto</v>
      </c>
    </row>
    <row r="9" spans="1:5" x14ac:dyDescent="0.35">
      <c r="A9" s="92" t="s">
        <v>73</v>
      </c>
      <c r="B9" s="92"/>
      <c r="C9" s="92"/>
      <c r="D9" s="92"/>
      <c r="E9" s="92"/>
    </row>
    <row r="10" spans="1:5" x14ac:dyDescent="0.35">
      <c r="A10" s="93"/>
      <c r="B10" s="93"/>
      <c r="C10" s="93"/>
      <c r="D10" s="93"/>
      <c r="E10" s="93"/>
    </row>
    <row r="11" spans="1:5" x14ac:dyDescent="0.35">
      <c r="A11" s="93"/>
      <c r="B11" s="93"/>
      <c r="C11" s="93"/>
      <c r="D11" s="93"/>
      <c r="E11" s="93"/>
    </row>
  </sheetData>
  <mergeCells count="2">
    <mergeCell ref="A1:E1"/>
    <mergeCell ref="A9:E1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3"/>
  <sheetViews>
    <sheetView zoomScale="85" zoomScaleNormal="85" workbookViewId="0">
      <selection activeCell="G23" sqref="G23"/>
    </sheetView>
  </sheetViews>
  <sheetFormatPr defaultRowHeight="14.5" x14ac:dyDescent="0.35"/>
  <cols>
    <col min="1" max="1" width="17.453125" bestFit="1" customWidth="1"/>
    <col min="5" max="5" width="9.81640625" bestFit="1" customWidth="1"/>
    <col min="7" max="7" width="12.26953125" customWidth="1"/>
    <col min="8" max="8" width="12" customWidth="1"/>
  </cols>
  <sheetData>
    <row r="1" spans="1:8" ht="34" thickBot="1" x14ac:dyDescent="0.4">
      <c r="A1" s="94" t="s">
        <v>74</v>
      </c>
      <c r="B1" s="94"/>
      <c r="C1" s="94"/>
      <c r="D1" s="94"/>
      <c r="E1" s="94"/>
      <c r="F1" s="94"/>
      <c r="G1" s="94"/>
      <c r="H1" s="94"/>
    </row>
    <row r="2" spans="1:8" ht="15" thickBot="1" x14ac:dyDescent="0.4"/>
    <row r="3" spans="1:8" ht="15.5" thickTop="1" thickBot="1" x14ac:dyDescent="0.4">
      <c r="A3" s="95" t="s">
        <v>75</v>
      </c>
      <c r="B3" s="95"/>
      <c r="C3" s="106" t="s">
        <v>76</v>
      </c>
      <c r="D3" s="107" t="s">
        <v>77</v>
      </c>
      <c r="E3" s="107"/>
      <c r="F3" s="8"/>
      <c r="G3" s="9" t="s">
        <v>78</v>
      </c>
      <c r="H3" s="10" t="s">
        <v>79</v>
      </c>
    </row>
    <row r="4" spans="1:8" x14ac:dyDescent="0.35">
      <c r="A4" s="108" t="s">
        <v>80</v>
      </c>
      <c r="B4" s="109">
        <v>2</v>
      </c>
      <c r="C4" s="110" t="s">
        <v>81</v>
      </c>
      <c r="D4" s="109">
        <v>2</v>
      </c>
      <c r="E4" s="111" t="s">
        <v>82</v>
      </c>
      <c r="G4" s="120" t="str">
        <f>IF(B4&lt;D4,"Derrota",IF(B4&gt;D4,"Vitória","Empate"))</f>
        <v>Empate</v>
      </c>
      <c r="H4" s="121">
        <f>IF(G4="Vitória",3,IF(G4="Empate",1,0))</f>
        <v>1</v>
      </c>
    </row>
    <row r="5" spans="1:8" x14ac:dyDescent="0.35">
      <c r="A5" s="112" t="s">
        <v>80</v>
      </c>
      <c r="B5" s="113">
        <v>6</v>
      </c>
      <c r="C5" s="114" t="s">
        <v>81</v>
      </c>
      <c r="D5" s="113">
        <v>0</v>
      </c>
      <c r="E5" s="115" t="s">
        <v>83</v>
      </c>
      <c r="G5" s="122" t="str">
        <f t="shared" ref="G5:G9" si="0">IF(B5&lt;D5,"Derrota",IF(B5&gt;D5,"Vitória","Empate"))</f>
        <v>Vitória</v>
      </c>
      <c r="H5" s="123">
        <f t="shared" ref="H5:H9" si="1">IF(G5="Vitória",3,IF(G5="Empate",1,0))</f>
        <v>3</v>
      </c>
    </row>
    <row r="6" spans="1:8" x14ac:dyDescent="0.35">
      <c r="A6" s="112" t="s">
        <v>80</v>
      </c>
      <c r="B6" s="113">
        <v>1</v>
      </c>
      <c r="C6" s="114" t="s">
        <v>81</v>
      </c>
      <c r="D6" s="113">
        <v>1</v>
      </c>
      <c r="E6" s="115" t="s">
        <v>84</v>
      </c>
      <c r="G6" s="122" t="str">
        <f t="shared" si="0"/>
        <v>Empate</v>
      </c>
      <c r="H6" s="123">
        <f t="shared" si="1"/>
        <v>1</v>
      </c>
    </row>
    <row r="7" spans="1:8" x14ac:dyDescent="0.35">
      <c r="A7" s="112" t="s">
        <v>80</v>
      </c>
      <c r="B7" s="113">
        <v>4</v>
      </c>
      <c r="C7" s="114" t="s">
        <v>81</v>
      </c>
      <c r="D7" s="113">
        <v>0</v>
      </c>
      <c r="E7" s="115" t="s">
        <v>85</v>
      </c>
      <c r="G7" s="122" t="str">
        <f t="shared" si="0"/>
        <v>Vitória</v>
      </c>
      <c r="H7" s="123">
        <f t="shared" si="1"/>
        <v>3</v>
      </c>
    </row>
    <row r="8" spans="1:8" x14ac:dyDescent="0.35">
      <c r="A8" s="112" t="s">
        <v>80</v>
      </c>
      <c r="B8" s="113">
        <v>5</v>
      </c>
      <c r="C8" s="114" t="s">
        <v>81</v>
      </c>
      <c r="D8" s="113">
        <v>2</v>
      </c>
      <c r="E8" s="115" t="s">
        <v>86</v>
      </c>
      <c r="G8" s="122" t="str">
        <f t="shared" si="0"/>
        <v>Vitória</v>
      </c>
      <c r="H8" s="123">
        <f t="shared" si="1"/>
        <v>3</v>
      </c>
    </row>
    <row r="9" spans="1:8" ht="15" thickBot="1" x14ac:dyDescent="0.4">
      <c r="A9" s="116" t="s">
        <v>80</v>
      </c>
      <c r="B9" s="117">
        <v>1</v>
      </c>
      <c r="C9" s="118" t="s">
        <v>81</v>
      </c>
      <c r="D9" s="117">
        <v>3</v>
      </c>
      <c r="E9" s="119" t="s">
        <v>87</v>
      </c>
      <c r="G9" s="124" t="str">
        <f t="shared" si="0"/>
        <v>Derrota</v>
      </c>
      <c r="H9" s="125">
        <f t="shared" si="1"/>
        <v>0</v>
      </c>
    </row>
    <row r="10" spans="1:8" ht="15" thickBot="1" x14ac:dyDescent="0.4"/>
    <row r="11" spans="1:8" ht="15.5" thickTop="1" thickBot="1" x14ac:dyDescent="0.4">
      <c r="A11" s="11" t="s">
        <v>88</v>
      </c>
      <c r="B11" s="12" t="s">
        <v>75</v>
      </c>
    </row>
    <row r="12" spans="1:8" ht="15" thickTop="1" x14ac:dyDescent="0.35">
      <c r="A12" s="13" t="s">
        <v>89</v>
      </c>
      <c r="B12" s="14">
        <f>SUM(B4:B9)</f>
        <v>19</v>
      </c>
      <c r="C12" s="15"/>
    </row>
    <row r="13" spans="1:8" x14ac:dyDescent="0.35">
      <c r="A13" s="16" t="s">
        <v>90</v>
      </c>
      <c r="B13" s="17">
        <f>SUM(D4:D9)</f>
        <v>8</v>
      </c>
      <c r="C13" s="15"/>
    </row>
    <row r="14" spans="1:8" x14ac:dyDescent="0.35">
      <c r="A14" s="16" t="s">
        <v>91</v>
      </c>
      <c r="B14" s="17">
        <f>AVERAGE(B4:B9)</f>
        <v>3.1666666666666665</v>
      </c>
      <c r="C14" s="15"/>
    </row>
    <row r="15" spans="1:8" x14ac:dyDescent="0.35">
      <c r="A15" s="16" t="s">
        <v>92</v>
      </c>
      <c r="B15" s="17">
        <f>AVERAGE(D4:D9)</f>
        <v>1.3333333333333333</v>
      </c>
      <c r="C15" s="15"/>
    </row>
    <row r="16" spans="1:8" x14ac:dyDescent="0.35">
      <c r="A16" s="16" t="s">
        <v>93</v>
      </c>
      <c r="B16" s="17">
        <f>LARGE(B4:B9,1)</f>
        <v>6</v>
      </c>
      <c r="C16" s="15"/>
    </row>
    <row r="17" spans="1:3" ht="15" thickBot="1" x14ac:dyDescent="0.4">
      <c r="A17" s="18" t="s">
        <v>94</v>
      </c>
      <c r="B17" s="19">
        <f>SMALL(B4:B9,1)</f>
        <v>1</v>
      </c>
      <c r="C17" s="15"/>
    </row>
    <row r="19" spans="1:3" ht="15" thickBot="1" x14ac:dyDescent="0.4"/>
    <row r="20" spans="1:3" ht="15" thickBot="1" x14ac:dyDescent="0.4">
      <c r="A20" s="127" t="s">
        <v>95</v>
      </c>
      <c r="B20" s="127"/>
    </row>
    <row r="21" spans="1:3" x14ac:dyDescent="0.35">
      <c r="A21" s="108" t="s">
        <v>96</v>
      </c>
      <c r="B21" s="121">
        <f>COUNTIF($G$4:$G$9,"Vitória")</f>
        <v>3</v>
      </c>
      <c r="C21" s="126"/>
    </row>
    <row r="22" spans="1:3" x14ac:dyDescent="0.35">
      <c r="A22" s="112" t="s">
        <v>97</v>
      </c>
      <c r="B22" s="128">
        <f>COUNTIF($G$4:$G$9,"Derrota")</f>
        <v>1</v>
      </c>
      <c r="C22" s="126"/>
    </row>
    <row r="23" spans="1:3" ht="15" thickBot="1" x14ac:dyDescent="0.4">
      <c r="A23" s="116" t="s">
        <v>98</v>
      </c>
      <c r="B23" s="129">
        <f>COUNTIF($G$4:$G$9,"Empate")</f>
        <v>2</v>
      </c>
      <c r="C23" s="126"/>
    </row>
  </sheetData>
  <mergeCells count="4">
    <mergeCell ref="A1:H1"/>
    <mergeCell ref="A3:B3"/>
    <mergeCell ref="D3:E3"/>
    <mergeCell ref="A20:B20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4"/>
  <sheetViews>
    <sheetView workbookViewId="0">
      <selection activeCell="E12" sqref="E12"/>
    </sheetView>
  </sheetViews>
  <sheetFormatPr defaultRowHeight="14.5" x14ac:dyDescent="0.35"/>
  <cols>
    <col min="1" max="1" width="4.81640625" bestFit="1" customWidth="1"/>
    <col min="2" max="2" width="14" bestFit="1" customWidth="1"/>
    <col min="3" max="3" width="5.7265625" bestFit="1" customWidth="1"/>
    <col min="4" max="4" width="13.453125" customWidth="1"/>
    <col min="6" max="6" width="17.7265625" customWidth="1"/>
    <col min="7" max="7" width="15" customWidth="1"/>
    <col min="8" max="8" width="11.453125" bestFit="1" customWidth="1"/>
    <col min="10" max="10" width="13.54296875" bestFit="1" customWidth="1"/>
  </cols>
  <sheetData>
    <row r="1" spans="1:10" ht="18.5" x14ac:dyDescent="0.45">
      <c r="A1" s="130" t="s">
        <v>99</v>
      </c>
      <c r="B1" s="130"/>
      <c r="C1" s="130"/>
      <c r="D1" s="130"/>
      <c r="E1" s="130"/>
      <c r="F1" s="130"/>
      <c r="G1" s="130"/>
      <c r="H1" s="130"/>
    </row>
    <row r="2" spans="1:10" x14ac:dyDescent="0.35">
      <c r="J2" s="139" t="s">
        <v>100</v>
      </c>
    </row>
    <row r="3" spans="1:10" x14ac:dyDescent="0.35">
      <c r="A3" s="131" t="s">
        <v>101</v>
      </c>
      <c r="B3" s="131" t="s">
        <v>102</v>
      </c>
      <c r="C3" s="131" t="s">
        <v>103</v>
      </c>
      <c r="D3" s="131" t="s">
        <v>104</v>
      </c>
      <c r="E3" s="131" t="s">
        <v>105</v>
      </c>
      <c r="F3" s="131" t="s">
        <v>106</v>
      </c>
      <c r="G3" s="131" t="s">
        <v>107</v>
      </c>
      <c r="H3" s="131" t="s">
        <v>108</v>
      </c>
      <c r="J3" s="140" t="s">
        <v>102</v>
      </c>
    </row>
    <row r="4" spans="1:10" x14ac:dyDescent="0.35">
      <c r="A4" s="132">
        <v>1</v>
      </c>
      <c r="B4" s="132" t="s">
        <v>109</v>
      </c>
      <c r="C4" s="132">
        <v>2</v>
      </c>
      <c r="D4" s="133">
        <v>300</v>
      </c>
      <c r="E4" s="134">
        <v>0.4</v>
      </c>
      <c r="F4" s="133">
        <f>D4*E4</f>
        <v>120</v>
      </c>
      <c r="G4" s="133">
        <f>(D4*C4)+F4</f>
        <v>720</v>
      </c>
      <c r="H4" s="132" t="str">
        <f>IF(G4&gt;1000,"Produto Caro",IF(G4&lt;500,"Barato","Promoção"))</f>
        <v>Promoção</v>
      </c>
      <c r="J4" s="141">
        <f>SMALL(G4:G8,1)</f>
        <v>720</v>
      </c>
    </row>
    <row r="5" spans="1:10" x14ac:dyDescent="0.35">
      <c r="A5" s="132">
        <v>2</v>
      </c>
      <c r="B5" s="132" t="s">
        <v>110</v>
      </c>
      <c r="C5" s="132">
        <v>3</v>
      </c>
      <c r="D5" s="133">
        <v>350</v>
      </c>
      <c r="E5" s="134">
        <v>0.4</v>
      </c>
      <c r="F5" s="133">
        <f t="shared" ref="F5:F8" si="0">D5*E5</f>
        <v>140</v>
      </c>
      <c r="G5" s="133">
        <f t="shared" ref="G5:G8" si="1">(D5*C5)+F5</f>
        <v>1190</v>
      </c>
      <c r="H5" s="132" t="str">
        <f t="shared" ref="H5:H8" si="2">IF(G5&gt;1000,"Produto Caro",IF(G5&lt;500,"Barato","Promoção"))</f>
        <v>Produto Caro</v>
      </c>
    </row>
    <row r="6" spans="1:10" x14ac:dyDescent="0.35">
      <c r="A6" s="132">
        <v>3</v>
      </c>
      <c r="B6" s="132" t="s">
        <v>111</v>
      </c>
      <c r="C6" s="132">
        <v>4</v>
      </c>
      <c r="D6" s="133">
        <v>199</v>
      </c>
      <c r="E6" s="134">
        <v>0.45</v>
      </c>
      <c r="F6" s="133">
        <f t="shared" si="0"/>
        <v>89.55</v>
      </c>
      <c r="G6" s="133">
        <f t="shared" si="1"/>
        <v>885.55</v>
      </c>
      <c r="H6" s="132" t="str">
        <f t="shared" si="2"/>
        <v>Promoção</v>
      </c>
      <c r="J6" s="142" t="s">
        <v>112</v>
      </c>
    </row>
    <row r="7" spans="1:10" x14ac:dyDescent="0.35">
      <c r="A7" s="132">
        <v>4</v>
      </c>
      <c r="B7" s="132" t="s">
        <v>113</v>
      </c>
      <c r="C7" s="132">
        <v>5</v>
      </c>
      <c r="D7" s="133">
        <v>200</v>
      </c>
      <c r="E7" s="134">
        <v>0.5</v>
      </c>
      <c r="F7" s="133">
        <f t="shared" si="0"/>
        <v>100</v>
      </c>
      <c r="G7" s="133">
        <f t="shared" si="1"/>
        <v>1100</v>
      </c>
      <c r="H7" s="132" t="str">
        <f t="shared" si="2"/>
        <v>Produto Caro</v>
      </c>
      <c r="J7" s="140" t="s">
        <v>102</v>
      </c>
    </row>
    <row r="8" spans="1:10" x14ac:dyDescent="0.35">
      <c r="A8" s="132">
        <v>5</v>
      </c>
      <c r="B8" s="132" t="s">
        <v>114</v>
      </c>
      <c r="C8" s="132">
        <v>10</v>
      </c>
      <c r="D8" s="133">
        <v>80</v>
      </c>
      <c r="E8" s="134">
        <v>0.6</v>
      </c>
      <c r="F8" s="133">
        <f t="shared" si="0"/>
        <v>48</v>
      </c>
      <c r="G8" s="133">
        <f t="shared" si="1"/>
        <v>848</v>
      </c>
      <c r="H8" s="132" t="str">
        <f t="shared" si="2"/>
        <v>Promoção</v>
      </c>
      <c r="J8" s="141">
        <f>LARGE(G4:G8,1)</f>
        <v>1190</v>
      </c>
    </row>
    <row r="10" spans="1:10" x14ac:dyDescent="0.35">
      <c r="J10" s="142" t="s">
        <v>115</v>
      </c>
    </row>
    <row r="11" spans="1:10" x14ac:dyDescent="0.35">
      <c r="J11" s="140" t="s">
        <v>102</v>
      </c>
    </row>
    <row r="12" spans="1:10" x14ac:dyDescent="0.35">
      <c r="J12" s="141">
        <f>AVERAGE(G4:G8)</f>
        <v>948.71</v>
      </c>
    </row>
    <row r="14" spans="1:10" x14ac:dyDescent="0.35">
      <c r="E14" t="s">
        <v>121</v>
      </c>
    </row>
  </sheetData>
  <mergeCells count="1">
    <mergeCell ref="A1:H1"/>
  </mergeCells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A5E04-5261-4FED-A945-0DB4EE8EE84D}">
  <dimension ref="C3:J5"/>
  <sheetViews>
    <sheetView workbookViewId="0">
      <selection activeCell="B6" sqref="B6"/>
    </sheetView>
  </sheetViews>
  <sheetFormatPr defaultRowHeight="14.5" x14ac:dyDescent="0.35"/>
  <cols>
    <col min="5" max="5" width="10.81640625" customWidth="1"/>
    <col min="6" max="6" width="14.26953125" customWidth="1"/>
    <col min="7" max="7" width="11.453125" customWidth="1"/>
    <col min="8" max="8" width="15.453125" customWidth="1"/>
  </cols>
  <sheetData>
    <row r="3" spans="3:10" ht="18.5" x14ac:dyDescent="0.45">
      <c r="C3" s="143" t="s">
        <v>116</v>
      </c>
      <c r="D3" s="143"/>
      <c r="E3" s="143"/>
      <c r="F3" s="143"/>
      <c r="G3" s="143"/>
      <c r="H3" s="143"/>
      <c r="I3" s="143"/>
      <c r="J3" s="143"/>
    </row>
    <row r="4" spans="3:10" x14ac:dyDescent="0.35">
      <c r="E4" s="144" t="s">
        <v>101</v>
      </c>
      <c r="F4" s="144" t="s">
        <v>117</v>
      </c>
      <c r="G4" s="144" t="s">
        <v>103</v>
      </c>
      <c r="H4" s="144" t="s">
        <v>107</v>
      </c>
    </row>
    <row r="5" spans="3:10" x14ac:dyDescent="0.35">
      <c r="E5" s="144">
        <v>1</v>
      </c>
      <c r="F5" s="144" t="str">
        <f>VLOOKUP(E5,Plan5!A4:H8,2,FALSE)</f>
        <v>TENIS NIKE</v>
      </c>
      <c r="G5" s="144">
        <f>VLOOKUP(E5,Plan5!A4:H8,3,FALSE)</f>
        <v>2</v>
      </c>
      <c r="H5" s="145">
        <f>VLOOKUP(E5,Plan5!A4:H8,7,FALSE)</f>
        <v>720</v>
      </c>
    </row>
  </sheetData>
  <mergeCells count="1">
    <mergeCell ref="C3:J3"/>
  </mergeCell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Plan1</vt:lpstr>
      <vt:lpstr>Plan2</vt:lpstr>
      <vt:lpstr>Plan3</vt:lpstr>
      <vt:lpstr>Plan4</vt:lpstr>
      <vt:lpstr>Plan5</vt:lpstr>
      <vt:lpstr>Plan6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Dev1-B</dc:creator>
  <cp:keywords/>
  <dc:description/>
  <cp:lastModifiedBy>Dev1-B</cp:lastModifiedBy>
  <cp:revision/>
  <dcterms:created xsi:type="dcterms:W3CDTF">2014-07-16T19:12:26Z</dcterms:created>
  <dcterms:modified xsi:type="dcterms:W3CDTF">2025-05-14T19:47:51Z</dcterms:modified>
  <cp:category/>
  <cp:contentStatus/>
</cp:coreProperties>
</file>