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media/image1.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Reactor-Ni" sheetId="1" state="visible" r:id="rId2"/>
    <sheet name="Experiment 1 - Ni" sheetId="2" state="visible" r:id="rId3"/>
    <sheet name="Experiment 2 - Pd" sheetId="3" state="visible" r:id="rId4"/>
    <sheet name="AWG table" sheetId="4" state="visible" r:id="rId5"/>
    <sheet name="Reactor-Cu" sheetId="5" state="visible" r:id="rId6"/>
  </sheets>
  <externalReferences>
    <externalReference r:id="rId7"/>
  </externalReferences>
  <definedNames>
    <definedName function="false" hidden="false" name="_Max_j" vbProcedure="false">'Reactor-Cu'!$B$34</definedName>
    <definedName function="false" hidden="false" name="_Total_Amps" vbProcedure="false">'Reactor-Cu'!$B$54</definedName>
  </definedNam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<sst xmlns="http://schemas.openxmlformats.org/spreadsheetml/2006/main" count="726" uniqueCount="378">
  <si>
    <t xml:space="preserve">Fused Salt Fusion Reactor design (solid nickel electrodes)</t>
  </si>
  <si>
    <t xml:space="preserve">The main outline of the experiment is found at github.com/hthalljr. Calculations are in this spreadsheet. Links to supplemental literature cited here are prefaced here with “+”.</t>
  </si>
  <si>
    <t xml:space="preserve">GitHub.com/hthalljr</t>
  </si>
  <si>
    <t xml:space="preserve">Simplified cathode half-cycle: Ni(2+) +2.55 D(+) + 4.55 e(-) = NiD(.55)(solid) + 2 D (adsorbed). Corresponding anode half-cycle is NiD(.55) +2 D (adsorbed) = Ni(2+) + 2.55 D(+) - 4.55 e(-)</t>
  </si>
  <si>
    <t xml:space="preserve"> (We're hoping for D/Ni ratio of 0.55 to obtain 25% super-abundant vacancies (SAV)s at 650C. “2 D (absorbed)” is just an initial guess for the D activity needed to obtain that ratio. </t>
  </si>
  <si>
    <t xml:space="preserve"> Actual condition will be established by Cyclic Voltammetry (CV), using a molybdenum wire as a quasi-reference electrode, per (Gese 2015) &amp; (Xie &amp; Kamali 2019).</t>
  </si>
  <si>
    <t xml:space="preserve"> Gese 2015 </t>
  </si>
  <si>
    <t xml:space="preserve">We shouldn't need a glove box. LiCl can be dried in place at 94C (Gese, Table 11, p. 40); Our Ni source (NiO) is not hygroscopic and can be added before drying the LiCl.</t>
  </si>
  <si>
    <t xml:space="preserve">Xie &amp; Kamali 2019</t>
  </si>
  <si>
    <t xml:space="preserve">Bubble D2O vapor into Argon stream (Xie &amp; Kamali 2019). Adjust current to prevent loss of D2 from reactor, using an H2 detector; capture any lost D2 with alloy.</t>
  </si>
  <si>
    <t xml:space="preserve"> Connect an oil-free vacuum pump to the vent to purge air and help dry the salt. High vacuum is not necessary:  perhaps $300 Labfish 30L/min pump (Amazon)</t>
  </si>
  <si>
    <t xml:space="preserve"> Vac pump </t>
  </si>
  <si>
    <t xml:space="preserve">Reactor design</t>
  </si>
  <si>
    <t xml:space="preserve">The reactor housing is a 99.7% Alumina tube: ~40 mm OD x ~33 mm ID x 18 inch, Ebay, about $155 with shipping.</t>
  </si>
  <si>
    <t xml:space="preserve"> Al2O3 tube </t>
  </si>
  <si>
    <r>
      <rPr>
        <sz val="9"/>
        <rFont val="Arial"/>
        <family val="2"/>
      </rPr>
      <t xml:space="preserve">The electrodes are </t>
    </r>
    <r>
      <rPr>
        <b val="true"/>
        <sz val="9"/>
        <rFont val="Arial"/>
        <family val="2"/>
      </rPr>
      <t xml:space="preserve">solid pure nickel wires. Straighten by</t>
    </r>
    <r>
      <rPr>
        <sz val="9"/>
        <rFont val="Arial"/>
        <family val="2"/>
      </rPr>
      <t xml:space="preserve"> twisting under tension. They hang from a flange that is sealed to the top of the alumina tube. We need to design a sliding seal for </t>
    </r>
  </si>
  <si>
    <t xml:space="preserve"> the top flange so that the electrode cage can be lowered under argon into the molten salt for the experiment, then lifted under argon above the salt to drain while the salt cools and solidifies.</t>
  </si>
  <si>
    <t xml:space="preserve">With 12 electrodes, it is possible to provide electrolysis power pair-wise to 12, 8, 4, or 2, such that the current density available from the power supply is multiplied by a factor of 1, 1.5, 3, or 6</t>
  </si>
  <si>
    <t xml:space="preserve">A high flux of D into and out of the surface is desirable (McKubre et al 2003), which should be facilitated by Cyclic codeposition &amp; dissolution.</t>
  </si>
  <si>
    <t xml:space="preserve">+McKubre et al. 2003</t>
  </si>
  <si>
    <t xml:space="preserve">Electromigration of D is also desired. (Staker 2019). The asymmetric electric field between adjacent pairs of electrodes should drive electromigration around the circumference of each wire.</t>
  </si>
  <si>
    <t xml:space="preserve"> Staker 2019 </t>
  </si>
  <si>
    <t xml:space="preserve">The wiring schemes below assure equal current through all electrode pairs while providing an asymmetric field around each electrode.</t>
  </si>
  <si>
    <t xml:space="preserve">Electrodes A &amp; B have opposite polarity during each half cycle, forming electrode pairs. A's are wired in parallel, as are B's. AB  BA AB pattern gives maximum field asymmetry around each electrode.</t>
  </si>
  <si>
    <t xml:space="preserve">Clock position</t>
  </si>
  <si>
    <r>
      <rPr>
        <sz val="9"/>
        <color rgb="FF000000"/>
        <rFont val="Arial"/>
        <family val="2"/>
      </rPr>
      <t xml:space="preserve">Connections using all 12: (6 pairs): </t>
    </r>
    <r>
      <rPr>
        <b val="true"/>
        <sz val="9"/>
        <color rgb="FF000000"/>
        <rFont val="Arial"/>
        <family val="2"/>
      </rPr>
      <t xml:space="preserve">j x 1</t>
    </r>
  </si>
  <si>
    <t xml:space="preserve">A </t>
  </si>
  <si>
    <t xml:space="preserve"> B</t>
  </si>
  <si>
    <t xml:space="preserve"> B </t>
  </si>
  <si>
    <t xml:space="preserve"> A </t>
  </si>
  <si>
    <t xml:space="preserve">B</t>
  </si>
  <si>
    <t xml:space="preserve">B </t>
  </si>
  <si>
    <r>
      <rPr>
        <sz val="9"/>
        <color rgb="FF6666FF"/>
        <rFont val="Arial"/>
        <family val="2"/>
      </rPr>
      <t xml:space="preserve">Connections using 8 (4 pairs): </t>
    </r>
    <r>
      <rPr>
        <b val="true"/>
        <sz val="9"/>
        <color rgb="FF6666FF"/>
        <rFont val="Arial"/>
        <family val="2"/>
      </rPr>
      <t xml:space="preserve">j  x 1.5</t>
    </r>
  </si>
  <si>
    <t xml:space="preserve">-</t>
  </si>
  <si>
    <r>
      <rPr>
        <sz val="9"/>
        <color rgb="FFFF3333"/>
        <rFont val="Arial"/>
        <family val="2"/>
      </rPr>
      <t xml:space="preserve">Connections using 4 (2 pairs): </t>
    </r>
    <r>
      <rPr>
        <b val="true"/>
        <sz val="9"/>
        <color rgb="FFFF3333"/>
        <rFont val="Arial"/>
        <family val="2"/>
      </rPr>
      <t xml:space="preserve">j x 3</t>
    </r>
  </si>
  <si>
    <r>
      <rPr>
        <sz val="9"/>
        <color rgb="FF660066"/>
        <rFont val="Arial"/>
        <family val="2"/>
      </rPr>
      <t xml:space="preserve">Connections using 2 (1 pair): </t>
    </r>
    <r>
      <rPr>
        <b val="true"/>
        <sz val="9"/>
        <color rgb="FF660066"/>
        <rFont val="Arial"/>
        <family val="2"/>
      </rPr>
      <t xml:space="preserve">j x 6</t>
    </r>
  </si>
  <si>
    <t xml:space="preserve">Space the electrode wires equally near the tube ID using BN cage rings. The cage also holds a thermocouple, 2 insulated A&amp;B voltage probes, and a Mo pseudo-reference electrode.</t>
  </si>
  <si>
    <t xml:space="preserve">Ceramic tube OD, cm</t>
  </si>
  <si>
    <t xml:space="preserve">Ceramic tube ID, cm</t>
  </si>
  <si>
    <t xml:space="preserve">18-inch Al2O3 tube length, cm</t>
  </si>
  <si>
    <t xml:space="preserve">Ceramic tube wall thickness, cm</t>
  </si>
  <si>
    <t xml:space="preserve">Clearance between tube ID &amp; ceramic ring OD, cm</t>
  </si>
  <si>
    <t xml:space="preserve">BN cage ring OD, cm</t>
  </si>
  <si>
    <t xml:space="preserve">AWG of Ni electrodes (10-18), diameter (cm)</t>
  </si>
  <si>
    <t xml:space="preserve">BN cage ring width (wire OD x 2), cm</t>
  </si>
  <si>
    <t xml:space="preserve">BN cage ring ID, cm</t>
  </si>
  <si>
    <t xml:space="preserve">Cage ring diameter at center of wires, cm</t>
  </si>
  <si>
    <t xml:space="preserve">Number of wires in cage</t>
  </si>
  <si>
    <t xml:space="preserve">Spacing between adjacent cage wires, cm</t>
  </si>
  <si>
    <t xml:space="preserve">Compare: circumference / # wires – wire diam</t>
  </si>
  <si>
    <t xml:space="preserve">BN cage ring thickness, cm</t>
  </si>
  <si>
    <t xml:space="preserve">Immersed depth of electrodes in salt, cm </t>
  </si>
  <si>
    <t xml:space="preserve">Total Immersed electrode area cm^2</t>
  </si>
  <si>
    <t xml:space="preserve">Maximum total current</t>
  </si>
  <si>
    <t xml:space="preserve">Kepco BOP 6-125 MG four quadrant, 0 to 125 A, 0 to 6 V, 750 W, programmable waveform, 0 to 800 Hz.  ($2k-$3k, used)</t>
  </si>
  <si>
    <t xml:space="preserve"> Kepco EBay </t>
  </si>
  <si>
    <r>
      <rPr>
        <sz val="9"/>
        <rFont val="Arial"/>
        <family val="2"/>
      </rPr>
      <t xml:space="preserve">Max current density</t>
    </r>
    <r>
      <rPr>
        <b val="true"/>
        <sz val="9"/>
        <rFont val="Arial"/>
        <family val="2"/>
      </rPr>
      <t xml:space="preserve"> j, </t>
    </r>
    <r>
      <rPr>
        <sz val="9"/>
        <rFont val="Arial"/>
        <family val="2"/>
      </rPr>
      <t xml:space="preserve">mA/cm^2, for all 6 pairs</t>
    </r>
  </si>
  <si>
    <t xml:space="preserve">(Each electrode is in series with its polar opposite, forming a current loop, so divide the total electrode area by 2.)</t>
  </si>
  <si>
    <t xml:space="preserve">Probable maximum voltage (optimize via CV)</t>
  </si>
  <si>
    <t xml:space="preserve">(CV tutorial: Elgrishi et al. 2017 'A Practical Beginner’s Guide to Cyclic Voltammetry.')</t>
  </si>
  <si>
    <t xml:space="preserve">+Elgrishi et al. 2017</t>
  </si>
  <si>
    <t xml:space="preserve">Probable max electrolysis power, watts</t>
  </si>
  <si>
    <t xml:space="preserve">(Some dissipates as resistance heating in the electrolyte, but most goes into thermodynamic free energy in the electrolysis products.)</t>
  </si>
  <si>
    <t xml:space="preserve">Current density j for various electrochemical operations, mA/cm^2.</t>
  </si>
  <si>
    <t xml:space="preserve">Qiao and Kamali 2020</t>
  </si>
  <si>
    <t xml:space="preserve">Reduction of Co3O4 with H, 680C in LiCl with likely SAVs. Figs 1 &amp; 6: 2 cm dia cathode, 220 mA, 1V</t>
  </si>
  <si>
    <t xml:space="preserve"> Qiao and Kamali 2020</t>
  </si>
  <si>
    <t xml:space="preserve">Nickel plating range, Watts bath, range</t>
  </si>
  <si>
    <t xml:space="preserve"> Nickel Institute 2014 'Nickel Plating Handbook', Ch 3, Table 2, p. 13</t>
  </si>
  <si>
    <t xml:space="preserve">+Nickel Institute 2014</t>
  </si>
  <si>
    <t xml:space="preserve">Pd-D codeposition in D2O solution at 50C</t>
  </si>
  <si>
    <t xml:space="preserve">Letts &amp; Hagelstein 2012 'Modified Szpak Protocol for Excess Heat,' p 47</t>
  </si>
  <si>
    <t xml:space="preserve"> Letts  and Hagelstein 2012</t>
  </si>
  <si>
    <t xml:space="preserve">Fleischmann &amp; Pons Pd in D2O, &lt;100C, range</t>
  </si>
  <si>
    <t xml:space="preserve"> Fleischmann &amp; Pons 1989 'Electrochemically induced nuclear fusion of deuterium'</t>
  </si>
  <si>
    <t xml:space="preserve">Fleischmann and Pons 1989</t>
  </si>
  <si>
    <t xml:space="preserve">PdHx in LiC-KCl-LiH, 400C</t>
  </si>
  <si>
    <t xml:space="preserve">Nohira &amp; Ito 1997 Electrochem H-Absorbing Behavior Pd &amp; Pd‐Li Alloys in Molten LiCl‐KCl‐LiH</t>
  </si>
  <si>
    <t xml:space="preserve">+Nohira and Ito 1997</t>
  </si>
  <si>
    <t xml:space="preserve">High rate flash Cu foam electrodeposition</t>
  </si>
  <si>
    <t xml:space="preserve">Shin &amp; Liu  2004 Cu Foam Structures w Highly Porous Nanostructured Walls (Cu rapid deposition on foaming H2).</t>
  </si>
  <si>
    <t xml:space="preserve">+Shin and Liu 2004</t>
  </si>
  <si>
    <t xml:space="preserve">Limiting j for gas-evolving evolving reactions</t>
  </si>
  <si>
    <t xml:space="preserve">Lee et al. 2020 'Critical current density as performance indicator for gas-evolving electrochemical devices' Fig. 2B</t>
  </si>
  <si>
    <t xml:space="preserve">+Lee et al. 2020</t>
  </si>
  <si>
    <t xml:space="preserve">Estimate power dissipation and voltage drop in electrodes from connection above flange to level of molten salt. (Codeposited layer is too thin to have any effect on the resistance).</t>
  </si>
  <si>
    <t xml:space="preserve">Resistivity ρ of 99.98% Ni at 20C, μ-Ω-cm</t>
  </si>
  <si>
    <t xml:space="preserve">(1 μ-Ω-cm = 10^-8 Ω-m)</t>
  </si>
  <si>
    <t xml:space="preserve">ρ of 99.98% Ni at 650C, μ-Ω-cm</t>
  </si>
  <si>
    <t xml:space="preserve"> Isabellen-Huette “Super-Pure” Ni</t>
  </si>
  <si>
    <t xml:space="preserve">Nickel ρ v T </t>
  </si>
  <si>
    <t xml:space="preserve">bottom of electrode cage to bottom of tube, cm</t>
  </si>
  <si>
    <t xml:space="preserve">distance, bottom of tube to top of cage, cm</t>
  </si>
  <si>
    <t xml:space="preserve">Inside height of tube, cm</t>
  </si>
  <si>
    <t xml:space="preserve">flange thickness, cm</t>
  </si>
  <si>
    <t xml:space="preserve">extension of leads above top of flange, cm</t>
  </si>
  <si>
    <t xml:space="preserve">Total length of leads above level of salt, cm</t>
  </si>
  <si>
    <t xml:space="preserve">average Temp of current leads, 20 C to 660 C</t>
  </si>
  <si>
    <t xml:space="preserve">ρ of 99.98% Ni at 340C , μ-Ω-cm</t>
  </si>
  <si>
    <t xml:space="preserve">See chart → Values may vary +- 10% </t>
  </si>
  <si>
    <t xml:space="preserve">Total length of electrodes, cm</t>
  </si>
  <si>
    <t xml:space="preserve">inches</t>
  </si>
  <si>
    <t xml:space="preserve">Nickel Curie point is 354 C </t>
  </si>
  <si>
    <t xml:space="preserve">Resistance, top connector to molten salt, Ω</t>
  </si>
  <si>
    <t xml:space="preserve"> ( = ρ * length / area)</t>
  </si>
  <si>
    <t xml:space="preserve">Total current from power supply, Ampere</t>
  </si>
  <si>
    <r>
      <rPr>
        <sz val="9"/>
        <rFont val="Arial"/>
        <family val="2"/>
      </rPr>
      <t xml:space="preserve">Use tools/goal seek to find</t>
    </r>
    <r>
      <rPr>
        <b val="true"/>
        <sz val="9"/>
        <rFont val="Arial"/>
        <family val="2"/>
      </rPr>
      <t xml:space="preserve"> </t>
    </r>
    <r>
      <rPr>
        <b val="true"/>
        <sz val="9"/>
        <color rgb="FF006600"/>
        <rFont val="Arial"/>
        <family val="2"/>
      </rPr>
      <t xml:space="preserve">total current</t>
    </r>
    <r>
      <rPr>
        <b val="true"/>
        <sz val="9"/>
        <rFont val="Arial"/>
        <family val="2"/>
      </rPr>
      <t xml:space="preserve"> </t>
    </r>
    <r>
      <rPr>
        <sz val="9"/>
        <rFont val="Arial"/>
        <family val="2"/>
      </rPr>
      <t xml:space="preserve">needed for desired # Ni (111) layers for desired wiring configuration</t>
    </r>
  </si>
  <si>
    <t xml:space="preserve">Number of electrode pairs</t>
  </si>
  <si>
    <t xml:space="preserve">current in each lead, amperes</t>
  </si>
  <si>
    <t xml:space="preserve"> (A → electrolyte → B forms a current loop, so divide the total current by the number of pairs.)</t>
  </si>
  <si>
    <t xml:space="preserve">Total immersed area of all electrodes</t>
  </si>
  <si>
    <t xml:space="preserve">Current density j on electrodes, mA/cm^2</t>
  </si>
  <si>
    <t xml:space="preserve"> (total current/total area/2)</t>
  </si>
  <si>
    <t xml:space="preserve">Power loss in all leads above salt, watts</t>
  </si>
  <si>
    <t xml:space="preserve"> ( = 2 * n * I^2 * R ) (twice as many leads as number of pairs)</t>
  </si>
  <si>
    <t xml:space="preserve">voltage drop, top of lead to level of salt ( = I * R)</t>
  </si>
  <si>
    <t xml:space="preserve">Estimate power dissipation and voltage drop within immersed electrodes (approximate integration with 10 discrete steps, accounting for electrolyis current leaving successive segments).</t>
  </si>
  <si>
    <t xml:space="preserve">Do this for all 4 wiring configurations. </t>
  </si>
  <si>
    <t xml:space="preserve">resistance of each 1 cm segment, ohm, 660 C</t>
  </si>
  <si>
    <t xml:space="preserve">distance along wire, cm</t>
  </si>
  <si>
    <t xml:space="preserve">number of connected pairs</t>
  </si>
  <si>
    <t xml:space="preserve">current in each successive segment, A</t>
  </si>
  <si>
    <t xml:space="preserve">power dissipated in segment, W ( = I^2*R )</t>
  </si>
  <si>
    <t xml:space="preserve">Voltage drop in segment ( = I * R)</t>
  </si>
  <si>
    <t xml:space="preserve">Power dissipated in immersed electrodes, W</t>
  </si>
  <si>
    <t xml:space="preserve"> (twice as many electrodes as pairs)</t>
  </si>
  <si>
    <t xml:space="preserve">Total voltage drop along immersed electrodes</t>
  </si>
  <si>
    <t xml:space="preserve">Total power lost in leads &amp; electrodes, watts</t>
  </si>
  <si>
    <t xml:space="preserve">Total voltage drop across leads &amp; electrodes</t>
  </si>
  <si>
    <t xml:space="preserve">The reactor needs to be designed so that the electrode cage can be fully withdrawn from the LiCl salt bath while it is molten. Calculate the volume and weight of salt and its level, at temperature.</t>
  </si>
  <si>
    <t xml:space="preserve">volume of tube bottom hemisphere, cm^3</t>
  </si>
  <si>
    <t xml:space="preserve">volume per cm height of tube, cm^3</t>
  </si>
  <si>
    <t xml:space="preserve">total volume of tube to level of salt, cm^3</t>
  </si>
  <si>
    <t xml:space="preserve">volume of cage wires, cm^3</t>
  </si>
  <si>
    <t xml:space="preserve">volume of two ceramic cage disks, cm^3</t>
  </si>
  <si>
    <t xml:space="preserve"> (ignoring holes for wires)</t>
  </si>
  <si>
    <t xml:space="preserve">volume of molten salt, with no heater</t>
  </si>
  <si>
    <t xml:space="preserve">The calorimeter calibration heater is wound on a cylindrical ceramic felt plug placed snugly inside a closed-bottom alumina tube that rests on the bottom of the main reactor tube.</t>
  </si>
  <si>
    <t xml:space="preserve">Omega Al2O thermocouple tube, 18 inch long, one end closed, part PTRA-1234-18</t>
  </si>
  <si>
    <t xml:space="preserve"> Omega </t>
  </si>
  <si>
    <t xml:space="preserve">OD, in</t>
  </si>
  <si>
    <t xml:space="preserve">ID, in</t>
  </si>
  <si>
    <t xml:space="preserve">OD, cm</t>
  </si>
  <si>
    <t xml:space="preserve">ID, cm</t>
  </si>
  <si>
    <t xml:space="preserve">Wall, in</t>
  </si>
  <si>
    <t xml:space="preserve">Wall, cm</t>
  </si>
  <si>
    <t xml:space="preserve">volume excluded by hemisphere bottom, cm^3</t>
  </si>
  <si>
    <t xml:space="preserve">volume excluded by heater per cm length, cm^3</t>
  </si>
  <si>
    <t xml:space="preserve">total volume excluded by heater to salt level, cm^3</t>
  </si>
  <si>
    <t xml:space="preserve">total volume of salt needed, with heater, cm^3</t>
  </si>
  <si>
    <t xml:space="preserve">LiCL properties</t>
  </si>
  <si>
    <t xml:space="preserve">MP, C</t>
  </si>
  <si>
    <t xml:space="preserve">BP range</t>
  </si>
  <si>
    <t xml:space="preserve">ρ, g/cm^3</t>
  </si>
  <si>
    <t xml:space="preserve">(at room temperature)</t>
  </si>
  <si>
    <t xml:space="preserve">+Wiley Lib-LiCl</t>
  </si>
  <si>
    <t xml:space="preserve">LiCl can be dried at 150 C in 3 hr in flowing inert gas. For higher purity, recrystallize from methyl alcohol &amp; dry at 140 C 12 hr in  0.5 mm Hg vacuum. See also Gese 2015, Table 11, p. 40, 94 C</t>
  </si>
  <si>
    <t xml:space="preserve">Gese 2015</t>
  </si>
  <si>
    <t xml:space="preserve">Density of LiCl at melting point, g/cm^3</t>
  </si>
  <si>
    <t xml:space="preserve"> (Hogland 2010, p. 427)</t>
  </si>
  <si>
    <t xml:space="preserve">Temperature, C</t>
  </si>
  <si>
    <t xml:space="preserve">density, g/cm^3 (Hogland 2010, p. 4-127)</t>
  </si>
  <si>
    <t xml:space="preserve">+Hogland 2010</t>
  </si>
  <si>
    <t xml:space="preserve">total weight LiCl for desired level, at T, grams</t>
  </si>
  <si>
    <t xml:space="preserve">ID of cage rings, cm</t>
  </si>
  <si>
    <t xml:space="preserve">Clearance, heater tube OD to cage ring ID, cm</t>
  </si>
  <si>
    <t xml:space="preserve">Clearance, OD of winding to ID of tube, cm</t>
  </si>
  <si>
    <t xml:space="preserve">OD of winding, cm</t>
  </si>
  <si>
    <t xml:space="preserve">heater length, cm</t>
  </si>
  <si>
    <t xml:space="preserve">Heated area, cm^2</t>
  </si>
  <si>
    <t xml:space="preserve">area, m^2</t>
  </si>
  <si>
    <t xml:space="preserve">Kanthal APM wire Max wall loading, kW/m^2, </t>
  </si>
  <si>
    <t xml:space="preserve">(p 6, Fig 3, curve b, wire on ceramic tubes)</t>
  </si>
  <si>
    <t xml:space="preserve">+Kanthal</t>
  </si>
  <si>
    <t xml:space="preserve">Maximum wall loading, watts</t>
  </si>
  <si>
    <t xml:space="preserve">Note: the recommended wall loading is to prevent overheating of the heater wire, which has a maximum operating temperature in air of 1400C. (Air is the recommended atmosphere.)</t>
  </si>
  <si>
    <t xml:space="preserve">The recommended wall loading can probably be exceeded if the temperature of the heater is kept below 1400 C. Monitor this with a thermocouple down the center of the heater.</t>
  </si>
  <si>
    <t xml:space="preserve">Kanthal APM wire diameter, mm</t>
  </si>
  <si>
    <t xml:space="preserve">resistance, ohm / meter</t>
  </si>
  <si>
    <t xml:space="preserve"> (Kanthal handbook, p 19)</t>
  </si>
  <si>
    <t xml:space="preserve">Number of windings if spacing = wire diameter</t>
  </si>
  <si>
    <t xml:space="preserve">base of triangle per winding, m</t>
  </si>
  <si>
    <t xml:space="preserve">height of triangle per winding, m</t>
  </si>
  <si>
    <t xml:space="preserve">length of each winding (hypotenuse)</t>
  </si>
  <si>
    <t xml:space="preserve">total length of winding, m</t>
  </si>
  <si>
    <t xml:space="preserve">length of center lead, to bottom of coil, m</t>
  </si>
  <si>
    <t xml:space="preserve">length of outside lead, to top of coil, m</t>
  </si>
  <si>
    <t xml:space="preserve">Calibration heater power goal, at 750 C, W</t>
  </si>
  <si>
    <t xml:space="preserve">Maximum voltage</t>
  </si>
  <si>
    <t xml:space="preserve">Maximum current, A</t>
  </si>
  <si>
    <t xml:space="preserve">Resistance, ohms</t>
  </si>
  <si>
    <t xml:space="preserve">total heater wire length, including leads, m</t>
  </si>
  <si>
    <t xml:space="preserve">length needed for desired resistance, m</t>
  </si>
  <si>
    <t xml:space="preserve">(Use tools/goal seek to find maximum voltage needed such that length needed for desired resistance equals actual heater wire length)</t>
  </si>
  <si>
    <t xml:space="preserve">Total heater power, watts</t>
  </si>
  <si>
    <t xml:space="preserve">Heater voltage</t>
  </si>
  <si>
    <t xml:space="preserve">Heater current, amperes</t>
  </si>
  <si>
    <t xml:space="preserve">Experiment 1: Cyclic nickel-deuterium codeposition and oxidation</t>
  </si>
  <si>
    <t xml:space="preserve">atomic weight of Ni, g/mole</t>
  </si>
  <si>
    <t xml:space="preserve">density of Nickel, g/cm^3</t>
  </si>
  <si>
    <t xml:space="preserve">Ni melt pt, C</t>
  </si>
  <si>
    <t xml:space="preserve">+Wikipedia-Nickel</t>
  </si>
  <si>
    <t xml:space="preserve">atomic weight of NiO, g/mole</t>
  </si>
  <si>
    <t xml:space="preserve">Density of NiO, g/cm^3</t>
  </si>
  <si>
    <t xml:space="preserve">NiO melt pt, C</t>
  </si>
  <si>
    <t xml:space="preserve">+Wikipedia-Ni(II)O</t>
  </si>
  <si>
    <t xml:space="preserve">atomic weight of D, g/mole</t>
  </si>
  <si>
    <t xml:space="preserve">thickness of NiO / thickness of Ni</t>
  </si>
  <si>
    <r>
      <rPr>
        <sz val="10"/>
        <rFont val="Arial"/>
        <family val="2"/>
      </rPr>
      <t xml:space="preserve">Maximum available current density</t>
    </r>
    <r>
      <rPr>
        <b val="true"/>
        <sz val="10"/>
        <rFont val="Arial"/>
        <family val="2"/>
      </rPr>
      <t xml:space="preserve">  j </t>
    </r>
    <r>
      <rPr>
        <sz val="10"/>
        <rFont val="Arial"/>
        <family val="2"/>
      </rPr>
      <t xml:space="preserve">for  6 electrode pairs @125A,  mA/cm^2</t>
    </r>
  </si>
  <si>
    <t xml:space="preserve"> from sheet “Reactor-Ni,”</t>
  </si>
  <si>
    <t xml:space="preserve">Target ratio, D/Ni for 25% SAVs @ 650C (923K)</t>
  </si>
  <si>
    <t xml:space="preserve">(From Letts &amp; Hagelstein 2012, Fig 1, 25% curve, for PdH)</t>
  </si>
  <si>
    <t xml:space="preserve">Letts and Hagelstein 2012</t>
  </si>
  <si>
    <t xml:space="preserve">Guess at adsorbed D/Ni to obtain above ratio</t>
  </si>
  <si>
    <t xml:space="preserve">(Determine experimentally. Extra adsorbed D in the reduction half-cycle should be recovered during the oxidation half-cycle.)</t>
  </si>
  <si>
    <t xml:space="preserve">Simplified cathode net reaction (reduction)</t>
  </si>
  <si>
    <t xml:space="preserve">Simplified anode net reaction (oxidation)</t>
  </si>
  <si>
    <t xml:space="preserve">NiD(.55) +2 D (adsorbed) = Ni(2+) + 2.55 D(+) - 4.55 e(-)</t>
  </si>
  <si>
    <t xml:space="preserve">Faraday's constant, Coulombs per mole</t>
  </si>
  <si>
    <t xml:space="preserve"> (1 Coulomb = 1 Ampere-sec)</t>
  </si>
  <si>
    <t xml:space="preserve">+Wikipedia Faraday constant</t>
  </si>
  <si>
    <t xml:space="preserve">Gas constant, m3⋅atm⋅K−1⋅mol−1</t>
  </si>
  <si>
    <t xml:space="preserve">+Wikipedia gas constant</t>
  </si>
  <si>
    <t xml:space="preserve">Frequency, Hertz</t>
  </si>
  <si>
    <t xml:space="preserve"> Per Gese, p 94, in LiCl + Li2O, 650C, cathode reaction is reversible &amp; no H2 bubbles escape if scan &gt;1 V/sec</t>
  </si>
  <si>
    <t xml:space="preserve">Half-cycle duration, sec</t>
  </si>
  <si>
    <t xml:space="preserve">Voltage swing</t>
  </si>
  <si>
    <t xml:space="preserve">scan rate, V/sec</t>
  </si>
  <si>
    <t xml:space="preserve">(from sheet “Reactor-Ni”: select via goal seek to give desired #(111) layers of NiD.55 at selected frequency. 15.624 A for 100 layers)</t>
  </si>
  <si>
    <t xml:space="preserve">Current density, A/cm^2, 12 electrodes</t>
  </si>
  <si>
    <t xml:space="preserve">Compare j from Letts &amp; Hagelstein for Pd-D codeposition</t>
  </si>
  <si>
    <t xml:space="preserve">Total coulombs delivered per half-cycle</t>
  </si>
  <si>
    <t xml:space="preserve">Total moles of electrons needed for reaction</t>
  </si>
  <si>
    <t xml:space="preserve">moles e- to reduce Ni</t>
  </si>
  <si>
    <t xml:space="preserve">moles e- to incorporate D</t>
  </si>
  <si>
    <t xml:space="preserve">Moles e- to adsorb D</t>
  </si>
  <si>
    <t xml:space="preserve">Coulombs used to reduce Ni++</t>
  </si>
  <si>
    <t xml:space="preserve">Coulombs used to incorporate D</t>
  </si>
  <si>
    <t xml:space="preserve">Coulombs used to adsorb D</t>
  </si>
  <si>
    <t xml:space="preserve">checksum</t>
  </si>
  <si>
    <t xml:space="preserve">moles Ni  formed per half-cycle</t>
  </si>
  <si>
    <t xml:space="preserve">moles incorporated D</t>
  </si>
  <si>
    <t xml:space="preserve">moles adsorbed D</t>
  </si>
  <si>
    <t xml:space="preserve">moles as D2</t>
  </si>
  <si>
    <t xml:space="preserve">grams nickel formed from NiO per half-cycle</t>
  </si>
  <si>
    <t xml:space="preserve"> (Calculate with Ni metal density, since density of SAV phase is unknown)</t>
  </si>
  <si>
    <t xml:space="preserve">Approx volume of NiD(.55), cm^3</t>
  </si>
  <si>
    <t xml:space="preserve">T, K</t>
  </si>
  <si>
    <t xml:space="preserve">Pressure at Hall Labs, atm</t>
  </si>
  <si>
    <t xml:space="preserve">Adsorbed volume, m^3, if all absorbed D is D2</t>
  </si>
  <si>
    <t xml:space="preserve"> (V=n*R*T/P)</t>
  </si>
  <si>
    <t xml:space="preserve">nanometers in one cm</t>
  </si>
  <si>
    <t xml:space="preserve">Number of active anode/cathode pairs</t>
  </si>
  <si>
    <t xml:space="preserve">Cathode area, cm^2</t>
  </si>
  <si>
    <t xml:space="preserve"> (in each half cycle, half the electrodes are cathodes, half are anodes)</t>
  </si>
  <si>
    <t xml:space="preserve">Thickness = volume/area, cm</t>
  </si>
  <si>
    <t xml:space="preserve">Nickel fcc lattice parameter, nm</t>
  </si>
  <si>
    <t xml:space="preserve">+Wikipedia-lattice constants</t>
  </si>
  <si>
    <t xml:space="preserve">Ni Thickness, nanometers</t>
  </si>
  <si>
    <t xml:space="preserve">Nickel atomic diameter, nm</t>
  </si>
  <si>
    <t xml:space="preserve">Compare NiO thickness, nanometers</t>
  </si>
  <si>
    <t xml:space="preserve">interplaner spacing (100)</t>
  </si>
  <si>
    <t xml:space="preserve">+Wikipedia-Interplanar Spacing</t>
  </si>
  <si>
    <t xml:space="preserve">NiD(.55) thickness, (111) atomic layers</t>
  </si>
  <si>
    <t xml:space="preserve">Interplaner spacing (110)</t>
  </si>
  <si>
    <t xml:space="preserve">total cathode area, m^2</t>
  </si>
  <si>
    <t xml:space="preserve">Interplaner spacing (111)</t>
  </si>
  <si>
    <t xml:space="preserve">Adsorbed gas thickness, mm, if all is D2</t>
  </si>
  <si>
    <t xml:space="preserve">(= volume / area)</t>
  </si>
  <si>
    <t xml:space="preserve">Adsorbed D2 thickness / Ni thickness</t>
  </si>
  <si>
    <t xml:space="preserve">Pd experiment layers / Ni experiment layers</t>
  </si>
  <si>
    <t xml:space="preserve">(Palladium has 1.15 times the molar density of nickel)</t>
  </si>
  <si>
    <t xml:space="preserve">Check: Pd molar density / Ni molar density</t>
  </si>
  <si>
    <t xml:space="preserve">Pd moles/cc</t>
  </si>
  <si>
    <t xml:space="preserve">Ni moles/cc</t>
  </si>
  <si>
    <t xml:space="preserve">Pd/Ni molar density</t>
  </si>
  <si>
    <t xml:space="preserve">Ni growth rate, mm per minute</t>
  </si>
  <si>
    <t xml:space="preserve">Compare Ni crystal growth from melt, mm/minute</t>
  </si>
  <si>
    <t xml:space="preserve"> “a few mm per minute” for single crystal superalloy turbine blades, by the Bridgman method – see p. 4</t>
  </si>
  <si>
    <t xml:space="preserve">+Dexin 2018</t>
  </si>
  <si>
    <t xml:space="preserve">Compare electrolysis growth rate vs Ni from melt</t>
  </si>
  <si>
    <t xml:space="preserve">Experiment 2: cyclic palladium-deuterium codeposition &amp; oxidation, based upon sheet “Experiment 1 - Ni”</t>
  </si>
  <si>
    <t xml:space="preserve">Note: PdO is reduced by H2 to Pd at room temperature.</t>
  </si>
  <si>
    <t xml:space="preserve">+McKinney 1933</t>
  </si>
  <si>
    <t xml:space="preserve">PdO decomposes in air above above about 700 C</t>
  </si>
  <si>
    <t xml:space="preserve">+Xiong et al 2017</t>
  </si>
  <si>
    <t xml:space="preserve">However, I speculate that under anodic potential, PdO in molten LiCl might remain stable at higher temperatures. Pd-Li intermetallics may be involved. Calculate as if only PdO is formed.</t>
  </si>
  <si>
    <t xml:space="preserve">Atomic weight of Pd, g/mole</t>
  </si>
  <si>
    <t xml:space="preserve">density of Pd, g/cm^3</t>
  </si>
  <si>
    <t xml:space="preserve">Pd melt pt, C</t>
  </si>
  <si>
    <t xml:space="preserve">Wikipedia-Palladium</t>
  </si>
  <si>
    <t xml:space="preserve">atomic weight of PdO, g/mole</t>
  </si>
  <si>
    <t xml:space="preserve">Density of PdO, g/cm^3</t>
  </si>
  <si>
    <t xml:space="preserve">PdO decomposition pt, C</t>
  </si>
  <si>
    <t xml:space="preserve">Wikipedia-Pd(II) oxide</t>
  </si>
  <si>
    <t xml:space="preserve">thickness of PdO / thickness of Pd</t>
  </si>
  <si>
    <t xml:space="preserve">Maximum available current density  j for  6 electrode pairs @125A,  mA/cm^2</t>
  </si>
  <si>
    <t xml:space="preserve">Target ratio, D/Pd for 25% SAVs @ 650C (923K)</t>
  </si>
  <si>
    <t xml:space="preserve">(From Fig. 1, 25% curve for PdH)</t>
  </si>
  <si>
    <t xml:space="preserve">Guess at adsorbed D/Pd to obtain above ratio</t>
  </si>
  <si>
    <t xml:space="preserve"> (Determine experimentally. Extra adsorbed D in the cathodic half-cycle should be recovered during the anodic half-cycle.)</t>
  </si>
  <si>
    <t xml:space="preserve">Simplified cathode net reaction</t>
  </si>
  <si>
    <t xml:space="preserve">Pd(2+) +2.8 D(+) + 4.8 e(-) = PdD(.8)(solid) + 2 D (adsorbed)</t>
  </si>
  <si>
    <t xml:space="preserve">Simplified anode net reaction</t>
  </si>
  <si>
    <t xml:space="preserve">PdD(.8) +2 D (adsorbed) = Pd(2+) + 2.8 D(+) - 4.8 e(-)</t>
  </si>
  <si>
    <t xml:space="preserve">(from sheet “Reactor-Ni”: select via goal seek to give desired #(111) layers of Pd-D.8 at selected frequency. For Pd, 13.531 A gives 100 layers.)</t>
  </si>
  <si>
    <t xml:space="preserve">Moles e- to reduce Pd++</t>
  </si>
  <si>
    <t xml:space="preserve">Coulombs used to reduce Pd++</t>
  </si>
  <si>
    <t xml:space="preserve">moles Pd  formed per half-cycle</t>
  </si>
  <si>
    <t xml:space="preserve">grams Pd formed from PdO per half-cycle</t>
  </si>
  <si>
    <t xml:space="preserve"> (Calculate with Pd metal density, since density of SAV phase is unknown)</t>
  </si>
  <si>
    <t xml:space="preserve">Approx volume of PdD(.8), cm^3</t>
  </si>
  <si>
    <t xml:space="preserve">pressure at Hall Labs, atm</t>
  </si>
  <si>
    <t xml:space="preserve">Palladium fcc lattice parameter, nm</t>
  </si>
  <si>
    <t xml:space="preserve">Pd Thickness, nanometers</t>
  </si>
  <si>
    <t xml:space="preserve">Palladium atomic diameter, nm</t>
  </si>
  <si>
    <t xml:space="preserve">+Wikipedia-Palladium</t>
  </si>
  <si>
    <t xml:space="preserve">Compare PdO thickness, nanometers</t>
  </si>
  <si>
    <t xml:space="preserve">PdD(.8) thickness, (111) atomic layers</t>
  </si>
  <si>
    <t xml:space="preserve">Adsorbed D2 thickness / Pd thickness</t>
  </si>
  <si>
    <t xml:space="preserve">Pd growth rate, mm per minute</t>
  </si>
  <si>
    <t xml:space="preserve">Compare Ni crystal from melt, mm/minute</t>
  </si>
  <si>
    <t xml:space="preserve">Compare electrolysis rate vs Ni from melt</t>
  </si>
  <si>
    <t xml:space="preserve">AWG American Wire Gauge formula</t>
  </si>
  <si>
    <t xml:space="preserve">d (mm) = 8.25154*(.8905287)^AWG</t>
  </si>
  <si>
    <t xml:space="preserve"> AWG </t>
  </si>
  <si>
    <t xml:space="preserve">AWG</t>
  </si>
  <si>
    <t xml:space="preserve">cm</t>
  </si>
  <si>
    <t xml:space="preserve">in</t>
  </si>
  <si>
    <t xml:space="preserve">(Hlookup function in sheet “Reactor” uses the the next two rows: I have both 12 and 14-gauge wire from my Ham radio antenna experiments)</t>
  </si>
  <si>
    <t xml:space="preserve">Fused Salt Fusion reactor design (solid copper electrodes) (Must first find an effective diffusion barrier between Cu and Ni)</t>
  </si>
  <si>
    <t xml:space="preserve">The main outline of the experiment is found at github.com/hthalljr. Calculations are here. Links to supplemental literature not cited there are prefaced here with “+”.</t>
  </si>
  <si>
    <t xml:space="preserve">GitHub</t>
  </si>
  <si>
    <t xml:space="preserve">Possible cathode half-cycle: Ni(2+) +2.55 D(+) + 4.55 e(-) = NiD(.55)(solid) + 2 D (adsorbed). Corresponding anode half-cycle: NiD(.55) +2 D (adsorbed) = Ni(2+) + 2.55 D(+) - 4.55 e(-)</t>
  </si>
  <si>
    <t xml:space="preserve"> (We're hoping for D/Ni ratio of 0.55 to obtain 25% SAVs at 650C. “2 D (absorbed)” is just an initial guess for the D activity needed to obtain that ratio. </t>
  </si>
  <si>
    <t xml:space="preserve">We shouldn't need a glove box. LiCl can be dried in place at 94C (Gese 2015, Table 11, p. 40); Our Ni source, NiO, is not hygroscopic and can be added before drying the LiCl.</t>
  </si>
  <si>
    <t xml:space="preserve">D2O vapor is bubbled into Argon stream (Xie &amp; Kamali 2019). Vent it under slight overpressure. Use a H2 detector to tune for low loss of D2 and use a trap to recover lost D2.</t>
  </si>
  <si>
    <t xml:space="preserve">+Xie &amp; Kamali 2019</t>
  </si>
  <si>
    <t xml:space="preserve"> Connect an oil-free diaphram vacum pump to the vent to help purge and dry the salt. High vacuum is not necessary: a $300 Labfish 30L/min pump at Amazon should do:</t>
  </si>
  <si>
    <t xml:space="preserve">The reactor is housing is a 99.7% Alumina tube: ~40 mm OD x ~33 mm ID x 18 inch, Ebay, about $155 with shipping.</t>
  </si>
  <si>
    <r>
      <rPr>
        <sz val="9"/>
        <rFont val="Arial"/>
        <family val="2"/>
      </rPr>
      <t xml:space="preserve">The electrodes are solid </t>
    </r>
    <r>
      <rPr>
        <b val="true"/>
        <sz val="9"/>
        <rFont val="Arial"/>
        <family val="2"/>
      </rPr>
      <t xml:space="preserve">copper wires.</t>
    </r>
    <r>
      <rPr>
        <sz val="9"/>
        <rFont val="Arial"/>
        <family val="2"/>
      </rPr>
      <t xml:space="preserve"> Straighten them by twisting under tension. They hang from a flange that is sealed to the top of the alumina tube. We need to design a sliding seal for </t>
    </r>
  </si>
  <si>
    <t xml:space="preserve"> the top flange so that the electrode cage can be lowered under argon into the molten salt for the experiment, then lifted in argon above the salt to drain while the salt cools and solidifies.</t>
  </si>
  <si>
    <t xml:space="preserve">A high flux of D into and out of the surface is desirable (McKubre et al 2003). Cyclic codeposition &amp; dissolution should accomplish this.</t>
  </si>
  <si>
    <t xml:space="preserve">Electromigration of D is also desired. (Staker 2019). The asymetric electric field between adjacent pairs of electrodes should drive electromigration around the circumference of each wire.</t>
  </si>
  <si>
    <t xml:space="preserve">The wiring schemes below assure equal current through all electrode pairs.</t>
  </si>
  <si>
    <t xml:space="preserve"> Electrode A-B have opposite polarity during each half cycle, forming electrode pairs. A's are wired in parallel, as are B's. AB  BA AB pattern gives maximum field asymmetry around each electrode.</t>
  </si>
  <si>
    <t xml:space="preserve">Space electrode wires equally near the tube ID. Use ceramic cage rings to hold them in place. The cage also accomodates a thermocouple and Mo pseudo-reference electrode.</t>
  </si>
  <si>
    <t xml:space="preserve">Ceramic cage ring OD, cm</t>
  </si>
  <si>
    <t xml:space="preserve">AWG of Cu electrode (10-18), diameter (cm)</t>
  </si>
  <si>
    <t xml:space="preserve">Ceramic cage ring width (wire OD x 2), cm</t>
  </si>
  <si>
    <t xml:space="preserve">Ceramic cage ring ID, cm</t>
  </si>
  <si>
    <t xml:space="preserve">Cage ring thickness, cm</t>
  </si>
  <si>
    <t xml:space="preserve">Immersed depth in salt, cm </t>
  </si>
  <si>
    <t xml:space="preserve">Kepco BOP 6-125 MG 4 quadrant 0 to 125 A, 0 to 6 V, 750 W, programmable waveform, 0 to 800 Hz.  ($2k-$3k, used)</t>
  </si>
  <si>
    <t xml:space="preserve">Max current density j mA/cm^2, for 6 pairs</t>
  </si>
  <si>
    <t xml:space="preserve">(Each electrode is in series with its polar opposite, forming a current loop: divide the total electrode area by 2.)</t>
  </si>
  <si>
    <t xml:space="preserve">Probable voltage (optimize via CV)</t>
  </si>
  <si>
    <t xml:space="preserve">(Some appears as resistive heating of the electrolyte, but most appears as thermodynamic free energy in the electrolysis products.)</t>
  </si>
  <si>
    <t xml:space="preserve">+Nickel Institute 2014 </t>
  </si>
  <si>
    <t xml:space="preserve">Estimate power dissipation and voltage drop in electrodes from connection above flange to level of molten salt. (Codposited layer is too thin to have any effect on the resistance).</t>
  </si>
  <si>
    <t xml:space="preserve">Resistivity ρ of Cu at 20 C, μ-Ω-cm</t>
  </si>
  <si>
    <t xml:space="preserve">ρ of Cu at 650 C = 923 K, μ-Ω-cm</t>
  </si>
  <si>
    <t xml:space="preserve"> (Matula 1979, Table 2, p. 1161)</t>
  </si>
  <si>
    <t xml:space="preserve">+Matula 1979</t>
  </si>
  <si>
    <t xml:space="preserve">average Temp of current leads, 20 C to 650 C</t>
  </si>
  <si>
    <t xml:space="preserve">ρ of Cu at 340C (613 K), μ-Ω-cm</t>
  </si>
  <si>
    <t xml:space="preserve">Compare average, 20 C &amp; 650 C:</t>
  </si>
  <si>
    <t xml:space="preserve"> (slightly nonlinear)</t>
  </si>
  <si>
    <r>
      <rPr>
        <sz val="9"/>
        <rFont val="Arial"/>
        <family val="2"/>
      </rPr>
      <t xml:space="preserve">Use tools/goal seek to find </t>
    </r>
    <r>
      <rPr>
        <sz val="9"/>
        <color rgb="FF006600"/>
        <rFont val="Arial"/>
        <family val="2"/>
      </rPr>
      <t xml:space="preserve">total current</t>
    </r>
    <r>
      <rPr>
        <sz val="9"/>
        <rFont val="Arial"/>
        <family val="2"/>
      </rPr>
      <t xml:space="preserve"> needed for desired current density with chosen wiring configuration.</t>
    </r>
  </si>
  <si>
    <t xml:space="preserve">number of active anode/cathode pairs, n</t>
  </si>
  <si>
    <t xml:space="preserve">Total surface area of anodes or cathodes</t>
  </si>
  <si>
    <t xml:space="preserve">Electrolytic current density j, mA/cm^2</t>
  </si>
  <si>
    <t xml:space="preserve">Estimate power dissipation and voltage drop within immersed electrodes (approximate integration with 10 discrete steps, accounting for electrolyis current leaving each segment).</t>
  </si>
  <si>
    <t xml:space="preserve">The reactor needs to be designed so that the electrode cage can be fully withdrawn from the LiCl salt bath while it is molten. Calculate the volume of salt and its level, at temperature.</t>
  </si>
  <si>
    <t xml:space="preserve">volume excluded by tube per cm length, cm^3</t>
  </si>
  <si>
    <t xml:space="preserve">LiCl can be dried at 150 C for 3 hr. For higher purity, recrystallize from MeOH &amp; dry at 140 C 12 hr at  0.5 mm Hg. See also Gese 2015, Table 11, p. 40, 94 C</t>
  </si>
  <si>
    <t xml:space="preserve">Density of LiCl at melting point</t>
  </si>
  <si>
    <t xml:space="preserve">total weight LiCl for desired level, at T</t>
  </si>
</sst>
</file>

<file path=xl/styles.xml><?xml version="1.0" encoding="utf-8"?>
<styleSheet xmlns="http://schemas.openxmlformats.org/spreadsheetml/2006/main">
  <numFmts count="12">
    <numFmt numFmtId="164" formatCode="General"/>
    <numFmt numFmtId="165" formatCode="[$$-409]#,##0.00;[RED]\-[$$-409]#,##0.00"/>
    <numFmt numFmtId="166" formatCode="0.0"/>
    <numFmt numFmtId="167" formatCode="0.00"/>
    <numFmt numFmtId="168" formatCode="0.0000"/>
    <numFmt numFmtId="169" formatCode="0.000"/>
    <numFmt numFmtId="170" formatCode="0"/>
    <numFmt numFmtId="171" formatCode="0.00E+00"/>
    <numFmt numFmtId="172" formatCode="0.00000"/>
    <numFmt numFmtId="173" formatCode="#,###.00"/>
    <numFmt numFmtId="174" formatCode="0%"/>
    <numFmt numFmtId="175" formatCode="0.0%"/>
  </numFmts>
  <fonts count="36">
    <font>
      <sz val="10"/>
      <name val="Arial"/>
      <family val="2"/>
    </font>
    <font>
      <sz val="10"/>
      <name val="Arial"/>
      <family val="0"/>
    </font>
    <font>
      <sz val="10"/>
      <name val="Arial"/>
      <family val="0"/>
    </font>
    <font>
      <sz val="10"/>
      <name val="Arial"/>
      <family val="0"/>
    </font>
    <font>
      <u val="single"/>
      <sz val="10"/>
      <name val="Arial"/>
      <family val="2"/>
    </font>
    <font>
      <sz val="9"/>
      <name val="Arial"/>
      <family val="2"/>
    </font>
    <font>
      <b val="true"/>
      <sz val="12"/>
      <name val="Arial"/>
      <family val="2"/>
    </font>
    <font>
      <b val="true"/>
      <sz val="9"/>
      <name val="Arial"/>
      <family val="2"/>
    </font>
    <font>
      <sz val="9"/>
      <color rgb="FF0000FF"/>
      <name val="Arial"/>
      <family val="2"/>
    </font>
    <font>
      <sz val="10"/>
      <color rgb="FF0000FF"/>
      <name val="Arial"/>
      <family val="2"/>
    </font>
    <font>
      <sz val="9"/>
      <color rgb="FF000000"/>
      <name val="Arial"/>
      <family val="2"/>
    </font>
    <font>
      <b val="true"/>
      <sz val="9"/>
      <color rgb="FF000000"/>
      <name val="Arial"/>
      <family val="2"/>
    </font>
    <font>
      <sz val="9"/>
      <color rgb="FF6666FF"/>
      <name val="Arial"/>
      <family val="2"/>
    </font>
    <font>
      <b val="true"/>
      <sz val="9"/>
      <color rgb="FF6666FF"/>
      <name val="Arial"/>
      <family val="2"/>
    </font>
    <font>
      <sz val="9"/>
      <color rgb="FFFF3333"/>
      <name val="Arial"/>
      <family val="2"/>
    </font>
    <font>
      <b val="true"/>
      <sz val="9"/>
      <color rgb="FFFF3333"/>
      <name val="Arial"/>
      <family val="2"/>
    </font>
    <font>
      <sz val="9"/>
      <color rgb="FF660066"/>
      <name val="Arial"/>
      <family val="2"/>
    </font>
    <font>
      <b val="true"/>
      <sz val="9"/>
      <color rgb="FF660066"/>
      <name val="Arial"/>
      <family val="2"/>
    </font>
    <font>
      <b val="true"/>
      <sz val="9"/>
      <color rgb="FF009900"/>
      <name val="Arial"/>
      <family val="2"/>
    </font>
    <font>
      <b val="true"/>
      <sz val="9"/>
      <color rgb="FF006600"/>
      <name val="Arial"/>
      <family val="2"/>
    </font>
    <font>
      <sz val="9"/>
      <color rgb="FFFF0000"/>
      <name val="Arial"/>
      <family val="2"/>
    </font>
    <font>
      <sz val="9"/>
      <color rgb="FF00CC00"/>
      <name val="Arial"/>
      <family val="2"/>
    </font>
    <font>
      <b val="true"/>
      <sz val="10"/>
      <name val="Arial"/>
      <family val="2"/>
    </font>
    <font>
      <sz val="10"/>
      <color rgb="FF000000"/>
      <name val="Arial"/>
      <family val="2"/>
    </font>
    <font>
      <b val="true"/>
      <sz val="10"/>
      <color rgb="FFFF3333"/>
      <name val="Arial"/>
      <family val="2"/>
    </font>
    <font>
      <b val="true"/>
      <sz val="10"/>
      <color rgb="FF6666FF"/>
      <name val="Arial"/>
      <family val="2"/>
    </font>
    <font>
      <sz val="10"/>
      <color rgb="FF660066"/>
      <name val="Arial"/>
      <family val="2"/>
    </font>
    <font>
      <b val="true"/>
      <sz val="10"/>
      <color rgb="FF009900"/>
      <name val="Arial"/>
      <family val="2"/>
    </font>
    <font>
      <b val="true"/>
      <sz val="10"/>
      <color rgb="FF000000"/>
      <name val="Arial"/>
      <family val="2"/>
    </font>
    <font>
      <b val="true"/>
      <sz val="10"/>
      <color rgb="FF660066"/>
      <name val="Arial"/>
      <family val="2"/>
    </font>
    <font>
      <sz val="10"/>
      <color rgb="FF6666FF"/>
      <name val="Arial"/>
      <family val="2"/>
    </font>
    <font>
      <sz val="10"/>
      <color rgb="FFFF3333"/>
      <name val="Arial"/>
      <family val="2"/>
    </font>
    <font>
      <sz val="10"/>
      <color rgb="FF55308D"/>
      <name val="Arial"/>
      <family val="2"/>
    </font>
    <font>
      <sz val="10"/>
      <color rgb="FF2A6099"/>
      <name val="Arial"/>
      <family val="2"/>
    </font>
    <font>
      <sz val="10"/>
      <color rgb="FFFF0000"/>
      <name val="Arial"/>
      <family val="2"/>
    </font>
    <font>
      <sz val="9"/>
      <color rgb="FF006600"/>
      <name val="Arial"/>
      <family val="2"/>
    </font>
  </fonts>
  <fills count="5">
    <fill>
      <patternFill patternType="none"/>
    </fill>
    <fill>
      <patternFill patternType="gray125"/>
    </fill>
    <fill>
      <patternFill patternType="solid">
        <fgColor rgb="FFFFFF99"/>
        <bgColor rgb="FFFFFFCC"/>
      </patternFill>
    </fill>
    <fill>
      <patternFill patternType="solid">
        <fgColor rgb="FF99FFFF"/>
        <bgColor rgb="FFCCFFFF"/>
      </patternFill>
    </fill>
    <fill>
      <patternFill patternType="solid">
        <fgColor rgb="FFFFFFFF"/>
        <bgColor rgb="FFFFFFCC"/>
      </patternFill>
    </fill>
  </fills>
  <borders count="4">
    <border diagonalUp="false" diagonalDown="false">
      <left/>
      <right/>
      <top/>
      <bottom/>
      <diagonal/>
    </border>
    <border diagonalUp="false" diagonalDown="false">
      <left style="hair"/>
      <right style="hair"/>
      <top style="hair"/>
      <bottom style="hair"/>
      <diagonal/>
    </border>
    <border diagonalUp="false" diagonalDown="false">
      <left style="hair"/>
      <right style="hair"/>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4" fillId="0" borderId="0" applyFont="true" applyBorder="false" applyAlignment="false" applyProtection="false"/>
  </cellStyleXfs>
  <cellXfs count="223">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bottom" textRotation="0" wrapText="false" indent="0" shrinkToFit="false"/>
      <protection locked="true" hidden="false"/>
    </xf>
    <xf numFmtId="164" fontId="5" fillId="3" borderId="1" xfId="0" applyFont="true" applyBorder="true" applyAlignment="true" applyProtection="false">
      <alignment horizontal="center" vertical="bottom" textRotation="0" wrapText="false" indent="0" shrinkToFit="false"/>
      <protection locked="true" hidden="false"/>
    </xf>
    <xf numFmtId="164" fontId="12"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xf numFmtId="164" fontId="16" fillId="0" borderId="1"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right"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7" fontId="5" fillId="0" borderId="0" xfId="0" applyFont="true" applyBorder="false" applyAlignment="false" applyProtection="false">
      <alignment horizontal="general" vertical="bottom" textRotation="0" wrapText="false" indent="0" shrinkToFit="false"/>
      <protection locked="true" hidden="false"/>
    </xf>
    <xf numFmtId="167" fontId="5" fillId="0" borderId="0" xfId="0" applyFont="true" applyBorder="false" applyAlignment="true" applyProtection="false">
      <alignment horizontal="right" vertical="bottom" textRotation="0" wrapText="false" indent="0" shrinkToFit="false"/>
      <protection locked="true" hidden="false"/>
    </xf>
    <xf numFmtId="168" fontId="7" fillId="0" borderId="0" xfId="0" applyFont="true" applyBorder="false" applyAlignment="false" applyProtection="false">
      <alignment horizontal="general" vertical="bottom" textRotation="0" wrapText="false" indent="0" shrinkToFit="false"/>
      <protection locked="true" hidden="false"/>
    </xf>
    <xf numFmtId="169"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70" fontId="7"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8" fontId="5" fillId="0" borderId="1" xfId="0" applyFont="true" applyBorder="true" applyAlignment="false" applyProtection="false">
      <alignment horizontal="general" vertical="bottom" textRotation="0" wrapText="false" indent="0" shrinkToFit="false"/>
      <protection locked="true" hidden="false"/>
    </xf>
    <xf numFmtId="168" fontId="5" fillId="0" borderId="1" xfId="0" applyFont="true" applyBorder="true" applyAlignment="true" applyProtection="false">
      <alignment horizontal="center" vertical="bottom" textRotation="0" wrapText="false" indent="0" shrinkToFit="false"/>
      <protection locked="true" hidden="false"/>
    </xf>
    <xf numFmtId="170" fontId="7" fillId="0" borderId="0" xfId="0" applyFont="true" applyBorder="false" applyAlignment="false" applyProtection="false">
      <alignment horizontal="general" vertical="bottom" textRotation="0" wrapText="false" indent="0" shrinkToFit="false"/>
      <protection locked="true" hidden="false"/>
    </xf>
    <xf numFmtId="166" fontId="7" fillId="0" borderId="0" xfId="0" applyFont="true" applyBorder="false" applyAlignment="false" applyProtection="false">
      <alignment horizontal="general" vertical="bottom" textRotation="0" wrapText="false" indent="0" shrinkToFit="false"/>
      <protection locked="true" hidden="false"/>
    </xf>
    <xf numFmtId="170" fontId="5"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67" fontId="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6" fontId="18" fillId="2" borderId="0" xfId="0" applyFont="true" applyBorder="false" applyAlignment="false" applyProtection="false">
      <alignment horizontal="general" vertical="bottom" textRotation="0" wrapText="false" indent="0" shrinkToFit="false"/>
      <protection locked="true" hidden="false"/>
    </xf>
    <xf numFmtId="164" fontId="13" fillId="4" borderId="0" xfId="0" applyFont="true" applyBorder="false" applyAlignment="false" applyProtection="false">
      <alignment horizontal="general" vertical="bottom" textRotation="0" wrapText="false" indent="0" shrinkToFit="false"/>
      <protection locked="true" hidden="false"/>
    </xf>
    <xf numFmtId="164" fontId="15" fillId="4"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right" vertical="bottom" textRotation="0" wrapText="false" indent="0" shrinkToFit="false"/>
      <protection locked="true" hidden="false"/>
    </xf>
    <xf numFmtId="164" fontId="7" fillId="0" borderId="3" xfId="0" applyFont="true" applyBorder="true" applyAlignment="false" applyProtection="false">
      <alignment horizontal="general" vertical="bottom" textRotation="0" wrapText="false" indent="0" shrinkToFit="false"/>
      <protection locked="true" hidden="false"/>
    </xf>
    <xf numFmtId="164" fontId="11" fillId="4" borderId="3" xfId="0" applyFont="true" applyBorder="true" applyAlignment="false" applyProtection="false">
      <alignment horizontal="general" vertical="bottom" textRotation="0" wrapText="false" indent="0" shrinkToFit="false"/>
      <protection locked="true" hidden="false"/>
    </xf>
    <xf numFmtId="164" fontId="13" fillId="4" borderId="3" xfId="0" applyFont="true" applyBorder="true" applyAlignment="false" applyProtection="false">
      <alignment horizontal="general" vertical="bottom" textRotation="0" wrapText="false" indent="0" shrinkToFit="false"/>
      <protection locked="true" hidden="false"/>
    </xf>
    <xf numFmtId="164" fontId="15" fillId="4" borderId="3" xfId="0" applyFont="true" applyBorder="true" applyAlignment="false" applyProtection="false">
      <alignment horizontal="general" vertical="bottom" textRotation="0" wrapText="false" indent="0" shrinkToFit="false"/>
      <protection locked="true" hidden="false"/>
    </xf>
    <xf numFmtId="164" fontId="17" fillId="0" borderId="3"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7" fontId="11" fillId="4" borderId="3" xfId="0" applyFont="true" applyBorder="true" applyAlignment="false" applyProtection="false">
      <alignment horizontal="general" vertical="bottom" textRotation="0" wrapText="false" indent="0" shrinkToFit="false"/>
      <protection locked="true" hidden="false"/>
    </xf>
    <xf numFmtId="167" fontId="13" fillId="0" borderId="3" xfId="0" applyFont="true" applyBorder="true" applyAlignment="false" applyProtection="false">
      <alignment horizontal="general" vertical="bottom" textRotation="0" wrapText="false" indent="0" shrinkToFit="false"/>
      <protection locked="true" hidden="false"/>
    </xf>
    <xf numFmtId="167" fontId="15" fillId="0" borderId="3" xfId="0" applyFont="true" applyBorder="true" applyAlignment="false" applyProtection="false">
      <alignment horizontal="general" vertical="bottom" textRotation="0" wrapText="false" indent="0" shrinkToFit="false"/>
      <protection locked="true" hidden="false"/>
    </xf>
    <xf numFmtId="167" fontId="17" fillId="0" borderId="3" xfId="0" applyFont="true" applyBorder="true" applyAlignment="false" applyProtection="false">
      <alignment horizontal="general" vertical="bottom" textRotation="0" wrapText="false" indent="0" shrinkToFit="false"/>
      <protection locked="true" hidden="false"/>
    </xf>
    <xf numFmtId="166" fontId="10" fillId="0" borderId="3" xfId="0" applyFont="true" applyBorder="true" applyAlignment="false" applyProtection="false">
      <alignment horizontal="general" vertical="bottom" textRotation="0" wrapText="false" indent="0" shrinkToFit="false"/>
      <protection locked="true" hidden="false"/>
    </xf>
    <xf numFmtId="166" fontId="12" fillId="0" borderId="3" xfId="0" applyFont="true" applyBorder="true" applyAlignment="false" applyProtection="false">
      <alignment horizontal="general" vertical="bottom" textRotation="0" wrapText="false" indent="0" shrinkToFit="false"/>
      <protection locked="true" hidden="false"/>
    </xf>
    <xf numFmtId="166" fontId="14" fillId="0" borderId="3" xfId="0" applyFont="true" applyBorder="true" applyAlignment="false" applyProtection="false">
      <alignment horizontal="general" vertical="bottom" textRotation="0" wrapText="false" indent="0" shrinkToFit="false"/>
      <protection locked="true" hidden="false"/>
    </xf>
    <xf numFmtId="166" fontId="17" fillId="0" borderId="3" xfId="0" applyFont="true" applyBorder="true" applyAlignment="false" applyProtection="false">
      <alignment horizontal="general" vertical="bottom" textRotation="0" wrapText="false" indent="0" shrinkToFit="false"/>
      <protection locked="true" hidden="false"/>
    </xf>
    <xf numFmtId="170" fontId="11" fillId="2" borderId="3" xfId="0" applyFont="true" applyBorder="true" applyAlignment="false" applyProtection="false">
      <alignment horizontal="general" vertical="bottom" textRotation="0" wrapText="false" indent="0" shrinkToFit="false"/>
      <protection locked="true" hidden="false"/>
    </xf>
    <xf numFmtId="170" fontId="13" fillId="2" borderId="3" xfId="0" applyFont="true" applyBorder="true" applyAlignment="false" applyProtection="false">
      <alignment horizontal="general" vertical="bottom" textRotation="0" wrapText="false" indent="0" shrinkToFit="false"/>
      <protection locked="true" hidden="false"/>
    </xf>
    <xf numFmtId="170" fontId="15" fillId="2" borderId="3" xfId="0" applyFont="true" applyBorder="true" applyAlignment="false" applyProtection="false">
      <alignment horizontal="general" vertical="bottom" textRotation="0" wrapText="false" indent="0" shrinkToFit="false"/>
      <protection locked="true" hidden="false"/>
    </xf>
    <xf numFmtId="170" fontId="17" fillId="2" borderId="3" xfId="0" applyFont="true" applyBorder="true" applyAlignment="false" applyProtection="false">
      <alignment horizontal="general" vertical="bottom" textRotation="0" wrapText="false" indent="0" shrinkToFit="false"/>
      <protection locked="true" hidden="false"/>
    </xf>
    <xf numFmtId="167" fontId="10" fillId="0" borderId="3" xfId="0" applyFont="true" applyBorder="true" applyAlignment="false" applyProtection="false">
      <alignment horizontal="general" vertical="bottom" textRotation="0" wrapText="false" indent="0" shrinkToFit="false"/>
      <protection locked="true" hidden="false"/>
    </xf>
    <xf numFmtId="167" fontId="12" fillId="0" borderId="3" xfId="0" applyFont="true" applyBorder="true" applyAlignment="false" applyProtection="false">
      <alignment horizontal="general" vertical="bottom" textRotation="0" wrapText="false" indent="0" shrinkToFit="false"/>
      <protection locked="true" hidden="false"/>
    </xf>
    <xf numFmtId="167" fontId="14" fillId="0" borderId="3" xfId="0" applyFont="true" applyBorder="true" applyAlignment="false" applyProtection="false">
      <alignment horizontal="general" vertical="bottom" textRotation="0" wrapText="false" indent="0" shrinkToFit="false"/>
      <protection locked="true" hidden="false"/>
    </xf>
    <xf numFmtId="167" fontId="16" fillId="0" borderId="3" xfId="0" applyFont="true" applyBorder="true" applyAlignment="false" applyProtection="false">
      <alignment horizontal="general" vertical="bottom" textRotation="0" wrapText="false" indent="0" shrinkToFit="false"/>
      <protection locked="true" hidden="false"/>
    </xf>
    <xf numFmtId="169" fontId="10" fillId="0" borderId="3" xfId="0" applyFont="true" applyBorder="true" applyAlignment="false" applyProtection="false">
      <alignment horizontal="general" vertical="bottom" textRotation="0" wrapText="false" indent="0" shrinkToFit="false"/>
      <protection locked="true" hidden="false"/>
    </xf>
    <xf numFmtId="169" fontId="12" fillId="0" borderId="3" xfId="0" applyFont="true" applyBorder="true" applyAlignment="false" applyProtection="false">
      <alignment horizontal="general" vertical="bottom" textRotation="0" wrapText="false" indent="0" shrinkToFit="false"/>
      <protection locked="true" hidden="false"/>
    </xf>
    <xf numFmtId="169" fontId="14" fillId="0" borderId="3" xfId="0" applyFont="true" applyBorder="true" applyAlignment="false" applyProtection="false">
      <alignment horizontal="general" vertical="bottom" textRotation="0" wrapText="false" indent="0" shrinkToFit="false"/>
      <protection locked="true" hidden="false"/>
    </xf>
    <xf numFmtId="169" fontId="16" fillId="0" borderId="3" xfId="0" applyFont="true" applyBorder="true" applyAlignment="false" applyProtection="false">
      <alignment horizontal="general" vertical="bottom" textRotation="0" wrapText="false" indent="0" shrinkToFit="false"/>
      <protection locked="true" hidden="false"/>
    </xf>
    <xf numFmtId="170" fontId="8" fillId="0" borderId="0" xfId="0" applyFont="true" applyBorder="false" applyAlignment="false" applyProtection="false">
      <alignment horizontal="general" vertical="bottom" textRotation="0" wrapText="false" indent="0" shrinkToFit="false"/>
      <protection locked="true" hidden="false"/>
    </xf>
    <xf numFmtId="170" fontId="20" fillId="0" borderId="0" xfId="0" applyFont="true" applyBorder="false" applyAlignment="false" applyProtection="false">
      <alignment horizontal="general" vertical="bottom" textRotation="0" wrapText="false" indent="0" shrinkToFit="false"/>
      <protection locked="true" hidden="false"/>
    </xf>
    <xf numFmtId="170" fontId="21" fillId="0" borderId="0" xfId="0" applyFont="true" applyBorder="false" applyAlignment="false" applyProtection="false">
      <alignment horizontal="general" vertical="bottom" textRotation="0" wrapText="false" indent="0" shrinkToFit="false"/>
      <protection locked="true" hidden="false"/>
    </xf>
    <xf numFmtId="171" fontId="5"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4" borderId="0" xfId="0" applyFont="true" applyBorder="false" applyAlignment="false" applyProtection="false">
      <alignment horizontal="general" vertical="bottom" textRotation="0" wrapText="false" indent="0" shrinkToFit="false"/>
      <protection locked="true" hidden="false"/>
    </xf>
    <xf numFmtId="167" fontId="11" fillId="4" borderId="0" xfId="0" applyFont="true" applyBorder="false" applyAlignment="false" applyProtection="false">
      <alignment horizontal="general" vertical="bottom" textRotation="0" wrapText="false" indent="0" shrinkToFit="false"/>
      <protection locked="true" hidden="false"/>
    </xf>
    <xf numFmtId="167" fontId="10" fillId="0" borderId="0" xfId="0" applyFont="true" applyBorder="false" applyAlignment="false" applyProtection="false">
      <alignment horizontal="general" vertical="bottom" textRotation="0" wrapText="false" indent="0" shrinkToFit="false"/>
      <protection locked="true" hidden="false"/>
    </xf>
    <xf numFmtId="171" fontId="10" fillId="4" borderId="0" xfId="0" applyFont="true" applyBorder="false" applyAlignment="false" applyProtection="false">
      <alignment horizontal="general" vertical="bottom" textRotation="0" wrapText="false" indent="0" shrinkToFit="false"/>
      <protection locked="true" hidden="false"/>
    </xf>
    <xf numFmtId="171" fontId="10" fillId="0" borderId="0" xfId="0" applyFont="true" applyBorder="false" applyAlignment="false" applyProtection="false">
      <alignment horizontal="general" vertical="bottom" textRotation="0" wrapText="false" indent="0" shrinkToFit="false"/>
      <protection locked="true" hidden="false"/>
    </xf>
    <xf numFmtId="169" fontId="10" fillId="4" borderId="0" xfId="0" applyFont="true" applyBorder="false" applyAlignment="false" applyProtection="false">
      <alignment horizontal="general" vertical="bottom" textRotation="0" wrapText="false" indent="0" shrinkToFit="false"/>
      <protection locked="true" hidden="false"/>
    </xf>
    <xf numFmtId="166" fontId="11" fillId="4" borderId="0" xfId="0" applyFont="true" applyBorder="false" applyAlignment="false" applyProtection="false">
      <alignment horizontal="general" vertical="bottom" textRotation="0" wrapText="false" indent="0" shrinkToFit="false"/>
      <protection locked="true" hidden="false"/>
    </xf>
    <xf numFmtId="169" fontId="11" fillId="4" borderId="0" xfId="0" applyFont="true" applyBorder="false" applyAlignment="false" applyProtection="false">
      <alignment horizontal="general" vertical="bottom" textRotation="0" wrapText="false" indent="0" shrinkToFit="false"/>
      <protection locked="true" hidden="false"/>
    </xf>
    <xf numFmtId="169"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6" fontId="13" fillId="0" borderId="0" xfId="0" applyFont="true" applyBorder="false" applyAlignment="false" applyProtection="false">
      <alignment horizontal="general" vertical="bottom" textRotation="0" wrapText="false" indent="0" shrinkToFit="false"/>
      <protection locked="true" hidden="false"/>
    </xf>
    <xf numFmtId="166" fontId="12" fillId="0" borderId="0" xfId="0" applyFont="true" applyBorder="false" applyAlignment="false" applyProtection="false">
      <alignment horizontal="general" vertical="bottom" textRotation="0" wrapText="false" indent="0" shrinkToFit="false"/>
      <protection locked="true" hidden="false"/>
    </xf>
    <xf numFmtId="171" fontId="12" fillId="0" borderId="0" xfId="0" applyFont="true" applyBorder="false" applyAlignment="false" applyProtection="false">
      <alignment horizontal="general" vertical="bottom" textRotation="0" wrapText="false" indent="0" shrinkToFit="false"/>
      <protection locked="true" hidden="false"/>
    </xf>
    <xf numFmtId="171" fontId="12" fillId="0" borderId="0" xfId="0" applyFont="true" applyBorder="false" applyAlignment="false" applyProtection="false">
      <alignment horizontal="general" vertical="bottom" textRotation="0" wrapText="false" indent="0" shrinkToFit="false"/>
      <protection locked="true" hidden="false"/>
    </xf>
    <xf numFmtId="169" fontId="13" fillId="0" borderId="0" xfId="0" applyFont="true" applyBorder="false" applyAlignment="false" applyProtection="false">
      <alignment horizontal="general" vertical="bottom" textRotation="0" wrapText="false" indent="0" shrinkToFit="false"/>
      <protection locked="true" hidden="false"/>
    </xf>
    <xf numFmtId="169" fontId="12"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6" fontId="15" fillId="0" borderId="0" xfId="0" applyFont="true" applyBorder="false" applyAlignment="false" applyProtection="false">
      <alignment horizontal="general" vertical="bottom" textRotation="0" wrapText="false" indent="0" shrinkToFit="false"/>
      <protection locked="true" hidden="false"/>
    </xf>
    <xf numFmtId="166" fontId="14" fillId="0" borderId="0" xfId="0" applyFont="true" applyBorder="false" applyAlignment="false" applyProtection="false">
      <alignment horizontal="general" vertical="bottom" textRotation="0" wrapText="false" indent="0" shrinkToFit="false"/>
      <protection locked="true" hidden="false"/>
    </xf>
    <xf numFmtId="171" fontId="14" fillId="0" borderId="0" xfId="0" applyFont="true" applyBorder="false" applyAlignment="false" applyProtection="false">
      <alignment horizontal="general" vertical="bottom" textRotation="0" wrapText="false" indent="0" shrinkToFit="false"/>
      <protection locked="true" hidden="false"/>
    </xf>
    <xf numFmtId="171" fontId="14" fillId="0" borderId="0" xfId="0" applyFont="true" applyBorder="false" applyAlignment="false" applyProtection="false">
      <alignment horizontal="general" vertical="bottom" textRotation="0" wrapText="false" indent="0" shrinkToFit="false"/>
      <protection locked="true" hidden="false"/>
    </xf>
    <xf numFmtId="169" fontId="15" fillId="0" borderId="0" xfId="0" applyFont="true" applyBorder="false" applyAlignment="false" applyProtection="false">
      <alignment horizontal="general" vertical="bottom" textRotation="0" wrapText="false" indent="0" shrinkToFit="false"/>
      <protection locked="true" hidden="false"/>
    </xf>
    <xf numFmtId="169" fontId="14"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70" fontId="17" fillId="0" borderId="0" xfId="0" applyFont="true" applyBorder="false" applyAlignment="false" applyProtection="false">
      <alignment horizontal="general" vertical="bottom" textRotation="0" wrapText="false" indent="0" shrinkToFit="false"/>
      <protection locked="true" hidden="false"/>
    </xf>
    <xf numFmtId="166" fontId="16" fillId="0" borderId="0" xfId="0" applyFont="true" applyBorder="false" applyAlignment="false" applyProtection="false">
      <alignment horizontal="general" vertical="bottom" textRotation="0" wrapText="false" indent="0" shrinkToFit="false"/>
      <protection locked="true" hidden="false"/>
    </xf>
    <xf numFmtId="171" fontId="16" fillId="0" borderId="0" xfId="0" applyFont="true" applyBorder="false" applyAlignment="false" applyProtection="false">
      <alignment horizontal="general" vertical="bottom" textRotation="0" wrapText="false" indent="0" shrinkToFit="false"/>
      <protection locked="true" hidden="false"/>
    </xf>
    <xf numFmtId="169" fontId="16" fillId="0" borderId="0" xfId="0" applyFont="true" applyBorder="false" applyAlignment="false" applyProtection="false">
      <alignment horizontal="general" vertical="bottom" textRotation="0" wrapText="false" indent="0" shrinkToFit="false"/>
      <protection locked="true" hidden="false"/>
    </xf>
    <xf numFmtId="169" fontId="17" fillId="0" borderId="0" xfId="0" applyFont="true" applyBorder="false" applyAlignment="false" applyProtection="false">
      <alignment horizontal="general" vertical="bottom" textRotation="0" wrapText="false" indent="0" shrinkToFit="false"/>
      <protection locked="true" hidden="false"/>
    </xf>
    <xf numFmtId="169" fontId="5" fillId="0" borderId="0" xfId="0" applyFont="true" applyBorder="false" applyAlignment="true" applyProtection="false">
      <alignment horizontal="right" vertical="bottom" textRotation="0" wrapText="false" indent="0" shrinkToFit="false"/>
      <protection locked="true" hidden="false"/>
    </xf>
    <xf numFmtId="166" fontId="7" fillId="0" borderId="0" xfId="0" applyFont="true" applyBorder="false" applyAlignment="true" applyProtection="false">
      <alignment horizontal="right" vertical="bottom" textRotation="0" wrapText="false" indent="0" shrinkToFit="false"/>
      <protection locked="true" hidden="false"/>
    </xf>
    <xf numFmtId="169" fontId="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true" indent="0" shrinkToFit="false"/>
      <protection locked="true" hidden="false"/>
    </xf>
    <xf numFmtId="171" fontId="7" fillId="0" borderId="0" xfId="0" applyFont="true" applyBorder="false" applyAlignment="false" applyProtection="false">
      <alignment horizontal="general" vertical="bottom" textRotation="0" wrapText="false" indent="0" shrinkToFit="false"/>
      <protection locked="true" hidden="false"/>
    </xf>
    <xf numFmtId="172" fontId="5" fillId="0" borderId="0" xfId="0" applyFont="true" applyBorder="false" applyAlignment="false" applyProtection="false">
      <alignment horizontal="general" vertical="bottom"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right" vertical="bottom" textRotation="0" wrapText="false" indent="0" shrinkToFit="false"/>
      <protection locked="true" hidden="false"/>
    </xf>
    <xf numFmtId="166" fontId="15" fillId="2"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9" fontId="15" fillId="2"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6" fontId="5" fillId="0" borderId="1" xfId="0" applyFont="true" applyBorder="true" applyAlignment="false" applyProtection="false">
      <alignment horizontal="general" vertical="bottom" textRotation="0" wrapText="false" indent="0" shrinkToFit="false"/>
      <protection locked="true" hidden="false"/>
    </xf>
    <xf numFmtId="166" fontId="7" fillId="0" borderId="1" xfId="0" applyFont="true" applyBorder="true" applyAlignment="false" applyProtection="false">
      <alignment horizontal="general" vertical="bottom" textRotation="0" wrapText="false" indent="0" shrinkToFit="false"/>
      <protection locked="true" hidden="false"/>
    </xf>
    <xf numFmtId="167" fontId="5" fillId="0" borderId="1" xfId="0" applyFont="true" applyBorder="true" applyAlignment="false" applyProtection="false">
      <alignment horizontal="general" vertical="bottom" textRotation="0" wrapText="false" indent="0" shrinkToFit="false"/>
      <protection locked="true" hidden="false"/>
    </xf>
    <xf numFmtId="167" fontId="7" fillId="0" borderId="1"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true" applyProtection="false">
      <alignment horizontal="right" vertical="bottom" textRotation="0" wrapText="false" indent="0" shrinkToFit="false"/>
      <protection locked="true" hidden="false"/>
    </xf>
    <xf numFmtId="169" fontId="23"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70" fontId="0" fillId="2" borderId="0" xfId="0" applyFont="fals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6" fontId="22"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xf numFmtId="170" fontId="25" fillId="0" borderId="0" xfId="0" applyFont="true" applyBorder="false" applyAlignment="false" applyProtection="false">
      <alignment horizontal="general" vertical="bottom" textRotation="0" wrapText="false" indent="0" shrinkToFit="false"/>
      <protection locked="true" hidden="false"/>
    </xf>
    <xf numFmtId="170" fontId="24" fillId="0" borderId="0" xfId="0" applyFont="true" applyBorder="false" applyAlignment="false" applyProtection="false">
      <alignment horizontal="general" vertical="bottom" textRotation="0" wrapText="false" indent="0" shrinkToFit="false"/>
      <protection locked="true" hidden="false"/>
    </xf>
    <xf numFmtId="170" fontId="26"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true" applyBorder="false" applyAlignment="true" applyProtection="false">
      <alignment horizontal="right" vertical="bottom" textRotation="0" wrapText="false" indent="0" shrinkToFit="false"/>
      <protection locked="true" hidden="false"/>
    </xf>
    <xf numFmtId="166" fontId="0" fillId="0" borderId="0" xfId="0" applyFont="true" applyBorder="false" applyAlignment="true" applyProtection="false">
      <alignment horizontal="right"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6" fontId="27" fillId="2"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right"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71"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70" fontId="23" fillId="0" borderId="0" xfId="0" applyFont="true" applyBorder="false" applyAlignment="false" applyProtection="false">
      <alignment horizontal="general" vertical="bottom" textRotation="0" wrapText="false" indent="0" shrinkToFit="false"/>
      <protection locked="true" hidden="false"/>
    </xf>
    <xf numFmtId="166" fontId="25" fillId="0" borderId="0" xfId="0" applyFont="true" applyBorder="false" applyAlignment="false" applyProtection="false">
      <alignment horizontal="general" vertical="bottom" textRotation="0" wrapText="false" indent="0" shrinkToFit="false"/>
      <protection locked="true" hidden="false"/>
    </xf>
    <xf numFmtId="170" fontId="28"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true" applyBorder="false" applyAlignment="true" applyProtection="false">
      <alignment horizontal="right" vertical="bottom"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true" applyProtection="false">
      <alignment horizontal="right" vertical="bottom" textRotation="0" wrapText="false" indent="0" shrinkToFit="false"/>
      <protection locked="true" hidden="false"/>
    </xf>
    <xf numFmtId="166" fontId="23" fillId="2" borderId="0" xfId="0" applyFont="true" applyBorder="false" applyAlignment="false" applyProtection="false">
      <alignment horizontal="general" vertical="bottom" textRotation="0" wrapText="false" indent="0" shrinkToFit="false"/>
      <protection locked="true" hidden="false"/>
    </xf>
    <xf numFmtId="166" fontId="26" fillId="2" borderId="0" xfId="0" applyFont="true" applyBorder="false" applyAlignment="false" applyProtection="false">
      <alignment horizontal="general" vertical="bottom" textRotation="0" wrapText="false" indent="0" shrinkToFit="false"/>
      <protection locked="true" hidden="false"/>
    </xf>
    <xf numFmtId="171" fontId="23" fillId="0" borderId="0" xfId="0" applyFont="true" applyBorder="false" applyAlignment="false" applyProtection="false">
      <alignment horizontal="general" vertical="bottom" textRotation="0" wrapText="false" indent="0" shrinkToFit="false"/>
      <protection locked="true" hidden="false"/>
    </xf>
    <xf numFmtId="171" fontId="30" fillId="0" borderId="0" xfId="0" applyFont="true" applyBorder="false" applyAlignment="false" applyProtection="false">
      <alignment horizontal="general" vertical="bottom" textRotation="0" wrapText="false" indent="0" shrinkToFit="false"/>
      <protection locked="true" hidden="false"/>
    </xf>
    <xf numFmtId="171" fontId="31" fillId="0" borderId="0" xfId="0" applyFont="true" applyBorder="false" applyAlignment="false" applyProtection="false">
      <alignment horizontal="general" vertical="bottom" textRotation="0" wrapText="false" indent="0" shrinkToFit="false"/>
      <protection locked="true" hidden="false"/>
    </xf>
    <xf numFmtId="171" fontId="26" fillId="0" borderId="0" xfId="0" applyFont="true" applyBorder="false" applyAlignment="false" applyProtection="false">
      <alignment horizontal="general" vertical="bottom" textRotation="0" wrapText="false" indent="0" shrinkToFit="false"/>
      <protection locked="true" hidden="false"/>
    </xf>
    <xf numFmtId="166" fontId="28" fillId="0" borderId="0" xfId="0" applyFont="true" applyBorder="false" applyAlignment="false" applyProtection="false">
      <alignment horizontal="general" vertical="bottom" textRotation="0" wrapText="false" indent="0" shrinkToFit="false"/>
      <protection locked="true" hidden="false"/>
    </xf>
    <xf numFmtId="166" fontId="24" fillId="0" borderId="0" xfId="0" applyFont="true" applyBorder="false" applyAlignment="false" applyProtection="false">
      <alignment horizontal="general" vertical="bottom" textRotation="0" wrapText="false" indent="0" shrinkToFit="false"/>
      <protection locked="true" hidden="false"/>
    </xf>
    <xf numFmtId="166" fontId="29" fillId="0" borderId="0" xfId="0" applyFont="true" applyBorder="false" applyAlignment="false" applyProtection="false">
      <alignment horizontal="general" vertical="bottom" textRotation="0" wrapText="false" indent="0" shrinkToFit="false"/>
      <protection locked="true" hidden="false"/>
    </xf>
    <xf numFmtId="166" fontId="23" fillId="0" borderId="0" xfId="0" applyFont="true" applyBorder="false" applyAlignment="false" applyProtection="false">
      <alignment horizontal="general" vertical="bottom" textRotation="0" wrapText="false" indent="0" shrinkToFit="false"/>
      <protection locked="true" hidden="false"/>
    </xf>
    <xf numFmtId="166" fontId="30" fillId="0" borderId="0" xfId="0" applyFont="true" applyBorder="false" applyAlignment="false" applyProtection="false">
      <alignment horizontal="general" vertical="bottom" textRotation="0" wrapText="false" indent="0" shrinkToFit="false"/>
      <protection locked="true" hidden="false"/>
    </xf>
    <xf numFmtId="166" fontId="31" fillId="0" borderId="0" xfId="0" applyFont="true" applyBorder="false" applyAlignment="false" applyProtection="false">
      <alignment horizontal="general" vertical="bottom" textRotation="0" wrapText="false" indent="0" shrinkToFit="false"/>
      <protection locked="true" hidden="false"/>
    </xf>
    <xf numFmtId="166" fontId="26" fillId="0" borderId="0" xfId="0" applyFont="true" applyBorder="false" applyAlignment="false" applyProtection="false">
      <alignment horizontal="general" vertical="bottom" textRotation="0" wrapText="false" indent="0" shrinkToFit="false"/>
      <protection locked="true" hidden="false"/>
    </xf>
    <xf numFmtId="170" fontId="28" fillId="2" borderId="0" xfId="0" applyFont="true" applyBorder="false" applyAlignment="false" applyProtection="false">
      <alignment horizontal="general" vertical="bottom" textRotation="0" wrapText="false" indent="0" shrinkToFit="false"/>
      <protection locked="true" hidden="false"/>
    </xf>
    <xf numFmtId="169" fontId="22" fillId="0" borderId="0" xfId="0" applyFont="true" applyBorder="false" applyAlignment="false" applyProtection="false">
      <alignment horizontal="general" vertical="bottom" textRotation="0" wrapText="false" indent="0" shrinkToFit="false"/>
      <protection locked="true" hidden="false"/>
    </xf>
    <xf numFmtId="173" fontId="28" fillId="0" borderId="0" xfId="0" applyFont="true" applyBorder="false" applyAlignment="false" applyProtection="false">
      <alignment horizontal="general" vertical="bottom" textRotation="0" wrapText="false" indent="0" shrinkToFit="false"/>
      <protection locked="true" hidden="false"/>
    </xf>
    <xf numFmtId="173" fontId="25" fillId="0" borderId="0" xfId="0" applyFont="true" applyBorder="false" applyAlignment="false" applyProtection="false">
      <alignment horizontal="general" vertical="bottom" textRotation="0" wrapText="false" indent="0" shrinkToFit="false"/>
      <protection locked="true" hidden="false"/>
    </xf>
    <xf numFmtId="173" fontId="24" fillId="0" borderId="0" xfId="0" applyFont="true" applyBorder="false" applyAlignment="false" applyProtection="false">
      <alignment horizontal="general" vertical="bottom" textRotation="0" wrapText="false" indent="0" shrinkToFit="false"/>
      <protection locked="true" hidden="false"/>
    </xf>
    <xf numFmtId="173" fontId="29" fillId="0" borderId="0" xfId="0" applyFont="true" applyBorder="false" applyAlignment="false" applyProtection="false">
      <alignment horizontal="general" vertical="bottom" textRotation="0" wrapText="false" indent="0" shrinkToFit="false"/>
      <protection locked="true" hidden="false"/>
    </xf>
    <xf numFmtId="174" fontId="28"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9" fontId="30" fillId="0" borderId="0" xfId="0" applyFont="true" applyBorder="false" applyAlignment="false" applyProtection="false">
      <alignment horizontal="general" vertical="bottom" textRotation="0" wrapText="false" indent="0" shrinkToFit="false"/>
      <protection locked="true" hidden="false"/>
    </xf>
    <xf numFmtId="169" fontId="31"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75" fontId="23" fillId="0" borderId="0" xfId="0" applyFont="true" applyBorder="false" applyAlignment="false" applyProtection="false">
      <alignment horizontal="general" vertical="bottom" textRotation="0" wrapText="false" indent="0" shrinkToFit="false"/>
      <protection locked="true" hidden="false"/>
    </xf>
    <xf numFmtId="175" fontId="30" fillId="0" borderId="0" xfId="0" applyFont="true" applyBorder="false" applyAlignment="false" applyProtection="false">
      <alignment horizontal="general" vertical="bottom" textRotation="0" wrapText="false" indent="0" shrinkToFit="false"/>
      <protection locked="true" hidden="false"/>
    </xf>
    <xf numFmtId="175" fontId="31" fillId="0" borderId="0" xfId="0" applyFont="true" applyBorder="false" applyAlignment="false" applyProtection="false">
      <alignment horizontal="general" vertical="bottom" textRotation="0" wrapText="false" indent="0" shrinkToFit="false"/>
      <protection locked="true" hidden="false"/>
    </xf>
    <xf numFmtId="175" fontId="32"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7" fontId="22" fillId="0" borderId="0" xfId="0" applyFont="tru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74" fontId="28" fillId="0" borderId="0" xfId="0" applyFont="true" applyBorder="false" applyAlignment="true" applyProtection="false">
      <alignment horizontal="right" vertical="bottom" textRotation="0" wrapText="false" indent="0" shrinkToFit="false"/>
      <protection locked="true" hidden="false"/>
    </xf>
    <xf numFmtId="171" fontId="33" fillId="0" borderId="0" xfId="0" applyFont="true" applyBorder="false" applyAlignment="false" applyProtection="false">
      <alignment horizontal="general" vertical="bottom" textRotation="0" wrapText="false" indent="0" shrinkToFit="false"/>
      <protection locked="true" hidden="false"/>
    </xf>
    <xf numFmtId="171" fontId="34" fillId="0" borderId="0" xfId="0" applyFont="true" applyBorder="false" applyAlignment="false" applyProtection="false">
      <alignment horizontal="general" vertical="bottom" textRotation="0" wrapText="false" indent="0" shrinkToFit="false"/>
      <protection locked="true" hidden="false"/>
    </xf>
    <xf numFmtId="171" fontId="32" fillId="0" borderId="0" xfId="0" applyFont="true" applyBorder="false" applyAlignment="false" applyProtection="false">
      <alignment horizontal="general" vertical="bottom" textRotation="0" wrapText="false" indent="0" shrinkToFit="false"/>
      <protection locked="true" hidden="false"/>
    </xf>
    <xf numFmtId="167" fontId="25" fillId="0" borderId="0" xfId="0" applyFont="true" applyBorder="false" applyAlignment="false" applyProtection="false">
      <alignment horizontal="general" vertical="bottom" textRotation="0" wrapText="false" indent="0" shrinkToFit="false"/>
      <protection locked="true" hidden="false"/>
    </xf>
    <xf numFmtId="167" fontId="24" fillId="0" borderId="0" xfId="0" applyFont="true" applyBorder="false" applyAlignment="false" applyProtection="false">
      <alignment horizontal="general" vertical="bottom" textRotation="0" wrapText="false" indent="0" shrinkToFit="false"/>
      <protection locked="true" hidden="false"/>
    </xf>
    <xf numFmtId="167" fontId="29" fillId="0" borderId="0" xfId="0" applyFont="true" applyBorder="fals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7" fillId="2" borderId="1" xfId="0" applyFont="true" applyBorder="true" applyAlignment="false" applyProtection="false">
      <alignment horizontal="general" vertical="bottom" textRotation="0" wrapText="false" indent="0" shrinkToFit="false"/>
      <protection locked="true" hidden="false"/>
    </xf>
    <xf numFmtId="168" fontId="5" fillId="2" borderId="1" xfId="0" applyFont="true" applyBorder="true" applyAlignment="false" applyProtection="false">
      <alignment horizontal="general" vertical="bottom" textRotation="0" wrapText="false" indent="0" shrinkToFit="false"/>
      <protection locked="true" hidden="false"/>
    </xf>
    <xf numFmtId="168" fontId="7" fillId="2" borderId="1" xfId="0" applyFont="true" applyBorder="true" applyAlignment="false" applyProtection="false">
      <alignment horizontal="general" vertical="bottom" textRotation="0" wrapText="false" indent="0" shrinkToFit="false"/>
      <protection locked="true" hidden="false"/>
    </xf>
    <xf numFmtId="168" fontId="5" fillId="4" borderId="1" xfId="0" applyFont="true" applyBorder="true" applyAlignment="false" applyProtection="false">
      <alignment horizontal="general" vertical="bottom" textRotation="0" wrapText="false" indent="0" shrinkToFit="false"/>
      <protection locked="true" hidden="false"/>
    </xf>
    <xf numFmtId="168" fontId="7" fillId="4" borderId="1" xfId="0" applyFont="true" applyBorder="true" applyAlignment="false" applyProtection="false">
      <alignment horizontal="general" vertical="bottom" textRotation="0" wrapText="false" indent="0" shrinkToFit="false"/>
      <protection locked="true" hidden="false"/>
    </xf>
    <xf numFmtId="167" fontId="13" fillId="0" borderId="0" xfId="0" applyFont="true" applyBorder="false" applyAlignment="false" applyProtection="false">
      <alignment horizontal="general" vertical="bottom" textRotation="0" wrapText="false" indent="0" shrinkToFit="false"/>
      <protection locked="true" hidden="false"/>
    </xf>
    <xf numFmtId="167" fontId="15" fillId="0" borderId="0" xfId="0" applyFont="true" applyBorder="false" applyAlignment="false" applyProtection="false">
      <alignment horizontal="general" vertical="bottom" textRotation="0" wrapText="false" indent="0" shrinkToFit="false"/>
      <protection locked="true" hidden="false"/>
    </xf>
    <xf numFmtId="167" fontId="17" fillId="0" borderId="0" xfId="0" applyFont="true" applyBorder="false" applyAlignment="false" applyProtection="false">
      <alignment horizontal="general" vertical="bottom" textRotation="0" wrapText="false" indent="0" shrinkToFit="false"/>
      <protection locked="true" hidden="false"/>
    </xf>
    <xf numFmtId="166" fontId="10" fillId="0" borderId="0" xfId="0" applyFont="true" applyBorder="false" applyAlignment="false" applyProtection="false">
      <alignment horizontal="general" vertical="bottom" textRotation="0" wrapText="false" indent="0" shrinkToFit="false"/>
      <protection locked="true" hidden="false"/>
    </xf>
    <xf numFmtId="166" fontId="17" fillId="0" borderId="0" xfId="0" applyFont="true" applyBorder="false" applyAlignment="false" applyProtection="false">
      <alignment horizontal="general" vertical="bottom" textRotation="0" wrapText="false" indent="0" shrinkToFit="false"/>
      <protection locked="true" hidden="false"/>
    </xf>
    <xf numFmtId="170" fontId="11" fillId="2" borderId="0" xfId="0" applyFont="true" applyBorder="false" applyAlignment="false" applyProtection="false">
      <alignment horizontal="general" vertical="bottom" textRotation="0" wrapText="false" indent="0" shrinkToFit="false"/>
      <protection locked="true" hidden="false"/>
    </xf>
    <xf numFmtId="170" fontId="13" fillId="2" borderId="0" xfId="0" applyFont="true" applyBorder="false" applyAlignment="false" applyProtection="false">
      <alignment horizontal="general" vertical="bottom" textRotation="0" wrapText="false" indent="0" shrinkToFit="false"/>
      <protection locked="true" hidden="false"/>
    </xf>
    <xf numFmtId="170" fontId="15" fillId="2" borderId="0" xfId="0" applyFont="true" applyBorder="false" applyAlignment="false" applyProtection="false">
      <alignment horizontal="general" vertical="bottom" textRotation="0" wrapText="false" indent="0" shrinkToFit="false"/>
      <protection locked="true" hidden="false"/>
    </xf>
    <xf numFmtId="170" fontId="17" fillId="2" borderId="0" xfId="0" applyFont="true" applyBorder="false" applyAlignment="false" applyProtection="false">
      <alignment horizontal="general" vertical="bottom" textRotation="0" wrapText="false" indent="0" shrinkToFit="false"/>
      <protection locked="true" hidden="false"/>
    </xf>
    <xf numFmtId="167" fontId="12" fillId="0" borderId="0" xfId="0" applyFont="true" applyBorder="false" applyAlignment="false" applyProtection="false">
      <alignment horizontal="general" vertical="bottom" textRotation="0" wrapText="false" indent="0" shrinkToFit="false"/>
      <protection locked="true" hidden="false"/>
    </xf>
    <xf numFmtId="167" fontId="14" fillId="0" borderId="0" xfId="0" applyFont="true" applyBorder="false" applyAlignment="false" applyProtection="false">
      <alignment horizontal="general" vertical="bottom" textRotation="0" wrapText="false" indent="0" shrinkToFit="false"/>
      <protection locked="true" hidden="false"/>
    </xf>
    <xf numFmtId="167" fontId="16" fillId="0" borderId="0" xfId="0" applyFont="true" applyBorder="false" applyAlignment="false" applyProtection="false">
      <alignment horizontal="general" vertical="bottom" textRotation="0" wrapText="false" indent="0" shrinkToFit="false"/>
      <protection locked="true" hidden="false"/>
    </xf>
    <xf numFmtId="169" fontId="10" fillId="0" borderId="0" xfId="0" applyFont="true" applyBorder="false" applyAlignment="false" applyProtection="false">
      <alignment horizontal="general" vertical="bottom" textRotation="0" wrapText="false" indent="0" shrinkToFit="false"/>
      <protection locked="true" hidden="false"/>
    </xf>
    <xf numFmtId="169" fontId="12" fillId="0" borderId="0" xfId="0" applyFont="true" applyBorder="false" applyAlignment="false" applyProtection="false">
      <alignment horizontal="general" vertical="bottom" textRotation="0" wrapText="false" indent="0" shrinkToFit="false"/>
      <protection locked="true" hidden="false"/>
    </xf>
    <xf numFmtId="169" fontId="14" fillId="0" borderId="0" xfId="0" applyFont="true" applyBorder="false" applyAlignment="false" applyProtection="false">
      <alignment horizontal="general" vertical="bottom" textRotation="0" wrapText="false" indent="0" shrinkToFit="false"/>
      <protection locked="true" hidden="false"/>
    </xf>
    <xf numFmtId="169" fontId="16"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Result2" xfId="20"/>
  </cellStyles>
  <dxfs count="1">
    <dxf>
      <fill>
        <patternFill patternType="solid">
          <fgColor rgb="00FFFFFF"/>
        </patternFill>
      </fill>
    </dxf>
  </dxfs>
  <colors>
    <indexedColors>
      <rgbColor rgb="FF000000"/>
      <rgbColor rgb="FFFFFFFF"/>
      <rgbColor rgb="FFFF0000"/>
      <rgbColor rgb="FF00CC00"/>
      <rgbColor rgb="FF0000FF"/>
      <rgbColor rgb="FFFFFF00"/>
      <rgbColor rgb="FFFF00FF"/>
      <rgbColor rgb="FF00FFFF"/>
      <rgbColor rgb="FF800000"/>
      <rgbColor rgb="FF009900"/>
      <rgbColor rgb="FF000080"/>
      <rgbColor rgb="FF808000"/>
      <rgbColor rgb="FF800080"/>
      <rgbColor rgb="FF008080"/>
      <rgbColor rgb="FFC0C0C0"/>
      <rgbColor rgb="FF808080"/>
      <rgbColor rgb="FF9999FF"/>
      <rgbColor rgb="FF993366"/>
      <rgbColor rgb="FFFFFFCC"/>
      <rgbColor rgb="FF99FFFF"/>
      <rgbColor rgb="FF660066"/>
      <rgbColor rgb="FFFF8080"/>
      <rgbColor rgb="FF2A6099"/>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6666FF"/>
      <rgbColor rgb="FF33CCCC"/>
      <rgbColor rgb="FF99CC00"/>
      <rgbColor rgb="FFFFCC00"/>
      <rgbColor rgb="FFFF9900"/>
      <rgbColor rgb="FFFF3333"/>
      <rgbColor rgb="FF666699"/>
      <rgbColor rgb="FF969696"/>
      <rgbColor rgb="FF003366"/>
      <rgbColor rgb="FF339966"/>
      <rgbColor rgb="FF006600"/>
      <rgbColor rgb="FF333300"/>
      <rgbColor rgb="FF993300"/>
      <rgbColor rgb="FF993366"/>
      <rgbColor rgb="FF55308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externalLink" Target="externalLinks/externalLink1.xml"/><Relationship Id="rId8"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14</xdr:col>
      <xdr:colOff>22680</xdr:colOff>
      <xdr:row>42</xdr:row>
      <xdr:rowOff>93960</xdr:rowOff>
    </xdr:from>
    <xdr:to>
      <xdr:col>19</xdr:col>
      <xdr:colOff>481680</xdr:colOff>
      <xdr:row>59</xdr:row>
      <xdr:rowOff>86040</xdr:rowOff>
    </xdr:to>
    <xdr:pic>
      <xdr:nvPicPr>
        <xdr:cNvPr id="0" name="Graphics 1" descr=""/>
        <xdr:cNvPicPr/>
      </xdr:nvPicPr>
      <xdr:blipFill>
        <a:blip r:embed="rId1"/>
        <a:stretch/>
      </xdr:blipFill>
      <xdr:spPr>
        <a:xfrm>
          <a:off x="11179800" y="6945120"/>
          <a:ext cx="4366080" cy="2755440"/>
        </a:xfrm>
        <a:prstGeom prst="rect">
          <a:avLst/>
        </a:prstGeom>
        <a:ln w="0">
          <a:solidFill>
            <a:srgbClr val="808080"/>
          </a:solidFill>
        </a:ln>
      </xdr:spPr>
    </xdr:pic>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Fused%20Salt%20Fusion%20-%20Copy.ods"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Reactor-Ni"/>
      <sheetName val="Experiment 1 - Ni"/>
      <sheetName val="Experiment 2 - Pd"/>
      <sheetName val="AWG table"/>
      <sheetName val="Reactor-Cu"/>
    </sheetNames>
    <sheetDataSet>
      <sheetData sheetId="0">
        <row r="41">
          <cell r="C41">
            <v>500</v>
          </cell>
        </row>
        <row r="57">
          <cell r="B57">
            <v>77.3822180300118</v>
          </cell>
          <cell r="C57">
            <v>51.5881453533412</v>
          </cell>
          <cell r="D57">
            <v>25.7940726766706</v>
          </cell>
          <cell r="E57">
            <v>12.8970363383353</v>
          </cell>
        </row>
        <row r="58">
          <cell r="B58">
            <v>403.804373192491</v>
          </cell>
        </row>
      </sheetData>
      <sheetData sheetId="1">
        <row r="36">
          <cell r="B36">
            <v>100.000681512276</v>
          </cell>
        </row>
      </sheetData>
      <sheetData sheetId="2"/>
      <sheetData sheetId="3"/>
      <sheetData sheetId="4"/>
    </sheetDataSet>
  </externalBook>
</externalLink>
</file>

<file path=xl/worksheets/_rels/sheet1.xml.rels><?xml version="1.0" encoding="UTF-8"?>
<Relationships xmlns="http://schemas.openxmlformats.org/package/2006/relationships"><Relationship Id="rId1" Type="http://schemas.openxmlformats.org/officeDocument/2006/relationships/hyperlink" Target="http://github.com/hthalljr" TargetMode="External"/><Relationship Id="rId2" Type="http://schemas.openxmlformats.org/officeDocument/2006/relationships/hyperlink" Target="%20https://www.lib.uidaho.edu/digital/etd/items/gese_idaho_0089n_10453.html" TargetMode="External"/><Relationship Id="rId3" Type="http://schemas.openxmlformats.org/officeDocument/2006/relationships/hyperlink" Target="https://pubs.rsc.org/en/content/articlelanding/2019/gc/c8gc02756k" TargetMode="External"/><Relationship Id="rId4" Type="http://schemas.openxmlformats.org/officeDocument/2006/relationships/hyperlink" Target="https://www.amazon.com/Portable-Diaphragm-Positive-Negative-Pressure/dp/B09K79P7Q2/" TargetMode="External"/><Relationship Id="rId5" Type="http://schemas.openxmlformats.org/officeDocument/2006/relationships/hyperlink" Target="https://www.ebay.com/itm/185260334667?hash=item2b22605e4b:g:Of4AAOSw8G1h12RB" TargetMode="External"/><Relationship Id="rId6" Type="http://schemas.openxmlformats.org/officeDocument/2006/relationships/hyperlink" Target="https://www.lenr-canr.org/acrobat/McKubreMCHtheneedfor.pdf" TargetMode="External"/><Relationship Id="rId7" Type="http://schemas.openxmlformats.org/officeDocument/2006/relationships/hyperlink" Target="https://www.lenr-canr.org/acrobat/McKubreMCHtheneedfor.pdf" TargetMode="External"/><Relationship Id="rId8" Type="http://schemas.openxmlformats.org/officeDocument/2006/relationships/hyperlink" Target="https://www.ebay.com/itm/133983222731?target=pla-1262749492782&amp;abcId=9300678&amp;merchantid=8561194" TargetMode="External"/><Relationship Id="rId9" Type="http://schemas.openxmlformats.org/officeDocument/2006/relationships/hyperlink" Target="https://pubs.acs.org/doi/10.1021/acs.jchemed.7b00361" TargetMode="External"/><Relationship Id="rId10" Type="http://schemas.openxmlformats.org/officeDocument/2006/relationships/hyperlink" Target="https://pubs.rsc.org/en/content/articlelanding/2020/ma/d0ma00399a" TargetMode="External"/><Relationship Id="rId11" Type="http://schemas.openxmlformats.org/officeDocument/2006/relationships/hyperlink" Target="https://nickelinstitute.org/media/lxxh1zwr/2023-nickelplatinghandbooka5_printablepdf.pdf" TargetMode="External"/><Relationship Id="rId12" Type="http://schemas.openxmlformats.org/officeDocument/2006/relationships/hyperlink" Target="https://jcmns.scholasticahq.com/article/72159" TargetMode="External"/><Relationship Id="rId13" Type="http://schemas.openxmlformats.org/officeDocument/2006/relationships/hyperlink" Target="https://www.sciencedirect.com/science/article/abs/pii/0022072889800063" TargetMode="External"/><Relationship Id="rId14" Type="http://schemas.openxmlformats.org/officeDocument/2006/relationships/hyperlink" Target="https://iopscience.iop.org/article/10.1149/1.1837806" TargetMode="External"/><Relationship Id="rId15" Type="http://schemas.openxmlformats.org/officeDocument/2006/relationships/hyperlink" Target="https://fcbt.mse.gatech.edu/PDF/2004_(100)Chem.Mat_Shin.pdf" TargetMode="External"/><Relationship Id="rId16" Type="http://schemas.openxmlformats.org/officeDocument/2006/relationships/hyperlink" Target="https://www.sciencedirect.com/science/article/pii/S266638642030151X?via=ihub" TargetMode="External"/><Relationship Id="rId17" Type="http://schemas.openxmlformats.org/officeDocument/2006/relationships/hyperlink" Target="https://www.isabellenhuette.de/fileadmin/Daten/Praezisionslegierungen/Datenblaetter_Widerstand/Englisch/SUPER_PURE_NICKEL.pdf" TargetMode="External"/><Relationship Id="rId18" Type="http://schemas.openxmlformats.org/officeDocument/2006/relationships/hyperlink" Target="https://assets.omega.com/spec/PTRA_PTRM.pdf" TargetMode="External"/><Relationship Id="rId19" Type="http://schemas.openxmlformats.org/officeDocument/2006/relationships/hyperlink" Target="https://onlinelibrary.wiley.com/doi/10.1002/047084289X.rl076.pub2" TargetMode="External"/><Relationship Id="rId20" Type="http://schemas.openxmlformats.org/officeDocument/2006/relationships/hyperlink" Target="https://www.lib.uidaho.edu/digital/etd/items/gese_idaho_0089n_10453.html" TargetMode="External"/><Relationship Id="rId21" Type="http://schemas.openxmlformats.org/officeDocument/2006/relationships/hyperlink" Target="https://moltensalt.org/references/static/downloads/pdf/element-salt-densities.pdf" TargetMode="External"/><Relationship Id="rId22" Type="http://schemas.openxmlformats.org/officeDocument/2006/relationships/hyperlink" Target="https://www.ibt.co.il/uploaded_files/documents/file1359965681_U3423.pdf" TargetMode="External"/><Relationship Id="rId23"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en.wikipedia.org/wiki/Nickel" TargetMode="External"/><Relationship Id="rId2" Type="http://schemas.openxmlformats.org/officeDocument/2006/relationships/hyperlink" Target="https://en.wikipedia.org/wiki/Nickel(II)_oxide" TargetMode="External"/><Relationship Id="rId3" Type="http://schemas.openxmlformats.org/officeDocument/2006/relationships/hyperlink" Target="https://jcmns.scholasticahq.com/article/72159-modified-szpak-protocol-for-excess-heat" TargetMode="External"/><Relationship Id="rId4" Type="http://schemas.openxmlformats.org/officeDocument/2006/relationships/hyperlink" Target="https://en.wikipedia.org/wiki/Faraday_constant" TargetMode="External"/><Relationship Id="rId5" Type="http://schemas.openxmlformats.org/officeDocument/2006/relationships/hyperlink" Target="https://en.wikipedia.org/wiki/Gas_constant" TargetMode="External"/><Relationship Id="rId6" Type="http://schemas.openxmlformats.org/officeDocument/2006/relationships/hyperlink" Target="%20https://www.lib.uidaho.edu/digital/etd/items/gese_idaho_0089n_10453.html" TargetMode="External"/><Relationship Id="rId7" Type="http://schemas.openxmlformats.org/officeDocument/2006/relationships/hyperlink" Target="https://jcmns.scholasticahq.com/article/72159" TargetMode="External"/><Relationship Id="rId8" Type="http://schemas.openxmlformats.org/officeDocument/2006/relationships/hyperlink" Target="https://en.wikipedia.org/wiki/Lattice_constant" TargetMode="External"/><Relationship Id="rId9" Type="http://schemas.openxmlformats.org/officeDocument/2006/relationships/hyperlink" Target="https://en.wikipedia.org/wiki/Nickel" TargetMode="External"/><Relationship Id="rId10" Type="http://schemas.openxmlformats.org/officeDocument/2006/relationships/hyperlink" Target="https://en.wikipedia.org/wiki/Crystal_structure" TargetMode="External"/><Relationship Id="rId11" Type="http://schemas.openxmlformats.org/officeDocument/2006/relationships/hyperlink" Target="https://link.springer.com/content/pdf/10.1007/s11465-018-0475-0.pdf"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pubs.acs.org/doi/pdf/10.1021/ja01336a022" TargetMode="External"/><Relationship Id="rId2" Type="http://schemas.openxmlformats.org/officeDocument/2006/relationships/hyperlink" Target="https://www.google.com/search?q=PdO+decomposition+in+air&amp;sxsrf=AJOqlzV9q9R4-1RgyDJdcrDc_JiIDZHi2Q:1677892548336&amp;ei=xJsCZP2TFION0PEPtteniAI&amp;ved=0ahUKEwj9hcLqjMH9AhWDBjQIHbbrCSEQ4dUDCBA&amp;uact=5&amp;oq=PdO+decomposition+in+air&amp;gs_lcp=Cgxnd3Mtd2l6LXNlcnAQAzIFCCEQo" TargetMode="External"/><Relationship Id="rId3" Type="http://schemas.openxmlformats.org/officeDocument/2006/relationships/hyperlink" Target="https://en.wikipedia.org/wiki/Palladium" TargetMode="External"/><Relationship Id="rId4" Type="http://schemas.openxmlformats.org/officeDocument/2006/relationships/hyperlink" Target="https://en.wikipedia.org/wiki/Palladium(II)_oxide" TargetMode="External"/><Relationship Id="rId5" Type="http://schemas.openxmlformats.org/officeDocument/2006/relationships/hyperlink" Target="https://jcmns.scholasticahq.com/article/72159-modified-szpak-protocol-for-excess-heat" TargetMode="External"/><Relationship Id="rId6" Type="http://schemas.openxmlformats.org/officeDocument/2006/relationships/hyperlink" Target="https://en.wikipedia.org/wiki/Faraday_constant" TargetMode="External"/><Relationship Id="rId7" Type="http://schemas.openxmlformats.org/officeDocument/2006/relationships/hyperlink" Target="https://en.wikipedia.org/wiki/Gas_constant" TargetMode="External"/><Relationship Id="rId8" Type="http://schemas.openxmlformats.org/officeDocument/2006/relationships/hyperlink" Target="%20https://www.lib.uidaho.edu/digital/etd/items/gese_idaho_0089n_10453.html" TargetMode="External"/><Relationship Id="rId9" Type="http://schemas.openxmlformats.org/officeDocument/2006/relationships/hyperlink" Target="https://jcmns.scholasticahq.com/article/72159" TargetMode="External"/><Relationship Id="rId10" Type="http://schemas.openxmlformats.org/officeDocument/2006/relationships/hyperlink" Target="https://en.wikipedia.org/wiki/Lattice_constant" TargetMode="External"/><Relationship Id="rId11" Type="http://schemas.openxmlformats.org/officeDocument/2006/relationships/hyperlink" Target="https://en.wikipedia.org/wiki/Palladium" TargetMode="External"/><Relationship Id="rId12" Type="http://schemas.openxmlformats.org/officeDocument/2006/relationships/hyperlink" Target="https://en.wikipedia.org/wiki/Crystal_structure" TargetMode="External"/><Relationship Id="rId13" Type="http://schemas.openxmlformats.org/officeDocument/2006/relationships/hyperlink" Target="https://link.springer.com/content/pdf/10.1007/s11465-018-0475-0.pdf"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en.wikipedia.org/wiki/American_wire_gauge" TargetMode="External"/>
</Relationships>
</file>

<file path=xl/worksheets/_rels/sheet5.xml.rels><?xml version="1.0" encoding="UTF-8"?>
<Relationships xmlns="http://schemas.openxmlformats.org/package/2006/relationships"><Relationship Id="rId1" Type="http://schemas.openxmlformats.org/officeDocument/2006/relationships/hyperlink" Target="http://github.com/hthalljr" TargetMode="External"/><Relationship Id="rId2" Type="http://schemas.openxmlformats.org/officeDocument/2006/relationships/hyperlink" Target="%20https://www.lib.uidaho.edu/digital/etd/items/gese_idaho_0089n_10453.html" TargetMode="External"/><Relationship Id="rId3" Type="http://schemas.openxmlformats.org/officeDocument/2006/relationships/hyperlink" Target="https://pubs.rsc.org/en/content/articlelanding/2019/gc/c8gc02756k" TargetMode="External"/><Relationship Id="rId4" Type="http://schemas.openxmlformats.org/officeDocument/2006/relationships/hyperlink" Target="https://www.amazon.com/Portable-Diaphragm-Positive-Negative-Pressure/dp/B09K79P7Q2/" TargetMode="External"/><Relationship Id="rId5" Type="http://schemas.openxmlformats.org/officeDocument/2006/relationships/hyperlink" Target="https://www.ebay.com/itm/185260334667?hash=item2b22605e4b:g:Of4AAOSw8G1h12RB" TargetMode="External"/><Relationship Id="rId6" Type="http://schemas.openxmlformats.org/officeDocument/2006/relationships/hyperlink" Target="https://www.lenr-canr.org/acrobat/McKubreMCHtheneedfor.pdf" TargetMode="External"/><Relationship Id="rId7" Type="http://schemas.openxmlformats.org/officeDocument/2006/relationships/hyperlink" Target="https://www.lenr-canr.org/acrobat/McKubreMCHtheneedfor.pdf" TargetMode="External"/><Relationship Id="rId8" Type="http://schemas.openxmlformats.org/officeDocument/2006/relationships/hyperlink" Target="https://www.ebay.com/itm/133983222731?target=pla-1262749492782&amp;abcId=9300678&amp;merchantid=8561194" TargetMode="External"/><Relationship Id="rId9" Type="http://schemas.openxmlformats.org/officeDocument/2006/relationships/hyperlink" Target="https://pubs.acs.org/doi/10.1021/acs.jchemed.7b00361" TargetMode="External"/><Relationship Id="rId10" Type="http://schemas.openxmlformats.org/officeDocument/2006/relationships/hyperlink" Target="https://pubs.rsc.org/en/content/articlelanding/2020/ma/d0ma00399a" TargetMode="External"/><Relationship Id="rId11" Type="http://schemas.openxmlformats.org/officeDocument/2006/relationships/hyperlink" Target="https://nickelinstitute.org/media/2323/nph_141015.pdf" TargetMode="External"/><Relationship Id="rId12" Type="http://schemas.openxmlformats.org/officeDocument/2006/relationships/hyperlink" Target="https://jcmns.scholasticahq.com/article/72159" TargetMode="External"/><Relationship Id="rId13" Type="http://schemas.openxmlformats.org/officeDocument/2006/relationships/hyperlink" Target="https://www.sciencedirect.com/science/article/abs/pii/0022072889800063" TargetMode="External"/><Relationship Id="rId14" Type="http://schemas.openxmlformats.org/officeDocument/2006/relationships/hyperlink" Target="https://iopscience.iop.org/article/10.1149/1.1837806" TargetMode="External"/><Relationship Id="rId15" Type="http://schemas.openxmlformats.org/officeDocument/2006/relationships/hyperlink" Target="https://fcbt.mse.gatech.edu/PDF/2004_(100)Chem.Mat_Shin.pdf" TargetMode="External"/><Relationship Id="rId16" Type="http://schemas.openxmlformats.org/officeDocument/2006/relationships/hyperlink" Target="https://www.sciencedirect.com/science/article/pii/S266638642030151X?via=ihub" TargetMode="External"/><Relationship Id="rId17" Type="http://schemas.openxmlformats.org/officeDocument/2006/relationships/hyperlink" Target="https://srd.nist.gov/JPCRD/jpcrd155.pdf" TargetMode="External"/><Relationship Id="rId18" Type="http://schemas.openxmlformats.org/officeDocument/2006/relationships/hyperlink" Target="https://assets.omega.com/spec/PTRA_PTRM.pdf" TargetMode="External"/><Relationship Id="rId19" Type="http://schemas.openxmlformats.org/officeDocument/2006/relationships/hyperlink" Target="https://onlinelibrary.wiley.com/doi/10.1002/047084289X.rl076.pub2" TargetMode="External"/><Relationship Id="rId20" Type="http://schemas.openxmlformats.org/officeDocument/2006/relationships/hyperlink" Target="https://www.lib.uidaho.edu/digital/etd/items/gese_idaho_0089n_10453.html" TargetMode="External"/><Relationship Id="rId21" Type="http://schemas.openxmlformats.org/officeDocument/2006/relationships/hyperlink" Target="https://moltensalt.org/references/static/downloads/pdf/element-salt-densities.pdf" TargetMode="External"/><Relationship Id="rId22" Type="http://schemas.openxmlformats.org/officeDocument/2006/relationships/hyperlink" Target="https://www.ibt.co.il/uploaded_files/documents/file1359965681_U3423.pdf"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1048576"/>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F57" activeCellId="0" sqref="F57"/>
    </sheetView>
  </sheetViews>
  <sheetFormatPr defaultColWidth="11.53515625" defaultRowHeight="11.8" zeroHeight="false" outlineLevelRow="0" outlineLevelCol="0"/>
  <cols>
    <col collapsed="false" customWidth="true" hidden="false" outlineLevel="0" max="1" min="1" style="1" width="37.44"/>
    <col collapsed="false" customWidth="true" hidden="false" outlineLevel="0" max="13" min="2" style="1" width="9.15"/>
    <col collapsed="false" customWidth="true" hidden="false" outlineLevel="0" max="14" min="14" style="2" width="11.01"/>
    <col collapsed="false" customWidth="true" hidden="false" outlineLevel="0" max="16" min="15" style="1" width="10.35"/>
    <col collapsed="false" customWidth="false" hidden="false" outlineLevel="0" max="1024" min="17" style="1" width="11.58"/>
  </cols>
  <sheetData>
    <row r="1" customFormat="false" ht="15.25" hidden="false" customHeight="false" outlineLevel="0" collapsed="false">
      <c r="A1" s="3" t="s">
        <v>0</v>
      </c>
    </row>
    <row r="2" customFormat="false" ht="12.8" hidden="false" customHeight="false" outlineLevel="0" collapsed="false">
      <c r="A2" s="4" t="s">
        <v>1</v>
      </c>
      <c r="N2" s="5" t="s">
        <v>2</v>
      </c>
    </row>
    <row r="3" customFormat="false" ht="12.8" hidden="false" customHeight="false" outlineLevel="0" collapsed="false">
      <c r="A3" s="1" t="s">
        <v>3</v>
      </c>
    </row>
    <row r="4" customFormat="false" ht="12.8" hidden="false" customHeight="false" outlineLevel="0" collapsed="false">
      <c r="A4" s="1" t="s">
        <v>4</v>
      </c>
      <c r="N4" s="6"/>
    </row>
    <row r="5" customFormat="false" ht="12.8" hidden="false" customHeight="false" outlineLevel="0" collapsed="false">
      <c r="A5" s="1" t="s">
        <v>5</v>
      </c>
      <c r="N5" s="7" t="s">
        <v>6</v>
      </c>
    </row>
    <row r="6" customFormat="false" ht="12.8" hidden="false" customHeight="false" outlineLevel="0" collapsed="false">
      <c r="A6" s="1" t="s">
        <v>7</v>
      </c>
      <c r="B6" s="0"/>
      <c r="C6" s="0"/>
      <c r="D6" s="0"/>
      <c r="E6" s="0"/>
      <c r="F6" s="0"/>
      <c r="G6" s="0"/>
      <c r="H6" s="0"/>
      <c r="I6" s="0"/>
      <c r="J6" s="0"/>
      <c r="K6" s="0"/>
      <c r="L6" s="0"/>
      <c r="M6" s="0"/>
      <c r="N6" s="8" t="s">
        <v>8</v>
      </c>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6" hidden="false" customHeight="true" outlineLevel="0" collapsed="false">
      <c r="A7" s="0" t="s">
        <v>9</v>
      </c>
      <c r="B7" s="0"/>
      <c r="C7" s="0"/>
      <c r="D7" s="0"/>
      <c r="E7" s="0"/>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6" hidden="false" customHeight="true" outlineLevel="0" collapsed="false">
      <c r="A8" s="0" t="s">
        <v>10</v>
      </c>
      <c r="B8" s="0"/>
      <c r="C8" s="0"/>
      <c r="D8" s="0"/>
      <c r="E8" s="0"/>
      <c r="F8" s="0"/>
      <c r="G8" s="0"/>
      <c r="H8" s="0"/>
      <c r="I8" s="0"/>
      <c r="J8" s="0"/>
      <c r="K8" s="0"/>
      <c r="L8" s="0"/>
      <c r="M8" s="0"/>
      <c r="N8" s="7" t="s">
        <v>11</v>
      </c>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6" hidden="false" customHeight="true" outlineLevel="0" collapsed="false">
      <c r="A9" s="0"/>
      <c r="B9" s="0"/>
      <c r="C9" s="0"/>
      <c r="D9" s="0"/>
      <c r="E9" s="0"/>
      <c r="F9" s="0"/>
      <c r="G9" s="0"/>
      <c r="H9" s="0"/>
      <c r="I9" s="0"/>
      <c r="J9" s="0"/>
      <c r="K9" s="0"/>
      <c r="L9" s="0"/>
      <c r="M9" s="0"/>
      <c r="N9" s="6"/>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8" hidden="false" customHeight="false" outlineLevel="0" collapsed="false">
      <c r="A10" s="4" t="s">
        <v>12</v>
      </c>
      <c r="M10" s="2"/>
    </row>
    <row r="11" customFormat="false" ht="12.8" hidden="false" customHeight="false" outlineLevel="0" collapsed="false">
      <c r="A11" s="1" t="s">
        <v>13</v>
      </c>
      <c r="K11" s="0"/>
      <c r="M11" s="2"/>
      <c r="N11" s="9" t="s">
        <v>14</v>
      </c>
    </row>
    <row r="12" customFormat="false" ht="12.8" hidden="false" customHeight="false" outlineLevel="0" collapsed="false">
      <c r="A12" s="1" t="s">
        <v>15</v>
      </c>
    </row>
    <row r="13" customFormat="false" ht="12.8" hidden="false" customHeight="false" outlineLevel="0" collapsed="false">
      <c r="A13" s="1" t="s">
        <v>16</v>
      </c>
    </row>
    <row r="14" customFormat="false" ht="12.8" hidden="false" customHeight="false" outlineLevel="0" collapsed="false">
      <c r="A14" s="1" t="s">
        <v>17</v>
      </c>
    </row>
    <row r="15" customFormat="false" ht="12.8" hidden="false" customHeight="false" outlineLevel="0" collapsed="false">
      <c r="A15" s="1" t="s">
        <v>18</v>
      </c>
      <c r="N15" s="5" t="s">
        <v>19</v>
      </c>
    </row>
    <row r="16" customFormat="false" ht="12.8" hidden="false" customHeight="false" outlineLevel="0" collapsed="false">
      <c r="A16" s="1" t="s">
        <v>20</v>
      </c>
      <c r="N16" s="9" t="s">
        <v>21</v>
      </c>
    </row>
    <row r="17" customFormat="false" ht="12.8" hidden="false" customHeight="false" outlineLevel="0" collapsed="false"/>
    <row r="18" customFormat="false" ht="12.8" hidden="false" customHeight="false" outlineLevel="0" collapsed="false">
      <c r="A18" s="4" t="s">
        <v>22</v>
      </c>
    </row>
    <row r="19" customFormat="false" ht="12.8" hidden="false" customHeight="false" outlineLevel="0" collapsed="false">
      <c r="A19" s="1" t="s">
        <v>23</v>
      </c>
      <c r="B19" s="4"/>
      <c r="C19" s="4"/>
      <c r="D19" s="4"/>
      <c r="E19" s="4"/>
      <c r="F19" s="4"/>
      <c r="G19" s="4"/>
      <c r="H19" s="4"/>
      <c r="I19" s="4"/>
      <c r="J19" s="4"/>
      <c r="K19" s="4"/>
      <c r="L19" s="4"/>
      <c r="M19" s="4"/>
      <c r="N19" s="10"/>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4"/>
      <c r="GJ19" s="4"/>
      <c r="GK19" s="4"/>
      <c r="GL19" s="4"/>
      <c r="GM19" s="4"/>
      <c r="GN19" s="4"/>
      <c r="GO19" s="4"/>
      <c r="GP19" s="4"/>
      <c r="GQ19" s="4"/>
      <c r="GR19" s="4"/>
      <c r="GS19" s="4"/>
      <c r="GT19" s="4"/>
      <c r="GU19" s="4"/>
      <c r="GV19" s="4"/>
      <c r="GW19" s="4"/>
      <c r="GX19" s="4"/>
      <c r="GY19" s="4"/>
      <c r="GZ19" s="4"/>
      <c r="HA19" s="4"/>
      <c r="HB19" s="4"/>
      <c r="HC19" s="4"/>
      <c r="HD19" s="4"/>
      <c r="HE19" s="4"/>
      <c r="HF19" s="4"/>
      <c r="HG19" s="4"/>
      <c r="HH19" s="4"/>
      <c r="HI19" s="4"/>
      <c r="HJ19" s="4"/>
      <c r="HK19" s="4"/>
      <c r="HL19" s="4"/>
      <c r="HM19" s="4"/>
      <c r="HN19" s="4"/>
      <c r="HO19" s="4"/>
      <c r="HP19" s="4"/>
      <c r="HQ19" s="4"/>
      <c r="HR19" s="4"/>
      <c r="HS19" s="4"/>
      <c r="HT19" s="4"/>
      <c r="HU19" s="4"/>
      <c r="HV19" s="4"/>
      <c r="HW19" s="4"/>
      <c r="HX19" s="4"/>
      <c r="HY19" s="4"/>
      <c r="HZ19" s="4"/>
      <c r="IA19" s="4"/>
      <c r="IB19" s="4"/>
      <c r="IC19" s="4"/>
      <c r="ID19" s="4"/>
      <c r="IE19" s="4"/>
      <c r="IF19" s="4"/>
      <c r="IG19" s="4"/>
      <c r="IH19" s="4"/>
      <c r="II19" s="4"/>
      <c r="IJ19" s="4"/>
      <c r="IK19" s="4"/>
      <c r="IL19" s="4"/>
      <c r="IM19" s="4"/>
      <c r="IN19" s="4"/>
      <c r="IO19" s="4"/>
      <c r="IP19" s="4"/>
      <c r="IQ19" s="4"/>
      <c r="IR19" s="4"/>
      <c r="IS19" s="4"/>
      <c r="IT19" s="4"/>
      <c r="IU19" s="4"/>
      <c r="IV19" s="4"/>
      <c r="IW19" s="4"/>
      <c r="IX19" s="4"/>
      <c r="IY19" s="4"/>
      <c r="IZ19" s="4"/>
      <c r="JA19" s="4"/>
      <c r="JB19" s="4"/>
      <c r="JC19" s="4"/>
      <c r="JD19" s="4"/>
      <c r="JE19" s="4"/>
      <c r="JF19" s="4"/>
      <c r="JG19" s="4"/>
      <c r="JH19" s="4"/>
      <c r="JI19" s="4"/>
      <c r="JJ19" s="4"/>
      <c r="JK19" s="4"/>
      <c r="JL19" s="4"/>
      <c r="JM19" s="4"/>
      <c r="JN19" s="4"/>
      <c r="JO19" s="4"/>
      <c r="JP19" s="4"/>
      <c r="JQ19" s="4"/>
      <c r="JR19" s="4"/>
      <c r="JS19" s="4"/>
      <c r="JT19" s="4"/>
      <c r="JU19" s="4"/>
      <c r="JV19" s="4"/>
      <c r="JW19" s="4"/>
      <c r="JX19" s="4"/>
      <c r="JY19" s="4"/>
      <c r="JZ19" s="4"/>
      <c r="KA19" s="4"/>
      <c r="KB19" s="4"/>
      <c r="KC19" s="4"/>
      <c r="KD19" s="4"/>
      <c r="KE19" s="4"/>
      <c r="KF19" s="4"/>
      <c r="KG19" s="4"/>
      <c r="KH19" s="4"/>
      <c r="KI19" s="4"/>
      <c r="KJ19" s="4"/>
      <c r="KK19" s="4"/>
      <c r="KL19" s="4"/>
      <c r="KM19" s="4"/>
      <c r="KN19" s="4"/>
      <c r="KO19" s="4"/>
      <c r="KP19" s="4"/>
      <c r="KQ19" s="4"/>
      <c r="KR19" s="4"/>
      <c r="KS19" s="4"/>
      <c r="KT19" s="4"/>
      <c r="KU19" s="4"/>
      <c r="KV19" s="4"/>
      <c r="KW19" s="4"/>
      <c r="KX19" s="4"/>
      <c r="KY19" s="4"/>
      <c r="KZ19" s="4"/>
      <c r="LA19" s="4"/>
      <c r="LB19" s="4"/>
      <c r="LC19" s="4"/>
      <c r="LD19" s="4"/>
      <c r="LE19" s="4"/>
      <c r="LF19" s="4"/>
      <c r="LG19" s="4"/>
      <c r="LH19" s="4"/>
      <c r="LI19" s="4"/>
      <c r="LJ19" s="4"/>
      <c r="LK19" s="4"/>
      <c r="LL19" s="4"/>
      <c r="LM19" s="4"/>
      <c r="LN19" s="4"/>
      <c r="LO19" s="4"/>
      <c r="LP19" s="4"/>
      <c r="LQ19" s="4"/>
      <c r="LR19" s="4"/>
      <c r="LS19" s="4"/>
      <c r="LT19" s="4"/>
      <c r="LU19" s="4"/>
      <c r="LV19" s="4"/>
      <c r="LW19" s="4"/>
      <c r="LX19" s="4"/>
      <c r="LY19" s="4"/>
      <c r="LZ19" s="4"/>
      <c r="MA19" s="4"/>
      <c r="MB19" s="4"/>
      <c r="MC19" s="4"/>
      <c r="MD19" s="4"/>
      <c r="ME19" s="4"/>
      <c r="MF19" s="4"/>
      <c r="MG19" s="4"/>
      <c r="MH19" s="4"/>
      <c r="MI19" s="4"/>
      <c r="MJ19" s="4"/>
      <c r="MK19" s="4"/>
      <c r="ML19" s="4"/>
      <c r="MM19" s="4"/>
      <c r="MN19" s="4"/>
      <c r="MO19" s="4"/>
      <c r="MP19" s="4"/>
      <c r="MQ19" s="4"/>
      <c r="MR19" s="4"/>
      <c r="MS19" s="4"/>
      <c r="MT19" s="4"/>
      <c r="MU19" s="4"/>
      <c r="MV19" s="4"/>
      <c r="MW19" s="4"/>
      <c r="MX19" s="4"/>
      <c r="MY19" s="4"/>
      <c r="MZ19" s="4"/>
      <c r="NA19" s="4"/>
      <c r="NB19" s="4"/>
      <c r="NC19" s="4"/>
      <c r="ND19" s="4"/>
      <c r="NE19" s="4"/>
      <c r="NF19" s="4"/>
      <c r="NG19" s="4"/>
      <c r="NH19" s="4"/>
      <c r="NI19" s="4"/>
      <c r="NJ19" s="4"/>
      <c r="NK19" s="4"/>
      <c r="NL19" s="4"/>
      <c r="NM19" s="4"/>
      <c r="NN19" s="4"/>
      <c r="NO19" s="4"/>
      <c r="NP19" s="4"/>
      <c r="NQ19" s="4"/>
      <c r="NR19" s="4"/>
      <c r="NS19" s="4"/>
      <c r="NT19" s="4"/>
      <c r="NU19" s="4"/>
      <c r="NV19" s="4"/>
      <c r="NW19" s="4"/>
      <c r="NX19" s="4"/>
      <c r="NY19" s="4"/>
      <c r="NZ19" s="4"/>
      <c r="OA19" s="4"/>
      <c r="OB19" s="4"/>
      <c r="OC19" s="4"/>
      <c r="OD19" s="4"/>
      <c r="OE19" s="4"/>
      <c r="OF19" s="4"/>
      <c r="OG19" s="4"/>
      <c r="OH19" s="4"/>
      <c r="OI19" s="4"/>
      <c r="OJ19" s="4"/>
      <c r="OK19" s="4"/>
      <c r="OL19" s="4"/>
      <c r="OM19" s="4"/>
      <c r="ON19" s="4"/>
      <c r="OO19" s="4"/>
      <c r="OP19" s="4"/>
      <c r="OQ19" s="4"/>
      <c r="OR19" s="4"/>
      <c r="OS19" s="4"/>
      <c r="OT19" s="4"/>
      <c r="OU19" s="4"/>
      <c r="OV19" s="4"/>
      <c r="OW19" s="4"/>
      <c r="OX19" s="4"/>
      <c r="OY19" s="4"/>
      <c r="OZ19" s="4"/>
      <c r="PA19" s="4"/>
      <c r="PB19" s="4"/>
      <c r="PC19" s="4"/>
      <c r="PD19" s="4"/>
      <c r="PE19" s="4"/>
      <c r="PF19" s="4"/>
      <c r="PG19" s="4"/>
      <c r="PH19" s="4"/>
      <c r="PI19" s="4"/>
      <c r="PJ19" s="4"/>
      <c r="PK19" s="4"/>
      <c r="PL19" s="4"/>
      <c r="PM19" s="4"/>
      <c r="PN19" s="4"/>
      <c r="PO19" s="4"/>
      <c r="PP19" s="4"/>
      <c r="PQ19" s="4"/>
      <c r="PR19" s="4"/>
      <c r="PS19" s="4"/>
      <c r="PT19" s="4"/>
      <c r="PU19" s="4"/>
      <c r="PV19" s="4"/>
      <c r="PW19" s="4"/>
      <c r="PX19" s="4"/>
      <c r="PY19" s="4"/>
      <c r="PZ19" s="4"/>
      <c r="QA19" s="4"/>
      <c r="QB19" s="4"/>
      <c r="QC19" s="4"/>
      <c r="QD19" s="4"/>
      <c r="QE19" s="4"/>
      <c r="QF19" s="4"/>
      <c r="QG19" s="4"/>
      <c r="QH19" s="4"/>
      <c r="QI19" s="4"/>
      <c r="QJ19" s="4"/>
      <c r="QK19" s="4"/>
      <c r="QL19" s="4"/>
      <c r="QM19" s="4"/>
      <c r="QN19" s="4"/>
      <c r="QO19" s="4"/>
      <c r="QP19" s="4"/>
      <c r="QQ19" s="4"/>
      <c r="QR19" s="4"/>
      <c r="QS19" s="4"/>
      <c r="QT19" s="4"/>
      <c r="QU19" s="4"/>
      <c r="QV19" s="4"/>
      <c r="QW19" s="4"/>
      <c r="QX19" s="4"/>
      <c r="QY19" s="4"/>
      <c r="QZ19" s="4"/>
      <c r="RA19" s="4"/>
      <c r="RB19" s="4"/>
      <c r="RC19" s="4"/>
      <c r="RD19" s="4"/>
      <c r="RE19" s="4"/>
      <c r="RF19" s="4"/>
      <c r="RG19" s="4"/>
      <c r="RH19" s="4"/>
      <c r="RI19" s="4"/>
      <c r="RJ19" s="4"/>
      <c r="RK19" s="4"/>
      <c r="RL19" s="4"/>
      <c r="RM19" s="4"/>
      <c r="RN19" s="4"/>
      <c r="RO19" s="4"/>
      <c r="RP19" s="4"/>
      <c r="RQ19" s="4"/>
      <c r="RR19" s="4"/>
      <c r="RS19" s="4"/>
      <c r="RT19" s="4"/>
      <c r="RU19" s="4"/>
      <c r="RV19" s="4"/>
      <c r="RW19" s="4"/>
      <c r="RX19" s="4"/>
      <c r="RY19" s="4"/>
      <c r="RZ19" s="4"/>
      <c r="SA19" s="4"/>
      <c r="SB19" s="4"/>
      <c r="SC19" s="4"/>
      <c r="SD19" s="4"/>
      <c r="SE19" s="4"/>
      <c r="SF19" s="4"/>
      <c r="SG19" s="4"/>
      <c r="SH19" s="4"/>
      <c r="SI19" s="4"/>
      <c r="SJ19" s="4"/>
      <c r="SK19" s="4"/>
      <c r="SL19" s="4"/>
      <c r="SM19" s="4"/>
      <c r="SN19" s="4"/>
      <c r="SO19" s="4"/>
      <c r="SP19" s="4"/>
      <c r="SQ19" s="4"/>
      <c r="SR19" s="4"/>
      <c r="SS19" s="4"/>
      <c r="ST19" s="4"/>
      <c r="SU19" s="4"/>
      <c r="SV19" s="4"/>
      <c r="SW19" s="4"/>
      <c r="SX19" s="4"/>
      <c r="SY19" s="4"/>
      <c r="SZ19" s="4"/>
      <c r="TA19" s="4"/>
      <c r="TB19" s="4"/>
      <c r="TC19" s="4"/>
      <c r="TD19" s="4"/>
      <c r="TE19" s="4"/>
      <c r="TF19" s="4"/>
      <c r="TG19" s="4"/>
      <c r="TH19" s="4"/>
      <c r="TI19" s="4"/>
      <c r="TJ19" s="4"/>
      <c r="TK19" s="4"/>
      <c r="TL19" s="4"/>
      <c r="TM19" s="4"/>
      <c r="TN19" s="4"/>
      <c r="TO19" s="4"/>
      <c r="TP19" s="4"/>
      <c r="TQ19" s="4"/>
      <c r="TR19" s="4"/>
      <c r="TS19" s="4"/>
      <c r="TT19" s="4"/>
      <c r="TU19" s="4"/>
      <c r="TV19" s="4"/>
      <c r="TW19" s="4"/>
      <c r="TX19" s="4"/>
      <c r="TY19" s="4"/>
      <c r="TZ19" s="4"/>
      <c r="UA19" s="4"/>
      <c r="UB19" s="4"/>
      <c r="UC19" s="4"/>
      <c r="UD19" s="4"/>
      <c r="UE19" s="4"/>
      <c r="UF19" s="4"/>
      <c r="UG19" s="4"/>
      <c r="UH19" s="4"/>
      <c r="UI19" s="4"/>
      <c r="UJ19" s="4"/>
      <c r="UK19" s="4"/>
      <c r="UL19" s="4"/>
      <c r="UM19" s="4"/>
      <c r="UN19" s="4"/>
      <c r="UO19" s="4"/>
      <c r="UP19" s="4"/>
      <c r="UQ19" s="4"/>
      <c r="UR19" s="4"/>
      <c r="US19" s="4"/>
      <c r="UT19" s="4"/>
      <c r="UU19" s="4"/>
      <c r="UV19" s="4"/>
      <c r="UW19" s="4"/>
      <c r="UX19" s="4"/>
      <c r="UY19" s="4"/>
      <c r="UZ19" s="4"/>
      <c r="VA19" s="4"/>
      <c r="VB19" s="4"/>
      <c r="VC19" s="4"/>
      <c r="VD19" s="4"/>
      <c r="VE19" s="4"/>
      <c r="VF19" s="4"/>
      <c r="VG19" s="4"/>
      <c r="VH19" s="4"/>
      <c r="VI19" s="4"/>
      <c r="VJ19" s="4"/>
      <c r="VK19" s="4"/>
      <c r="VL19" s="4"/>
      <c r="VM19" s="4"/>
      <c r="VN19" s="4"/>
      <c r="VO19" s="4"/>
      <c r="VP19" s="4"/>
      <c r="VQ19" s="4"/>
      <c r="VR19" s="4"/>
      <c r="VS19" s="4"/>
      <c r="VT19" s="4"/>
      <c r="VU19" s="4"/>
      <c r="VV19" s="4"/>
      <c r="VW19" s="4"/>
      <c r="VX19" s="4"/>
      <c r="VY19" s="4"/>
      <c r="VZ19" s="4"/>
      <c r="WA19" s="4"/>
      <c r="WB19" s="4"/>
      <c r="WC19" s="4"/>
      <c r="WD19" s="4"/>
      <c r="WE19" s="4"/>
      <c r="WF19" s="4"/>
      <c r="WG19" s="4"/>
      <c r="WH19" s="4"/>
      <c r="WI19" s="4"/>
      <c r="WJ19" s="4"/>
      <c r="WK19" s="4"/>
      <c r="WL19" s="4"/>
      <c r="WM19" s="4"/>
      <c r="WN19" s="4"/>
      <c r="WO19" s="4"/>
      <c r="WP19" s="4"/>
      <c r="WQ19" s="4"/>
      <c r="WR19" s="4"/>
      <c r="WS19" s="4"/>
      <c r="WT19" s="4"/>
      <c r="WU19" s="4"/>
      <c r="WV19" s="4"/>
      <c r="WW19" s="4"/>
      <c r="WX19" s="4"/>
      <c r="WY19" s="4"/>
      <c r="WZ19" s="4"/>
      <c r="XA19" s="4"/>
      <c r="XB19" s="4"/>
      <c r="XC19" s="4"/>
      <c r="XD19" s="4"/>
      <c r="XE19" s="4"/>
      <c r="XF19" s="4"/>
      <c r="XG19" s="4"/>
      <c r="XH19" s="4"/>
      <c r="XI19" s="4"/>
      <c r="XJ19" s="4"/>
      <c r="XK19" s="4"/>
      <c r="XL19" s="4"/>
      <c r="XM19" s="4"/>
      <c r="XN19" s="4"/>
      <c r="XO19" s="4"/>
      <c r="XP19" s="4"/>
      <c r="XQ19" s="4"/>
      <c r="XR19" s="4"/>
      <c r="XS19" s="4"/>
      <c r="XT19" s="4"/>
      <c r="XU19" s="4"/>
      <c r="XV19" s="4"/>
      <c r="XW19" s="4"/>
      <c r="XX19" s="4"/>
      <c r="XY19" s="4"/>
      <c r="XZ19" s="4"/>
      <c r="YA19" s="4"/>
      <c r="YB19" s="4"/>
      <c r="YC19" s="4"/>
      <c r="YD19" s="4"/>
      <c r="YE19" s="4"/>
      <c r="YF19" s="4"/>
      <c r="YG19" s="4"/>
      <c r="YH19" s="4"/>
      <c r="YI19" s="4"/>
      <c r="YJ19" s="4"/>
      <c r="YK19" s="4"/>
      <c r="YL19" s="4"/>
      <c r="YM19" s="4"/>
      <c r="YN19" s="4"/>
      <c r="YO19" s="4"/>
      <c r="YP19" s="4"/>
      <c r="YQ19" s="4"/>
      <c r="YR19" s="4"/>
      <c r="YS19" s="4"/>
      <c r="YT19" s="4"/>
      <c r="YU19" s="4"/>
      <c r="YV19" s="4"/>
      <c r="YW19" s="4"/>
      <c r="YX19" s="4"/>
      <c r="YY19" s="4"/>
      <c r="YZ19" s="4"/>
      <c r="ZA19" s="4"/>
      <c r="ZB19" s="4"/>
      <c r="ZC19" s="4"/>
      <c r="ZD19" s="4"/>
      <c r="ZE19" s="4"/>
      <c r="ZF19" s="4"/>
      <c r="ZG19" s="4"/>
      <c r="ZH19" s="4"/>
      <c r="ZI19" s="4"/>
      <c r="ZJ19" s="4"/>
      <c r="ZK19" s="4"/>
      <c r="ZL19" s="4"/>
      <c r="ZM19" s="4"/>
      <c r="ZN19" s="4"/>
      <c r="ZO19" s="4"/>
      <c r="ZP19" s="4"/>
      <c r="ZQ19" s="4"/>
      <c r="ZR19" s="4"/>
      <c r="ZS19" s="4"/>
      <c r="ZT19" s="4"/>
      <c r="ZU19" s="4"/>
      <c r="ZV19" s="4"/>
      <c r="ZW19" s="4"/>
      <c r="ZX19" s="4"/>
      <c r="ZY19" s="4"/>
      <c r="ZZ19" s="4"/>
      <c r="AAA19" s="4"/>
      <c r="AAB19" s="4"/>
      <c r="AAC19" s="4"/>
      <c r="AAD19" s="4"/>
      <c r="AAE19" s="4"/>
      <c r="AAF19" s="4"/>
      <c r="AAG19" s="4"/>
      <c r="AAH19" s="4"/>
      <c r="AAI19" s="4"/>
      <c r="AAJ19" s="4"/>
      <c r="AAK19" s="4"/>
      <c r="AAL19" s="4"/>
      <c r="AAM19" s="4"/>
      <c r="AAN19" s="4"/>
      <c r="AAO19" s="4"/>
      <c r="AAP19" s="4"/>
      <c r="AAQ19" s="4"/>
      <c r="AAR19" s="4"/>
      <c r="AAS19" s="4"/>
      <c r="AAT19" s="4"/>
      <c r="AAU19" s="4"/>
      <c r="AAV19" s="4"/>
      <c r="AAW19" s="4"/>
      <c r="AAX19" s="4"/>
      <c r="AAY19" s="4"/>
      <c r="AAZ19" s="4"/>
      <c r="ABA19" s="4"/>
      <c r="ABB19" s="4"/>
      <c r="ABC19" s="4"/>
      <c r="ABD19" s="4"/>
      <c r="ABE19" s="4"/>
      <c r="ABF19" s="4"/>
      <c r="ABG19" s="4"/>
      <c r="ABH19" s="4"/>
      <c r="ABI19" s="4"/>
      <c r="ABJ19" s="4"/>
      <c r="ABK19" s="4"/>
      <c r="ABL19" s="4"/>
      <c r="ABM19" s="4"/>
      <c r="ABN19" s="4"/>
      <c r="ABO19" s="4"/>
      <c r="ABP19" s="4"/>
      <c r="ABQ19" s="4"/>
      <c r="ABR19" s="4"/>
      <c r="ABS19" s="4"/>
      <c r="ABT19" s="4"/>
      <c r="ABU19" s="4"/>
      <c r="ABV19" s="4"/>
      <c r="ABW19" s="4"/>
      <c r="ABX19" s="4"/>
      <c r="ABY19" s="4"/>
      <c r="ABZ19" s="4"/>
      <c r="ACA19" s="4"/>
      <c r="ACB19" s="4"/>
      <c r="ACC19" s="4"/>
      <c r="ACD19" s="4"/>
      <c r="ACE19" s="4"/>
      <c r="ACF19" s="4"/>
      <c r="ACG19" s="4"/>
      <c r="ACH19" s="4"/>
      <c r="ACI19" s="4"/>
      <c r="ACJ19" s="4"/>
      <c r="ACK19" s="4"/>
      <c r="ACL19" s="4"/>
      <c r="ACM19" s="4"/>
      <c r="ACN19" s="4"/>
      <c r="ACO19" s="4"/>
      <c r="ACP19" s="4"/>
      <c r="ACQ19" s="4"/>
      <c r="ACR19" s="4"/>
      <c r="ACS19" s="4"/>
      <c r="ACT19" s="4"/>
      <c r="ACU19" s="4"/>
      <c r="ACV19" s="4"/>
      <c r="ACW19" s="4"/>
      <c r="ACX19" s="4"/>
      <c r="ACY19" s="4"/>
      <c r="ACZ19" s="4"/>
      <c r="ADA19" s="4"/>
      <c r="ADB19" s="4"/>
      <c r="ADC19" s="4"/>
      <c r="ADD19" s="4"/>
      <c r="ADE19" s="4"/>
      <c r="ADF19" s="4"/>
      <c r="ADG19" s="4"/>
      <c r="ADH19" s="4"/>
      <c r="ADI19" s="4"/>
      <c r="ADJ19" s="4"/>
      <c r="ADK19" s="4"/>
      <c r="ADL19" s="4"/>
      <c r="ADM19" s="4"/>
      <c r="ADN19" s="4"/>
      <c r="ADO19" s="4"/>
      <c r="ADP19" s="4"/>
      <c r="ADQ19" s="4"/>
      <c r="ADR19" s="4"/>
      <c r="ADS19" s="4"/>
      <c r="ADT19" s="4"/>
      <c r="ADU19" s="4"/>
      <c r="ADV19" s="4"/>
      <c r="ADW19" s="4"/>
      <c r="ADX19" s="4"/>
      <c r="ADY19" s="4"/>
      <c r="ADZ19" s="4"/>
      <c r="AEA19" s="4"/>
      <c r="AEB19" s="4"/>
      <c r="AEC19" s="4"/>
      <c r="AED19" s="4"/>
      <c r="AEE19" s="4"/>
      <c r="AEF19" s="4"/>
      <c r="AEG19" s="4"/>
      <c r="AEH19" s="4"/>
      <c r="AEI19" s="4"/>
      <c r="AEJ19" s="4"/>
      <c r="AEK19" s="4"/>
      <c r="AEL19" s="4"/>
      <c r="AEM19" s="4"/>
      <c r="AEN19" s="4"/>
      <c r="AEO19" s="4"/>
      <c r="AEP19" s="4"/>
      <c r="AEQ19" s="4"/>
      <c r="AER19" s="4"/>
      <c r="AES19" s="4"/>
      <c r="AET19" s="4"/>
      <c r="AEU19" s="4"/>
      <c r="AEV19" s="4"/>
      <c r="AEW19" s="4"/>
      <c r="AEX19" s="4"/>
      <c r="AEY19" s="4"/>
      <c r="AEZ19" s="4"/>
      <c r="AFA19" s="4"/>
      <c r="AFB19" s="4"/>
      <c r="AFC19" s="4"/>
      <c r="AFD19" s="4"/>
      <c r="AFE19" s="4"/>
      <c r="AFF19" s="4"/>
      <c r="AFG19" s="4"/>
      <c r="AFH19" s="4"/>
      <c r="AFI19" s="4"/>
      <c r="AFJ19" s="4"/>
      <c r="AFK19" s="4"/>
      <c r="AFL19" s="4"/>
      <c r="AFM19" s="4"/>
      <c r="AFN19" s="4"/>
      <c r="AFO19" s="4"/>
      <c r="AFP19" s="4"/>
      <c r="AFQ19" s="4"/>
      <c r="AFR19" s="4"/>
      <c r="AFS19" s="4"/>
      <c r="AFT19" s="4"/>
      <c r="AFU19" s="4"/>
      <c r="AFV19" s="4"/>
      <c r="AFW19" s="4"/>
      <c r="AFX19" s="4"/>
      <c r="AFY19" s="4"/>
      <c r="AFZ19" s="4"/>
      <c r="AGA19" s="4"/>
      <c r="AGB19" s="4"/>
      <c r="AGC19" s="4"/>
      <c r="AGD19" s="4"/>
      <c r="AGE19" s="4"/>
      <c r="AGF19" s="4"/>
      <c r="AGG19" s="4"/>
      <c r="AGH19" s="4"/>
      <c r="AGI19" s="4"/>
      <c r="AGJ19" s="4"/>
      <c r="AGK19" s="4"/>
      <c r="AGL19" s="4"/>
      <c r="AGM19" s="4"/>
      <c r="AGN19" s="4"/>
      <c r="AGO19" s="4"/>
      <c r="AGP19" s="4"/>
      <c r="AGQ19" s="4"/>
      <c r="AGR19" s="4"/>
      <c r="AGS19" s="4"/>
      <c r="AGT19" s="4"/>
      <c r="AGU19" s="4"/>
      <c r="AGV19" s="4"/>
      <c r="AGW19" s="4"/>
      <c r="AGX19" s="4"/>
      <c r="AGY19" s="4"/>
      <c r="AGZ19" s="4"/>
      <c r="AHA19" s="4"/>
      <c r="AHB19" s="4"/>
      <c r="AHC19" s="4"/>
      <c r="AHD19" s="4"/>
      <c r="AHE19" s="4"/>
      <c r="AHF19" s="4"/>
      <c r="AHG19" s="4"/>
      <c r="AHH19" s="4"/>
      <c r="AHI19" s="4"/>
      <c r="AHJ19" s="4"/>
      <c r="AHK19" s="4"/>
      <c r="AHL19" s="4"/>
      <c r="AHM19" s="4"/>
      <c r="AHN19" s="4"/>
      <c r="AHO19" s="4"/>
      <c r="AHP19" s="4"/>
      <c r="AHQ19" s="4"/>
      <c r="AHR19" s="4"/>
      <c r="AHS19" s="4"/>
      <c r="AHT19" s="4"/>
      <c r="AHU19" s="4"/>
      <c r="AHV19" s="4"/>
      <c r="AHW19" s="4"/>
      <c r="AHX19" s="4"/>
      <c r="AHY19" s="4"/>
      <c r="AHZ19" s="4"/>
      <c r="AIA19" s="4"/>
      <c r="AIB19" s="4"/>
      <c r="AIC19" s="4"/>
      <c r="AID19" s="4"/>
      <c r="AIE19" s="4"/>
      <c r="AIF19" s="4"/>
      <c r="AIG19" s="4"/>
      <c r="AIH19" s="4"/>
      <c r="AII19" s="4"/>
      <c r="AIJ19" s="4"/>
      <c r="AIK19" s="4"/>
      <c r="AIL19" s="4"/>
      <c r="AIM19" s="4"/>
      <c r="AIN19" s="4"/>
      <c r="AIO19" s="4"/>
      <c r="AIP19" s="4"/>
      <c r="AIQ19" s="4"/>
      <c r="AIR19" s="4"/>
      <c r="AIS19" s="4"/>
      <c r="AIT19" s="4"/>
      <c r="AIU19" s="4"/>
      <c r="AIV19" s="4"/>
      <c r="AIW19" s="4"/>
      <c r="AIX19" s="4"/>
      <c r="AIY19" s="4"/>
      <c r="AIZ19" s="4"/>
      <c r="AJA19" s="4"/>
      <c r="AJB19" s="4"/>
      <c r="AJC19" s="4"/>
      <c r="AJD19" s="4"/>
      <c r="AJE19" s="4"/>
      <c r="AJF19" s="4"/>
      <c r="AJG19" s="4"/>
      <c r="AJH19" s="4"/>
      <c r="AJI19" s="4"/>
      <c r="AJJ19" s="4"/>
      <c r="AJK19" s="4"/>
      <c r="AJL19" s="4"/>
      <c r="AJM19" s="4"/>
      <c r="AJN19" s="4"/>
      <c r="AJO19" s="4"/>
      <c r="AJP19" s="4"/>
      <c r="AJQ19" s="4"/>
      <c r="AJR19" s="4"/>
      <c r="AJS19" s="4"/>
      <c r="AJT19" s="4"/>
      <c r="AJU19" s="4"/>
      <c r="AJV19" s="4"/>
      <c r="AJW19" s="4"/>
      <c r="AJX19" s="4"/>
      <c r="AJY19" s="4"/>
      <c r="AJZ19" s="4"/>
      <c r="AKA19" s="4"/>
      <c r="AKB19" s="4"/>
      <c r="AKC19" s="4"/>
      <c r="AKD19" s="4"/>
      <c r="AKE19" s="4"/>
      <c r="AKF19" s="4"/>
      <c r="AKG19" s="4"/>
      <c r="AKH19" s="4"/>
      <c r="AKI19" s="4"/>
      <c r="AKJ19" s="4"/>
      <c r="AKK19" s="4"/>
      <c r="AKL19" s="4"/>
      <c r="AKM19" s="4"/>
      <c r="AKN19" s="4"/>
      <c r="AKO19" s="4"/>
      <c r="AKP19" s="4"/>
      <c r="AKQ19" s="4"/>
      <c r="AKR19" s="4"/>
      <c r="AKS19" s="4"/>
      <c r="AKT19" s="4"/>
      <c r="AKU19" s="4"/>
      <c r="AKV19" s="4"/>
      <c r="AKW19" s="4"/>
      <c r="AKX19" s="4"/>
      <c r="AKY19" s="4"/>
      <c r="AKZ19" s="4"/>
      <c r="ALA19" s="4"/>
      <c r="ALB19" s="4"/>
      <c r="ALC19" s="4"/>
      <c r="ALD19" s="4"/>
      <c r="ALE19" s="4"/>
      <c r="ALF19" s="4"/>
      <c r="ALG19" s="4"/>
      <c r="ALH19" s="4"/>
      <c r="ALI19" s="4"/>
      <c r="ALJ19" s="4"/>
      <c r="ALK19" s="4"/>
      <c r="ALL19" s="4"/>
      <c r="ALM19" s="4"/>
      <c r="ALN19" s="4"/>
      <c r="ALO19" s="4"/>
      <c r="ALP19" s="4"/>
      <c r="ALQ19" s="4"/>
      <c r="ALR19" s="4"/>
      <c r="ALS19" s="4"/>
      <c r="ALT19" s="4"/>
      <c r="ALU19" s="4"/>
      <c r="ALV19" s="4"/>
      <c r="ALW19" s="4"/>
      <c r="ALX19" s="4"/>
      <c r="ALY19" s="4"/>
      <c r="ALZ19" s="4"/>
      <c r="AMA19" s="4"/>
      <c r="AMB19" s="4"/>
      <c r="AMC19" s="4"/>
      <c r="AMD19" s="4"/>
      <c r="AME19" s="4"/>
      <c r="AMF19" s="4"/>
      <c r="AMG19" s="4"/>
      <c r="AMH19" s="4"/>
      <c r="AMI19" s="4"/>
      <c r="AMJ19" s="4"/>
    </row>
    <row r="20" customFormat="false" ht="12.8" hidden="false" customHeight="false" outlineLevel="0" collapsed="false">
      <c r="A20" s="11" t="s">
        <v>24</v>
      </c>
      <c r="B20" s="12" t="n">
        <v>12</v>
      </c>
      <c r="C20" s="12" t="n">
        <v>1</v>
      </c>
      <c r="D20" s="12" t="n">
        <v>2</v>
      </c>
      <c r="E20" s="12" t="n">
        <v>3</v>
      </c>
      <c r="F20" s="12" t="n">
        <v>4</v>
      </c>
      <c r="G20" s="12" t="n">
        <v>5</v>
      </c>
      <c r="H20" s="12" t="n">
        <v>6</v>
      </c>
      <c r="I20" s="12" t="n">
        <v>7</v>
      </c>
      <c r="J20" s="12" t="n">
        <v>8</v>
      </c>
      <c r="K20" s="12" t="n">
        <v>9</v>
      </c>
      <c r="L20" s="12" t="n">
        <v>10</v>
      </c>
      <c r="M20" s="12" t="n">
        <v>11</v>
      </c>
    </row>
    <row r="21" customFormat="false" ht="12.8" hidden="false" customHeight="false" outlineLevel="0" collapsed="false">
      <c r="A21" s="13" t="s">
        <v>25</v>
      </c>
      <c r="B21" s="14" t="s">
        <v>26</v>
      </c>
      <c r="C21" s="15" t="s">
        <v>27</v>
      </c>
      <c r="D21" s="15" t="s">
        <v>28</v>
      </c>
      <c r="E21" s="14" t="s">
        <v>29</v>
      </c>
      <c r="F21" s="14" t="s">
        <v>26</v>
      </c>
      <c r="G21" s="15" t="s">
        <v>27</v>
      </c>
      <c r="H21" s="15" t="s">
        <v>28</v>
      </c>
      <c r="I21" s="14" t="s">
        <v>29</v>
      </c>
      <c r="J21" s="14" t="s">
        <v>26</v>
      </c>
      <c r="K21" s="15" t="s">
        <v>30</v>
      </c>
      <c r="L21" s="15" t="s">
        <v>31</v>
      </c>
      <c r="M21" s="14" t="s">
        <v>29</v>
      </c>
    </row>
    <row r="22" customFormat="false" ht="12.8" hidden="false" customHeight="false" outlineLevel="0" collapsed="false">
      <c r="A22" s="16" t="s">
        <v>32</v>
      </c>
      <c r="B22" s="14" t="s">
        <v>26</v>
      </c>
      <c r="C22" s="15" t="s">
        <v>27</v>
      </c>
      <c r="D22" s="17" t="s">
        <v>33</v>
      </c>
      <c r="E22" s="15" t="s">
        <v>28</v>
      </c>
      <c r="F22" s="14" t="s">
        <v>29</v>
      </c>
      <c r="G22" s="17" t="s">
        <v>33</v>
      </c>
      <c r="H22" s="14" t="s">
        <v>26</v>
      </c>
      <c r="I22" s="15" t="s">
        <v>27</v>
      </c>
      <c r="J22" s="17" t="s">
        <v>33</v>
      </c>
      <c r="K22" s="15" t="s">
        <v>31</v>
      </c>
      <c r="L22" s="14" t="s">
        <v>29</v>
      </c>
      <c r="M22" s="17" t="s">
        <v>33</v>
      </c>
    </row>
    <row r="23" customFormat="false" ht="12.8" hidden="false" customHeight="false" outlineLevel="0" collapsed="false">
      <c r="A23" s="18" t="s">
        <v>34</v>
      </c>
      <c r="B23" s="14" t="s">
        <v>26</v>
      </c>
      <c r="C23" s="15" t="s">
        <v>27</v>
      </c>
      <c r="D23" s="17" t="s">
        <v>33</v>
      </c>
      <c r="E23" s="17" t="s">
        <v>33</v>
      </c>
      <c r="F23" s="17" t="s">
        <v>33</v>
      </c>
      <c r="G23" s="17" t="s">
        <v>33</v>
      </c>
      <c r="H23" s="15" t="s">
        <v>31</v>
      </c>
      <c r="I23" s="14" t="s">
        <v>29</v>
      </c>
      <c r="J23" s="17" t="s">
        <v>33</v>
      </c>
      <c r="K23" s="17" t="s">
        <v>33</v>
      </c>
      <c r="L23" s="17" t="s">
        <v>33</v>
      </c>
      <c r="M23" s="17" t="s">
        <v>33</v>
      </c>
    </row>
    <row r="24" customFormat="false" ht="12.8" hidden="false" customHeight="false" outlineLevel="0" collapsed="false">
      <c r="A24" s="19" t="s">
        <v>35</v>
      </c>
      <c r="B24" s="17" t="s">
        <v>33</v>
      </c>
      <c r="C24" s="17" t="s">
        <v>33</v>
      </c>
      <c r="D24" s="17" t="s">
        <v>33</v>
      </c>
      <c r="E24" s="17" t="s">
        <v>33</v>
      </c>
      <c r="F24" s="17" t="s">
        <v>33</v>
      </c>
      <c r="G24" s="14" t="s">
        <v>26</v>
      </c>
      <c r="H24" s="15" t="s">
        <v>31</v>
      </c>
      <c r="I24" s="17" t="s">
        <v>33</v>
      </c>
      <c r="J24" s="17" t="s">
        <v>33</v>
      </c>
      <c r="K24" s="17" t="s">
        <v>33</v>
      </c>
      <c r="L24" s="17" t="s">
        <v>33</v>
      </c>
      <c r="M24" s="17" t="s">
        <v>33</v>
      </c>
    </row>
    <row r="25" customFormat="false" ht="12.8" hidden="false" customHeight="false" outlineLevel="0" collapsed="false">
      <c r="B25" s="20"/>
      <c r="C25" s="21"/>
    </row>
    <row r="26" customFormat="false" ht="12.8" hidden="false" customHeight="false" outlineLevel="0" collapsed="false">
      <c r="A26" s="4" t="s">
        <v>36</v>
      </c>
      <c r="B26" s="22"/>
      <c r="C26" s="22"/>
      <c r="D26" s="0"/>
      <c r="E26" s="0"/>
      <c r="F26" s="0"/>
      <c r="G26" s="0"/>
      <c r="H26" s="0"/>
      <c r="I26" s="0"/>
      <c r="J26" s="0"/>
      <c r="K26" s="0"/>
      <c r="L26" s="0"/>
      <c r="M26" s="0"/>
      <c r="N26" s="0"/>
    </row>
    <row r="27" customFormat="false" ht="12.8" hidden="false" customHeight="false" outlineLevel="0" collapsed="false">
      <c r="A27" s="1" t="s">
        <v>37</v>
      </c>
      <c r="B27" s="23" t="n">
        <v>4</v>
      </c>
      <c r="C27" s="0"/>
      <c r="D27" s="0"/>
      <c r="E27" s="23"/>
      <c r="F27" s="0"/>
      <c r="G27" s="24" t="s">
        <v>38</v>
      </c>
      <c r="H27" s="1" t="n">
        <v>3.3</v>
      </c>
      <c r="I27" s="0"/>
      <c r="J27" s="0"/>
      <c r="K27" s="0"/>
      <c r="L27" s="24" t="s">
        <v>39</v>
      </c>
      <c r="M27" s="23" t="n">
        <f aca="false">18*2.54</f>
        <v>45.72</v>
      </c>
      <c r="N27" s="0"/>
    </row>
    <row r="28" customFormat="false" ht="12.8" hidden="false" customHeight="false" outlineLevel="0" collapsed="false">
      <c r="A28" s="1" t="s">
        <v>40</v>
      </c>
      <c r="B28" s="1" t="n">
        <f aca="false">(B27-H27)/2</f>
        <v>0.35</v>
      </c>
      <c r="C28" s="0"/>
      <c r="D28" s="0"/>
      <c r="F28" s="0"/>
      <c r="G28" s="24" t="s">
        <v>41</v>
      </c>
      <c r="H28" s="25" t="n">
        <v>0.2</v>
      </c>
      <c r="I28" s="0"/>
      <c r="J28" s="0"/>
      <c r="K28" s="0"/>
      <c r="L28" s="24" t="s">
        <v>42</v>
      </c>
      <c r="M28" s="26" t="n">
        <f aca="false">H27-2*H28</f>
        <v>2.9</v>
      </c>
      <c r="N28" s="0"/>
    </row>
    <row r="29" customFormat="false" ht="12.8" hidden="false" customHeight="false" outlineLevel="0" collapsed="false">
      <c r="A29" s="4" t="s">
        <v>43</v>
      </c>
      <c r="B29" s="4" t="n">
        <v>12</v>
      </c>
      <c r="C29" s="27" t="n">
        <f aca="false">HLOOKUP(B29,'AWG table'!B7:J9,2)</f>
        <v>0.205262708448186</v>
      </c>
      <c r="D29" s="0"/>
      <c r="E29" s="0"/>
      <c r="F29" s="0"/>
      <c r="G29" s="24" t="s">
        <v>44</v>
      </c>
      <c r="H29" s="28" t="n">
        <f aca="false">C29*2</f>
        <v>0.410525416896373</v>
      </c>
      <c r="I29" s="0"/>
      <c r="J29" s="0"/>
      <c r="K29" s="0"/>
      <c r="L29" s="24" t="s">
        <v>45</v>
      </c>
      <c r="M29" s="25" t="n">
        <f aca="false">M28-2*H29</f>
        <v>2.07894916620725</v>
      </c>
      <c r="N29" s="0"/>
    </row>
    <row r="30" customFormat="false" ht="12.8" hidden="false" customHeight="false" outlineLevel="0" collapsed="false">
      <c r="A30" s="29" t="s">
        <v>46</v>
      </c>
      <c r="B30" s="25" t="n">
        <f aca="false">(M28+M29)/2</f>
        <v>2.48947458310363</v>
      </c>
      <c r="C30" s="25"/>
      <c r="D30" s="0"/>
      <c r="E30" s="0"/>
      <c r="F30" s="0"/>
      <c r="G30" s="22" t="s">
        <v>47</v>
      </c>
      <c r="H30" s="30" t="n">
        <v>12</v>
      </c>
      <c r="I30" s="0"/>
      <c r="J30" s="0"/>
      <c r="K30" s="0"/>
      <c r="L30" s="24" t="s">
        <v>48</v>
      </c>
      <c r="M30" s="25" t="n">
        <f aca="false">$B30*SIN(PI()/H30)-$C29</f>
        <v>0.43906072595769</v>
      </c>
      <c r="N30" s="0"/>
    </row>
    <row r="31" customFormat="false" ht="12.8" hidden="false" customHeight="false" outlineLevel="0" collapsed="false">
      <c r="A31" s="1" t="s">
        <v>49</v>
      </c>
      <c r="B31" s="25" t="n">
        <f aca="false">PI()*B30/H30-C29</f>
        <v>0.446480213349886</v>
      </c>
      <c r="C31" s="25"/>
      <c r="D31" s="0"/>
      <c r="E31" s="0"/>
      <c r="F31" s="0"/>
      <c r="G31" s="31" t="s">
        <v>50</v>
      </c>
      <c r="H31" s="0" t="n">
        <v>0.2</v>
      </c>
      <c r="I31" s="0"/>
      <c r="J31" s="0"/>
      <c r="K31" s="0"/>
      <c r="L31" s="22" t="s">
        <v>51</v>
      </c>
      <c r="M31" s="4" t="n">
        <v>10</v>
      </c>
      <c r="N31" s="0"/>
    </row>
    <row r="32" customFormat="false" ht="12.8" hidden="false" customHeight="false" outlineLevel="0" collapsed="false">
      <c r="A32" s="1" t="s">
        <v>52</v>
      </c>
      <c r="B32" s="23" t="n">
        <f aca="false">PI()*C29*M31*H30</f>
        <v>77.3822180300119</v>
      </c>
      <c r="C32" s="4"/>
      <c r="D32" s="0"/>
      <c r="E32" s="11"/>
      <c r="F32" s="32"/>
      <c r="G32" s="32"/>
      <c r="H32" s="32"/>
      <c r="I32" s="32"/>
      <c r="J32" s="32"/>
      <c r="K32" s="32"/>
      <c r="L32" s="32"/>
      <c r="M32" s="32"/>
      <c r="N32" s="33"/>
    </row>
    <row r="33" customFormat="false" ht="12.8" hidden="false" customHeight="false" outlineLevel="0" collapsed="false">
      <c r="A33" s="4" t="s">
        <v>53</v>
      </c>
      <c r="B33" s="4" t="n">
        <v>125</v>
      </c>
      <c r="C33" s="4"/>
      <c r="D33" s="1" t="s">
        <v>54</v>
      </c>
      <c r="N33" s="5" t="s">
        <v>55</v>
      </c>
    </row>
    <row r="34" customFormat="false" ht="12.8" hidden="false" customHeight="false" outlineLevel="0" collapsed="false">
      <c r="A34" s="1" t="s">
        <v>56</v>
      </c>
      <c r="B34" s="34" t="n">
        <f aca="false">B33*1000/(B32/2)</f>
        <v>3230.71638891302</v>
      </c>
      <c r="D34" s="1" t="s">
        <v>57</v>
      </c>
      <c r="F34" s="24"/>
      <c r="G34" s="23"/>
      <c r="N34" s="24"/>
    </row>
    <row r="35" customFormat="false" ht="12.8" hidden="false" customHeight="false" outlineLevel="0" collapsed="false">
      <c r="A35" s="4" t="s">
        <v>58</v>
      </c>
      <c r="B35" s="35" t="n">
        <v>1.5</v>
      </c>
      <c r="D35" s="1" t="s">
        <v>59</v>
      </c>
      <c r="F35" s="24"/>
      <c r="G35" s="23"/>
      <c r="N35" s="5" t="s">
        <v>60</v>
      </c>
    </row>
    <row r="36" customFormat="false" ht="12.8" hidden="false" customHeight="false" outlineLevel="0" collapsed="false">
      <c r="A36" s="4" t="s">
        <v>61</v>
      </c>
      <c r="B36" s="34" t="n">
        <f aca="false">B33*B35</f>
        <v>187.5</v>
      </c>
      <c r="D36" s="1" t="s">
        <v>62</v>
      </c>
      <c r="F36" s="24"/>
      <c r="G36" s="23"/>
      <c r="N36" s="24"/>
    </row>
    <row r="37" customFormat="false" ht="12.8" hidden="false" customHeight="false" outlineLevel="0" collapsed="false">
      <c r="B37" s="23"/>
      <c r="C37" s="4"/>
      <c r="E37" s="11"/>
      <c r="F37" s="32"/>
      <c r="G37" s="32"/>
      <c r="H37" s="32"/>
      <c r="I37" s="32"/>
      <c r="J37" s="32"/>
      <c r="K37" s="32"/>
      <c r="L37" s="32"/>
      <c r="M37" s="32"/>
      <c r="N37" s="33"/>
    </row>
    <row r="38" customFormat="false" ht="12.8" hidden="false" customHeight="false" outlineLevel="0" collapsed="false">
      <c r="A38" s="4" t="s">
        <v>63</v>
      </c>
    </row>
    <row r="39" customFormat="false" ht="12.8" hidden="false" customHeight="false" outlineLevel="0" collapsed="false">
      <c r="A39" s="4" t="s">
        <v>64</v>
      </c>
      <c r="B39" s="36"/>
      <c r="C39" s="34" t="n">
        <f aca="false">220/(PI()*(2/2)^2)</f>
        <v>70.0281749604339</v>
      </c>
      <c r="D39" s="4" t="s">
        <v>65</v>
      </c>
      <c r="M39" s="31"/>
      <c r="N39" s="5" t="s">
        <v>66</v>
      </c>
    </row>
    <row r="40" customFormat="false" ht="12.8" hidden="false" customHeight="false" outlineLevel="0" collapsed="false">
      <c r="A40" s="1" t="s">
        <v>67</v>
      </c>
      <c r="B40" s="1" t="n">
        <v>20</v>
      </c>
      <c r="C40" s="1" t="n">
        <v>70</v>
      </c>
      <c r="D40" s="1" t="s">
        <v>68</v>
      </c>
      <c r="N40" s="8" t="s">
        <v>69</v>
      </c>
    </row>
    <row r="41" customFormat="false" ht="12.8" hidden="false" customHeight="false" outlineLevel="0" collapsed="false">
      <c r="A41" s="4" t="s">
        <v>70</v>
      </c>
      <c r="C41" s="4" t="n">
        <v>500</v>
      </c>
      <c r="D41" s="4" t="s">
        <v>71</v>
      </c>
      <c r="N41" s="37" t="s">
        <v>72</v>
      </c>
    </row>
    <row r="42" customFormat="false" ht="12.8" hidden="false" customHeight="false" outlineLevel="0" collapsed="false">
      <c r="A42" s="1" t="s">
        <v>73</v>
      </c>
      <c r="B42" s="1" t="n">
        <v>8</v>
      </c>
      <c r="C42" s="1" t="n">
        <v>654</v>
      </c>
      <c r="D42" s="1" t="s">
        <v>74</v>
      </c>
      <c r="L42" s="0"/>
      <c r="N42" s="5" t="s">
        <v>75</v>
      </c>
    </row>
    <row r="43" customFormat="false" ht="12.8" hidden="false" customHeight="false" outlineLevel="0" collapsed="false">
      <c r="A43" s="1" t="s">
        <v>76</v>
      </c>
      <c r="C43" s="1" t="n">
        <v>800</v>
      </c>
      <c r="D43" s="1" t="s">
        <v>77</v>
      </c>
      <c r="N43" s="37" t="s">
        <v>78</v>
      </c>
    </row>
    <row r="44" customFormat="false" ht="12.8" hidden="false" customHeight="false" outlineLevel="0" collapsed="false">
      <c r="A44" s="1" t="s">
        <v>79</v>
      </c>
      <c r="C44" s="1" t="n">
        <v>3000</v>
      </c>
      <c r="D44" s="1" t="s">
        <v>80</v>
      </c>
      <c r="N44" s="5" t="s">
        <v>81</v>
      </c>
    </row>
    <row r="45" customFormat="false" ht="12.8" hidden="false" customHeight="false" outlineLevel="0" collapsed="false">
      <c r="A45" s="1" t="s">
        <v>82</v>
      </c>
      <c r="B45" s="2"/>
      <c r="C45" s="1" t="n">
        <v>7000</v>
      </c>
      <c r="D45" s="1" t="s">
        <v>83</v>
      </c>
      <c r="N45" s="5" t="s">
        <v>84</v>
      </c>
    </row>
    <row r="46" customFormat="false" ht="12.8" hidden="false" customHeight="false" outlineLevel="0" collapsed="false">
      <c r="A46" s="4"/>
      <c r="B46" s="34"/>
      <c r="C46" s="34"/>
    </row>
    <row r="47" customFormat="false" ht="12.8" hidden="false" customHeight="false" outlineLevel="0" collapsed="false">
      <c r="A47" s="4" t="s">
        <v>85</v>
      </c>
      <c r="B47" s="34"/>
      <c r="C47" s="34"/>
    </row>
    <row r="48" customFormat="false" ht="12.8" hidden="false" customHeight="false" outlineLevel="0" collapsed="false">
      <c r="A48" s="1" t="s">
        <v>86</v>
      </c>
      <c r="B48" s="34" t="n">
        <v>7</v>
      </c>
      <c r="C48" s="38"/>
      <c r="D48" s="1" t="s">
        <v>87</v>
      </c>
      <c r="I48" s="24" t="s">
        <v>88</v>
      </c>
      <c r="J48" s="34" t="n">
        <v>38</v>
      </c>
      <c r="K48" s="1" t="s">
        <v>89</v>
      </c>
      <c r="L48" s="0"/>
      <c r="N48" s="5" t="s">
        <v>90</v>
      </c>
    </row>
    <row r="49" customFormat="false" ht="12.8" hidden="false" customHeight="false" outlineLevel="0" collapsed="false">
      <c r="A49" s="1" t="s">
        <v>91</v>
      </c>
      <c r="B49" s="23" t="n">
        <f aca="false">H27/2</f>
        <v>1.65</v>
      </c>
      <c r="F49" s="24" t="s">
        <v>92</v>
      </c>
      <c r="G49" s="23" t="n">
        <f aca="false">B49+M31</f>
        <v>11.65</v>
      </c>
      <c r="K49" s="24" t="s">
        <v>93</v>
      </c>
      <c r="L49" s="23" t="n">
        <f aca="false">M27-B28</f>
        <v>45.37</v>
      </c>
      <c r="M49" s="23"/>
    </row>
    <row r="50" customFormat="false" ht="12.8" hidden="false" customHeight="false" outlineLevel="0" collapsed="false">
      <c r="A50" s="29" t="s">
        <v>94</v>
      </c>
      <c r="B50" s="23" t="n">
        <v>1</v>
      </c>
      <c r="C50" s="23"/>
      <c r="F50" s="24" t="s">
        <v>95</v>
      </c>
      <c r="G50" s="23" t="n">
        <v>2</v>
      </c>
      <c r="K50" s="24" t="s">
        <v>96</v>
      </c>
      <c r="L50" s="35" t="n">
        <f aca="false">L49-G49+B50+G50</f>
        <v>36.72</v>
      </c>
    </row>
    <row r="51" customFormat="false" ht="12.8" hidden="false" customHeight="false" outlineLevel="0" collapsed="false">
      <c r="A51" s="29" t="s">
        <v>97</v>
      </c>
      <c r="B51" s="36" t="n">
        <f aca="false">(660+20)/2</f>
        <v>340</v>
      </c>
      <c r="C51" s="23"/>
      <c r="F51" s="24"/>
      <c r="G51" s="24" t="s">
        <v>98</v>
      </c>
      <c r="H51" s="34" t="n">
        <v>25</v>
      </c>
      <c r="J51" s="0"/>
      <c r="K51" s="24"/>
      <c r="L51" s="25"/>
      <c r="N51" s="22" t="s">
        <v>99</v>
      </c>
    </row>
    <row r="52" customFormat="false" ht="12.8" hidden="false" customHeight="false" outlineLevel="0" collapsed="false">
      <c r="A52" s="39" t="s">
        <v>100</v>
      </c>
      <c r="B52" s="35" t="n">
        <f aca="false">L49-B49+B50+G50</f>
        <v>46.72</v>
      </c>
      <c r="C52" s="23" t="n">
        <f aca="false">B52/2.54</f>
        <v>18.3937007874016</v>
      </c>
      <c r="D52" s="1" t="s">
        <v>101</v>
      </c>
      <c r="F52" s="24"/>
      <c r="G52" s="40"/>
      <c r="H52" s="41"/>
      <c r="K52" s="24"/>
      <c r="L52" s="25"/>
      <c r="N52" s="24" t="s">
        <v>102</v>
      </c>
    </row>
    <row r="53" customFormat="false" ht="12.8" hidden="false" customHeight="false" outlineLevel="0" collapsed="false">
      <c r="A53" s="39" t="s">
        <v>103</v>
      </c>
      <c r="B53" s="28" t="n">
        <f aca="false">$H$51*0.000001*$L$50/(PI()*(C29/2)^2)</f>
        <v>0.0277416756384657</v>
      </c>
      <c r="C53" s="25" t="s">
        <v>104</v>
      </c>
    </row>
    <row r="54" customFormat="false" ht="12.8" hidden="false" customHeight="false" outlineLevel="0" collapsed="false">
      <c r="A54" s="42" t="s">
        <v>105</v>
      </c>
      <c r="B54" s="43" t="n">
        <v>15.6236390239268</v>
      </c>
      <c r="C54" s="44"/>
      <c r="D54" s="45"/>
      <c r="E54" s="46"/>
      <c r="F54" s="47" t="s">
        <v>106</v>
      </c>
      <c r="G54" s="47"/>
      <c r="H54" s="47"/>
      <c r="I54" s="47"/>
      <c r="J54" s="47"/>
      <c r="K54" s="47"/>
      <c r="L54" s="47"/>
      <c r="M54" s="47"/>
      <c r="N54" s="48"/>
    </row>
    <row r="55" customFormat="false" ht="12.8" hidden="false" customHeight="false" outlineLevel="0" collapsed="false">
      <c r="A55" s="49" t="s">
        <v>107</v>
      </c>
      <c r="B55" s="50" t="n">
        <v>6</v>
      </c>
      <c r="C55" s="51" t="n">
        <v>4</v>
      </c>
      <c r="D55" s="52" t="n">
        <v>2</v>
      </c>
      <c r="E55" s="53" t="n">
        <v>1</v>
      </c>
      <c r="N55" s="24"/>
    </row>
    <row r="56" customFormat="false" ht="12.8" hidden="false" customHeight="false" outlineLevel="0" collapsed="false">
      <c r="A56" s="54" t="s">
        <v>108</v>
      </c>
      <c r="B56" s="55" t="n">
        <f aca="false">$B$54/B55</f>
        <v>2.60393983732113</v>
      </c>
      <c r="C56" s="56" t="n">
        <f aca="false">$B$54/C55</f>
        <v>3.9059097559817</v>
      </c>
      <c r="D56" s="57" t="n">
        <f aca="false">$B$54/D55</f>
        <v>7.8118195119634</v>
      </c>
      <c r="E56" s="58" t="n">
        <f aca="false">$B$54/E55</f>
        <v>15.6236390239268</v>
      </c>
      <c r="F56" s="0" t="s">
        <v>109</v>
      </c>
    </row>
    <row r="57" customFormat="false" ht="12.8" hidden="false" customHeight="false" outlineLevel="0" collapsed="false">
      <c r="A57" s="54" t="s">
        <v>110</v>
      </c>
      <c r="B57" s="59" t="n">
        <f aca="false">B32</f>
        <v>77.3822180300119</v>
      </c>
      <c r="C57" s="60" t="n">
        <f aca="false">B57*C55/B55</f>
        <v>51.5881453533413</v>
      </c>
      <c r="D57" s="61" t="n">
        <f aca="false">B57*D55/B55</f>
        <v>25.7940726766706</v>
      </c>
      <c r="E57" s="62" t="n">
        <f aca="false">C57*E55/C55</f>
        <v>12.8970363383353</v>
      </c>
    </row>
    <row r="58" customFormat="false" ht="12.8" hidden="false" customHeight="false" outlineLevel="0" collapsed="false">
      <c r="A58" s="49" t="s">
        <v>111</v>
      </c>
      <c r="B58" s="63" t="n">
        <f aca="false">$B$54/(B57/2)*1000</f>
        <v>403.804373192491</v>
      </c>
      <c r="C58" s="64" t="n">
        <f aca="false">B58*B55/C55</f>
        <v>605.706559788736</v>
      </c>
      <c r="D58" s="65" t="n">
        <f aca="false">B58*B55/D55</f>
        <v>1211.41311957747</v>
      </c>
      <c r="E58" s="66" t="n">
        <f aca="false">C58*C55/E55</f>
        <v>2422.82623915494</v>
      </c>
      <c r="F58" s="0" t="s">
        <v>112</v>
      </c>
    </row>
    <row r="59" customFormat="false" ht="12.8" hidden="false" customHeight="false" outlineLevel="0" collapsed="false">
      <c r="A59" s="54" t="s">
        <v>113</v>
      </c>
      <c r="B59" s="67" t="n">
        <f aca="false">2*B55*B56*B56*$B53</f>
        <v>2.25723007096925</v>
      </c>
      <c r="C59" s="68" t="n">
        <f aca="false">2*C55*C56*C56*$B53</f>
        <v>3.38584510645388</v>
      </c>
      <c r="D59" s="69" t="n">
        <f aca="false">2*D55*D56*D56*$B53</f>
        <v>6.77169021290776</v>
      </c>
      <c r="E59" s="70" t="n">
        <f aca="false">2*E55*E56*E56*$B53</f>
        <v>13.5433804258155</v>
      </c>
      <c r="F59" s="1" t="s">
        <v>114</v>
      </c>
    </row>
    <row r="60" customFormat="false" ht="12.8" hidden="false" customHeight="false" outlineLevel="0" collapsed="false">
      <c r="A60" s="54" t="s">
        <v>115</v>
      </c>
      <c r="B60" s="71" t="n">
        <f aca="false">$B53*B56</f>
        <v>0.0722376543490419</v>
      </c>
      <c r="C60" s="72" t="n">
        <f aca="false">$B53*C56</f>
        <v>0.108356481523563</v>
      </c>
      <c r="D60" s="73" t="n">
        <f aca="false">$B53*D56</f>
        <v>0.216712963047126</v>
      </c>
      <c r="E60" s="74" t="n">
        <f aca="false">$B53*E56</f>
        <v>0.433425926094251</v>
      </c>
    </row>
    <row r="61" customFormat="false" ht="12.8" hidden="false" customHeight="false" outlineLevel="0" collapsed="false">
      <c r="B61" s="75"/>
      <c r="C61" s="76"/>
      <c r="D61" s="77"/>
    </row>
    <row r="62" customFormat="false" ht="12.8" hidden="false" customHeight="false" outlineLevel="0" collapsed="false">
      <c r="A62" s="4" t="s">
        <v>116</v>
      </c>
      <c r="B62" s="36"/>
    </row>
    <row r="63" customFormat="false" ht="12.8" hidden="false" customHeight="false" outlineLevel="0" collapsed="false">
      <c r="A63" s="4" t="s">
        <v>117</v>
      </c>
      <c r="B63" s="36"/>
    </row>
    <row r="64" customFormat="false" ht="12.8" hidden="false" customHeight="false" outlineLevel="0" collapsed="false">
      <c r="A64" s="1" t="s">
        <v>118</v>
      </c>
      <c r="B64" s="78" t="n">
        <f aca="false">J48*0.000001*1/(PI()*(C29/2)^2)</f>
        <v>0.00114834822904324</v>
      </c>
      <c r="C64" s="1" t="s">
        <v>104</v>
      </c>
    </row>
    <row r="65" customFormat="false" ht="12.8" hidden="false" customHeight="false" outlineLevel="0" collapsed="false">
      <c r="A65" s="0"/>
      <c r="B65" s="0"/>
      <c r="C65" s="0"/>
      <c r="D65" s="0"/>
      <c r="E65" s="0"/>
      <c r="F65" s="0"/>
      <c r="G65" s="0"/>
      <c r="H65" s="0"/>
      <c r="I65" s="0"/>
      <c r="J65" s="0"/>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2.8" hidden="false" customHeight="false" outlineLevel="0" collapsed="false">
      <c r="A66" s="4" t="s">
        <v>119</v>
      </c>
      <c r="B66" s="34" t="n">
        <v>0</v>
      </c>
      <c r="C66" s="4" t="n">
        <f aca="false">B66+$M31/10</f>
        <v>1</v>
      </c>
      <c r="D66" s="4" t="n">
        <f aca="false">C66+$M31/10</f>
        <v>2</v>
      </c>
      <c r="E66" s="4" t="n">
        <f aca="false">D66+$M31/10</f>
        <v>3</v>
      </c>
      <c r="F66" s="4" t="n">
        <f aca="false">E66+$M31/10</f>
        <v>4</v>
      </c>
      <c r="G66" s="4" t="n">
        <f aca="false">F66+$M31/10</f>
        <v>5</v>
      </c>
      <c r="H66" s="4" t="n">
        <f aca="false">G66+$M31/10</f>
        <v>6</v>
      </c>
      <c r="I66" s="4" t="n">
        <f aca="false">H66+$M31/10</f>
        <v>7</v>
      </c>
      <c r="J66" s="4" t="n">
        <f aca="false">I66+$M31/10</f>
        <v>8</v>
      </c>
      <c r="K66" s="4" t="n">
        <f aca="false">J66+$M31/10</f>
        <v>9</v>
      </c>
      <c r="L66" s="4" t="n">
        <f aca="false">K66+$M31/10</f>
        <v>10</v>
      </c>
    </row>
    <row r="67" customFormat="false" ht="12.8" hidden="false" customHeight="false" outlineLevel="0" collapsed="false">
      <c r="A67" s="79" t="s">
        <v>120</v>
      </c>
      <c r="B67" s="80" t="n">
        <v>6</v>
      </c>
      <c r="C67" s="79"/>
      <c r="D67" s="79"/>
      <c r="E67" s="79"/>
      <c r="F67" s="79"/>
      <c r="G67" s="79"/>
      <c r="H67" s="79"/>
      <c r="I67" s="79"/>
      <c r="J67" s="79"/>
      <c r="K67" s="79"/>
      <c r="L67" s="79"/>
    </row>
    <row r="68" customFormat="false" ht="12.8" hidden="false" customHeight="false" outlineLevel="0" collapsed="false">
      <c r="A68" s="79" t="s">
        <v>121</v>
      </c>
      <c r="B68" s="81" t="n">
        <f aca="false">B56</f>
        <v>2.60393983732113</v>
      </c>
      <c r="C68" s="82" t="n">
        <f aca="false">$B68*(1-C$66/10)</f>
        <v>2.34354585358902</v>
      </c>
      <c r="D68" s="82" t="n">
        <f aca="false">$B68*(1-D$66/10)</f>
        <v>2.08315186985691</v>
      </c>
      <c r="E68" s="82" t="n">
        <f aca="false">$B68*(1-E$66/10)</f>
        <v>1.82275788612479</v>
      </c>
      <c r="F68" s="82" t="n">
        <f aca="false">$B68*(1-F$66/10)</f>
        <v>1.56236390239268</v>
      </c>
      <c r="G68" s="82" t="n">
        <f aca="false">$B68*(1-G$66/10)</f>
        <v>1.30196991866057</v>
      </c>
      <c r="H68" s="82" t="n">
        <f aca="false">$B68*(1-H$66/10)</f>
        <v>1.04157593492845</v>
      </c>
      <c r="I68" s="82" t="n">
        <f aca="false">$B68*(1-I$66/10)</f>
        <v>0.78118195119634</v>
      </c>
      <c r="J68" s="82" t="n">
        <f aca="false">$B68*(1-J$66/10)</f>
        <v>0.520787967464227</v>
      </c>
      <c r="K68" s="82" t="n">
        <f aca="false">$B68*(1-K$66/10)</f>
        <v>0.260393983732113</v>
      </c>
      <c r="L68" s="82" t="n">
        <f aca="false">$B68*(1-L$66/10)</f>
        <v>0</v>
      </c>
    </row>
    <row r="69" customFormat="false" ht="12.8" hidden="false" customHeight="false" outlineLevel="0" collapsed="false">
      <c r="A69" s="79" t="s">
        <v>122</v>
      </c>
      <c r="B69" s="83" t="n">
        <f aca="false">B68*B68*$B$64</f>
        <v>0.00778637824045312</v>
      </c>
      <c r="C69" s="84" t="n">
        <f aca="false">C68*C68*$B$64</f>
        <v>0.00630696637476703</v>
      </c>
      <c r="D69" s="84" t="n">
        <f aca="false">D68*D68*$B$64</f>
        <v>0.00498328207389</v>
      </c>
      <c r="E69" s="84" t="n">
        <f aca="false">E68*E68*$B$64</f>
        <v>0.00381532533782203</v>
      </c>
      <c r="F69" s="84" t="n">
        <f aca="false">F68*F68*$B$64</f>
        <v>0.00280309616656312</v>
      </c>
      <c r="G69" s="84" t="n">
        <f aca="false">G68*G68*$B$64</f>
        <v>0.00194659456011328</v>
      </c>
      <c r="H69" s="84" t="n">
        <f aca="false">H68*H68*$B$64</f>
        <v>0.0012458205184725</v>
      </c>
      <c r="I69" s="84" t="n">
        <f aca="false">I68*I68*$B$64</f>
        <v>0.000700774041640782</v>
      </c>
      <c r="J69" s="84" t="n">
        <f aca="false">J68*J68*$B$64</f>
        <v>0.000311455129618125</v>
      </c>
      <c r="K69" s="84" t="n">
        <f aca="false">K68*K68*$B$64</f>
        <v>7.78637824045312E-005</v>
      </c>
      <c r="L69" s="84" t="n">
        <f aca="false">L68*L68*$B$64</f>
        <v>0</v>
      </c>
    </row>
    <row r="70" customFormat="false" ht="12.8" hidden="false" customHeight="false" outlineLevel="0" collapsed="false">
      <c r="A70" s="79" t="s">
        <v>123</v>
      </c>
      <c r="B70" s="83" t="n">
        <f aca="false">B68*$B$64</f>
        <v>0.00299022970072287</v>
      </c>
      <c r="C70" s="84" t="n">
        <f aca="false">C68*$B$64</f>
        <v>0.00269120673065058</v>
      </c>
      <c r="D70" s="84" t="n">
        <f aca="false">D68*$B$64</f>
        <v>0.00239218376057829</v>
      </c>
      <c r="E70" s="84" t="n">
        <f aca="false">E68*$B$64</f>
        <v>0.00209316079050601</v>
      </c>
      <c r="F70" s="84" t="n">
        <f aca="false">F68*$B$64</f>
        <v>0.00179413782043372</v>
      </c>
      <c r="G70" s="84" t="n">
        <f aca="false">G68*$B$64</f>
        <v>0.00149511485036143</v>
      </c>
      <c r="H70" s="84" t="n">
        <f aca="false">H68*$B$64</f>
        <v>0.00119609188028915</v>
      </c>
      <c r="I70" s="84" t="n">
        <f aca="false">I68*$B$64</f>
        <v>0.00089706891021686</v>
      </c>
      <c r="J70" s="84" t="n">
        <f aca="false">J68*$B$64</f>
        <v>0.000598045940144573</v>
      </c>
      <c r="K70" s="84" t="n">
        <f aca="false">K68*$B$64</f>
        <v>0.000299022970072287</v>
      </c>
      <c r="L70" s="84" t="n">
        <f aca="false">L68*$B$64</f>
        <v>0</v>
      </c>
    </row>
    <row r="71" customFormat="false" ht="12.8" hidden="false" customHeight="false" outlineLevel="0" collapsed="false">
      <c r="A71" s="79" t="s">
        <v>124</v>
      </c>
      <c r="B71" s="81" t="n">
        <f aca="false">SUM($B69:$L69)*B67*2</f>
        <v>0.359730674708934</v>
      </c>
      <c r="C71" s="79" t="s">
        <v>125</v>
      </c>
      <c r="D71" s="79"/>
      <c r="E71" s="79"/>
      <c r="F71" s="79"/>
      <c r="G71" s="79"/>
      <c r="H71" s="79"/>
      <c r="I71" s="79"/>
      <c r="J71" s="79"/>
      <c r="K71" s="79"/>
      <c r="L71" s="79"/>
    </row>
    <row r="72" customFormat="false" ht="12.8" hidden="false" customHeight="false" outlineLevel="0" collapsed="false">
      <c r="A72" s="79" t="s">
        <v>126</v>
      </c>
      <c r="B72" s="85" t="n">
        <f aca="false">SUM(B70:L70)</f>
        <v>0.0164462633539758</v>
      </c>
      <c r="C72" s="79"/>
      <c r="D72" s="79"/>
      <c r="E72" s="79"/>
      <c r="F72" s="79"/>
      <c r="G72" s="79"/>
      <c r="H72" s="79"/>
      <c r="I72" s="79"/>
      <c r="J72" s="79"/>
      <c r="K72" s="79"/>
      <c r="L72" s="79"/>
    </row>
    <row r="73" customFormat="false" ht="12.8" hidden="false" customHeight="false" outlineLevel="0" collapsed="false">
      <c r="A73" s="79" t="s">
        <v>127</v>
      </c>
      <c r="B73" s="86" t="n">
        <f aca="false">B$59+B71</f>
        <v>2.61696074567819</v>
      </c>
      <c r="C73" s="79"/>
      <c r="D73" s="79"/>
      <c r="E73" s="79"/>
      <c r="F73" s="79"/>
      <c r="G73" s="79"/>
      <c r="H73" s="79"/>
      <c r="I73" s="79"/>
      <c r="J73" s="79"/>
      <c r="K73" s="79"/>
      <c r="L73" s="79"/>
    </row>
    <row r="74" customFormat="false" ht="12.8" hidden="false" customHeight="false" outlineLevel="0" collapsed="false">
      <c r="A74" s="79" t="s">
        <v>128</v>
      </c>
      <c r="B74" s="87" t="n">
        <f aca="false">B$60+B72</f>
        <v>0.0886839177030177</v>
      </c>
      <c r="C74" s="79"/>
      <c r="D74" s="79"/>
      <c r="E74" s="79"/>
      <c r="F74" s="79"/>
      <c r="G74" s="79"/>
      <c r="H74" s="79"/>
      <c r="I74" s="79"/>
      <c r="J74" s="79"/>
      <c r="K74" s="79"/>
      <c r="L74" s="79"/>
    </row>
    <row r="75" customFormat="false" ht="12.8" hidden="false" customHeight="false" outlineLevel="0" collapsed="false">
      <c r="B75" s="88"/>
    </row>
    <row r="76" customFormat="false" ht="12.8" hidden="false" customHeight="false" outlineLevel="0" collapsed="false">
      <c r="A76" s="89" t="s">
        <v>120</v>
      </c>
      <c r="B76" s="90" t="n">
        <v>4</v>
      </c>
      <c r="C76" s="89"/>
      <c r="D76" s="89"/>
      <c r="E76" s="89"/>
      <c r="F76" s="89"/>
      <c r="G76" s="89"/>
      <c r="H76" s="89"/>
      <c r="I76" s="89"/>
      <c r="J76" s="89"/>
      <c r="K76" s="89"/>
      <c r="L76" s="89"/>
    </row>
    <row r="77" customFormat="false" ht="12.8" hidden="false" customHeight="false" outlineLevel="0" collapsed="false">
      <c r="A77" s="89" t="s">
        <v>121</v>
      </c>
      <c r="B77" s="91" t="n">
        <f aca="false">C56</f>
        <v>3.9059097559817</v>
      </c>
      <c r="C77" s="92" t="n">
        <f aca="false">$B77*(1-C$66/10)</f>
        <v>3.51531878038353</v>
      </c>
      <c r="D77" s="92" t="n">
        <f aca="false">$B77*(1-D$66/10)</f>
        <v>3.12472780478536</v>
      </c>
      <c r="E77" s="92" t="n">
        <f aca="false">$B77*(1-E$66/10)</f>
        <v>2.73413682918719</v>
      </c>
      <c r="F77" s="92" t="n">
        <f aca="false">$B77*(1-F$66/10)</f>
        <v>2.34354585358902</v>
      </c>
      <c r="G77" s="92" t="n">
        <f aca="false">$B77*(1-G$66/10)</f>
        <v>1.95295487799085</v>
      </c>
      <c r="H77" s="92" t="n">
        <f aca="false">$B77*(1-H$66/10)</f>
        <v>1.56236390239268</v>
      </c>
      <c r="I77" s="92" t="n">
        <f aca="false">$B77*(1-I$66/10)</f>
        <v>1.17177292679451</v>
      </c>
      <c r="J77" s="92" t="n">
        <f aca="false">$B77*(1-J$66/10)</f>
        <v>0.78118195119634</v>
      </c>
      <c r="K77" s="92" t="n">
        <f aca="false">$B77*(1-K$66/10)</f>
        <v>0.39059097559817</v>
      </c>
      <c r="L77" s="92" t="n">
        <f aca="false">$B77*(1-L$66/10)</f>
        <v>0</v>
      </c>
    </row>
    <row r="78" customFormat="false" ht="12.8" hidden="false" customHeight="false" outlineLevel="0" collapsed="false">
      <c r="A78" s="89" t="s">
        <v>122</v>
      </c>
      <c r="B78" s="93" t="n">
        <f aca="false">B77*B77*$B$64</f>
        <v>0.0175193510410195</v>
      </c>
      <c r="C78" s="94" t="n">
        <f aca="false">C77*C77*$B$64</f>
        <v>0.0141906743432258</v>
      </c>
      <c r="D78" s="94" t="n">
        <f aca="false">D77*D77*$B$64</f>
        <v>0.0112123846662525</v>
      </c>
      <c r="E78" s="94" t="n">
        <f aca="false">E77*E77*$B$64</f>
        <v>0.00858448201009957</v>
      </c>
      <c r="F78" s="94" t="n">
        <f aca="false">F77*F77*$B$64</f>
        <v>0.00630696637476703</v>
      </c>
      <c r="G78" s="94" t="n">
        <f aca="false">G77*G77*$B$64</f>
        <v>0.00437983776025488</v>
      </c>
      <c r="H78" s="94" t="n">
        <f aca="false">H77*H77*$B$64</f>
        <v>0.00280309616656313</v>
      </c>
      <c r="I78" s="94" t="n">
        <f aca="false">I77*I77*$B$64</f>
        <v>0.00157674159369176</v>
      </c>
      <c r="J78" s="94" t="n">
        <f aca="false">J77*J77*$B$64</f>
        <v>0.000700774041640781</v>
      </c>
      <c r="K78" s="94" t="n">
        <f aca="false">K77*K77*$B$64</f>
        <v>0.000175193510410195</v>
      </c>
      <c r="L78" s="94" t="n">
        <f aca="false">L77*L77*$B$64</f>
        <v>0</v>
      </c>
    </row>
    <row r="79" customFormat="false" ht="12.8" hidden="false" customHeight="false" outlineLevel="0" collapsed="false">
      <c r="A79" s="89" t="s">
        <v>123</v>
      </c>
      <c r="B79" s="93" t="n">
        <f aca="false">B77*$B$64</f>
        <v>0.0044853445510843</v>
      </c>
      <c r="C79" s="94" t="n">
        <f aca="false">C77*$B$64</f>
        <v>0.00403681009597587</v>
      </c>
      <c r="D79" s="94" t="n">
        <f aca="false">D77*$B$64</f>
        <v>0.00358827564086744</v>
      </c>
      <c r="E79" s="94" t="n">
        <f aca="false">E77*$B$64</f>
        <v>0.00313974118575901</v>
      </c>
      <c r="F79" s="94" t="n">
        <f aca="false">F77*$B$64</f>
        <v>0.00269120673065058</v>
      </c>
      <c r="G79" s="94" t="n">
        <f aca="false">G77*$B$64</f>
        <v>0.00224267227554215</v>
      </c>
      <c r="H79" s="94" t="n">
        <f aca="false">H77*$B$64</f>
        <v>0.00179413782043372</v>
      </c>
      <c r="I79" s="94" t="n">
        <f aca="false">I77*$B$64</f>
        <v>0.00134560336532529</v>
      </c>
      <c r="J79" s="94" t="n">
        <f aca="false">J77*$B$64</f>
        <v>0.00089706891021686</v>
      </c>
      <c r="K79" s="94" t="n">
        <f aca="false">K77*$B$64</f>
        <v>0.00044853445510843</v>
      </c>
      <c r="L79" s="94" t="n">
        <f aca="false">L77*$B$64</f>
        <v>0</v>
      </c>
    </row>
    <row r="80" customFormat="false" ht="12.8" hidden="false" customHeight="false" outlineLevel="0" collapsed="false">
      <c r="A80" s="89" t="s">
        <v>124</v>
      </c>
      <c r="B80" s="95" t="n">
        <f aca="false">SUM($B78:$L78)*B76*2</f>
        <v>0.539596012063402</v>
      </c>
      <c r="C80" s="89" t="s">
        <v>125</v>
      </c>
      <c r="D80" s="89"/>
      <c r="E80" s="89"/>
      <c r="F80" s="89"/>
      <c r="G80" s="89"/>
      <c r="H80" s="89"/>
      <c r="I80" s="89"/>
      <c r="J80" s="89"/>
      <c r="K80" s="89"/>
      <c r="L80" s="89"/>
    </row>
    <row r="81" customFormat="false" ht="12.8" hidden="false" customHeight="false" outlineLevel="0" collapsed="false">
      <c r="A81" s="89" t="s">
        <v>126</v>
      </c>
      <c r="B81" s="96" t="n">
        <f aca="false">SUM(B79:L79)</f>
        <v>0.0246693950309637</v>
      </c>
      <c r="C81" s="89"/>
      <c r="D81" s="89"/>
      <c r="E81" s="89"/>
      <c r="F81" s="89"/>
      <c r="G81" s="89"/>
      <c r="H81" s="89"/>
      <c r="I81" s="89"/>
      <c r="J81" s="89"/>
      <c r="K81" s="89"/>
      <c r="L81" s="89"/>
    </row>
    <row r="82" customFormat="false" ht="12.8" hidden="false" customHeight="false" outlineLevel="0" collapsed="false">
      <c r="A82" s="89" t="s">
        <v>127</v>
      </c>
      <c r="B82" s="95" t="n">
        <f aca="false">C$59+B80</f>
        <v>3.92544111851728</v>
      </c>
      <c r="C82" s="89"/>
      <c r="D82" s="89"/>
      <c r="E82" s="89"/>
      <c r="F82" s="89"/>
      <c r="G82" s="89"/>
      <c r="H82" s="89"/>
      <c r="I82" s="89"/>
      <c r="J82" s="89"/>
      <c r="K82" s="89"/>
      <c r="L82" s="89"/>
    </row>
    <row r="83" customFormat="false" ht="12.8" hidden="false" customHeight="false" outlineLevel="0" collapsed="false">
      <c r="A83" s="89" t="s">
        <v>128</v>
      </c>
      <c r="B83" s="95" t="n">
        <f aca="false">C$60+B81</f>
        <v>0.133025876554527</v>
      </c>
      <c r="C83" s="89"/>
      <c r="D83" s="89"/>
      <c r="E83" s="89"/>
      <c r="F83" s="89"/>
      <c r="G83" s="89"/>
      <c r="H83" s="89"/>
      <c r="I83" s="89"/>
      <c r="J83" s="89"/>
      <c r="K83" s="89"/>
      <c r="L83" s="89"/>
    </row>
    <row r="84" customFormat="false" ht="12.8" hidden="false" customHeight="false" outlineLevel="0" collapsed="false">
      <c r="B84" s="88"/>
    </row>
    <row r="85" customFormat="false" ht="12.8" hidden="false" customHeight="false" outlineLevel="0" collapsed="false">
      <c r="A85" s="97" t="s">
        <v>120</v>
      </c>
      <c r="B85" s="98" t="n">
        <v>2</v>
      </c>
      <c r="C85" s="97"/>
      <c r="D85" s="97"/>
      <c r="E85" s="97"/>
      <c r="F85" s="97"/>
      <c r="G85" s="97"/>
      <c r="H85" s="97"/>
      <c r="I85" s="97"/>
      <c r="J85" s="97"/>
      <c r="K85" s="97"/>
      <c r="L85" s="97"/>
    </row>
    <row r="86" customFormat="false" ht="12.8" hidden="false" customHeight="false" outlineLevel="0" collapsed="false">
      <c r="A86" s="97" t="s">
        <v>121</v>
      </c>
      <c r="B86" s="99" t="n">
        <f aca="false">D56</f>
        <v>7.8118195119634</v>
      </c>
      <c r="C86" s="100" t="n">
        <f aca="false">$B86*(1-C$66/10)</f>
        <v>7.03063756076706</v>
      </c>
      <c r="D86" s="100" t="n">
        <f aca="false">$B86*(1-D$66/10)</f>
        <v>6.24945560957072</v>
      </c>
      <c r="E86" s="100" t="n">
        <f aca="false">$B86*(1-E$66/10)</f>
        <v>5.46827365837438</v>
      </c>
      <c r="F86" s="100" t="n">
        <f aca="false">$B86*(1-F$66/10)</f>
        <v>4.68709170717804</v>
      </c>
      <c r="G86" s="100" t="n">
        <f aca="false">$B86*(1-G$66/10)</f>
        <v>3.9059097559817</v>
      </c>
      <c r="H86" s="100" t="n">
        <f aca="false">$B86*(1-H$66/10)</f>
        <v>3.12472780478536</v>
      </c>
      <c r="I86" s="100" t="n">
        <f aca="false">$B86*(1-I$66/10)</f>
        <v>2.34354585358902</v>
      </c>
      <c r="J86" s="100" t="n">
        <f aca="false">$B86*(1-J$66/10)</f>
        <v>1.56236390239268</v>
      </c>
      <c r="K86" s="100" t="n">
        <f aca="false">$B86*(1-K$66/10)</f>
        <v>0.78118195119634</v>
      </c>
      <c r="L86" s="100" t="n">
        <f aca="false">$B86*(1-L$66/10)</f>
        <v>0</v>
      </c>
    </row>
    <row r="87" customFormat="false" ht="12.8" hidden="false" customHeight="false" outlineLevel="0" collapsed="false">
      <c r="A87" s="97" t="s">
        <v>122</v>
      </c>
      <c r="B87" s="101" t="n">
        <f aca="false">B86*B86*$B$64</f>
        <v>0.0700774041640781</v>
      </c>
      <c r="C87" s="102" t="n">
        <f aca="false">C86*C86*$B$64</f>
        <v>0.0567626973729033</v>
      </c>
      <c r="D87" s="102" t="n">
        <f aca="false">D86*D86*$B$64</f>
        <v>0.04484953866501</v>
      </c>
      <c r="E87" s="102" t="n">
        <f aca="false">E86*E86*$B$64</f>
        <v>0.0343379280403983</v>
      </c>
      <c r="F87" s="102" t="n">
        <f aca="false">F86*F86*$B$64</f>
        <v>0.0252278654990681</v>
      </c>
      <c r="G87" s="102" t="n">
        <f aca="false">G86*G86*$B$64</f>
        <v>0.0175193510410195</v>
      </c>
      <c r="H87" s="102" t="n">
        <f aca="false">H86*H86*$B$64</f>
        <v>0.0112123846662525</v>
      </c>
      <c r="I87" s="102" t="n">
        <f aca="false">I86*I86*$B$64</f>
        <v>0.00630696637476703</v>
      </c>
      <c r="J87" s="102" t="n">
        <f aca="false">J86*J86*$B$64</f>
        <v>0.00280309616656312</v>
      </c>
      <c r="K87" s="102" t="n">
        <f aca="false">K86*K86*$B$64</f>
        <v>0.000700774041640781</v>
      </c>
      <c r="L87" s="102" t="n">
        <f aca="false">L86*L86*$B$64</f>
        <v>0</v>
      </c>
    </row>
    <row r="88" customFormat="false" ht="12.8" hidden="false" customHeight="false" outlineLevel="0" collapsed="false">
      <c r="A88" s="97" t="s">
        <v>123</v>
      </c>
      <c r="B88" s="101" t="n">
        <f aca="false">B86*$B$64</f>
        <v>0.0089706891021686</v>
      </c>
      <c r="C88" s="102" t="n">
        <f aca="false">C86*$B$64</f>
        <v>0.00807362019195174</v>
      </c>
      <c r="D88" s="102" t="n">
        <f aca="false">D86*$B$64</f>
        <v>0.00717655128173488</v>
      </c>
      <c r="E88" s="102" t="n">
        <f aca="false">E86*$B$64</f>
        <v>0.00627948237151802</v>
      </c>
      <c r="F88" s="102" t="n">
        <f aca="false">F86*$B$64</f>
        <v>0.00538241346130116</v>
      </c>
      <c r="G88" s="102" t="n">
        <f aca="false">G86*$B$64</f>
        <v>0.0044853445510843</v>
      </c>
      <c r="H88" s="102" t="n">
        <f aca="false">H86*$B$64</f>
        <v>0.00358827564086744</v>
      </c>
      <c r="I88" s="102" t="n">
        <f aca="false">I86*$B$64</f>
        <v>0.00269120673065058</v>
      </c>
      <c r="J88" s="102" t="n">
        <f aca="false">J86*$B$64</f>
        <v>0.00179413782043372</v>
      </c>
      <c r="K88" s="102" t="n">
        <f aca="false">K86*$B$64</f>
        <v>0.00089706891021686</v>
      </c>
      <c r="L88" s="102" t="n">
        <f aca="false">L86*$B$64</f>
        <v>0</v>
      </c>
    </row>
    <row r="89" customFormat="false" ht="12.8" hidden="false" customHeight="false" outlineLevel="0" collapsed="false">
      <c r="A89" s="97" t="s">
        <v>124</v>
      </c>
      <c r="B89" s="103" t="n">
        <f aca="false">SUM($B87:$L87)*B85*2</f>
        <v>1.0791920241268</v>
      </c>
      <c r="C89" s="97" t="s">
        <v>125</v>
      </c>
      <c r="D89" s="97"/>
      <c r="E89" s="97"/>
      <c r="F89" s="97"/>
      <c r="G89" s="97"/>
      <c r="H89" s="97"/>
      <c r="I89" s="97"/>
      <c r="J89" s="97"/>
      <c r="K89" s="97"/>
      <c r="L89" s="97"/>
    </row>
    <row r="90" customFormat="false" ht="12.8" hidden="false" customHeight="false" outlineLevel="0" collapsed="false">
      <c r="A90" s="97" t="s">
        <v>126</v>
      </c>
      <c r="B90" s="104" t="n">
        <f aca="false">SUM(B88:L88)</f>
        <v>0.0493387900619273</v>
      </c>
      <c r="C90" s="97"/>
      <c r="D90" s="97"/>
      <c r="E90" s="97"/>
      <c r="F90" s="97"/>
      <c r="G90" s="97"/>
      <c r="H90" s="97"/>
      <c r="I90" s="97"/>
      <c r="J90" s="97"/>
      <c r="K90" s="97"/>
      <c r="L90" s="97"/>
    </row>
    <row r="91" customFormat="false" ht="12.8" hidden="false" customHeight="false" outlineLevel="0" collapsed="false">
      <c r="A91" s="97" t="s">
        <v>127</v>
      </c>
      <c r="B91" s="103" t="n">
        <f aca="false">D$59+B89</f>
        <v>7.85088223703456</v>
      </c>
      <c r="C91" s="97"/>
      <c r="D91" s="97"/>
      <c r="E91" s="97"/>
      <c r="F91" s="97"/>
      <c r="G91" s="97"/>
      <c r="H91" s="97"/>
      <c r="I91" s="97"/>
      <c r="J91" s="97"/>
      <c r="K91" s="97"/>
      <c r="L91" s="97"/>
    </row>
    <row r="92" customFormat="false" ht="12.8" hidden="false" customHeight="false" outlineLevel="0" collapsed="false">
      <c r="A92" s="97" t="s">
        <v>128</v>
      </c>
      <c r="B92" s="103" t="n">
        <f aca="false">D$60+B90</f>
        <v>0.266051753109053</v>
      </c>
      <c r="C92" s="97"/>
      <c r="D92" s="97"/>
      <c r="E92" s="97"/>
      <c r="F92" s="97"/>
      <c r="G92" s="97"/>
      <c r="H92" s="97"/>
      <c r="I92" s="97"/>
      <c r="J92" s="97"/>
      <c r="K92" s="97"/>
      <c r="L92" s="97"/>
    </row>
    <row r="93" customFormat="false" ht="12.8" hidden="false" customHeight="false" outlineLevel="0" collapsed="false"/>
    <row r="94" customFormat="false" ht="12.8" hidden="false" customHeight="false" outlineLevel="0" collapsed="false">
      <c r="A94" s="105" t="s">
        <v>120</v>
      </c>
      <c r="B94" s="46" t="n">
        <v>1</v>
      </c>
      <c r="C94" s="105"/>
      <c r="D94" s="105"/>
      <c r="E94" s="105"/>
      <c r="F94" s="105"/>
      <c r="G94" s="105"/>
      <c r="H94" s="105"/>
      <c r="I94" s="105"/>
      <c r="J94" s="105"/>
      <c r="K94" s="105"/>
      <c r="L94" s="105"/>
    </row>
    <row r="95" customFormat="false" ht="12.8" hidden="false" customHeight="false" outlineLevel="0" collapsed="false">
      <c r="A95" s="105" t="s">
        <v>121</v>
      </c>
      <c r="B95" s="106" t="n">
        <f aca="false">E56</f>
        <v>15.6236390239268</v>
      </c>
      <c r="C95" s="107" t="n">
        <f aca="false">$B95*(1-C$66/10)</f>
        <v>14.0612751215341</v>
      </c>
      <c r="D95" s="107" t="n">
        <f aca="false">$B95*(1-D$66/10)</f>
        <v>12.4989112191414</v>
      </c>
      <c r="E95" s="107" t="n">
        <f aca="false">$B95*(1-E$66/10)</f>
        <v>10.9365473167488</v>
      </c>
      <c r="F95" s="107" t="n">
        <f aca="false">$B95*(1-F$66/10)</f>
        <v>9.37418341435608</v>
      </c>
      <c r="G95" s="107" t="n">
        <f aca="false">$B95*(1-G$66/10)</f>
        <v>7.8118195119634</v>
      </c>
      <c r="H95" s="107" t="n">
        <f aca="false">$B95*(1-H$66/10)</f>
        <v>6.24945560957072</v>
      </c>
      <c r="I95" s="107" t="n">
        <f aca="false">$B95*(1-I$66/10)</f>
        <v>4.68709170717804</v>
      </c>
      <c r="J95" s="107" t="n">
        <f aca="false">$B95*(1-J$66/10)</f>
        <v>3.12472780478536</v>
      </c>
      <c r="K95" s="107" t="n">
        <f aca="false">$B95*(1-K$66/10)</f>
        <v>1.56236390239268</v>
      </c>
      <c r="L95" s="107" t="n">
        <f aca="false">$B95*(1-L$66/10)</f>
        <v>0</v>
      </c>
    </row>
    <row r="96" customFormat="false" ht="12.8" hidden="false" customHeight="false" outlineLevel="0" collapsed="false">
      <c r="A96" s="105" t="s">
        <v>122</v>
      </c>
      <c r="B96" s="108" t="n">
        <f aca="false">B95*B95*$B$64</f>
        <v>0.280309616656313</v>
      </c>
      <c r="C96" s="108" t="n">
        <f aca="false">C95*C95*$B$64</f>
        <v>0.227050789491613</v>
      </c>
      <c r="D96" s="108" t="n">
        <f aca="false">D95*D95*$B$64</f>
        <v>0.17939815466004</v>
      </c>
      <c r="E96" s="108" t="n">
        <f aca="false">E95*E95*$B$64</f>
        <v>0.137351712161593</v>
      </c>
      <c r="F96" s="108" t="n">
        <f aca="false">F95*F95*$B$64</f>
        <v>0.100911461996273</v>
      </c>
      <c r="G96" s="108" t="n">
        <f aca="false">G95*G95*$B$64</f>
        <v>0.0700774041640781</v>
      </c>
      <c r="H96" s="108" t="n">
        <f aca="false">H95*H95*$B$64</f>
        <v>0.04484953866501</v>
      </c>
      <c r="I96" s="108" t="n">
        <f aca="false">I95*I95*$B$64</f>
        <v>0.0252278654990681</v>
      </c>
      <c r="J96" s="108" t="n">
        <f aca="false">J95*J95*$B$64</f>
        <v>0.0112123846662525</v>
      </c>
      <c r="K96" s="108" t="n">
        <f aca="false">K95*K95*$B$64</f>
        <v>0.00280309616656312</v>
      </c>
      <c r="L96" s="108" t="n">
        <f aca="false">L95*L95*$B$64</f>
        <v>0</v>
      </c>
    </row>
    <row r="97" customFormat="false" ht="12.8" hidden="false" customHeight="false" outlineLevel="0" collapsed="false">
      <c r="A97" s="105" t="s">
        <v>123</v>
      </c>
      <c r="B97" s="108" t="n">
        <f aca="false">B95*$B$64</f>
        <v>0.0179413782043372</v>
      </c>
      <c r="C97" s="108" t="n">
        <f aca="false">C95*$B$64</f>
        <v>0.0161472403839035</v>
      </c>
      <c r="D97" s="108" t="n">
        <f aca="false">D95*$B$64</f>
        <v>0.0143531025634698</v>
      </c>
      <c r="E97" s="108" t="n">
        <f aca="false">E95*$B$64</f>
        <v>0.012558964743036</v>
      </c>
      <c r="F97" s="108" t="n">
        <f aca="false">F95*$B$64</f>
        <v>0.0107648269226023</v>
      </c>
      <c r="G97" s="108" t="n">
        <f aca="false">G95*$B$64</f>
        <v>0.0089706891021686</v>
      </c>
      <c r="H97" s="108" t="n">
        <f aca="false">H95*$B$64</f>
        <v>0.00717655128173488</v>
      </c>
      <c r="I97" s="108" t="n">
        <f aca="false">I95*$B$64</f>
        <v>0.00538241346130116</v>
      </c>
      <c r="J97" s="108" t="n">
        <f aca="false">J95*$B$64</f>
        <v>0.00358827564086744</v>
      </c>
      <c r="K97" s="108" t="n">
        <f aca="false">K95*$B$64</f>
        <v>0.00179413782043372</v>
      </c>
      <c r="L97" s="108" t="n">
        <f aca="false">L95*$B$64</f>
        <v>0</v>
      </c>
    </row>
    <row r="98" customFormat="false" ht="12.8" hidden="false" customHeight="false" outlineLevel="0" collapsed="false">
      <c r="A98" s="105" t="s">
        <v>124</v>
      </c>
      <c r="B98" s="109" t="n">
        <f aca="false">SUM($B96:$L96)*B94*2</f>
        <v>2.15838404825361</v>
      </c>
      <c r="C98" s="105" t="s">
        <v>125</v>
      </c>
      <c r="D98" s="105"/>
      <c r="E98" s="105"/>
      <c r="F98" s="105"/>
      <c r="G98" s="105"/>
      <c r="H98" s="105"/>
      <c r="I98" s="105"/>
      <c r="J98" s="105"/>
      <c r="K98" s="105"/>
      <c r="L98" s="105"/>
    </row>
    <row r="99" customFormat="false" ht="12.8" hidden="false" customHeight="false" outlineLevel="0" collapsed="false">
      <c r="A99" s="105" t="s">
        <v>126</v>
      </c>
      <c r="B99" s="109" t="n">
        <f aca="false">SUM(B97:L97)</f>
        <v>0.0986775801238546</v>
      </c>
      <c r="C99" s="105"/>
      <c r="D99" s="105"/>
      <c r="E99" s="105"/>
      <c r="F99" s="105"/>
      <c r="G99" s="105"/>
      <c r="H99" s="105"/>
      <c r="I99" s="105"/>
      <c r="J99" s="105"/>
      <c r="K99" s="105"/>
      <c r="L99" s="105"/>
    </row>
    <row r="100" customFormat="false" ht="12.8" hidden="false" customHeight="false" outlineLevel="0" collapsed="false">
      <c r="A100" s="105" t="s">
        <v>127</v>
      </c>
      <c r="B100" s="110" t="n">
        <f aca="false">E$59+B98</f>
        <v>15.7017644740691</v>
      </c>
      <c r="C100" s="105"/>
      <c r="D100" s="105"/>
      <c r="E100" s="105"/>
      <c r="F100" s="105"/>
      <c r="G100" s="105"/>
      <c r="H100" s="105"/>
      <c r="I100" s="105"/>
      <c r="J100" s="105"/>
      <c r="K100" s="105"/>
      <c r="L100" s="105"/>
    </row>
    <row r="101" customFormat="false" ht="12.8" hidden="false" customHeight="false" outlineLevel="0" collapsed="false">
      <c r="A101" s="105" t="s">
        <v>128</v>
      </c>
      <c r="B101" s="110" t="n">
        <f aca="false">E$60+B99</f>
        <v>0.532103506218106</v>
      </c>
      <c r="C101" s="105"/>
      <c r="D101" s="105"/>
      <c r="E101" s="105"/>
      <c r="F101" s="105"/>
      <c r="G101" s="105"/>
      <c r="H101" s="105"/>
      <c r="I101" s="105"/>
      <c r="J101" s="105"/>
      <c r="K101" s="105"/>
      <c r="L101" s="105"/>
    </row>
    <row r="102" customFormat="false" ht="12.8" hidden="false" customHeight="false" outlineLevel="0" collapsed="false">
      <c r="A102" s="97"/>
    </row>
    <row r="103" customFormat="false" ht="12.8" hidden="false" customHeight="false" outlineLevel="0" collapsed="false">
      <c r="A103" s="1" t="s">
        <v>129</v>
      </c>
    </row>
    <row r="104" customFormat="false" ht="12.8" hidden="false" customHeight="false" outlineLevel="0" collapsed="false">
      <c r="A104" s="1" t="s">
        <v>130</v>
      </c>
      <c r="B104" s="25" t="n">
        <f aca="false">4/3*PI()*(H27/2)^3/2</f>
        <v>9.40828459933803</v>
      </c>
      <c r="E104" s="24" t="s">
        <v>131</v>
      </c>
      <c r="F104" s="26" t="n">
        <f aca="false">PI()*(H27/2)^2*1</f>
        <v>8.55298599939821</v>
      </c>
      <c r="J104" s="24"/>
      <c r="K104" s="24"/>
    </row>
    <row r="105" customFormat="false" ht="12.8" hidden="false" customHeight="false" outlineLevel="0" collapsed="false">
      <c r="A105" s="1" t="s">
        <v>132</v>
      </c>
      <c r="B105" s="23" t="n">
        <f aca="false">B104+F104*M31</f>
        <v>94.9381445933201</v>
      </c>
      <c r="E105" s="24" t="s">
        <v>133</v>
      </c>
      <c r="F105" s="26" t="n">
        <f aca="false">PI()*(C29/2)^2*M31*H30</f>
        <v>3.97092091464208</v>
      </c>
      <c r="J105" s="24" t="s">
        <v>134</v>
      </c>
      <c r="K105" s="25" t="n">
        <f aca="false">2*PI()*(M28^2-M29^2)/4*H31</f>
        <v>1.28427376646599</v>
      </c>
      <c r="L105" s="1" t="s">
        <v>135</v>
      </c>
    </row>
    <row r="106" customFormat="false" ht="12.8" hidden="false" customHeight="false" outlineLevel="0" collapsed="false">
      <c r="A106" s="1" t="s">
        <v>136</v>
      </c>
      <c r="B106" s="23" t="n">
        <f aca="false">B105-F105-K105</f>
        <v>89.6829499122121</v>
      </c>
    </row>
    <row r="107" customFormat="false" ht="12.8" hidden="false" customHeight="false" outlineLevel="0" collapsed="false"/>
    <row r="108" customFormat="false" ht="12.8" hidden="false" customHeight="false" outlineLevel="0" collapsed="false">
      <c r="A108" s="4" t="s">
        <v>137</v>
      </c>
    </row>
    <row r="109" customFormat="false" ht="12.8" hidden="false" customHeight="false" outlineLevel="0" collapsed="false">
      <c r="A109" s="1" t="s">
        <v>138</v>
      </c>
      <c r="N109" s="9" t="s">
        <v>139</v>
      </c>
    </row>
    <row r="110" customFormat="false" ht="12.8" hidden="false" customHeight="false" outlineLevel="0" collapsed="false">
      <c r="A110" s="40" t="s">
        <v>140</v>
      </c>
      <c r="B110" s="24" t="n">
        <f aca="false">3/4</f>
        <v>0.75</v>
      </c>
      <c r="D110" s="24" t="s">
        <v>141</v>
      </c>
      <c r="E110" s="26" t="n">
        <f aca="false">1/2</f>
        <v>0.5</v>
      </c>
      <c r="G110" s="24" t="s">
        <v>142</v>
      </c>
      <c r="H110" s="1" t="n">
        <f aca="false">B110*2.54</f>
        <v>1.905</v>
      </c>
      <c r="J110" s="24" t="s">
        <v>143</v>
      </c>
      <c r="K110" s="28" t="n">
        <f aca="false">E110*2.54</f>
        <v>1.27</v>
      </c>
    </row>
    <row r="111" customFormat="false" ht="12.8" hidden="false" customHeight="false" outlineLevel="0" collapsed="false">
      <c r="A111" s="24" t="s">
        <v>144</v>
      </c>
      <c r="B111" s="111" t="n">
        <f aca="false">(B110-E110)/2</f>
        <v>0.125</v>
      </c>
      <c r="C111" s="25"/>
      <c r="D111" s="24" t="s">
        <v>145</v>
      </c>
      <c r="E111" s="1" t="n">
        <f aca="false">B111*2.54</f>
        <v>0.3175</v>
      </c>
      <c r="M111" s="25"/>
    </row>
    <row r="112" customFormat="false" ht="12.8" hidden="false" customHeight="false" outlineLevel="0" collapsed="false">
      <c r="A112" s="29" t="s">
        <v>146</v>
      </c>
      <c r="B112" s="111" t="n">
        <f aca="false">4/3*PI()*(H110/2)^3/2</f>
        <v>1.80989577690137</v>
      </c>
      <c r="C112" s="25"/>
      <c r="D112" s="24"/>
      <c r="E112" s="0"/>
      <c r="F112" s="24" t="s">
        <v>147</v>
      </c>
      <c r="G112" s="26" t="n">
        <f aca="false">PI()*(H110/2)^2*1</f>
        <v>2.85022956992342</v>
      </c>
      <c r="H112" s="0"/>
      <c r="L112" s="24" t="s">
        <v>148</v>
      </c>
      <c r="M112" s="25" t="n">
        <f aca="false">B112+G112*M31</f>
        <v>30.3121914761356</v>
      </c>
    </row>
    <row r="113" customFormat="false" ht="12.8" hidden="false" customHeight="false" outlineLevel="0" collapsed="false">
      <c r="A113" s="39" t="s">
        <v>149</v>
      </c>
      <c r="B113" s="112" t="n">
        <f aca="false">B106-M112</f>
        <v>59.3707584360764</v>
      </c>
      <c r="C113" s="25"/>
      <c r="D113" s="24"/>
      <c r="M113" s="25"/>
    </row>
    <row r="114" customFormat="false" ht="12.8" hidden="false" customHeight="false" outlineLevel="0" collapsed="false">
      <c r="A114" s="29"/>
      <c r="B114" s="40"/>
      <c r="C114" s="25"/>
      <c r="D114" s="24"/>
      <c r="M114" s="25"/>
    </row>
    <row r="115" customFormat="false" ht="12.8" hidden="false" customHeight="false" outlineLevel="0" collapsed="false">
      <c r="A115" s="1" t="s">
        <v>150</v>
      </c>
      <c r="B115" s="24" t="s">
        <v>151</v>
      </c>
      <c r="C115" s="1" t="n">
        <v>605</v>
      </c>
      <c r="D115" s="24" t="s">
        <v>152</v>
      </c>
      <c r="E115" s="1" t="n">
        <v>1325</v>
      </c>
      <c r="F115" s="1" t="n">
        <v>1360</v>
      </c>
      <c r="G115" s="24" t="s">
        <v>153</v>
      </c>
      <c r="H115" s="1" t="n">
        <v>2.068</v>
      </c>
      <c r="I115" s="1" t="s">
        <v>154</v>
      </c>
      <c r="N115" s="5" t="s">
        <v>155</v>
      </c>
    </row>
    <row r="116" customFormat="false" ht="12.8" hidden="false" customHeight="false" outlineLevel="0" collapsed="false">
      <c r="A116" s="1" t="s">
        <v>156</v>
      </c>
      <c r="N116" s="7" t="s">
        <v>157</v>
      </c>
    </row>
    <row r="117" customFormat="false" ht="12.8" hidden="false" customHeight="false" outlineLevel="0" collapsed="false">
      <c r="A117" s="1" t="s">
        <v>158</v>
      </c>
      <c r="B117" s="1" t="n">
        <v>1.502</v>
      </c>
      <c r="C117" s="1" t="s">
        <v>159</v>
      </c>
      <c r="N117" s="0"/>
    </row>
    <row r="118" customFormat="false" ht="12.8" hidden="false" customHeight="false" outlineLevel="0" collapsed="false">
      <c r="A118" s="1" t="s">
        <v>160</v>
      </c>
      <c r="B118" s="1" t="n">
        <v>605</v>
      </c>
      <c r="C118" s="1" t="n">
        <v>630</v>
      </c>
      <c r="D118" s="4" t="n">
        <v>650</v>
      </c>
      <c r="E118" s="1" t="n">
        <v>670</v>
      </c>
      <c r="F118" s="1" t="n">
        <v>690</v>
      </c>
      <c r="G118" s="1" t="n">
        <v>710</v>
      </c>
      <c r="H118" s="1" t="n">
        <v>730</v>
      </c>
      <c r="I118" s="1" t="n">
        <v>750</v>
      </c>
      <c r="J118" s="1" t="n">
        <v>770</v>
      </c>
      <c r="K118" s="1" t="n">
        <v>781</v>
      </c>
    </row>
    <row r="119" customFormat="false" ht="12.8" hidden="false" customHeight="false" outlineLevel="0" collapsed="false">
      <c r="A119" s="1" t="s">
        <v>161</v>
      </c>
      <c r="B119" s="1" t="n">
        <f aca="false">$B$117-0.000432*(B118-$B$118)</f>
        <v>1.502</v>
      </c>
      <c r="C119" s="28" t="n">
        <f aca="false">$B$117-0.000432*(C118-$B$118)</f>
        <v>1.4912</v>
      </c>
      <c r="D119" s="113" t="n">
        <f aca="false">$B$117-0.000432*(D118-$B$118)</f>
        <v>1.48256</v>
      </c>
      <c r="E119" s="28" t="n">
        <f aca="false">$B$117-0.000432*(E118-$B$118)</f>
        <v>1.47392</v>
      </c>
      <c r="F119" s="28" t="n">
        <f aca="false">$B$117-0.000432*(F118-$B$118)</f>
        <v>1.46528</v>
      </c>
      <c r="G119" s="28" t="n">
        <f aca="false">$B$117-0.000432*(G118-$B$118)</f>
        <v>1.45664</v>
      </c>
      <c r="H119" s="28" t="n">
        <f aca="false">$B$117-0.000432*(H118-$B$118)</f>
        <v>1.448</v>
      </c>
      <c r="I119" s="28" t="n">
        <f aca="false">$B$117-0.000432*(I118-$B$118)</f>
        <v>1.43936</v>
      </c>
      <c r="J119" s="28" t="n">
        <f aca="false">$B$117-0.000432*(J118-$B$118)</f>
        <v>1.43072</v>
      </c>
      <c r="K119" s="28" t="n">
        <f aca="false">$B$117-0.000432*(K118-$B$118)</f>
        <v>1.425968</v>
      </c>
      <c r="N119" s="5" t="s">
        <v>162</v>
      </c>
    </row>
    <row r="120" customFormat="false" ht="12.8" hidden="false" customHeight="false" outlineLevel="0" collapsed="false">
      <c r="A120" s="4" t="s">
        <v>163</v>
      </c>
      <c r="B120" s="23" t="n">
        <f aca="false">$B$113*B$119</f>
        <v>89.1748791709868</v>
      </c>
      <c r="C120" s="23" t="n">
        <f aca="false">$B$113*C$119</f>
        <v>88.5336749798772</v>
      </c>
      <c r="D120" s="35" t="n">
        <f aca="false">$B$113*D$119</f>
        <v>88.0207116269895</v>
      </c>
      <c r="E120" s="23" t="n">
        <f aca="false">$B$113*E$119</f>
        <v>87.5077482741018</v>
      </c>
      <c r="F120" s="23" t="n">
        <f aca="false">$B$113*F$119</f>
        <v>86.9947849212141</v>
      </c>
      <c r="G120" s="23" t="n">
        <f aca="false">$B$113*G$119</f>
        <v>86.4818215683264</v>
      </c>
      <c r="H120" s="23" t="n">
        <f aca="false">$B$113*H$119</f>
        <v>85.9688582154387</v>
      </c>
      <c r="I120" s="23" t="n">
        <f aca="false">$B$113*I$119</f>
        <v>85.455894862551</v>
      </c>
      <c r="J120" s="23" t="n">
        <f aca="false">$B$113*J$119</f>
        <v>84.9429315096633</v>
      </c>
      <c r="K120" s="23" t="n">
        <f aca="false">$B$113*K$119</f>
        <v>84.6608016655751</v>
      </c>
      <c r="M120" s="25"/>
    </row>
    <row r="121" customFormat="false" ht="12.8" hidden="false" customHeight="false" outlineLevel="0" collapsed="false">
      <c r="A121" s="24"/>
      <c r="B121" s="111"/>
      <c r="C121" s="25"/>
      <c r="D121" s="24"/>
      <c r="M121" s="25"/>
    </row>
    <row r="122" customFormat="false" ht="12.8" hidden="false" customHeight="false" outlineLevel="0" collapsed="false">
      <c r="A122" s="1" t="s">
        <v>164</v>
      </c>
      <c r="B122" s="25" t="n">
        <f aca="false">M29</f>
        <v>2.07894916620725</v>
      </c>
      <c r="C122" s="25"/>
      <c r="D122" s="24"/>
      <c r="E122" s="111"/>
      <c r="H122" s="24" t="s">
        <v>165</v>
      </c>
      <c r="I122" s="25" t="n">
        <f aca="false">(B122-H110)/2</f>
        <v>0.0869745831036272</v>
      </c>
      <c r="M122" s="25"/>
    </row>
    <row r="123" customFormat="false" ht="12.8" hidden="false" customHeight="false" outlineLevel="0" collapsed="false">
      <c r="A123" s="1" t="s">
        <v>166</v>
      </c>
      <c r="B123" s="1" t="n">
        <v>0</v>
      </c>
      <c r="D123" s="22" t="s">
        <v>167</v>
      </c>
      <c r="E123" s="4" t="n">
        <f aca="false">H110-2*B123</f>
        <v>1.905</v>
      </c>
      <c r="G123" s="24" t="s">
        <v>168</v>
      </c>
      <c r="H123" s="1" t="n">
        <f aca="false">M31</f>
        <v>10</v>
      </c>
      <c r="I123" s="114"/>
      <c r="J123" s="24" t="s">
        <v>169</v>
      </c>
      <c r="K123" s="23" t="n">
        <f aca="false">PI()*E123*H123</f>
        <v>59.8473400508856</v>
      </c>
      <c r="L123" s="22" t="s">
        <v>170</v>
      </c>
      <c r="M123" s="115" t="n">
        <f aca="false">K123/100/100</f>
        <v>0.00598473400508856</v>
      </c>
    </row>
    <row r="124" customFormat="false" ht="12.8" hidden="false" customHeight="false" outlineLevel="0" collapsed="false">
      <c r="D124" s="22"/>
      <c r="E124" s="4"/>
      <c r="G124" s="24"/>
      <c r="I124" s="114"/>
      <c r="J124" s="24"/>
      <c r="K124" s="23"/>
      <c r="L124" s="22"/>
      <c r="M124" s="115"/>
    </row>
    <row r="125" customFormat="false" ht="11.8" hidden="false" customHeight="true" outlineLevel="0" collapsed="false">
      <c r="A125" s="1" t="s">
        <v>160</v>
      </c>
      <c r="B125" s="0" t="n">
        <v>650</v>
      </c>
      <c r="C125" s="0" t="n">
        <v>700</v>
      </c>
      <c r="D125" s="1" t="n">
        <v>750</v>
      </c>
      <c r="E125" s="1" t="n">
        <v>800</v>
      </c>
      <c r="F125" s="1" t="n">
        <v>850</v>
      </c>
      <c r="G125" s="1" t="n">
        <v>900</v>
      </c>
      <c r="H125" s="1" t="n">
        <v>1000</v>
      </c>
      <c r="I125" s="1" t="n">
        <v>1100</v>
      </c>
      <c r="J125" s="0"/>
      <c r="K125" s="0"/>
      <c r="L125" s="0"/>
      <c r="M125" s="0"/>
      <c r="N125" s="0"/>
    </row>
    <row r="126" customFormat="false" ht="11.8" hidden="false" customHeight="true" outlineLevel="0" collapsed="false">
      <c r="A126" s="1" t="s">
        <v>171</v>
      </c>
      <c r="B126" s="1" t="n">
        <v>74</v>
      </c>
      <c r="C126" s="1" t="n">
        <v>68</v>
      </c>
      <c r="D126" s="1" t="n">
        <v>63</v>
      </c>
      <c r="E126" s="1" t="n">
        <v>58</v>
      </c>
      <c r="F126" s="1" t="n">
        <v>53</v>
      </c>
      <c r="G126" s="24" t="n">
        <v>50</v>
      </c>
      <c r="H126" s="24" t="n">
        <v>42</v>
      </c>
      <c r="I126" s="24" t="n">
        <v>33</v>
      </c>
      <c r="M126" s="24" t="s">
        <v>172</v>
      </c>
      <c r="N126" s="9" t="s">
        <v>173</v>
      </c>
    </row>
    <row r="127" customFormat="false" ht="11.8" hidden="false" customHeight="true" outlineLevel="0" collapsed="false">
      <c r="A127" s="4" t="s">
        <v>174</v>
      </c>
      <c r="B127" s="36" t="n">
        <f aca="false">$M$123*B126*1000</f>
        <v>442.870316376553</v>
      </c>
      <c r="C127" s="36" t="n">
        <f aca="false">$M$123*C126*1000</f>
        <v>406.961912346022</v>
      </c>
      <c r="D127" s="36" t="n">
        <f aca="false">$M$123*D126*1000</f>
        <v>377.038242320579</v>
      </c>
      <c r="E127" s="36" t="n">
        <f aca="false">$M$123*E126*1000</f>
        <v>347.114572295136</v>
      </c>
      <c r="F127" s="36" t="n">
        <f aca="false">$M$123*F126*1000</f>
        <v>317.190902269693</v>
      </c>
      <c r="G127" s="36" t="n">
        <f aca="false">$M$123*G126*1000</f>
        <v>299.236700254428</v>
      </c>
      <c r="H127" s="36" t="n">
        <f aca="false">$M$123*H126*1000</f>
        <v>251.358828213719</v>
      </c>
      <c r="I127" s="36" t="n">
        <f aca="false">$M$123*I126*1000</f>
        <v>197.496222167922</v>
      </c>
      <c r="J127" s="24"/>
    </row>
    <row r="128" customFormat="false" ht="11.8" hidden="false" customHeight="true" outlineLevel="0" collapsed="false">
      <c r="A128" s="1" t="s">
        <v>175</v>
      </c>
    </row>
    <row r="129" customFormat="false" ht="11.8" hidden="false" customHeight="true" outlineLevel="0" collapsed="false">
      <c r="A129" s="1" t="s">
        <v>176</v>
      </c>
    </row>
    <row r="130" customFormat="false" ht="11.8" hidden="false" customHeight="true" outlineLevel="0" collapsed="false">
      <c r="A130" s="4" t="s">
        <v>177</v>
      </c>
      <c r="B130" s="35" t="n">
        <v>1</v>
      </c>
      <c r="D130" s="4"/>
      <c r="E130" s="22" t="s">
        <v>178</v>
      </c>
      <c r="F130" s="4" t="n">
        <v>1.85</v>
      </c>
      <c r="H130" s="29" t="s">
        <v>179</v>
      </c>
    </row>
    <row r="131" customFormat="false" ht="11.8" hidden="false" customHeight="true" outlineLevel="0" collapsed="false">
      <c r="A131" s="1" t="s">
        <v>180</v>
      </c>
      <c r="B131" s="36" t="n">
        <f aca="false">$H$123/(2*B130/10)</f>
        <v>50</v>
      </c>
      <c r="C131" s="23"/>
      <c r="D131" s="23"/>
      <c r="E131" s="23"/>
      <c r="F131" s="24" t="s">
        <v>181</v>
      </c>
      <c r="G131" s="116" t="n">
        <f aca="false">PI()*E123/100</f>
        <v>0.0598473400508856</v>
      </c>
      <c r="H131" s="23"/>
      <c r="K131" s="24" t="s">
        <v>182</v>
      </c>
      <c r="L131" s="1" t="n">
        <f aca="false">2*B130/1000</f>
        <v>0.002</v>
      </c>
    </row>
    <row r="132" customFormat="false" ht="11.8" hidden="false" customHeight="true" outlineLevel="0" collapsed="false">
      <c r="A132" s="1" t="s">
        <v>183</v>
      </c>
      <c r="B132" s="117" t="n">
        <f aca="false">SQRT(G131^2+L131^2)</f>
        <v>0.0598807490865498</v>
      </c>
      <c r="C132" s="25"/>
      <c r="D132" s="25"/>
      <c r="E132" s="25"/>
      <c r="F132" s="26" t="s">
        <v>184</v>
      </c>
      <c r="G132" s="25" t="n">
        <f aca="false">B132*B131</f>
        <v>2.99403745432749</v>
      </c>
      <c r="H132" s="25"/>
    </row>
    <row r="133" customFormat="false" ht="11.8" hidden="false" customHeight="true" outlineLevel="0" collapsed="false">
      <c r="A133" s="29" t="s">
        <v>185</v>
      </c>
      <c r="B133" s="24" t="n">
        <v>0.11</v>
      </c>
      <c r="C133" s="25"/>
      <c r="F133" s="24" t="s">
        <v>186</v>
      </c>
      <c r="G133" s="25" t="n">
        <v>0.02</v>
      </c>
      <c r="H133" s="25"/>
      <c r="N133" s="9"/>
    </row>
    <row r="134" customFormat="false" ht="11.8" hidden="false" customHeight="true" outlineLevel="0" collapsed="false">
      <c r="A134" s="4" t="s">
        <v>187</v>
      </c>
      <c r="B134" s="4" t="n">
        <v>1000</v>
      </c>
      <c r="D134" s="118" t="s">
        <v>188</v>
      </c>
      <c r="E134" s="119" t="n">
        <v>76.0223650761604</v>
      </c>
      <c r="F134" s="4"/>
      <c r="G134" s="22" t="s">
        <v>189</v>
      </c>
      <c r="H134" s="112" t="n">
        <f aca="false">B134/E134</f>
        <v>13.1540238059969</v>
      </c>
      <c r="J134" s="22" t="s">
        <v>190</v>
      </c>
      <c r="K134" s="41" t="n">
        <f aca="false">E134/H134</f>
        <v>5.77939999177301</v>
      </c>
    </row>
    <row r="135" customFormat="false" ht="11.8" hidden="false" customHeight="true" outlineLevel="0" collapsed="false">
      <c r="A135" s="39" t="s">
        <v>191</v>
      </c>
      <c r="B135" s="113" t="n">
        <f aca="false">G132+B133+G133</f>
        <v>3.12403745432749</v>
      </c>
      <c r="D135" s="24"/>
      <c r="E135" s="23"/>
      <c r="G135" s="24"/>
      <c r="H135" s="40"/>
      <c r="J135" s="22"/>
      <c r="K135" s="4"/>
    </row>
    <row r="136" customFormat="false" ht="11.8" hidden="false" customHeight="true" outlineLevel="0" collapsed="false">
      <c r="A136" s="120" t="s">
        <v>192</v>
      </c>
      <c r="B136" s="121" t="n">
        <f aca="false">$K$134/F130</f>
        <v>3.12399999555298</v>
      </c>
      <c r="D136" s="1" t="s">
        <v>193</v>
      </c>
    </row>
    <row r="137" customFormat="false" ht="11.8" hidden="false" customHeight="true" outlineLevel="0" collapsed="false">
      <c r="A137" s="11" t="s">
        <v>194</v>
      </c>
      <c r="B137" s="11" t="n">
        <v>50</v>
      </c>
      <c r="C137" s="11" t="n">
        <v>100</v>
      </c>
      <c r="D137" s="11" t="n">
        <v>200</v>
      </c>
      <c r="E137" s="11" t="n">
        <v>300</v>
      </c>
      <c r="F137" s="11" t="n">
        <v>357</v>
      </c>
      <c r="G137" s="11" t="n">
        <v>400</v>
      </c>
      <c r="H137" s="11" t="n">
        <v>500</v>
      </c>
      <c r="I137" s="11" t="n">
        <v>600</v>
      </c>
      <c r="J137" s="11" t="n">
        <v>700</v>
      </c>
      <c r="K137" s="11" t="n">
        <v>800</v>
      </c>
      <c r="L137" s="11" t="n">
        <v>900</v>
      </c>
      <c r="M137" s="122" t="n">
        <v>1000</v>
      </c>
    </row>
    <row r="138" customFormat="false" ht="11.8" hidden="false" customHeight="true" outlineLevel="0" collapsed="false">
      <c r="A138" s="11" t="s">
        <v>195</v>
      </c>
      <c r="B138" s="123" t="n">
        <f aca="false">SQRT(B137*$K$134)</f>
        <v>16.9991176120601</v>
      </c>
      <c r="C138" s="123" t="n">
        <f aca="false">SQRT(C137*$K$134)</f>
        <v>24.0403826753507</v>
      </c>
      <c r="D138" s="123" t="n">
        <f aca="false">SQRT(D137*$K$134)</f>
        <v>33.9982352241201</v>
      </c>
      <c r="E138" s="123" t="n">
        <f aca="false">SQRT(E137*$K$134)</f>
        <v>41.639164227106</v>
      </c>
      <c r="F138" s="123" t="n">
        <f aca="false">SQRT(F137*$K$134)</f>
        <v>45.4229655247537</v>
      </c>
      <c r="G138" s="123" t="n">
        <f aca="false">SQRT(G137*$K$134)</f>
        <v>48.0807653507014</v>
      </c>
      <c r="H138" s="123" t="n">
        <f aca="false">SQRT(H137*$K$134)</f>
        <v>53.7559298671924</v>
      </c>
      <c r="I138" s="123" t="n">
        <f aca="false">SQRT(I137*$K$134)</f>
        <v>58.8866707758539</v>
      </c>
      <c r="J138" s="123" t="n">
        <f aca="false">SQRT(J137*$K$134)</f>
        <v>63.6048739818035</v>
      </c>
      <c r="K138" s="123" t="n">
        <f aca="false">SQRT(K137*$K$134)</f>
        <v>67.9964704482403</v>
      </c>
      <c r="L138" s="123" t="n">
        <f aca="false">SQRT(L137*$K$134)</f>
        <v>72.121148026052</v>
      </c>
      <c r="M138" s="124" t="n">
        <f aca="false">SQRT(M137*$K$134)</f>
        <v>76.0223650761604</v>
      </c>
    </row>
    <row r="139" customFormat="false" ht="11.8" hidden="false" customHeight="true" outlineLevel="0" collapsed="false">
      <c r="A139" s="11" t="s">
        <v>196</v>
      </c>
      <c r="B139" s="125" t="n">
        <f aca="false">B138/$K$134</f>
        <v>2.94132914078595</v>
      </c>
      <c r="C139" s="125" t="n">
        <f aca="false">C138/$K$134</f>
        <v>4.1596675623027</v>
      </c>
      <c r="D139" s="125" t="n">
        <f aca="false">D138/$K$134</f>
        <v>5.88265828157191</v>
      </c>
      <c r="E139" s="125" t="n">
        <f aca="false">E138/$K$134</f>
        <v>7.20475556050445</v>
      </c>
      <c r="F139" s="125" t="n">
        <f aca="false">F138/$K$134</f>
        <v>7.85946042658639</v>
      </c>
      <c r="G139" s="125" t="n">
        <f aca="false">G138/$K$134</f>
        <v>8.3193351246054</v>
      </c>
      <c r="H139" s="125" t="n">
        <f aca="false">H138/$K$134</f>
        <v>9.30129943310968</v>
      </c>
      <c r="I139" s="125" t="n">
        <f aca="false">I138/$K$134</f>
        <v>10.1890630272484</v>
      </c>
      <c r="J139" s="125" t="n">
        <f aca="false">J138/$K$134</f>
        <v>11.0054459065552</v>
      </c>
      <c r="K139" s="125" t="n">
        <f aca="false">K138/$K$134</f>
        <v>11.7653165631438</v>
      </c>
      <c r="L139" s="125" t="n">
        <f aca="false">L138/$K$134</f>
        <v>12.4790026869081</v>
      </c>
      <c r="M139" s="126" t="n">
        <f aca="false">M138/$K$134</f>
        <v>13.1540238059969</v>
      </c>
    </row>
    <row r="1048519" customFormat="false" ht="12.85" hidden="false" customHeight="true" outlineLevel="0" collapsed="false"/>
    <row r="1048520" customFormat="false" ht="12.85" hidden="false" customHeight="true" outlineLevel="0" collapsed="false"/>
    <row r="1048521" customFormat="false" ht="12.85" hidden="false" customHeight="true" outlineLevel="0" collapsed="false"/>
    <row r="1048522" customFormat="false" ht="12.85" hidden="false" customHeight="true" outlineLevel="0" collapsed="false"/>
    <row r="1048523" customFormat="false" ht="12.85" hidden="false" customHeight="true" outlineLevel="0" collapsed="false"/>
    <row r="1048524" customFormat="false" ht="12.85" hidden="false" customHeight="true" outlineLevel="0" collapsed="false"/>
    <row r="1048525" customFormat="false" ht="12.85" hidden="false" customHeight="true" outlineLevel="0" collapsed="false"/>
    <row r="1048526" customFormat="false" ht="12.85" hidden="false" customHeight="true" outlineLevel="0" collapsed="false"/>
    <row r="1048527" customFormat="false" ht="12.85" hidden="false" customHeight="true" outlineLevel="0" collapsed="false"/>
    <row r="1048528" customFormat="false" ht="12.85" hidden="false" customHeight="true" outlineLevel="0" collapsed="false"/>
    <row r="1048529" customFormat="false" ht="12.85" hidden="false" customHeight="true" outlineLevel="0" collapsed="false"/>
    <row r="1048530" customFormat="false" ht="12.85" hidden="false" customHeight="true" outlineLevel="0" collapsed="false"/>
    <row r="1048531" customFormat="false" ht="12.85" hidden="false" customHeight="true" outlineLevel="0" collapsed="false"/>
    <row r="1048532" customFormat="false" ht="12.85" hidden="false" customHeight="true" outlineLevel="0" collapsed="false"/>
    <row r="1048533" customFormat="false" ht="12.85" hidden="false" customHeight="true" outlineLevel="0" collapsed="false"/>
    <row r="1048534" customFormat="false" ht="12.85" hidden="false" customHeight="true" outlineLevel="0" collapsed="false"/>
    <row r="1048535" customFormat="false" ht="12.85" hidden="false" customHeight="true" outlineLevel="0" collapsed="false"/>
    <row r="1048536" customFormat="false" ht="12.85" hidden="false" customHeight="true" outlineLevel="0" collapsed="false"/>
    <row r="1048537" customFormat="false" ht="12.85" hidden="false" customHeight="true" outlineLevel="0" collapsed="false"/>
    <row r="1048538" customFormat="false" ht="12.85" hidden="false" customHeight="true" outlineLevel="0" collapsed="false"/>
    <row r="1048539" customFormat="false" ht="12.85" hidden="false" customHeight="true" outlineLevel="0" collapsed="false"/>
    <row r="1048540" customFormat="false" ht="12.85" hidden="false" customHeight="true" outlineLevel="0" collapsed="false"/>
    <row r="1048541" customFormat="false" ht="12.85" hidden="false" customHeight="true" outlineLevel="0" collapsed="false"/>
    <row r="1048542" customFormat="false" ht="12.85" hidden="false" customHeight="true" outlineLevel="0" collapsed="false"/>
    <row r="1048543" customFormat="false" ht="12.85" hidden="false" customHeight="true" outlineLevel="0" collapsed="false"/>
    <row r="1048544" customFormat="false" ht="12.85" hidden="false" customHeight="true" outlineLevel="0" collapsed="false"/>
    <row r="1048545" customFormat="false" ht="12.85" hidden="false" customHeight="true" outlineLevel="0" collapsed="false"/>
    <row r="1048546" customFormat="false" ht="12.85" hidden="false" customHeight="true" outlineLevel="0" collapsed="false"/>
    <row r="1048547" customFormat="false" ht="12.85" hidden="false" customHeight="true" outlineLevel="0" collapsed="false"/>
    <row r="1048548" customFormat="false" ht="12.85" hidden="false" customHeight="true" outlineLevel="0" collapsed="false"/>
    <row r="1048549" customFormat="false" ht="12.85" hidden="false" customHeight="true" outlineLevel="0" collapsed="false"/>
    <row r="1048550" customFormat="false" ht="12.85" hidden="false" customHeight="true" outlineLevel="0" collapsed="false"/>
    <row r="1048551" customFormat="false" ht="12.85" hidden="false" customHeight="true" outlineLevel="0" collapsed="false"/>
    <row r="1048552" customFormat="false" ht="12.85" hidden="false" customHeight="true" outlineLevel="0" collapsed="false"/>
    <row r="1048553" customFormat="false" ht="12.85" hidden="false" customHeight="true" outlineLevel="0" collapsed="false"/>
    <row r="1048554" customFormat="false" ht="12.85" hidden="false" customHeight="true" outlineLevel="0" collapsed="false"/>
    <row r="1048555" customFormat="false" ht="12.85" hidden="false" customHeight="true" outlineLevel="0" collapsed="false"/>
    <row r="1048556" customFormat="false" ht="12.85" hidden="false" customHeight="true" outlineLevel="0" collapsed="false"/>
    <row r="1048557" customFormat="false" ht="12.85" hidden="false" customHeight="true" outlineLevel="0" collapsed="false"/>
    <row r="1048558" customFormat="false" ht="12.85" hidden="false" customHeight="true" outlineLevel="0" collapsed="false"/>
    <row r="1048559" customFormat="false" ht="12.85" hidden="false" customHeight="true" outlineLevel="0" collapsed="false"/>
    <row r="1048560" customFormat="false" ht="12.85" hidden="false" customHeight="true" outlineLevel="0" collapsed="false"/>
    <row r="1048561" customFormat="false" ht="12.85" hidden="false" customHeight="true" outlineLevel="0" collapsed="false"/>
    <row r="1048562" customFormat="false" ht="12.85" hidden="false" customHeight="true" outlineLevel="0" collapsed="false"/>
    <row r="1048563" customFormat="false" ht="12.85" hidden="false" customHeight="true" outlineLevel="0" collapsed="false"/>
    <row r="1048564" customFormat="false" ht="12.85" hidden="false" customHeight="true" outlineLevel="0" collapsed="false"/>
    <row r="1048565" customFormat="false" ht="12.85" hidden="false" customHeight="true" outlineLevel="0" collapsed="false"/>
    <row r="1048566" customFormat="false" ht="12.85" hidden="false" customHeight="true" outlineLevel="0" collapsed="false"/>
    <row r="1048567" customFormat="false" ht="12.85" hidden="false" customHeight="true" outlineLevel="0" collapsed="false"/>
    <row r="1048568" customFormat="false" ht="12.85" hidden="false" customHeight="true" outlineLevel="0" collapsed="false"/>
    <row r="1048569" customFormat="false" ht="12.85" hidden="false" customHeight="true" outlineLevel="0" collapsed="false"/>
    <row r="1048570" customFormat="false" ht="12.85" hidden="false" customHeight="true" outlineLevel="0" collapsed="false"/>
    <row r="1048571" customFormat="false" ht="12.85" hidden="false" customHeight="true" outlineLevel="0" collapsed="false"/>
    <row r="1048572" customFormat="false" ht="12.85" hidden="false" customHeight="true" outlineLevel="0" collapsed="false"/>
    <row r="1048573" customFormat="false" ht="12.85" hidden="false" customHeight="true" outlineLevel="0" collapsed="false"/>
    <row r="1048574" customFormat="false" ht="12.85" hidden="false" customHeight="true" outlineLevel="0" collapsed="false"/>
    <row r="1048575" customFormat="false" ht="12.85" hidden="false" customHeight="true" outlineLevel="0" collapsed="false"/>
    <row r="1048576" customFormat="false" ht="12.85" hidden="false" customHeight="true" outlineLevel="0" collapsed="false"/>
  </sheetData>
  <hyperlinks>
    <hyperlink ref="N2" r:id="rId1" display="GitHub.com/hthalljr"/>
    <hyperlink ref="N5" r:id="rId2" display=" Gese 2015 "/>
    <hyperlink ref="N6" r:id="rId3" display="Xie &amp; Kamali 2019"/>
    <hyperlink ref="N8" r:id="rId4" display=" Vac pump "/>
    <hyperlink ref="N11" r:id="rId5" display=" Al2O3 tube "/>
    <hyperlink ref="N15" r:id="rId6" display="+McKubre et al. 2003"/>
    <hyperlink ref="N16" r:id="rId7" display=" Staker 2019 "/>
    <hyperlink ref="N33" r:id="rId8" display=" Kepco EBay "/>
    <hyperlink ref="N35" r:id="rId9" display="+Elgrishi et al. 2017"/>
    <hyperlink ref="N39" r:id="rId10" display=" Qiao and Kamali 2020"/>
    <hyperlink ref="N40" r:id="rId11" display="+Nickel Institute 2014"/>
    <hyperlink ref="N41" r:id="rId12" display=" Letts  and Hagelstein 2012"/>
    <hyperlink ref="N42" r:id="rId13" display="Fleischmann and Pons 1989"/>
    <hyperlink ref="N43" r:id="rId14" display="+Nohira and Ito 1997"/>
    <hyperlink ref="N44" r:id="rId15" display="+Shin and Liu 2004"/>
    <hyperlink ref="N45" r:id="rId16" display="+Lee et al. 2020"/>
    <hyperlink ref="N48" r:id="rId17" display="Nickel ρ v T "/>
    <hyperlink ref="N109" r:id="rId18" display=" Omega "/>
    <hyperlink ref="N115" r:id="rId19" display="+Wiley Lib-LiCl"/>
    <hyperlink ref="N116" r:id="rId20" display="Gese 2015"/>
    <hyperlink ref="N119" r:id="rId21" display="+Hogland 2010"/>
    <hyperlink ref="N126" r:id="rId22" display="+Kanthal"/>
  </hyperlink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drawing r:id="rId2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45"/>
  <sheetViews>
    <sheetView showFormulas="false" showGridLines="true" showRowColHeaders="true" showZeros="true" rightToLeft="false" tabSelected="true" showOutlineSymbols="true" defaultGridColor="true" view="normal" topLeftCell="A1" colorId="64" zoomScale="140" zoomScaleNormal="140" zoomScalePageLayoutView="100" workbookViewId="0">
      <selection pane="topLeft" activeCell="J40" activeCellId="0" sqref="J40"/>
    </sheetView>
  </sheetViews>
  <sheetFormatPr defaultColWidth="11.53515625" defaultRowHeight="12.8" zeroHeight="false" outlineLevelRow="0" outlineLevelCol="0"/>
  <cols>
    <col collapsed="false" customWidth="true" hidden="false" outlineLevel="0" max="1" min="1" style="0" width="41.63"/>
    <col collapsed="false" customWidth="true" hidden="false" outlineLevel="0" max="14" min="13" style="0" width="10.15"/>
  </cols>
  <sheetData>
    <row r="1" customFormat="false" ht="12.8" hidden="false" customHeight="false" outlineLevel="0" collapsed="false">
      <c r="A1" s="127" t="s">
        <v>197</v>
      </c>
      <c r="F1" s="128"/>
      <c r="G1" s="31"/>
      <c r="H1" s="128"/>
      <c r="J1" s="31"/>
    </row>
    <row r="2" customFormat="false" ht="12.8" hidden="false" customHeight="false" outlineLevel="0" collapsed="false">
      <c r="A2" s="129" t="s">
        <v>198</v>
      </c>
      <c r="B2" s="130" t="n">
        <v>58.6934</v>
      </c>
      <c r="E2" s="31" t="s">
        <v>199</v>
      </c>
      <c r="F2" s="128" t="n">
        <v>8.908</v>
      </c>
      <c r="H2" s="31" t="s">
        <v>200</v>
      </c>
      <c r="I2" s="131" t="n">
        <v>1455</v>
      </c>
      <c r="K2" s="31"/>
      <c r="L2" s="8" t="s">
        <v>201</v>
      </c>
      <c r="M2" s="128"/>
      <c r="N2" s="128"/>
      <c r="O2" s="128"/>
      <c r="P2" s="128"/>
      <c r="Q2" s="128"/>
      <c r="R2" s="128"/>
      <c r="S2" s="128"/>
      <c r="T2" s="128"/>
      <c r="U2" s="128"/>
      <c r="V2" s="128"/>
      <c r="W2" s="128"/>
      <c r="X2" s="128"/>
      <c r="Y2" s="128"/>
      <c r="Z2" s="128"/>
      <c r="AA2" s="128"/>
      <c r="AB2" s="128"/>
      <c r="AC2" s="128"/>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c r="AMF2" s="128"/>
      <c r="AMG2" s="128"/>
      <c r="AMH2" s="128"/>
      <c r="AMI2" s="128"/>
      <c r="AMJ2" s="128"/>
    </row>
    <row r="3" customFormat="false" ht="12.8" hidden="false" customHeight="false" outlineLevel="0" collapsed="false">
      <c r="A3" s="0" t="s">
        <v>202</v>
      </c>
      <c r="B3" s="130" t="n">
        <v>74.6928</v>
      </c>
      <c r="E3" s="31" t="s">
        <v>203</v>
      </c>
      <c r="F3" s="132" t="n">
        <v>6.67</v>
      </c>
      <c r="H3" s="31" t="s">
        <v>204</v>
      </c>
      <c r="I3" s="0" t="n">
        <v>1955</v>
      </c>
      <c r="L3" s="8" t="s">
        <v>205</v>
      </c>
      <c r="M3" s="128"/>
      <c r="N3" s="128"/>
      <c r="O3" s="128"/>
      <c r="P3" s="128"/>
      <c r="Q3" s="128"/>
      <c r="R3" s="128"/>
      <c r="S3" s="128"/>
      <c r="T3" s="128"/>
      <c r="U3" s="128"/>
      <c r="V3" s="128"/>
      <c r="W3" s="128"/>
      <c r="X3" s="128"/>
      <c r="Y3" s="128"/>
      <c r="Z3" s="128"/>
      <c r="AA3" s="128"/>
      <c r="AB3" s="128"/>
      <c r="AC3" s="128"/>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c r="AMF3" s="128"/>
      <c r="AMG3" s="128"/>
      <c r="AMH3" s="128"/>
      <c r="AMI3" s="128"/>
      <c r="AMJ3" s="128"/>
    </row>
    <row r="4" customFormat="false" ht="12.8" hidden="false" customHeight="false" outlineLevel="0" collapsed="false">
      <c r="A4" s="129" t="s">
        <v>206</v>
      </c>
      <c r="B4" s="133" t="n">
        <v>2.014</v>
      </c>
      <c r="E4" s="31" t="s">
        <v>207</v>
      </c>
      <c r="F4" s="134" t="n">
        <f aca="false">F2/F3</f>
        <v>1.33553223388306</v>
      </c>
      <c r="G4" s="128"/>
      <c r="H4" s="31"/>
      <c r="I4" s="128"/>
      <c r="L4" s="31"/>
    </row>
    <row r="5" customFormat="false" ht="12.8" hidden="false" customHeight="false" outlineLevel="0" collapsed="false">
      <c r="F5" s="128"/>
      <c r="G5" s="31"/>
      <c r="H5" s="128"/>
      <c r="J5" s="31"/>
      <c r="L5" s="31"/>
    </row>
    <row r="6" customFormat="false" ht="12.9" hidden="false" customHeight="false" outlineLevel="0" collapsed="false">
      <c r="A6" s="128" t="s">
        <v>208</v>
      </c>
      <c r="E6" s="135" t="n">
        <f aca="false">'Reactor-Ni'!B34</f>
        <v>3230.71638891302</v>
      </c>
      <c r="F6" s="0" t="s">
        <v>209</v>
      </c>
    </row>
    <row r="7" customFormat="false" ht="12.8" hidden="false" customHeight="false" outlineLevel="0" collapsed="false">
      <c r="A7" s="127" t="s">
        <v>210</v>
      </c>
      <c r="B7" s="127" t="n">
        <v>0.55</v>
      </c>
      <c r="C7" s="136"/>
      <c r="D7" s="0" t="s">
        <v>211</v>
      </c>
      <c r="L7" s="8" t="s">
        <v>212</v>
      </c>
    </row>
    <row r="8" customFormat="false" ht="12.85" hidden="false" customHeight="false" outlineLevel="0" collapsed="false">
      <c r="A8" s="128" t="s">
        <v>213</v>
      </c>
      <c r="B8" s="137" t="n">
        <v>2</v>
      </c>
      <c r="C8" s="128" t="s">
        <v>214</v>
      </c>
    </row>
    <row r="9" customFormat="false" ht="12.8" hidden="false" customHeight="false" outlineLevel="0" collapsed="false">
      <c r="A9" s="128" t="s">
        <v>215</v>
      </c>
      <c r="B9" s="138" t="str">
        <f aca="false">_xlfn.CONCAT("Ni(2+)  +",(B7+B8),"D(+)  +",(2+B7+B8),"e(-) = NiD(",B7,")(solid) +",B8,"D(adsorbed)")</f>
        <v>Ni(2+)  +2.55D(+)  +4.55e(-) = NiD(0.55)(solid) +2D(adsorbed)</v>
      </c>
      <c r="D9" s="127"/>
      <c r="E9" s="127"/>
      <c r="F9" s="128"/>
      <c r="G9" s="128"/>
      <c r="H9" s="128"/>
      <c r="I9" s="128"/>
      <c r="J9" s="128"/>
      <c r="K9" s="128"/>
      <c r="L9" s="128"/>
      <c r="M9" s="128"/>
      <c r="N9" s="128"/>
      <c r="O9" s="128"/>
      <c r="P9" s="128"/>
      <c r="Q9" s="128"/>
      <c r="R9" s="128"/>
      <c r="S9" s="128"/>
      <c r="T9" s="128"/>
      <c r="U9" s="128"/>
      <c r="V9" s="128"/>
      <c r="W9" s="128"/>
      <c r="X9" s="128"/>
      <c r="Y9" s="128"/>
      <c r="Z9" s="128"/>
      <c r="AA9" s="128"/>
      <c r="AB9" s="128"/>
      <c r="AC9" s="128"/>
      <c r="AD9" s="128"/>
      <c r="AE9" s="128"/>
      <c r="AF9" s="128"/>
      <c r="AG9" s="128"/>
      <c r="AH9" s="128"/>
      <c r="AI9" s="128"/>
      <c r="AJ9" s="128"/>
      <c r="AK9" s="128"/>
      <c r="AL9" s="128"/>
      <c r="AM9" s="128"/>
      <c r="AN9" s="128"/>
      <c r="AO9" s="128"/>
      <c r="AP9" s="128"/>
      <c r="AQ9" s="128"/>
      <c r="AR9" s="128"/>
      <c r="AS9" s="128"/>
      <c r="AT9" s="128"/>
      <c r="AU9" s="128"/>
      <c r="AV9" s="128"/>
      <c r="AW9" s="128"/>
      <c r="AX9" s="128"/>
      <c r="AY9" s="128"/>
      <c r="AZ9" s="128"/>
      <c r="BA9" s="128"/>
      <c r="BB9" s="128"/>
      <c r="BC9" s="128"/>
      <c r="BD9" s="128"/>
      <c r="BE9" s="128"/>
      <c r="BF9" s="128"/>
      <c r="BG9" s="128"/>
      <c r="BH9" s="128"/>
      <c r="BI9" s="128"/>
      <c r="BJ9" s="128"/>
      <c r="BK9" s="128"/>
      <c r="BL9" s="128"/>
      <c r="BM9" s="128"/>
      <c r="BN9" s="128"/>
      <c r="BO9" s="128"/>
      <c r="BP9" s="128"/>
      <c r="BQ9" s="128"/>
      <c r="BR9" s="128"/>
      <c r="BS9" s="128"/>
      <c r="BT9" s="128"/>
      <c r="BU9" s="128"/>
      <c r="BV9" s="128"/>
      <c r="BW9" s="128"/>
      <c r="BX9" s="128"/>
      <c r="BY9" s="128"/>
      <c r="BZ9" s="128"/>
      <c r="CA9" s="128"/>
      <c r="CB9" s="128"/>
      <c r="CC9" s="128"/>
      <c r="CD9" s="128"/>
      <c r="CE9" s="128"/>
      <c r="CF9" s="128"/>
      <c r="CG9" s="128"/>
      <c r="CH9" s="128"/>
      <c r="CI9" s="128"/>
      <c r="CJ9" s="128"/>
      <c r="CK9" s="128"/>
      <c r="CL9" s="128"/>
      <c r="CM9" s="128"/>
      <c r="CN9" s="128"/>
      <c r="CO9" s="128"/>
      <c r="CP9" s="128"/>
      <c r="CQ9" s="128"/>
      <c r="CR9" s="128"/>
      <c r="CS9" s="128"/>
      <c r="CT9" s="128"/>
      <c r="CU9" s="128"/>
      <c r="CV9" s="128"/>
      <c r="CW9" s="128"/>
      <c r="CX9" s="128"/>
      <c r="CY9" s="128"/>
      <c r="CZ9" s="128"/>
      <c r="DA9" s="128"/>
      <c r="DB9" s="128"/>
      <c r="DC9" s="128"/>
      <c r="DD9" s="128"/>
      <c r="DE9" s="128"/>
      <c r="DF9" s="128"/>
      <c r="DG9" s="128"/>
      <c r="DH9" s="128"/>
      <c r="DI9" s="128"/>
      <c r="DJ9" s="128"/>
      <c r="DK9" s="128"/>
      <c r="DL9" s="128"/>
      <c r="DM9" s="128"/>
      <c r="DN9" s="128"/>
      <c r="DO9" s="128"/>
      <c r="DP9" s="128"/>
      <c r="DQ9" s="128"/>
      <c r="DR9" s="128"/>
      <c r="DS9" s="128"/>
      <c r="DT9" s="128"/>
      <c r="DU9" s="128"/>
      <c r="DV9" s="128"/>
      <c r="DW9" s="128"/>
      <c r="DX9" s="128"/>
      <c r="DY9" s="128"/>
      <c r="DZ9" s="128"/>
      <c r="EA9" s="128"/>
      <c r="EB9" s="128"/>
      <c r="EC9" s="128"/>
      <c r="ED9" s="128"/>
      <c r="EE9" s="128"/>
      <c r="EF9" s="128"/>
      <c r="EG9" s="128"/>
      <c r="EH9" s="128"/>
      <c r="EI9" s="128"/>
      <c r="EJ9" s="128"/>
      <c r="EK9" s="128"/>
      <c r="EL9" s="128"/>
      <c r="EM9" s="128"/>
      <c r="EN9" s="128"/>
      <c r="EO9" s="128"/>
      <c r="EP9" s="128"/>
      <c r="EQ9" s="128"/>
      <c r="ER9" s="128"/>
      <c r="ES9" s="128"/>
      <c r="ET9" s="128"/>
      <c r="EU9" s="128"/>
      <c r="EV9" s="128"/>
      <c r="EW9" s="128"/>
      <c r="EX9" s="128"/>
      <c r="EY9" s="128"/>
      <c r="EZ9" s="128"/>
      <c r="FA9" s="128"/>
      <c r="FB9" s="128"/>
      <c r="FC9" s="128"/>
      <c r="FD9" s="128"/>
      <c r="FE9" s="128"/>
      <c r="FF9" s="128"/>
      <c r="FG9" s="128"/>
      <c r="FH9" s="128"/>
      <c r="FI9" s="128"/>
      <c r="FJ9" s="128"/>
      <c r="FK9" s="128"/>
      <c r="FL9" s="128"/>
      <c r="FM9" s="128"/>
      <c r="FN9" s="128"/>
      <c r="FO9" s="128"/>
      <c r="FP9" s="128"/>
      <c r="FQ9" s="128"/>
      <c r="FR9" s="128"/>
      <c r="FS9" s="128"/>
      <c r="FT9" s="128"/>
      <c r="FU9" s="128"/>
      <c r="FV9" s="128"/>
      <c r="FW9" s="128"/>
      <c r="FX9" s="128"/>
      <c r="FY9" s="128"/>
      <c r="FZ9" s="128"/>
      <c r="GA9" s="128"/>
      <c r="GB9" s="128"/>
      <c r="GC9" s="128"/>
      <c r="GD9" s="128"/>
      <c r="GE9" s="128"/>
      <c r="GF9" s="128"/>
      <c r="GG9" s="128"/>
      <c r="GH9" s="128"/>
      <c r="GI9" s="128"/>
      <c r="GJ9" s="128"/>
      <c r="GK9" s="128"/>
      <c r="GL9" s="128"/>
      <c r="GM9" s="128"/>
      <c r="GN9" s="128"/>
      <c r="GO9" s="128"/>
      <c r="GP9" s="128"/>
      <c r="GQ9" s="128"/>
      <c r="GR9" s="128"/>
      <c r="GS9" s="128"/>
      <c r="GT9" s="128"/>
      <c r="GU9" s="128"/>
      <c r="GV9" s="128"/>
      <c r="GW9" s="128"/>
      <c r="GX9" s="128"/>
      <c r="GY9" s="128"/>
      <c r="GZ9" s="128"/>
      <c r="HA9" s="128"/>
      <c r="HB9" s="128"/>
      <c r="HC9" s="128"/>
      <c r="HD9" s="128"/>
      <c r="HE9" s="128"/>
      <c r="HF9" s="128"/>
      <c r="HG9" s="128"/>
      <c r="HH9" s="128"/>
      <c r="HI9" s="128"/>
      <c r="HJ9" s="128"/>
      <c r="HK9" s="128"/>
      <c r="HL9" s="128"/>
      <c r="HM9" s="128"/>
      <c r="HN9" s="128"/>
      <c r="HO9" s="128"/>
      <c r="HP9" s="128"/>
      <c r="HQ9" s="128"/>
      <c r="HR9" s="128"/>
      <c r="HS9" s="128"/>
      <c r="HT9" s="128"/>
      <c r="HU9" s="128"/>
      <c r="HV9" s="128"/>
      <c r="HW9" s="128"/>
      <c r="HX9" s="128"/>
      <c r="HY9" s="128"/>
      <c r="HZ9" s="128"/>
      <c r="IA9" s="128"/>
      <c r="IB9" s="128"/>
      <c r="IC9" s="128"/>
      <c r="ID9" s="128"/>
      <c r="IE9" s="128"/>
      <c r="IF9" s="128"/>
      <c r="IG9" s="128"/>
      <c r="IH9" s="128"/>
      <c r="II9" s="128"/>
      <c r="IJ9" s="128"/>
      <c r="IK9" s="128"/>
      <c r="IL9" s="128"/>
      <c r="IM9" s="128"/>
      <c r="IN9" s="128"/>
      <c r="IO9" s="128"/>
      <c r="IP9" s="128"/>
      <c r="IQ9" s="128"/>
      <c r="IR9" s="128"/>
      <c r="IS9" s="128"/>
      <c r="IT9" s="128"/>
      <c r="IU9" s="128"/>
      <c r="IV9" s="128"/>
      <c r="IW9" s="128"/>
      <c r="IX9" s="128"/>
      <c r="IY9" s="128"/>
      <c r="IZ9" s="128"/>
      <c r="JA9" s="128"/>
      <c r="JB9" s="128"/>
      <c r="JC9" s="128"/>
      <c r="JD9" s="128"/>
      <c r="JE9" s="128"/>
      <c r="JF9" s="128"/>
      <c r="JG9" s="128"/>
      <c r="JH9" s="128"/>
      <c r="JI9" s="128"/>
      <c r="JJ9" s="128"/>
      <c r="JK9" s="128"/>
      <c r="JL9" s="128"/>
      <c r="JM9" s="128"/>
      <c r="JN9" s="128"/>
      <c r="JO9" s="128"/>
      <c r="JP9" s="128"/>
      <c r="JQ9" s="128"/>
      <c r="JR9" s="128"/>
      <c r="JS9" s="128"/>
      <c r="JT9" s="128"/>
      <c r="JU9" s="128"/>
      <c r="JV9" s="128"/>
      <c r="JW9" s="128"/>
      <c r="JX9" s="128"/>
      <c r="JY9" s="128"/>
      <c r="JZ9" s="128"/>
      <c r="KA9" s="128"/>
      <c r="KB9" s="128"/>
      <c r="KC9" s="128"/>
      <c r="KD9" s="128"/>
      <c r="KE9" s="128"/>
      <c r="KF9" s="128"/>
      <c r="KG9" s="128"/>
      <c r="KH9" s="128"/>
      <c r="KI9" s="128"/>
      <c r="KJ9" s="128"/>
      <c r="KK9" s="128"/>
      <c r="KL9" s="128"/>
      <c r="KM9" s="128"/>
      <c r="KN9" s="128"/>
      <c r="KO9" s="128"/>
      <c r="KP9" s="128"/>
      <c r="KQ9" s="128"/>
      <c r="KR9" s="128"/>
      <c r="KS9" s="128"/>
      <c r="KT9" s="128"/>
      <c r="KU9" s="128"/>
      <c r="KV9" s="128"/>
      <c r="KW9" s="128"/>
      <c r="KX9" s="128"/>
      <c r="KY9" s="128"/>
      <c r="KZ9" s="128"/>
      <c r="LA9" s="128"/>
      <c r="LB9" s="128"/>
      <c r="LC9" s="128"/>
      <c r="LD9" s="128"/>
      <c r="LE9" s="128"/>
      <c r="LF9" s="128"/>
      <c r="LG9" s="128"/>
      <c r="LH9" s="128"/>
      <c r="LI9" s="128"/>
      <c r="LJ9" s="128"/>
      <c r="LK9" s="128"/>
      <c r="LL9" s="128"/>
      <c r="LM9" s="128"/>
      <c r="LN9" s="128"/>
      <c r="LO9" s="128"/>
      <c r="LP9" s="128"/>
      <c r="LQ9" s="128"/>
      <c r="LR9" s="128"/>
      <c r="LS9" s="128"/>
      <c r="LT9" s="128"/>
      <c r="LU9" s="128"/>
      <c r="LV9" s="128"/>
      <c r="LW9" s="128"/>
      <c r="LX9" s="128"/>
      <c r="LY9" s="128"/>
      <c r="LZ9" s="128"/>
      <c r="MA9" s="128"/>
      <c r="MB9" s="128"/>
      <c r="MC9" s="128"/>
      <c r="MD9" s="128"/>
      <c r="ME9" s="128"/>
      <c r="MF9" s="128"/>
      <c r="MG9" s="128"/>
      <c r="MH9" s="128"/>
      <c r="MI9" s="128"/>
      <c r="MJ9" s="128"/>
      <c r="MK9" s="128"/>
      <c r="ML9" s="128"/>
      <c r="MM9" s="128"/>
      <c r="MN9" s="128"/>
      <c r="MO9" s="128"/>
      <c r="MP9" s="128"/>
      <c r="MQ9" s="128"/>
      <c r="MR9" s="128"/>
      <c r="MS9" s="128"/>
      <c r="MT9" s="128"/>
      <c r="MU9" s="128"/>
      <c r="MV9" s="128"/>
      <c r="MW9" s="128"/>
      <c r="MX9" s="128"/>
      <c r="MY9" s="128"/>
      <c r="MZ9" s="128"/>
      <c r="NA9" s="128"/>
      <c r="NB9" s="128"/>
      <c r="NC9" s="128"/>
      <c r="ND9" s="128"/>
      <c r="NE9" s="128"/>
      <c r="NF9" s="128"/>
      <c r="NG9" s="128"/>
      <c r="NH9" s="128"/>
      <c r="NI9" s="128"/>
      <c r="NJ9" s="128"/>
      <c r="NK9" s="128"/>
      <c r="NL9" s="128"/>
      <c r="NM9" s="128"/>
      <c r="NN9" s="128"/>
      <c r="NO9" s="128"/>
      <c r="NP9" s="128"/>
      <c r="NQ9" s="128"/>
      <c r="NR9" s="128"/>
      <c r="NS9" s="128"/>
      <c r="NT9" s="128"/>
      <c r="NU9" s="128"/>
      <c r="NV9" s="128"/>
      <c r="NW9" s="128"/>
      <c r="NX9" s="128"/>
      <c r="NY9" s="128"/>
      <c r="NZ9" s="128"/>
      <c r="OA9" s="128"/>
      <c r="OB9" s="128"/>
      <c r="OC9" s="128"/>
      <c r="OD9" s="128"/>
      <c r="OE9" s="128"/>
      <c r="OF9" s="128"/>
      <c r="OG9" s="128"/>
      <c r="OH9" s="128"/>
      <c r="OI9" s="128"/>
      <c r="OJ9" s="128"/>
      <c r="OK9" s="128"/>
      <c r="OL9" s="128"/>
      <c r="OM9" s="128"/>
      <c r="ON9" s="128"/>
      <c r="OO9" s="128"/>
      <c r="OP9" s="128"/>
      <c r="OQ9" s="128"/>
      <c r="OR9" s="128"/>
      <c r="OS9" s="128"/>
      <c r="OT9" s="128"/>
      <c r="OU9" s="128"/>
      <c r="OV9" s="128"/>
      <c r="OW9" s="128"/>
      <c r="OX9" s="128"/>
      <c r="OY9" s="128"/>
      <c r="OZ9" s="128"/>
      <c r="PA9" s="128"/>
      <c r="PB9" s="128"/>
      <c r="PC9" s="128"/>
      <c r="PD9" s="128"/>
      <c r="PE9" s="128"/>
      <c r="PF9" s="128"/>
      <c r="PG9" s="128"/>
      <c r="PH9" s="128"/>
      <c r="PI9" s="128"/>
      <c r="PJ9" s="128"/>
      <c r="PK9" s="128"/>
      <c r="PL9" s="128"/>
      <c r="PM9" s="128"/>
      <c r="PN9" s="128"/>
      <c r="PO9" s="128"/>
      <c r="PP9" s="128"/>
      <c r="PQ9" s="128"/>
      <c r="PR9" s="128"/>
      <c r="PS9" s="128"/>
      <c r="PT9" s="128"/>
      <c r="PU9" s="128"/>
      <c r="PV9" s="128"/>
      <c r="PW9" s="128"/>
      <c r="PX9" s="128"/>
      <c r="PY9" s="128"/>
      <c r="PZ9" s="128"/>
      <c r="QA9" s="128"/>
      <c r="QB9" s="128"/>
      <c r="QC9" s="128"/>
      <c r="QD9" s="128"/>
      <c r="QE9" s="128"/>
      <c r="QF9" s="128"/>
      <c r="QG9" s="128"/>
      <c r="QH9" s="128"/>
      <c r="QI9" s="128"/>
      <c r="QJ9" s="128"/>
      <c r="QK9" s="128"/>
      <c r="QL9" s="128"/>
      <c r="QM9" s="128"/>
      <c r="QN9" s="128"/>
      <c r="QO9" s="128"/>
      <c r="QP9" s="128"/>
      <c r="QQ9" s="128"/>
      <c r="QR9" s="128"/>
      <c r="QS9" s="128"/>
      <c r="QT9" s="128"/>
      <c r="QU9" s="128"/>
      <c r="QV9" s="128"/>
      <c r="QW9" s="128"/>
      <c r="QX9" s="128"/>
      <c r="QY9" s="128"/>
      <c r="QZ9" s="128"/>
      <c r="RA9" s="128"/>
      <c r="RB9" s="128"/>
      <c r="RC9" s="128"/>
      <c r="RD9" s="128"/>
      <c r="RE9" s="128"/>
      <c r="RF9" s="128"/>
      <c r="RG9" s="128"/>
      <c r="RH9" s="128"/>
      <c r="RI9" s="128"/>
      <c r="RJ9" s="128"/>
      <c r="RK9" s="128"/>
      <c r="RL9" s="128"/>
      <c r="RM9" s="128"/>
      <c r="RN9" s="128"/>
      <c r="RO9" s="128"/>
      <c r="RP9" s="128"/>
      <c r="RQ9" s="128"/>
      <c r="RR9" s="128"/>
      <c r="RS9" s="128"/>
      <c r="RT9" s="128"/>
      <c r="RU9" s="128"/>
      <c r="RV9" s="128"/>
      <c r="RW9" s="128"/>
      <c r="RX9" s="128"/>
      <c r="RY9" s="128"/>
      <c r="RZ9" s="128"/>
      <c r="SA9" s="128"/>
      <c r="SB9" s="128"/>
      <c r="SC9" s="128"/>
      <c r="SD9" s="128"/>
      <c r="SE9" s="128"/>
      <c r="SF9" s="128"/>
      <c r="SG9" s="128"/>
      <c r="SH9" s="128"/>
      <c r="SI9" s="128"/>
      <c r="SJ9" s="128"/>
      <c r="SK9" s="128"/>
      <c r="SL9" s="128"/>
      <c r="SM9" s="128"/>
      <c r="SN9" s="128"/>
      <c r="SO9" s="128"/>
      <c r="SP9" s="128"/>
      <c r="SQ9" s="128"/>
      <c r="SR9" s="128"/>
      <c r="SS9" s="128"/>
      <c r="ST9" s="128"/>
      <c r="SU9" s="128"/>
      <c r="SV9" s="128"/>
      <c r="SW9" s="128"/>
      <c r="SX9" s="128"/>
      <c r="SY9" s="128"/>
      <c r="SZ9" s="128"/>
      <c r="TA9" s="128"/>
      <c r="TB9" s="128"/>
      <c r="TC9" s="128"/>
      <c r="TD9" s="128"/>
      <c r="TE9" s="128"/>
      <c r="TF9" s="128"/>
      <c r="TG9" s="128"/>
      <c r="TH9" s="128"/>
      <c r="TI9" s="128"/>
      <c r="TJ9" s="128"/>
      <c r="TK9" s="128"/>
      <c r="TL9" s="128"/>
      <c r="TM9" s="128"/>
      <c r="TN9" s="128"/>
      <c r="TO9" s="128"/>
      <c r="TP9" s="128"/>
      <c r="TQ9" s="128"/>
      <c r="TR9" s="128"/>
      <c r="TS9" s="128"/>
      <c r="TT9" s="128"/>
      <c r="TU9" s="128"/>
      <c r="TV9" s="128"/>
      <c r="TW9" s="128"/>
      <c r="TX9" s="128"/>
      <c r="TY9" s="128"/>
      <c r="TZ9" s="128"/>
      <c r="UA9" s="128"/>
      <c r="UB9" s="128"/>
      <c r="UC9" s="128"/>
      <c r="UD9" s="128"/>
      <c r="UE9" s="128"/>
      <c r="UF9" s="128"/>
      <c r="UG9" s="128"/>
      <c r="UH9" s="128"/>
      <c r="UI9" s="128"/>
      <c r="UJ9" s="128"/>
      <c r="UK9" s="128"/>
      <c r="UL9" s="128"/>
      <c r="UM9" s="128"/>
      <c r="UN9" s="128"/>
      <c r="UO9" s="128"/>
      <c r="UP9" s="128"/>
      <c r="UQ9" s="128"/>
      <c r="UR9" s="128"/>
      <c r="US9" s="128"/>
      <c r="UT9" s="128"/>
      <c r="UU9" s="128"/>
      <c r="UV9" s="128"/>
      <c r="UW9" s="128"/>
      <c r="UX9" s="128"/>
      <c r="UY9" s="128"/>
      <c r="UZ9" s="128"/>
      <c r="VA9" s="128"/>
      <c r="VB9" s="128"/>
      <c r="VC9" s="128"/>
      <c r="VD9" s="128"/>
      <c r="VE9" s="128"/>
      <c r="VF9" s="128"/>
      <c r="VG9" s="128"/>
      <c r="VH9" s="128"/>
      <c r="VI9" s="128"/>
      <c r="VJ9" s="128"/>
      <c r="VK9" s="128"/>
      <c r="VL9" s="128"/>
      <c r="VM9" s="128"/>
      <c r="VN9" s="128"/>
      <c r="VO9" s="128"/>
      <c r="VP9" s="128"/>
      <c r="VQ9" s="128"/>
      <c r="VR9" s="128"/>
      <c r="VS9" s="128"/>
      <c r="VT9" s="128"/>
      <c r="VU9" s="128"/>
      <c r="VV9" s="128"/>
      <c r="VW9" s="128"/>
      <c r="VX9" s="128"/>
      <c r="VY9" s="128"/>
      <c r="VZ9" s="128"/>
      <c r="WA9" s="128"/>
      <c r="WB9" s="128"/>
      <c r="WC9" s="128"/>
      <c r="WD9" s="128"/>
      <c r="WE9" s="128"/>
      <c r="WF9" s="128"/>
      <c r="WG9" s="128"/>
      <c r="WH9" s="128"/>
      <c r="WI9" s="128"/>
      <c r="WJ9" s="128"/>
      <c r="WK9" s="128"/>
      <c r="WL9" s="128"/>
      <c r="WM9" s="128"/>
      <c r="WN9" s="128"/>
      <c r="WO9" s="128"/>
      <c r="WP9" s="128"/>
      <c r="WQ9" s="128"/>
      <c r="WR9" s="128"/>
      <c r="WS9" s="128"/>
      <c r="WT9" s="128"/>
      <c r="WU9" s="128"/>
      <c r="WV9" s="128"/>
      <c r="WW9" s="128"/>
      <c r="WX9" s="128"/>
      <c r="WY9" s="128"/>
      <c r="WZ9" s="128"/>
      <c r="XA9" s="128"/>
      <c r="XB9" s="128"/>
      <c r="XC9" s="128"/>
      <c r="XD9" s="128"/>
      <c r="XE9" s="128"/>
      <c r="XF9" s="128"/>
      <c r="XG9" s="128"/>
      <c r="XH9" s="128"/>
      <c r="XI9" s="128"/>
      <c r="XJ9" s="128"/>
      <c r="XK9" s="128"/>
      <c r="XL9" s="128"/>
      <c r="XM9" s="128"/>
      <c r="XN9" s="128"/>
      <c r="XO9" s="128"/>
      <c r="XP9" s="128"/>
      <c r="XQ9" s="128"/>
      <c r="XR9" s="128"/>
      <c r="XS9" s="128"/>
      <c r="XT9" s="128"/>
      <c r="XU9" s="128"/>
      <c r="XV9" s="128"/>
      <c r="XW9" s="128"/>
      <c r="XX9" s="128"/>
      <c r="XY9" s="128"/>
      <c r="XZ9" s="128"/>
      <c r="YA9" s="128"/>
      <c r="YB9" s="128"/>
      <c r="YC9" s="128"/>
      <c r="YD9" s="128"/>
      <c r="YE9" s="128"/>
      <c r="YF9" s="128"/>
      <c r="YG9" s="128"/>
      <c r="YH9" s="128"/>
      <c r="YI9" s="128"/>
      <c r="YJ9" s="128"/>
      <c r="YK9" s="128"/>
      <c r="YL9" s="128"/>
      <c r="YM9" s="128"/>
      <c r="YN9" s="128"/>
      <c r="YO9" s="128"/>
      <c r="YP9" s="128"/>
      <c r="YQ9" s="128"/>
      <c r="YR9" s="128"/>
      <c r="YS9" s="128"/>
      <c r="YT9" s="128"/>
      <c r="YU9" s="128"/>
      <c r="YV9" s="128"/>
      <c r="YW9" s="128"/>
      <c r="YX9" s="128"/>
      <c r="YY9" s="128"/>
      <c r="YZ9" s="128"/>
      <c r="ZA9" s="128"/>
      <c r="ZB9" s="128"/>
      <c r="ZC9" s="128"/>
      <c r="ZD9" s="128"/>
      <c r="ZE9" s="128"/>
      <c r="ZF9" s="128"/>
      <c r="ZG9" s="128"/>
      <c r="ZH9" s="128"/>
      <c r="ZI9" s="128"/>
      <c r="ZJ9" s="128"/>
      <c r="ZK9" s="128"/>
      <c r="ZL9" s="128"/>
      <c r="ZM9" s="128"/>
      <c r="ZN9" s="128"/>
      <c r="ZO9" s="128"/>
      <c r="ZP9" s="128"/>
      <c r="ZQ9" s="128"/>
      <c r="ZR9" s="128"/>
      <c r="ZS9" s="128"/>
      <c r="ZT9" s="128"/>
      <c r="ZU9" s="128"/>
      <c r="ZV9" s="128"/>
      <c r="ZW9" s="128"/>
      <c r="ZX9" s="128"/>
      <c r="ZY9" s="128"/>
      <c r="ZZ9" s="128"/>
      <c r="AAA9" s="128"/>
      <c r="AAB9" s="128"/>
      <c r="AAC9" s="128"/>
      <c r="AAD9" s="128"/>
      <c r="AAE9" s="128"/>
      <c r="AAF9" s="128"/>
      <c r="AAG9" s="128"/>
      <c r="AAH9" s="128"/>
      <c r="AAI9" s="128"/>
      <c r="AAJ9" s="128"/>
      <c r="AAK9" s="128"/>
      <c r="AAL9" s="128"/>
      <c r="AAM9" s="128"/>
      <c r="AAN9" s="128"/>
      <c r="AAO9" s="128"/>
      <c r="AAP9" s="128"/>
      <c r="AAQ9" s="128"/>
      <c r="AAR9" s="128"/>
      <c r="AAS9" s="128"/>
      <c r="AAT9" s="128"/>
      <c r="AAU9" s="128"/>
      <c r="AAV9" s="128"/>
      <c r="AAW9" s="128"/>
      <c r="AAX9" s="128"/>
      <c r="AAY9" s="128"/>
      <c r="AAZ9" s="128"/>
      <c r="ABA9" s="128"/>
      <c r="ABB9" s="128"/>
      <c r="ABC9" s="128"/>
      <c r="ABD9" s="128"/>
      <c r="ABE9" s="128"/>
      <c r="ABF9" s="128"/>
      <c r="ABG9" s="128"/>
      <c r="ABH9" s="128"/>
      <c r="ABI9" s="128"/>
      <c r="ABJ9" s="128"/>
      <c r="ABK9" s="128"/>
      <c r="ABL9" s="128"/>
      <c r="ABM9" s="128"/>
      <c r="ABN9" s="128"/>
      <c r="ABO9" s="128"/>
      <c r="ABP9" s="128"/>
      <c r="ABQ9" s="128"/>
      <c r="ABR9" s="128"/>
      <c r="ABS9" s="128"/>
      <c r="ABT9" s="128"/>
      <c r="ABU9" s="128"/>
      <c r="ABV9" s="128"/>
      <c r="ABW9" s="128"/>
      <c r="ABX9" s="128"/>
      <c r="ABY9" s="128"/>
      <c r="ABZ9" s="128"/>
      <c r="ACA9" s="128"/>
      <c r="ACB9" s="128"/>
      <c r="ACC9" s="128"/>
      <c r="ACD9" s="128"/>
      <c r="ACE9" s="128"/>
      <c r="ACF9" s="128"/>
      <c r="ACG9" s="128"/>
      <c r="ACH9" s="128"/>
      <c r="ACI9" s="128"/>
      <c r="ACJ9" s="128"/>
      <c r="ACK9" s="128"/>
      <c r="ACL9" s="128"/>
      <c r="ACM9" s="128"/>
      <c r="ACN9" s="128"/>
      <c r="ACO9" s="128"/>
      <c r="ACP9" s="128"/>
      <c r="ACQ9" s="128"/>
      <c r="ACR9" s="128"/>
      <c r="ACS9" s="128"/>
      <c r="ACT9" s="128"/>
      <c r="ACU9" s="128"/>
      <c r="ACV9" s="128"/>
      <c r="ACW9" s="128"/>
      <c r="ACX9" s="128"/>
      <c r="ACY9" s="128"/>
      <c r="ACZ9" s="128"/>
      <c r="ADA9" s="128"/>
      <c r="ADB9" s="128"/>
      <c r="ADC9" s="128"/>
      <c r="ADD9" s="128"/>
      <c r="ADE9" s="128"/>
      <c r="ADF9" s="128"/>
      <c r="ADG9" s="128"/>
      <c r="ADH9" s="128"/>
      <c r="ADI9" s="128"/>
      <c r="ADJ9" s="128"/>
      <c r="ADK9" s="128"/>
      <c r="ADL9" s="128"/>
      <c r="ADM9" s="128"/>
      <c r="ADN9" s="128"/>
      <c r="ADO9" s="128"/>
      <c r="ADP9" s="128"/>
      <c r="ADQ9" s="128"/>
      <c r="ADR9" s="128"/>
      <c r="ADS9" s="128"/>
      <c r="ADT9" s="128"/>
      <c r="ADU9" s="128"/>
      <c r="ADV9" s="128"/>
      <c r="ADW9" s="128"/>
      <c r="ADX9" s="128"/>
      <c r="ADY9" s="128"/>
      <c r="ADZ9" s="128"/>
      <c r="AEA9" s="128"/>
      <c r="AEB9" s="128"/>
      <c r="AEC9" s="128"/>
      <c r="AED9" s="128"/>
      <c r="AEE9" s="128"/>
      <c r="AEF9" s="128"/>
      <c r="AEG9" s="128"/>
      <c r="AEH9" s="128"/>
      <c r="AEI9" s="128"/>
      <c r="AEJ9" s="128"/>
      <c r="AEK9" s="128"/>
      <c r="AEL9" s="128"/>
      <c r="AEM9" s="128"/>
      <c r="AEN9" s="128"/>
      <c r="AEO9" s="128"/>
      <c r="AEP9" s="128"/>
      <c r="AEQ9" s="128"/>
      <c r="AER9" s="128"/>
      <c r="AES9" s="128"/>
      <c r="AET9" s="128"/>
      <c r="AEU9" s="128"/>
      <c r="AEV9" s="128"/>
      <c r="AEW9" s="128"/>
      <c r="AEX9" s="128"/>
      <c r="AEY9" s="128"/>
      <c r="AEZ9" s="128"/>
      <c r="AFA9" s="128"/>
      <c r="AFB9" s="128"/>
      <c r="AFC9" s="128"/>
      <c r="AFD9" s="128"/>
      <c r="AFE9" s="128"/>
      <c r="AFF9" s="128"/>
      <c r="AFG9" s="128"/>
      <c r="AFH9" s="128"/>
      <c r="AFI9" s="128"/>
      <c r="AFJ9" s="128"/>
      <c r="AFK9" s="128"/>
      <c r="AFL9" s="128"/>
      <c r="AFM9" s="128"/>
      <c r="AFN9" s="128"/>
      <c r="AFO9" s="128"/>
      <c r="AFP9" s="128"/>
      <c r="AFQ9" s="128"/>
      <c r="AFR9" s="128"/>
      <c r="AFS9" s="128"/>
      <c r="AFT9" s="128"/>
      <c r="AFU9" s="128"/>
      <c r="AFV9" s="128"/>
      <c r="AFW9" s="128"/>
      <c r="AFX9" s="128"/>
      <c r="AFY9" s="128"/>
      <c r="AFZ9" s="128"/>
      <c r="AGA9" s="128"/>
      <c r="AGB9" s="128"/>
      <c r="AGC9" s="128"/>
      <c r="AGD9" s="128"/>
      <c r="AGE9" s="128"/>
      <c r="AGF9" s="128"/>
      <c r="AGG9" s="128"/>
      <c r="AGH9" s="128"/>
      <c r="AGI9" s="128"/>
      <c r="AGJ9" s="128"/>
      <c r="AGK9" s="128"/>
      <c r="AGL9" s="128"/>
      <c r="AGM9" s="128"/>
      <c r="AGN9" s="128"/>
      <c r="AGO9" s="128"/>
      <c r="AGP9" s="128"/>
      <c r="AGQ9" s="128"/>
      <c r="AGR9" s="128"/>
      <c r="AGS9" s="128"/>
      <c r="AGT9" s="128"/>
      <c r="AGU9" s="128"/>
      <c r="AGV9" s="128"/>
      <c r="AGW9" s="128"/>
      <c r="AGX9" s="128"/>
      <c r="AGY9" s="128"/>
      <c r="AGZ9" s="128"/>
      <c r="AHA9" s="128"/>
      <c r="AHB9" s="128"/>
      <c r="AHC9" s="128"/>
      <c r="AHD9" s="128"/>
      <c r="AHE9" s="128"/>
      <c r="AHF9" s="128"/>
      <c r="AHG9" s="128"/>
      <c r="AHH9" s="128"/>
      <c r="AHI9" s="128"/>
      <c r="AHJ9" s="128"/>
      <c r="AHK9" s="128"/>
      <c r="AHL9" s="128"/>
      <c r="AHM9" s="128"/>
      <c r="AHN9" s="128"/>
      <c r="AHO9" s="128"/>
      <c r="AHP9" s="128"/>
      <c r="AHQ9" s="128"/>
      <c r="AHR9" s="128"/>
      <c r="AHS9" s="128"/>
      <c r="AHT9" s="128"/>
      <c r="AHU9" s="128"/>
      <c r="AHV9" s="128"/>
      <c r="AHW9" s="128"/>
      <c r="AHX9" s="128"/>
      <c r="AHY9" s="128"/>
      <c r="AHZ9" s="128"/>
      <c r="AIA9" s="128"/>
      <c r="AIB9" s="128"/>
      <c r="AIC9" s="128"/>
      <c r="AID9" s="128"/>
      <c r="AIE9" s="128"/>
      <c r="AIF9" s="128"/>
      <c r="AIG9" s="128"/>
      <c r="AIH9" s="128"/>
      <c r="AII9" s="128"/>
      <c r="AIJ9" s="128"/>
      <c r="AIK9" s="128"/>
      <c r="AIL9" s="128"/>
      <c r="AIM9" s="128"/>
      <c r="AIN9" s="128"/>
      <c r="AIO9" s="128"/>
      <c r="AIP9" s="128"/>
      <c r="AIQ9" s="128"/>
      <c r="AIR9" s="128"/>
      <c r="AIS9" s="128"/>
      <c r="AIT9" s="128"/>
      <c r="AIU9" s="128"/>
      <c r="AIV9" s="128"/>
      <c r="AIW9" s="128"/>
      <c r="AIX9" s="128"/>
      <c r="AIY9" s="128"/>
      <c r="AIZ9" s="128"/>
      <c r="AJA9" s="128"/>
      <c r="AJB9" s="128"/>
      <c r="AJC9" s="128"/>
      <c r="AJD9" s="128"/>
      <c r="AJE9" s="128"/>
      <c r="AJF9" s="128"/>
      <c r="AJG9" s="128"/>
      <c r="AJH9" s="128"/>
      <c r="AJI9" s="128"/>
      <c r="AJJ9" s="128"/>
      <c r="AJK9" s="128"/>
      <c r="AJL9" s="128"/>
      <c r="AJM9" s="128"/>
      <c r="AJN9" s="128"/>
      <c r="AJO9" s="128"/>
      <c r="AJP9" s="128"/>
      <c r="AJQ9" s="128"/>
      <c r="AJR9" s="128"/>
      <c r="AJS9" s="128"/>
      <c r="AJT9" s="128"/>
      <c r="AJU9" s="128"/>
      <c r="AJV9" s="128"/>
      <c r="AJW9" s="128"/>
      <c r="AJX9" s="128"/>
      <c r="AJY9" s="128"/>
      <c r="AJZ9" s="128"/>
      <c r="AKA9" s="128"/>
      <c r="AKB9" s="128"/>
      <c r="AKC9" s="128"/>
      <c r="AKD9" s="128"/>
      <c r="AKE9" s="128"/>
      <c r="AKF9" s="128"/>
      <c r="AKG9" s="128"/>
      <c r="AKH9" s="128"/>
      <c r="AKI9" s="128"/>
      <c r="AKJ9" s="128"/>
      <c r="AKK9" s="128"/>
      <c r="AKL9" s="128"/>
      <c r="AKM9" s="128"/>
      <c r="AKN9" s="128"/>
      <c r="AKO9" s="128"/>
      <c r="AKP9" s="128"/>
      <c r="AKQ9" s="128"/>
      <c r="AKR9" s="128"/>
      <c r="AKS9" s="128"/>
      <c r="AKT9" s="128"/>
      <c r="AKU9" s="128"/>
      <c r="AKV9" s="128"/>
      <c r="AKW9" s="128"/>
      <c r="AKX9" s="128"/>
      <c r="AKY9" s="128"/>
      <c r="AKZ9" s="128"/>
      <c r="ALA9" s="128"/>
      <c r="ALB9" s="128"/>
      <c r="ALC9" s="128"/>
      <c r="ALD9" s="128"/>
      <c r="ALE9" s="128"/>
      <c r="ALF9" s="128"/>
      <c r="ALG9" s="128"/>
      <c r="ALH9" s="128"/>
      <c r="ALI9" s="128"/>
      <c r="ALJ9" s="128"/>
      <c r="ALK9" s="128"/>
      <c r="ALL9" s="128"/>
      <c r="ALM9" s="128"/>
      <c r="ALN9" s="128"/>
      <c r="ALO9" s="128"/>
      <c r="ALP9" s="128"/>
      <c r="ALQ9" s="128"/>
      <c r="ALR9" s="128"/>
      <c r="ALS9" s="128"/>
      <c r="ALT9" s="128"/>
      <c r="ALU9" s="128"/>
      <c r="ALV9" s="128"/>
      <c r="ALW9" s="128"/>
      <c r="ALX9" s="128"/>
      <c r="ALY9" s="128"/>
      <c r="ALZ9" s="128"/>
      <c r="AMA9" s="128"/>
      <c r="AMB9" s="128"/>
      <c r="AMC9" s="128"/>
      <c r="AMD9" s="128"/>
      <c r="AME9" s="128"/>
      <c r="AMF9" s="128"/>
      <c r="AMG9" s="128"/>
      <c r="AMH9" s="128"/>
      <c r="AMI9" s="128"/>
      <c r="AMJ9" s="128"/>
    </row>
    <row r="10" customFormat="false" ht="12.8" hidden="false" customHeight="false" outlineLevel="0" collapsed="false">
      <c r="A10" s="128" t="s">
        <v>216</v>
      </c>
      <c r="B10" s="138" t="str">
        <f aca="false">_xlfn.CONCAT("NiD(",B7,")(solid) +",B8,"D(adsorbed) = Ni(2+) + ",(B8+B7),"D(+) - ",(2+B7+B8),"e(-)")</f>
        <v>NiD(0.55)(solid) +2D(adsorbed) = Ni(2+) + 2.55D(+) - 4.55e(-)</v>
      </c>
      <c r="D10" s="127"/>
      <c r="E10" s="127"/>
      <c r="F10" s="128"/>
      <c r="G10" s="128"/>
      <c r="H10" s="128"/>
      <c r="I10" s="128"/>
      <c r="J10" s="128"/>
      <c r="K10" s="128"/>
      <c r="L10" s="128"/>
      <c r="M10" s="128"/>
      <c r="N10" s="128"/>
      <c r="O10" s="128"/>
      <c r="P10" s="128"/>
      <c r="Q10" s="128"/>
      <c r="R10" s="128"/>
      <c r="S10" s="128"/>
      <c r="T10" s="128"/>
      <c r="U10" s="128"/>
      <c r="V10" s="128"/>
      <c r="W10" s="128"/>
      <c r="X10" s="128"/>
      <c r="Y10" s="128"/>
      <c r="Z10" s="128"/>
      <c r="AA10" s="128"/>
      <c r="AB10" s="128"/>
      <c r="AC10" s="128"/>
      <c r="AD10" s="128"/>
      <c r="AE10" s="128"/>
      <c r="AF10" s="128"/>
      <c r="AG10" s="128"/>
      <c r="AH10" s="128"/>
      <c r="AI10" s="128"/>
      <c r="AJ10" s="128"/>
      <c r="AK10" s="128"/>
      <c r="AL10" s="128"/>
      <c r="AM10" s="128"/>
      <c r="AN10" s="128"/>
      <c r="AO10" s="128"/>
      <c r="AP10" s="128"/>
      <c r="AQ10" s="128"/>
      <c r="AR10" s="128"/>
      <c r="AS10" s="128"/>
      <c r="AT10" s="128"/>
      <c r="AU10" s="128"/>
      <c r="AV10" s="128"/>
      <c r="AW10" s="128"/>
      <c r="AX10" s="128"/>
      <c r="AY10" s="128"/>
      <c r="AZ10" s="128"/>
      <c r="BA10" s="128"/>
      <c r="BB10" s="128"/>
      <c r="BC10" s="128"/>
      <c r="BD10" s="128"/>
      <c r="BE10" s="128"/>
      <c r="BF10" s="128"/>
      <c r="BG10" s="128"/>
      <c r="BH10" s="128"/>
      <c r="BI10" s="128"/>
      <c r="BJ10" s="128"/>
      <c r="BK10" s="128"/>
      <c r="BL10" s="128"/>
      <c r="BM10" s="128"/>
      <c r="BN10" s="128"/>
      <c r="BO10" s="128"/>
      <c r="BP10" s="128"/>
      <c r="BQ10" s="128"/>
      <c r="BR10" s="128"/>
      <c r="BS10" s="128"/>
      <c r="BT10" s="128"/>
      <c r="BU10" s="128"/>
      <c r="BV10" s="128"/>
      <c r="BW10" s="128"/>
      <c r="BX10" s="128"/>
      <c r="BY10" s="128"/>
      <c r="BZ10" s="128"/>
      <c r="CA10" s="128"/>
      <c r="CB10" s="128"/>
      <c r="CC10" s="128"/>
      <c r="CD10" s="128"/>
      <c r="CE10" s="128"/>
      <c r="CF10" s="128"/>
      <c r="CG10" s="128"/>
      <c r="CH10" s="128"/>
      <c r="CI10" s="128"/>
      <c r="CJ10" s="128"/>
      <c r="CK10" s="128"/>
      <c r="CL10" s="128"/>
      <c r="CM10" s="128"/>
      <c r="CN10" s="128"/>
      <c r="CO10" s="128"/>
      <c r="CP10" s="128"/>
      <c r="CQ10" s="128"/>
      <c r="CR10" s="128"/>
      <c r="CS10" s="128"/>
      <c r="CT10" s="128"/>
      <c r="CU10" s="128"/>
      <c r="CV10" s="128"/>
      <c r="CW10" s="128"/>
      <c r="CX10" s="128"/>
      <c r="CY10" s="128"/>
      <c r="CZ10" s="128"/>
      <c r="DA10" s="128"/>
      <c r="DB10" s="128"/>
      <c r="DC10" s="128"/>
      <c r="DD10" s="128"/>
      <c r="DE10" s="128"/>
      <c r="DF10" s="128"/>
      <c r="DG10" s="128"/>
      <c r="DH10" s="128"/>
      <c r="DI10" s="128"/>
      <c r="DJ10" s="128"/>
      <c r="DK10" s="128"/>
      <c r="DL10" s="128"/>
      <c r="DM10" s="128"/>
      <c r="DN10" s="128"/>
      <c r="DO10" s="128"/>
      <c r="DP10" s="128"/>
      <c r="DQ10" s="128"/>
      <c r="DR10" s="128"/>
      <c r="DS10" s="128"/>
      <c r="DT10" s="128"/>
      <c r="DU10" s="128"/>
      <c r="DV10" s="128"/>
      <c r="DW10" s="128"/>
      <c r="DX10" s="128"/>
      <c r="DY10" s="128"/>
      <c r="DZ10" s="128"/>
      <c r="EA10" s="128"/>
      <c r="EB10" s="128"/>
      <c r="EC10" s="128"/>
      <c r="ED10" s="128"/>
      <c r="EE10" s="128"/>
      <c r="EF10" s="128"/>
      <c r="EG10" s="128"/>
      <c r="EH10" s="128"/>
      <c r="EI10" s="128"/>
      <c r="EJ10" s="128"/>
      <c r="EK10" s="128"/>
      <c r="EL10" s="128"/>
      <c r="EM10" s="128"/>
      <c r="EN10" s="128"/>
      <c r="EO10" s="128"/>
      <c r="EP10" s="128"/>
      <c r="EQ10" s="128"/>
      <c r="ER10" s="128"/>
      <c r="ES10" s="128"/>
      <c r="ET10" s="128"/>
      <c r="EU10" s="128"/>
      <c r="EV10" s="128"/>
      <c r="EW10" s="128"/>
      <c r="EX10" s="128"/>
      <c r="EY10" s="128"/>
      <c r="EZ10" s="128"/>
      <c r="FA10" s="128"/>
      <c r="FB10" s="128"/>
      <c r="FC10" s="128"/>
      <c r="FD10" s="128"/>
      <c r="FE10" s="128"/>
      <c r="FF10" s="128"/>
      <c r="FG10" s="128"/>
      <c r="FH10" s="128"/>
      <c r="FI10" s="128"/>
      <c r="FJ10" s="128"/>
      <c r="FK10" s="128"/>
      <c r="FL10" s="128"/>
      <c r="FM10" s="128"/>
      <c r="FN10" s="128"/>
      <c r="FO10" s="128"/>
      <c r="FP10" s="128"/>
      <c r="FQ10" s="128"/>
      <c r="FR10" s="128"/>
      <c r="FS10" s="128"/>
      <c r="FT10" s="128"/>
      <c r="FU10" s="128"/>
      <c r="FV10" s="128"/>
      <c r="FW10" s="128"/>
      <c r="FX10" s="128"/>
      <c r="FY10" s="128"/>
      <c r="FZ10" s="128"/>
      <c r="GA10" s="128"/>
      <c r="GB10" s="128"/>
      <c r="GC10" s="128"/>
      <c r="GD10" s="128"/>
      <c r="GE10" s="128"/>
      <c r="GF10" s="128"/>
      <c r="GG10" s="128"/>
      <c r="GH10" s="128"/>
      <c r="GI10" s="128"/>
      <c r="GJ10" s="128"/>
      <c r="GK10" s="128"/>
      <c r="GL10" s="128"/>
      <c r="GM10" s="128"/>
      <c r="GN10" s="128"/>
      <c r="GO10" s="128"/>
      <c r="GP10" s="128"/>
      <c r="GQ10" s="128"/>
      <c r="GR10" s="128"/>
      <c r="GS10" s="128"/>
      <c r="GT10" s="128"/>
      <c r="GU10" s="128"/>
      <c r="GV10" s="128"/>
      <c r="GW10" s="128"/>
      <c r="GX10" s="128"/>
      <c r="GY10" s="128"/>
      <c r="GZ10" s="128"/>
      <c r="HA10" s="128"/>
      <c r="HB10" s="128"/>
      <c r="HC10" s="128"/>
      <c r="HD10" s="128"/>
      <c r="HE10" s="128"/>
      <c r="HF10" s="128"/>
      <c r="HG10" s="128"/>
      <c r="HH10" s="128"/>
      <c r="HI10" s="128"/>
      <c r="HJ10" s="128"/>
      <c r="HK10" s="128"/>
      <c r="HL10" s="128"/>
      <c r="HM10" s="128"/>
      <c r="HN10" s="128"/>
      <c r="HO10" s="128"/>
      <c r="HP10" s="128"/>
      <c r="HQ10" s="128"/>
      <c r="HR10" s="128"/>
      <c r="HS10" s="128"/>
      <c r="HT10" s="128"/>
      <c r="HU10" s="128"/>
      <c r="HV10" s="128"/>
      <c r="HW10" s="128"/>
      <c r="HX10" s="128"/>
      <c r="HY10" s="128"/>
      <c r="HZ10" s="128"/>
      <c r="IA10" s="128"/>
      <c r="IB10" s="128"/>
      <c r="IC10" s="128"/>
      <c r="ID10" s="128"/>
      <c r="IE10" s="128"/>
      <c r="IF10" s="128"/>
      <c r="IG10" s="128"/>
      <c r="IH10" s="128"/>
      <c r="II10" s="128"/>
      <c r="IJ10" s="128"/>
      <c r="IK10" s="128"/>
      <c r="IL10" s="128"/>
      <c r="IM10" s="128"/>
      <c r="IN10" s="128"/>
      <c r="IO10" s="128"/>
      <c r="IP10" s="128"/>
      <c r="IQ10" s="128"/>
      <c r="IR10" s="128"/>
      <c r="IS10" s="128"/>
      <c r="IT10" s="128"/>
      <c r="IU10" s="128"/>
      <c r="IV10" s="128"/>
      <c r="IW10" s="128"/>
      <c r="IX10" s="128"/>
      <c r="IY10" s="128"/>
      <c r="IZ10" s="128"/>
      <c r="JA10" s="128"/>
      <c r="JB10" s="128"/>
      <c r="JC10" s="128"/>
      <c r="JD10" s="128"/>
      <c r="JE10" s="128"/>
      <c r="JF10" s="128"/>
      <c r="JG10" s="128"/>
      <c r="JH10" s="128"/>
      <c r="JI10" s="128"/>
      <c r="JJ10" s="128"/>
      <c r="JK10" s="128"/>
      <c r="JL10" s="128"/>
      <c r="JM10" s="128"/>
      <c r="JN10" s="128"/>
      <c r="JO10" s="128"/>
      <c r="JP10" s="128"/>
      <c r="JQ10" s="128"/>
      <c r="JR10" s="128"/>
      <c r="JS10" s="128"/>
      <c r="JT10" s="128"/>
      <c r="JU10" s="128"/>
      <c r="JV10" s="128"/>
      <c r="JW10" s="128"/>
      <c r="JX10" s="128"/>
      <c r="JY10" s="128"/>
      <c r="JZ10" s="128"/>
      <c r="KA10" s="128"/>
      <c r="KB10" s="128"/>
      <c r="KC10" s="128"/>
      <c r="KD10" s="128"/>
      <c r="KE10" s="128"/>
      <c r="KF10" s="128"/>
      <c r="KG10" s="128"/>
      <c r="KH10" s="128"/>
      <c r="KI10" s="128"/>
      <c r="KJ10" s="128"/>
      <c r="KK10" s="128"/>
      <c r="KL10" s="128"/>
      <c r="KM10" s="128"/>
      <c r="KN10" s="128"/>
      <c r="KO10" s="128"/>
      <c r="KP10" s="128"/>
      <c r="KQ10" s="128"/>
      <c r="KR10" s="128"/>
      <c r="KS10" s="128"/>
      <c r="KT10" s="128"/>
      <c r="KU10" s="128"/>
      <c r="KV10" s="128"/>
      <c r="KW10" s="128"/>
      <c r="KX10" s="128"/>
      <c r="KY10" s="128"/>
      <c r="KZ10" s="128"/>
      <c r="LA10" s="128"/>
      <c r="LB10" s="128"/>
      <c r="LC10" s="128"/>
      <c r="LD10" s="128"/>
      <c r="LE10" s="128"/>
      <c r="LF10" s="128"/>
      <c r="LG10" s="128"/>
      <c r="LH10" s="128"/>
      <c r="LI10" s="128"/>
      <c r="LJ10" s="128"/>
      <c r="LK10" s="128"/>
      <c r="LL10" s="128"/>
      <c r="LM10" s="128"/>
      <c r="LN10" s="128"/>
      <c r="LO10" s="128"/>
      <c r="LP10" s="128"/>
      <c r="LQ10" s="128"/>
      <c r="LR10" s="128"/>
      <c r="LS10" s="128"/>
      <c r="LT10" s="128"/>
      <c r="LU10" s="128"/>
      <c r="LV10" s="128"/>
      <c r="LW10" s="128"/>
      <c r="LX10" s="128"/>
      <c r="LY10" s="128"/>
      <c r="LZ10" s="128"/>
      <c r="MA10" s="128"/>
      <c r="MB10" s="128"/>
      <c r="MC10" s="128"/>
      <c r="MD10" s="128"/>
      <c r="ME10" s="128"/>
      <c r="MF10" s="128"/>
      <c r="MG10" s="128"/>
      <c r="MH10" s="128"/>
      <c r="MI10" s="128"/>
      <c r="MJ10" s="128"/>
      <c r="MK10" s="128"/>
      <c r="ML10" s="128"/>
      <c r="MM10" s="128"/>
      <c r="MN10" s="128"/>
      <c r="MO10" s="128"/>
      <c r="MP10" s="128"/>
      <c r="MQ10" s="128"/>
      <c r="MR10" s="128"/>
      <c r="MS10" s="128"/>
      <c r="MT10" s="128"/>
      <c r="MU10" s="128"/>
      <c r="MV10" s="128"/>
      <c r="MW10" s="128"/>
      <c r="MX10" s="128"/>
      <c r="MY10" s="128"/>
      <c r="MZ10" s="128"/>
      <c r="NA10" s="128"/>
      <c r="NB10" s="128"/>
      <c r="NC10" s="128"/>
      <c r="ND10" s="128"/>
      <c r="NE10" s="128"/>
      <c r="NF10" s="128"/>
      <c r="NG10" s="128"/>
      <c r="NH10" s="128"/>
      <c r="NI10" s="128"/>
      <c r="NJ10" s="128"/>
      <c r="NK10" s="128"/>
      <c r="NL10" s="128"/>
      <c r="NM10" s="128"/>
      <c r="NN10" s="128"/>
      <c r="NO10" s="128"/>
      <c r="NP10" s="128"/>
      <c r="NQ10" s="128"/>
      <c r="NR10" s="128"/>
      <c r="NS10" s="128"/>
      <c r="NT10" s="128"/>
      <c r="NU10" s="128"/>
      <c r="NV10" s="128"/>
      <c r="NW10" s="128"/>
      <c r="NX10" s="128"/>
      <c r="NY10" s="128"/>
      <c r="NZ10" s="128"/>
      <c r="OA10" s="128"/>
      <c r="OB10" s="128"/>
      <c r="OC10" s="128"/>
      <c r="OD10" s="128"/>
      <c r="OE10" s="128"/>
      <c r="OF10" s="128"/>
      <c r="OG10" s="128"/>
      <c r="OH10" s="128"/>
      <c r="OI10" s="128"/>
      <c r="OJ10" s="128"/>
      <c r="OK10" s="128"/>
      <c r="OL10" s="128"/>
      <c r="OM10" s="128"/>
      <c r="ON10" s="128"/>
      <c r="OO10" s="128"/>
      <c r="OP10" s="128"/>
      <c r="OQ10" s="128"/>
      <c r="OR10" s="128"/>
      <c r="OS10" s="128"/>
      <c r="OT10" s="128"/>
      <c r="OU10" s="128"/>
      <c r="OV10" s="128"/>
      <c r="OW10" s="128"/>
      <c r="OX10" s="128"/>
      <c r="OY10" s="128"/>
      <c r="OZ10" s="128"/>
      <c r="PA10" s="128"/>
      <c r="PB10" s="128"/>
      <c r="PC10" s="128"/>
      <c r="PD10" s="128"/>
      <c r="PE10" s="128"/>
      <c r="PF10" s="128"/>
      <c r="PG10" s="128"/>
      <c r="PH10" s="128"/>
      <c r="PI10" s="128"/>
      <c r="PJ10" s="128"/>
      <c r="PK10" s="128"/>
      <c r="PL10" s="128"/>
      <c r="PM10" s="128"/>
      <c r="PN10" s="128"/>
      <c r="PO10" s="128"/>
      <c r="PP10" s="128"/>
      <c r="PQ10" s="128"/>
      <c r="PR10" s="128"/>
      <c r="PS10" s="128"/>
      <c r="PT10" s="128"/>
      <c r="PU10" s="128"/>
      <c r="PV10" s="128"/>
      <c r="PW10" s="128"/>
      <c r="PX10" s="128"/>
      <c r="PY10" s="128"/>
      <c r="PZ10" s="128"/>
      <c r="QA10" s="128"/>
      <c r="QB10" s="128"/>
      <c r="QC10" s="128"/>
      <c r="QD10" s="128"/>
      <c r="QE10" s="128"/>
      <c r="QF10" s="128"/>
      <c r="QG10" s="128"/>
      <c r="QH10" s="128"/>
      <c r="QI10" s="128"/>
      <c r="QJ10" s="128"/>
      <c r="QK10" s="128"/>
      <c r="QL10" s="128"/>
      <c r="QM10" s="128"/>
      <c r="QN10" s="128"/>
      <c r="QO10" s="128"/>
      <c r="QP10" s="128"/>
      <c r="QQ10" s="128"/>
      <c r="QR10" s="128"/>
      <c r="QS10" s="128"/>
      <c r="QT10" s="128"/>
      <c r="QU10" s="128"/>
      <c r="QV10" s="128"/>
      <c r="QW10" s="128"/>
      <c r="QX10" s="128"/>
      <c r="QY10" s="128"/>
      <c r="QZ10" s="128"/>
      <c r="RA10" s="128"/>
      <c r="RB10" s="128"/>
      <c r="RC10" s="128"/>
      <c r="RD10" s="128"/>
      <c r="RE10" s="128"/>
      <c r="RF10" s="128"/>
      <c r="RG10" s="128"/>
      <c r="RH10" s="128"/>
      <c r="RI10" s="128"/>
      <c r="RJ10" s="128"/>
      <c r="RK10" s="128"/>
      <c r="RL10" s="128"/>
      <c r="RM10" s="128"/>
      <c r="RN10" s="128"/>
      <c r="RO10" s="128"/>
      <c r="RP10" s="128"/>
      <c r="RQ10" s="128"/>
      <c r="RR10" s="128"/>
      <c r="RS10" s="128"/>
      <c r="RT10" s="128"/>
      <c r="RU10" s="128"/>
      <c r="RV10" s="128"/>
      <c r="RW10" s="128"/>
      <c r="RX10" s="128"/>
      <c r="RY10" s="128"/>
      <c r="RZ10" s="128"/>
      <c r="SA10" s="128"/>
      <c r="SB10" s="128"/>
      <c r="SC10" s="128"/>
      <c r="SD10" s="128"/>
      <c r="SE10" s="128"/>
      <c r="SF10" s="128"/>
      <c r="SG10" s="128"/>
      <c r="SH10" s="128"/>
      <c r="SI10" s="128"/>
      <c r="SJ10" s="128"/>
      <c r="SK10" s="128"/>
      <c r="SL10" s="128"/>
      <c r="SM10" s="128"/>
      <c r="SN10" s="128"/>
      <c r="SO10" s="128"/>
      <c r="SP10" s="128"/>
      <c r="SQ10" s="128"/>
      <c r="SR10" s="128"/>
      <c r="SS10" s="128"/>
      <c r="ST10" s="128"/>
      <c r="SU10" s="128"/>
      <c r="SV10" s="128"/>
      <c r="SW10" s="128"/>
      <c r="SX10" s="128"/>
      <c r="SY10" s="128"/>
      <c r="SZ10" s="128"/>
      <c r="TA10" s="128"/>
      <c r="TB10" s="128"/>
      <c r="TC10" s="128"/>
      <c r="TD10" s="128"/>
      <c r="TE10" s="128"/>
      <c r="TF10" s="128"/>
      <c r="TG10" s="128"/>
      <c r="TH10" s="128"/>
      <c r="TI10" s="128"/>
      <c r="TJ10" s="128"/>
      <c r="TK10" s="128"/>
      <c r="TL10" s="128"/>
      <c r="TM10" s="128"/>
      <c r="TN10" s="128"/>
      <c r="TO10" s="128"/>
      <c r="TP10" s="128"/>
      <c r="TQ10" s="128"/>
      <c r="TR10" s="128"/>
      <c r="TS10" s="128"/>
      <c r="TT10" s="128"/>
      <c r="TU10" s="128"/>
      <c r="TV10" s="128"/>
      <c r="TW10" s="128"/>
      <c r="TX10" s="128"/>
      <c r="TY10" s="128"/>
      <c r="TZ10" s="128"/>
      <c r="UA10" s="128"/>
      <c r="UB10" s="128"/>
      <c r="UC10" s="128"/>
      <c r="UD10" s="128"/>
      <c r="UE10" s="128"/>
      <c r="UF10" s="128"/>
      <c r="UG10" s="128"/>
      <c r="UH10" s="128"/>
      <c r="UI10" s="128"/>
      <c r="UJ10" s="128"/>
      <c r="UK10" s="128"/>
      <c r="UL10" s="128"/>
      <c r="UM10" s="128"/>
      <c r="UN10" s="128"/>
      <c r="UO10" s="128"/>
      <c r="UP10" s="128"/>
      <c r="UQ10" s="128"/>
      <c r="UR10" s="128"/>
      <c r="US10" s="128"/>
      <c r="UT10" s="128"/>
      <c r="UU10" s="128"/>
      <c r="UV10" s="128"/>
      <c r="UW10" s="128"/>
      <c r="UX10" s="128"/>
      <c r="UY10" s="128"/>
      <c r="UZ10" s="128"/>
      <c r="VA10" s="128"/>
      <c r="VB10" s="128"/>
      <c r="VC10" s="128"/>
      <c r="VD10" s="128"/>
      <c r="VE10" s="128"/>
      <c r="VF10" s="128"/>
      <c r="VG10" s="128"/>
      <c r="VH10" s="128"/>
      <c r="VI10" s="128"/>
      <c r="VJ10" s="128"/>
      <c r="VK10" s="128"/>
      <c r="VL10" s="128"/>
      <c r="VM10" s="128"/>
      <c r="VN10" s="128"/>
      <c r="VO10" s="128"/>
      <c r="VP10" s="128"/>
      <c r="VQ10" s="128"/>
      <c r="VR10" s="128"/>
      <c r="VS10" s="128"/>
      <c r="VT10" s="128"/>
      <c r="VU10" s="128"/>
      <c r="VV10" s="128"/>
      <c r="VW10" s="128"/>
      <c r="VX10" s="128"/>
      <c r="VY10" s="128"/>
      <c r="VZ10" s="128"/>
      <c r="WA10" s="128"/>
      <c r="WB10" s="128"/>
      <c r="WC10" s="128"/>
      <c r="WD10" s="128"/>
      <c r="WE10" s="128"/>
      <c r="WF10" s="128"/>
      <c r="WG10" s="128"/>
      <c r="WH10" s="128"/>
      <c r="WI10" s="128"/>
      <c r="WJ10" s="128"/>
      <c r="WK10" s="128"/>
      <c r="WL10" s="128"/>
      <c r="WM10" s="128"/>
      <c r="WN10" s="128"/>
      <c r="WO10" s="128"/>
      <c r="WP10" s="128"/>
      <c r="WQ10" s="128"/>
      <c r="WR10" s="128"/>
      <c r="WS10" s="128"/>
      <c r="WT10" s="128"/>
      <c r="WU10" s="128"/>
      <c r="WV10" s="128"/>
      <c r="WW10" s="128"/>
      <c r="WX10" s="128"/>
      <c r="WY10" s="128"/>
      <c r="WZ10" s="128"/>
      <c r="XA10" s="128"/>
      <c r="XB10" s="128"/>
      <c r="XC10" s="128"/>
      <c r="XD10" s="128"/>
      <c r="XE10" s="128"/>
      <c r="XF10" s="128"/>
      <c r="XG10" s="128"/>
      <c r="XH10" s="128"/>
      <c r="XI10" s="128"/>
      <c r="XJ10" s="128"/>
      <c r="XK10" s="128"/>
      <c r="XL10" s="128"/>
      <c r="XM10" s="128"/>
      <c r="XN10" s="128"/>
      <c r="XO10" s="128"/>
      <c r="XP10" s="128"/>
      <c r="XQ10" s="128"/>
      <c r="XR10" s="128"/>
      <c r="XS10" s="128"/>
      <c r="XT10" s="128"/>
      <c r="XU10" s="128"/>
      <c r="XV10" s="128"/>
      <c r="XW10" s="128"/>
      <c r="XX10" s="128"/>
      <c r="XY10" s="128"/>
      <c r="XZ10" s="128"/>
      <c r="YA10" s="128"/>
      <c r="YB10" s="128"/>
      <c r="YC10" s="128"/>
      <c r="YD10" s="128"/>
      <c r="YE10" s="128"/>
      <c r="YF10" s="128"/>
      <c r="YG10" s="128"/>
      <c r="YH10" s="128"/>
      <c r="YI10" s="128"/>
      <c r="YJ10" s="128"/>
      <c r="YK10" s="128"/>
      <c r="YL10" s="128"/>
      <c r="YM10" s="128"/>
      <c r="YN10" s="128"/>
      <c r="YO10" s="128"/>
      <c r="YP10" s="128"/>
      <c r="YQ10" s="128"/>
      <c r="YR10" s="128"/>
      <c r="YS10" s="128"/>
      <c r="YT10" s="128"/>
      <c r="YU10" s="128"/>
      <c r="YV10" s="128"/>
      <c r="YW10" s="128"/>
      <c r="YX10" s="128"/>
      <c r="YY10" s="128"/>
      <c r="YZ10" s="128"/>
      <c r="ZA10" s="128"/>
      <c r="ZB10" s="128"/>
      <c r="ZC10" s="128"/>
      <c r="ZD10" s="128"/>
      <c r="ZE10" s="128"/>
      <c r="ZF10" s="128"/>
      <c r="ZG10" s="128"/>
      <c r="ZH10" s="128"/>
      <c r="ZI10" s="128"/>
      <c r="ZJ10" s="128"/>
      <c r="ZK10" s="128"/>
      <c r="ZL10" s="128"/>
      <c r="ZM10" s="128"/>
      <c r="ZN10" s="128"/>
      <c r="ZO10" s="128"/>
      <c r="ZP10" s="128"/>
      <c r="ZQ10" s="128"/>
      <c r="ZR10" s="128"/>
      <c r="ZS10" s="128"/>
      <c r="ZT10" s="128"/>
      <c r="ZU10" s="128"/>
      <c r="ZV10" s="128"/>
      <c r="ZW10" s="128"/>
      <c r="ZX10" s="128"/>
      <c r="ZY10" s="128"/>
      <c r="ZZ10" s="128"/>
      <c r="AAA10" s="128"/>
      <c r="AAB10" s="128"/>
      <c r="AAC10" s="128"/>
      <c r="AAD10" s="128"/>
      <c r="AAE10" s="128"/>
      <c r="AAF10" s="128"/>
      <c r="AAG10" s="128"/>
      <c r="AAH10" s="128"/>
      <c r="AAI10" s="128"/>
      <c r="AAJ10" s="128"/>
      <c r="AAK10" s="128"/>
      <c r="AAL10" s="128"/>
      <c r="AAM10" s="128"/>
      <c r="AAN10" s="128"/>
      <c r="AAO10" s="128"/>
      <c r="AAP10" s="128"/>
      <c r="AAQ10" s="128"/>
      <c r="AAR10" s="128"/>
      <c r="AAS10" s="128"/>
      <c r="AAT10" s="128"/>
      <c r="AAU10" s="128"/>
      <c r="AAV10" s="128"/>
      <c r="AAW10" s="128"/>
      <c r="AAX10" s="128"/>
      <c r="AAY10" s="128"/>
      <c r="AAZ10" s="128"/>
      <c r="ABA10" s="128"/>
      <c r="ABB10" s="128"/>
      <c r="ABC10" s="128"/>
      <c r="ABD10" s="128"/>
      <c r="ABE10" s="128"/>
      <c r="ABF10" s="128"/>
      <c r="ABG10" s="128"/>
      <c r="ABH10" s="128"/>
      <c r="ABI10" s="128"/>
      <c r="ABJ10" s="128"/>
      <c r="ABK10" s="128"/>
      <c r="ABL10" s="128"/>
      <c r="ABM10" s="128"/>
      <c r="ABN10" s="128"/>
      <c r="ABO10" s="128"/>
      <c r="ABP10" s="128"/>
      <c r="ABQ10" s="128"/>
      <c r="ABR10" s="128"/>
      <c r="ABS10" s="128"/>
      <c r="ABT10" s="128"/>
      <c r="ABU10" s="128"/>
      <c r="ABV10" s="128"/>
      <c r="ABW10" s="128"/>
      <c r="ABX10" s="128"/>
      <c r="ABY10" s="128"/>
      <c r="ABZ10" s="128"/>
      <c r="ACA10" s="128"/>
      <c r="ACB10" s="128"/>
      <c r="ACC10" s="128"/>
      <c r="ACD10" s="128"/>
      <c r="ACE10" s="128"/>
      <c r="ACF10" s="128"/>
      <c r="ACG10" s="128"/>
      <c r="ACH10" s="128"/>
      <c r="ACI10" s="128"/>
      <c r="ACJ10" s="128"/>
      <c r="ACK10" s="128"/>
      <c r="ACL10" s="128"/>
      <c r="ACM10" s="128"/>
      <c r="ACN10" s="128"/>
      <c r="ACO10" s="128"/>
      <c r="ACP10" s="128"/>
      <c r="ACQ10" s="128"/>
      <c r="ACR10" s="128"/>
      <c r="ACS10" s="128"/>
      <c r="ACT10" s="128"/>
      <c r="ACU10" s="128"/>
      <c r="ACV10" s="128"/>
      <c r="ACW10" s="128"/>
      <c r="ACX10" s="128"/>
      <c r="ACY10" s="128"/>
      <c r="ACZ10" s="128"/>
      <c r="ADA10" s="128"/>
      <c r="ADB10" s="128"/>
      <c r="ADC10" s="128"/>
      <c r="ADD10" s="128"/>
      <c r="ADE10" s="128"/>
      <c r="ADF10" s="128"/>
      <c r="ADG10" s="128"/>
      <c r="ADH10" s="128"/>
      <c r="ADI10" s="128"/>
      <c r="ADJ10" s="128"/>
      <c r="ADK10" s="128"/>
      <c r="ADL10" s="128"/>
      <c r="ADM10" s="128"/>
      <c r="ADN10" s="128"/>
      <c r="ADO10" s="128"/>
      <c r="ADP10" s="128"/>
      <c r="ADQ10" s="128"/>
      <c r="ADR10" s="128"/>
      <c r="ADS10" s="128"/>
      <c r="ADT10" s="128"/>
      <c r="ADU10" s="128"/>
      <c r="ADV10" s="128"/>
      <c r="ADW10" s="128"/>
      <c r="ADX10" s="128"/>
      <c r="ADY10" s="128"/>
      <c r="ADZ10" s="128"/>
      <c r="AEA10" s="128"/>
      <c r="AEB10" s="128"/>
      <c r="AEC10" s="128"/>
      <c r="AED10" s="128"/>
      <c r="AEE10" s="128"/>
      <c r="AEF10" s="128"/>
      <c r="AEG10" s="128"/>
      <c r="AEH10" s="128"/>
      <c r="AEI10" s="128"/>
      <c r="AEJ10" s="128"/>
      <c r="AEK10" s="128"/>
      <c r="AEL10" s="128"/>
      <c r="AEM10" s="128"/>
      <c r="AEN10" s="128"/>
      <c r="AEO10" s="128"/>
      <c r="AEP10" s="128"/>
      <c r="AEQ10" s="128"/>
      <c r="AER10" s="128"/>
      <c r="AES10" s="128"/>
      <c r="AET10" s="128"/>
      <c r="AEU10" s="128"/>
      <c r="AEV10" s="128"/>
      <c r="AEW10" s="128"/>
      <c r="AEX10" s="128"/>
      <c r="AEY10" s="128"/>
      <c r="AEZ10" s="128"/>
      <c r="AFA10" s="128"/>
      <c r="AFB10" s="128"/>
      <c r="AFC10" s="128"/>
      <c r="AFD10" s="128"/>
      <c r="AFE10" s="128"/>
      <c r="AFF10" s="128"/>
      <c r="AFG10" s="128"/>
      <c r="AFH10" s="128"/>
      <c r="AFI10" s="128"/>
      <c r="AFJ10" s="128"/>
      <c r="AFK10" s="128"/>
      <c r="AFL10" s="128"/>
      <c r="AFM10" s="128"/>
      <c r="AFN10" s="128"/>
      <c r="AFO10" s="128"/>
      <c r="AFP10" s="128"/>
      <c r="AFQ10" s="128"/>
      <c r="AFR10" s="128"/>
      <c r="AFS10" s="128"/>
      <c r="AFT10" s="128"/>
      <c r="AFU10" s="128"/>
      <c r="AFV10" s="128"/>
      <c r="AFW10" s="128"/>
      <c r="AFX10" s="128"/>
      <c r="AFY10" s="128"/>
      <c r="AFZ10" s="128"/>
      <c r="AGA10" s="128"/>
      <c r="AGB10" s="128"/>
      <c r="AGC10" s="128"/>
      <c r="AGD10" s="128"/>
      <c r="AGE10" s="128"/>
      <c r="AGF10" s="128"/>
      <c r="AGG10" s="128"/>
      <c r="AGH10" s="128"/>
      <c r="AGI10" s="128"/>
      <c r="AGJ10" s="128"/>
      <c r="AGK10" s="128"/>
      <c r="AGL10" s="128"/>
      <c r="AGM10" s="128"/>
      <c r="AGN10" s="128"/>
      <c r="AGO10" s="128"/>
      <c r="AGP10" s="128"/>
      <c r="AGQ10" s="128"/>
      <c r="AGR10" s="128"/>
      <c r="AGS10" s="128"/>
      <c r="AGT10" s="128"/>
      <c r="AGU10" s="128"/>
      <c r="AGV10" s="128"/>
      <c r="AGW10" s="128"/>
      <c r="AGX10" s="128"/>
      <c r="AGY10" s="128"/>
      <c r="AGZ10" s="128"/>
      <c r="AHA10" s="128"/>
      <c r="AHB10" s="128"/>
      <c r="AHC10" s="128"/>
      <c r="AHD10" s="128"/>
      <c r="AHE10" s="128"/>
      <c r="AHF10" s="128"/>
      <c r="AHG10" s="128"/>
      <c r="AHH10" s="128"/>
      <c r="AHI10" s="128"/>
      <c r="AHJ10" s="128"/>
      <c r="AHK10" s="128"/>
      <c r="AHL10" s="128"/>
      <c r="AHM10" s="128"/>
      <c r="AHN10" s="128"/>
      <c r="AHO10" s="128"/>
      <c r="AHP10" s="128"/>
      <c r="AHQ10" s="128"/>
      <c r="AHR10" s="128"/>
      <c r="AHS10" s="128"/>
      <c r="AHT10" s="128"/>
      <c r="AHU10" s="128"/>
      <c r="AHV10" s="128"/>
      <c r="AHW10" s="128"/>
      <c r="AHX10" s="128"/>
      <c r="AHY10" s="128"/>
      <c r="AHZ10" s="128"/>
      <c r="AIA10" s="128"/>
      <c r="AIB10" s="128"/>
      <c r="AIC10" s="128"/>
      <c r="AID10" s="128"/>
      <c r="AIE10" s="128"/>
      <c r="AIF10" s="128"/>
      <c r="AIG10" s="128"/>
      <c r="AIH10" s="128"/>
      <c r="AII10" s="128"/>
      <c r="AIJ10" s="128"/>
      <c r="AIK10" s="128"/>
      <c r="AIL10" s="128"/>
      <c r="AIM10" s="128"/>
      <c r="AIN10" s="128"/>
      <c r="AIO10" s="128"/>
      <c r="AIP10" s="128"/>
      <c r="AIQ10" s="128"/>
      <c r="AIR10" s="128"/>
      <c r="AIS10" s="128"/>
      <c r="AIT10" s="128"/>
      <c r="AIU10" s="128"/>
      <c r="AIV10" s="128"/>
      <c r="AIW10" s="128"/>
      <c r="AIX10" s="128"/>
      <c r="AIY10" s="128"/>
      <c r="AIZ10" s="128"/>
      <c r="AJA10" s="128"/>
      <c r="AJB10" s="128"/>
      <c r="AJC10" s="128"/>
      <c r="AJD10" s="128"/>
      <c r="AJE10" s="128"/>
      <c r="AJF10" s="128"/>
      <c r="AJG10" s="128"/>
      <c r="AJH10" s="128"/>
      <c r="AJI10" s="128"/>
      <c r="AJJ10" s="128"/>
      <c r="AJK10" s="128"/>
      <c r="AJL10" s="128"/>
      <c r="AJM10" s="128"/>
      <c r="AJN10" s="128"/>
      <c r="AJO10" s="128"/>
      <c r="AJP10" s="128"/>
      <c r="AJQ10" s="128"/>
      <c r="AJR10" s="128"/>
      <c r="AJS10" s="128"/>
      <c r="AJT10" s="128"/>
      <c r="AJU10" s="128"/>
      <c r="AJV10" s="128"/>
      <c r="AJW10" s="128"/>
      <c r="AJX10" s="128"/>
      <c r="AJY10" s="128"/>
      <c r="AJZ10" s="128"/>
      <c r="AKA10" s="128"/>
      <c r="AKB10" s="128"/>
      <c r="AKC10" s="128"/>
      <c r="AKD10" s="128"/>
      <c r="AKE10" s="128"/>
      <c r="AKF10" s="128"/>
      <c r="AKG10" s="128"/>
      <c r="AKH10" s="128"/>
      <c r="AKI10" s="128"/>
      <c r="AKJ10" s="128"/>
      <c r="AKK10" s="128"/>
      <c r="AKL10" s="128"/>
      <c r="AKM10" s="128"/>
      <c r="AKN10" s="128"/>
      <c r="AKO10" s="128"/>
      <c r="AKP10" s="128"/>
      <c r="AKQ10" s="128"/>
      <c r="AKR10" s="128"/>
      <c r="AKS10" s="128"/>
      <c r="AKT10" s="128"/>
      <c r="AKU10" s="128"/>
      <c r="AKV10" s="128"/>
      <c r="AKW10" s="128"/>
      <c r="AKX10" s="128"/>
      <c r="AKY10" s="128"/>
      <c r="AKZ10" s="128"/>
      <c r="ALA10" s="128"/>
      <c r="ALB10" s="128"/>
      <c r="ALC10" s="128"/>
      <c r="ALD10" s="128"/>
      <c r="ALE10" s="128"/>
      <c r="ALF10" s="128"/>
      <c r="ALG10" s="128"/>
      <c r="ALH10" s="128"/>
      <c r="ALI10" s="128"/>
      <c r="ALJ10" s="128"/>
      <c r="ALK10" s="128"/>
      <c r="ALL10" s="128"/>
      <c r="ALM10" s="128"/>
      <c r="ALN10" s="128"/>
      <c r="ALO10" s="128"/>
      <c r="ALP10" s="128"/>
      <c r="ALQ10" s="128"/>
      <c r="ALR10" s="128"/>
      <c r="ALS10" s="128"/>
      <c r="ALT10" s="128"/>
      <c r="ALU10" s="128"/>
      <c r="ALV10" s="128"/>
      <c r="ALW10" s="128"/>
      <c r="ALX10" s="128"/>
      <c r="ALY10" s="128"/>
      <c r="ALZ10" s="128"/>
      <c r="AMA10" s="128"/>
      <c r="AMB10" s="128"/>
      <c r="AMC10" s="128"/>
      <c r="AMD10" s="128"/>
      <c r="AME10" s="128"/>
      <c r="AMF10" s="128"/>
      <c r="AMG10" s="128"/>
      <c r="AMH10" s="128"/>
      <c r="AMI10" s="128"/>
      <c r="AMJ10" s="128"/>
    </row>
    <row r="11" customFormat="false" ht="12.8" hidden="false" customHeight="false" outlineLevel="0" collapsed="false">
      <c r="A11" s="128"/>
      <c r="B11" s="138"/>
      <c r="D11" s="127"/>
      <c r="E11" s="127"/>
      <c r="F11" s="128"/>
      <c r="G11" s="128"/>
      <c r="H11" s="128"/>
      <c r="I11" s="128"/>
      <c r="J11" s="128"/>
      <c r="K11" s="128"/>
      <c r="L11" s="128"/>
      <c r="M11" s="128"/>
      <c r="N11" s="128"/>
      <c r="O11" s="128"/>
      <c r="P11" s="128"/>
      <c r="Q11" s="128"/>
      <c r="R11" s="128"/>
      <c r="S11" s="128"/>
      <c r="T11" s="128"/>
      <c r="U11" s="128"/>
      <c r="V11" s="128"/>
      <c r="W11" s="128"/>
      <c r="X11" s="128"/>
      <c r="Y11" s="128"/>
      <c r="Z11" s="128"/>
      <c r="AA11" s="128"/>
      <c r="AB11" s="128"/>
      <c r="AC11" s="128"/>
      <c r="AD11" s="128"/>
      <c r="AE11" s="128"/>
      <c r="AF11" s="128"/>
      <c r="AG11" s="128"/>
      <c r="AH11" s="128"/>
      <c r="AI11" s="128"/>
      <c r="AJ11" s="128"/>
      <c r="AK11" s="128"/>
      <c r="AL11" s="128"/>
      <c r="AM11" s="128"/>
      <c r="AN11" s="128"/>
      <c r="AO11" s="128"/>
      <c r="AP11" s="128"/>
      <c r="AQ11" s="128"/>
      <c r="AR11" s="128"/>
      <c r="AS11" s="128"/>
      <c r="AT11" s="128"/>
      <c r="AU11" s="128"/>
      <c r="AV11" s="128"/>
      <c r="AW11" s="128"/>
      <c r="AX11" s="128"/>
      <c r="AY11" s="128"/>
      <c r="AZ11" s="128"/>
      <c r="BA11" s="128"/>
      <c r="BB11" s="128"/>
      <c r="BC11" s="128"/>
      <c r="BD11" s="128"/>
      <c r="BE11" s="128"/>
      <c r="BF11" s="128"/>
      <c r="BG11" s="128"/>
      <c r="BH11" s="128"/>
      <c r="BI11" s="128"/>
      <c r="BJ11" s="128"/>
      <c r="BK11" s="128"/>
      <c r="BL11" s="128"/>
      <c r="BM11" s="128"/>
      <c r="BN11" s="128"/>
      <c r="BO11" s="128"/>
      <c r="BP11" s="128"/>
      <c r="BQ11" s="128"/>
      <c r="BR11" s="128"/>
      <c r="BS11" s="128"/>
      <c r="BT11" s="128"/>
      <c r="BU11" s="128"/>
      <c r="BV11" s="128"/>
      <c r="BW11" s="128"/>
      <c r="BX11" s="128"/>
      <c r="BY11" s="128"/>
      <c r="BZ11" s="128"/>
      <c r="CA11" s="128"/>
      <c r="CB11" s="128"/>
      <c r="CC11" s="128"/>
      <c r="CD11" s="128"/>
      <c r="CE11" s="128"/>
      <c r="CF11" s="128"/>
      <c r="CG11" s="128"/>
      <c r="CH11" s="128"/>
      <c r="CI11" s="128"/>
      <c r="CJ11" s="128"/>
      <c r="CK11" s="128"/>
      <c r="CL11" s="128"/>
      <c r="CM11" s="128"/>
      <c r="CN11" s="128"/>
      <c r="CO11" s="128"/>
      <c r="CP11" s="128"/>
      <c r="CQ11" s="128"/>
      <c r="CR11" s="128"/>
      <c r="CS11" s="128"/>
      <c r="CT11" s="128"/>
      <c r="CU11" s="128"/>
      <c r="CV11" s="128"/>
      <c r="CW11" s="128"/>
      <c r="CX11" s="128"/>
      <c r="CY11" s="128"/>
      <c r="CZ11" s="128"/>
      <c r="DA11" s="128"/>
      <c r="DB11" s="128"/>
      <c r="DC11" s="128"/>
      <c r="DD11" s="128"/>
      <c r="DE11" s="128"/>
      <c r="DF11" s="128"/>
      <c r="DG11" s="128"/>
      <c r="DH11" s="128"/>
      <c r="DI11" s="128"/>
      <c r="DJ11" s="128"/>
      <c r="DK11" s="128"/>
      <c r="DL11" s="128"/>
      <c r="DM11" s="128"/>
      <c r="DN11" s="128"/>
      <c r="DO11" s="128"/>
      <c r="DP11" s="128"/>
      <c r="DQ11" s="128"/>
      <c r="DR11" s="128"/>
      <c r="DS11" s="128"/>
      <c r="DT11" s="128"/>
      <c r="DU11" s="128"/>
      <c r="DV11" s="128"/>
      <c r="DW11" s="128"/>
      <c r="DX11" s="128"/>
      <c r="DY11" s="128"/>
      <c r="DZ11" s="128"/>
      <c r="EA11" s="128"/>
      <c r="EB11" s="128"/>
      <c r="EC11" s="128"/>
      <c r="ED11" s="128"/>
      <c r="EE11" s="128"/>
      <c r="EF11" s="128"/>
      <c r="EG11" s="128"/>
      <c r="EH11" s="128"/>
      <c r="EI11" s="128"/>
      <c r="EJ11" s="128"/>
      <c r="EK11" s="128"/>
      <c r="EL11" s="128"/>
      <c r="EM11" s="128"/>
      <c r="EN11" s="128"/>
      <c r="EO11" s="128"/>
      <c r="EP11" s="128"/>
      <c r="EQ11" s="128"/>
      <c r="ER11" s="128"/>
      <c r="ES11" s="128"/>
      <c r="ET11" s="128"/>
      <c r="EU11" s="128"/>
      <c r="EV11" s="128"/>
      <c r="EW11" s="128"/>
      <c r="EX11" s="128"/>
      <c r="EY11" s="128"/>
      <c r="EZ11" s="128"/>
      <c r="FA11" s="128"/>
      <c r="FB11" s="128"/>
      <c r="FC11" s="128"/>
      <c r="FD11" s="128"/>
      <c r="FE11" s="128"/>
      <c r="FF11" s="128"/>
      <c r="FG11" s="128"/>
      <c r="FH11" s="128"/>
      <c r="FI11" s="128"/>
      <c r="FJ11" s="128"/>
      <c r="FK11" s="128"/>
      <c r="FL11" s="128"/>
      <c r="FM11" s="128"/>
      <c r="FN11" s="128"/>
      <c r="FO11" s="128"/>
      <c r="FP11" s="128"/>
      <c r="FQ11" s="128"/>
      <c r="FR11" s="128"/>
      <c r="FS11" s="128"/>
      <c r="FT11" s="128"/>
      <c r="FU11" s="128"/>
      <c r="FV11" s="128"/>
      <c r="FW11" s="128"/>
      <c r="FX11" s="128"/>
      <c r="FY11" s="128"/>
      <c r="FZ11" s="128"/>
      <c r="GA11" s="128"/>
      <c r="GB11" s="128"/>
      <c r="GC11" s="128"/>
      <c r="GD11" s="128"/>
      <c r="GE11" s="128"/>
      <c r="GF11" s="128"/>
      <c r="GG11" s="128"/>
      <c r="GH11" s="128"/>
      <c r="GI11" s="128"/>
      <c r="GJ11" s="128"/>
      <c r="GK11" s="128"/>
      <c r="GL11" s="128"/>
      <c r="GM11" s="128"/>
      <c r="GN11" s="128"/>
      <c r="GO11" s="128"/>
      <c r="GP11" s="128"/>
      <c r="GQ11" s="128"/>
      <c r="GR11" s="128"/>
      <c r="GS11" s="128"/>
      <c r="GT11" s="128"/>
      <c r="GU11" s="128"/>
      <c r="GV11" s="128"/>
      <c r="GW11" s="128"/>
      <c r="GX11" s="128"/>
      <c r="GY11" s="128"/>
      <c r="GZ11" s="128"/>
      <c r="HA11" s="128"/>
      <c r="HB11" s="128"/>
      <c r="HC11" s="128"/>
      <c r="HD11" s="128"/>
      <c r="HE11" s="128"/>
      <c r="HF11" s="128"/>
      <c r="HG11" s="128"/>
      <c r="HH11" s="128"/>
      <c r="HI11" s="128"/>
      <c r="HJ11" s="128"/>
      <c r="HK11" s="128"/>
      <c r="HL11" s="128"/>
      <c r="HM11" s="128"/>
      <c r="HN11" s="128"/>
      <c r="HO11" s="128"/>
      <c r="HP11" s="128"/>
      <c r="HQ11" s="128"/>
      <c r="HR11" s="128"/>
      <c r="HS11" s="128"/>
      <c r="HT11" s="128"/>
      <c r="HU11" s="128"/>
      <c r="HV11" s="128"/>
      <c r="HW11" s="128"/>
      <c r="HX11" s="128"/>
      <c r="HY11" s="128"/>
      <c r="HZ11" s="128"/>
      <c r="IA11" s="128"/>
      <c r="IB11" s="128"/>
      <c r="IC11" s="128"/>
      <c r="ID11" s="128"/>
      <c r="IE11" s="128"/>
      <c r="IF11" s="128"/>
      <c r="IG11" s="128"/>
      <c r="IH11" s="128"/>
      <c r="II11" s="128"/>
      <c r="IJ11" s="128"/>
      <c r="IK11" s="128"/>
      <c r="IL11" s="128"/>
      <c r="IM11" s="128"/>
      <c r="IN11" s="128"/>
      <c r="IO11" s="128"/>
      <c r="IP11" s="128"/>
      <c r="IQ11" s="128"/>
      <c r="IR11" s="128"/>
      <c r="IS11" s="128"/>
      <c r="IT11" s="128"/>
      <c r="IU11" s="128"/>
      <c r="IV11" s="128"/>
      <c r="IW11" s="128"/>
      <c r="IX11" s="128"/>
      <c r="IY11" s="128"/>
      <c r="IZ11" s="128"/>
      <c r="JA11" s="128"/>
      <c r="JB11" s="128"/>
      <c r="JC11" s="128"/>
      <c r="JD11" s="128"/>
      <c r="JE11" s="128"/>
      <c r="JF11" s="128"/>
      <c r="JG11" s="128"/>
      <c r="JH11" s="128"/>
      <c r="JI11" s="128"/>
      <c r="JJ11" s="128"/>
      <c r="JK11" s="128"/>
      <c r="JL11" s="128"/>
      <c r="JM11" s="128"/>
      <c r="JN11" s="128"/>
      <c r="JO11" s="128"/>
      <c r="JP11" s="128"/>
      <c r="JQ11" s="128"/>
      <c r="JR11" s="128"/>
      <c r="JS11" s="128"/>
      <c r="JT11" s="128"/>
      <c r="JU11" s="128"/>
      <c r="JV11" s="128"/>
      <c r="JW11" s="128"/>
      <c r="JX11" s="128"/>
      <c r="JY11" s="128"/>
      <c r="JZ11" s="128"/>
      <c r="KA11" s="128"/>
      <c r="KB11" s="128"/>
      <c r="KC11" s="128"/>
      <c r="KD11" s="128"/>
      <c r="KE11" s="128"/>
      <c r="KF11" s="128"/>
      <c r="KG11" s="128"/>
      <c r="KH11" s="128"/>
      <c r="KI11" s="128"/>
      <c r="KJ11" s="128"/>
      <c r="KK11" s="128"/>
      <c r="KL11" s="128"/>
      <c r="KM11" s="128"/>
      <c r="KN11" s="128"/>
      <c r="KO11" s="128"/>
      <c r="KP11" s="128"/>
      <c r="KQ11" s="128"/>
      <c r="KR11" s="128"/>
      <c r="KS11" s="128"/>
      <c r="KT11" s="128"/>
      <c r="KU11" s="128"/>
      <c r="KV11" s="128"/>
      <c r="KW11" s="128"/>
      <c r="KX11" s="128"/>
      <c r="KY11" s="128"/>
      <c r="KZ11" s="128"/>
      <c r="LA11" s="128"/>
      <c r="LB11" s="128"/>
      <c r="LC11" s="128"/>
      <c r="LD11" s="128"/>
      <c r="LE11" s="128"/>
      <c r="LF11" s="128"/>
      <c r="LG11" s="128"/>
      <c r="LH11" s="128"/>
      <c r="LI11" s="128"/>
      <c r="LJ11" s="128"/>
      <c r="LK11" s="128"/>
      <c r="LL11" s="128"/>
      <c r="LM11" s="128"/>
      <c r="LN11" s="128"/>
      <c r="LO11" s="128"/>
      <c r="LP11" s="128"/>
      <c r="LQ11" s="128"/>
      <c r="LR11" s="128"/>
      <c r="LS11" s="128"/>
      <c r="LT11" s="128"/>
      <c r="LU11" s="128"/>
      <c r="LV11" s="128"/>
      <c r="LW11" s="128"/>
      <c r="LX11" s="128"/>
      <c r="LY11" s="128"/>
      <c r="LZ11" s="128"/>
      <c r="MA11" s="128"/>
      <c r="MB11" s="128"/>
      <c r="MC11" s="128"/>
      <c r="MD11" s="128"/>
      <c r="ME11" s="128"/>
      <c r="MF11" s="128"/>
      <c r="MG11" s="128"/>
      <c r="MH11" s="128"/>
      <c r="MI11" s="128"/>
      <c r="MJ11" s="128"/>
      <c r="MK11" s="128"/>
      <c r="ML11" s="128"/>
      <c r="MM11" s="128"/>
      <c r="MN11" s="128"/>
      <c r="MO11" s="128"/>
      <c r="MP11" s="128"/>
      <c r="MQ11" s="128"/>
      <c r="MR11" s="128"/>
      <c r="MS11" s="128"/>
      <c r="MT11" s="128"/>
      <c r="MU11" s="128"/>
      <c r="MV11" s="128"/>
      <c r="MW11" s="128"/>
      <c r="MX11" s="128"/>
      <c r="MY11" s="128"/>
      <c r="MZ11" s="128"/>
      <c r="NA11" s="128"/>
      <c r="NB11" s="128"/>
      <c r="NC11" s="128"/>
      <c r="ND11" s="128"/>
      <c r="NE11" s="128"/>
      <c r="NF11" s="128"/>
      <c r="NG11" s="128"/>
      <c r="NH11" s="128"/>
      <c r="NI11" s="128"/>
      <c r="NJ11" s="128"/>
      <c r="NK11" s="128"/>
      <c r="NL11" s="128"/>
      <c r="NM11" s="128"/>
      <c r="NN11" s="128"/>
      <c r="NO11" s="128"/>
      <c r="NP11" s="128"/>
      <c r="NQ11" s="128"/>
      <c r="NR11" s="128"/>
      <c r="NS11" s="128"/>
      <c r="NT11" s="128"/>
      <c r="NU11" s="128"/>
      <c r="NV11" s="128"/>
      <c r="NW11" s="128"/>
      <c r="NX11" s="128"/>
      <c r="NY11" s="128"/>
      <c r="NZ11" s="128"/>
      <c r="OA11" s="128"/>
      <c r="OB11" s="128"/>
      <c r="OC11" s="128"/>
      <c r="OD11" s="128"/>
      <c r="OE11" s="128"/>
      <c r="OF11" s="128"/>
      <c r="OG11" s="128"/>
      <c r="OH11" s="128"/>
      <c r="OI11" s="128"/>
      <c r="OJ11" s="128"/>
      <c r="OK11" s="128"/>
      <c r="OL11" s="128"/>
      <c r="OM11" s="128"/>
      <c r="ON11" s="128"/>
      <c r="OO11" s="128"/>
      <c r="OP11" s="128"/>
      <c r="OQ11" s="128"/>
      <c r="OR11" s="128"/>
      <c r="OS11" s="128"/>
      <c r="OT11" s="128"/>
      <c r="OU11" s="128"/>
      <c r="OV11" s="128"/>
      <c r="OW11" s="128"/>
      <c r="OX11" s="128"/>
      <c r="OY11" s="128"/>
      <c r="OZ11" s="128"/>
      <c r="PA11" s="128"/>
      <c r="PB11" s="128"/>
      <c r="PC11" s="128"/>
      <c r="PD11" s="128"/>
      <c r="PE11" s="128"/>
      <c r="PF11" s="128"/>
      <c r="PG11" s="128"/>
      <c r="PH11" s="128"/>
      <c r="PI11" s="128"/>
      <c r="PJ11" s="128"/>
      <c r="PK11" s="128"/>
      <c r="PL11" s="128"/>
      <c r="PM11" s="128"/>
      <c r="PN11" s="128"/>
      <c r="PO11" s="128"/>
      <c r="PP11" s="128"/>
      <c r="PQ11" s="128"/>
      <c r="PR11" s="128"/>
      <c r="PS11" s="128"/>
      <c r="PT11" s="128"/>
      <c r="PU11" s="128"/>
      <c r="PV11" s="128"/>
      <c r="PW11" s="128"/>
      <c r="PX11" s="128"/>
      <c r="PY11" s="128"/>
      <c r="PZ11" s="128"/>
      <c r="QA11" s="128"/>
      <c r="QB11" s="128"/>
      <c r="QC11" s="128"/>
      <c r="QD11" s="128"/>
      <c r="QE11" s="128"/>
      <c r="QF11" s="128"/>
      <c r="QG11" s="128"/>
      <c r="QH11" s="128"/>
      <c r="QI11" s="128"/>
      <c r="QJ11" s="128"/>
      <c r="QK11" s="128"/>
      <c r="QL11" s="128"/>
      <c r="QM11" s="128"/>
      <c r="QN11" s="128"/>
      <c r="QO11" s="128"/>
      <c r="QP11" s="128"/>
      <c r="QQ11" s="128"/>
      <c r="QR11" s="128"/>
      <c r="QS11" s="128"/>
      <c r="QT11" s="128"/>
      <c r="QU11" s="128"/>
      <c r="QV11" s="128"/>
      <c r="QW11" s="128"/>
      <c r="QX11" s="128"/>
      <c r="QY11" s="128"/>
      <c r="QZ11" s="128"/>
      <c r="RA11" s="128"/>
      <c r="RB11" s="128"/>
      <c r="RC11" s="128"/>
      <c r="RD11" s="128"/>
      <c r="RE11" s="128"/>
      <c r="RF11" s="128"/>
      <c r="RG11" s="128"/>
      <c r="RH11" s="128"/>
      <c r="RI11" s="128"/>
      <c r="RJ11" s="128"/>
      <c r="RK11" s="128"/>
      <c r="RL11" s="128"/>
      <c r="RM11" s="128"/>
      <c r="RN11" s="128"/>
      <c r="RO11" s="128"/>
      <c r="RP11" s="128"/>
      <c r="RQ11" s="128"/>
      <c r="RR11" s="128"/>
      <c r="RS11" s="128"/>
      <c r="RT11" s="128"/>
      <c r="RU11" s="128"/>
      <c r="RV11" s="128"/>
      <c r="RW11" s="128"/>
      <c r="RX11" s="128"/>
      <c r="RY11" s="128"/>
      <c r="RZ11" s="128"/>
      <c r="SA11" s="128"/>
      <c r="SB11" s="128"/>
      <c r="SC11" s="128"/>
      <c r="SD11" s="128"/>
      <c r="SE11" s="128"/>
      <c r="SF11" s="128"/>
      <c r="SG11" s="128"/>
      <c r="SH11" s="128"/>
      <c r="SI11" s="128"/>
      <c r="SJ11" s="128"/>
      <c r="SK11" s="128"/>
      <c r="SL11" s="128"/>
      <c r="SM11" s="128"/>
      <c r="SN11" s="128"/>
      <c r="SO11" s="128"/>
      <c r="SP11" s="128"/>
      <c r="SQ11" s="128"/>
      <c r="SR11" s="128"/>
      <c r="SS11" s="128"/>
      <c r="ST11" s="128"/>
      <c r="SU11" s="128"/>
      <c r="SV11" s="128"/>
      <c r="SW11" s="128"/>
      <c r="SX11" s="128"/>
      <c r="SY11" s="128"/>
      <c r="SZ11" s="128"/>
      <c r="TA11" s="128"/>
      <c r="TB11" s="128"/>
      <c r="TC11" s="128"/>
      <c r="TD11" s="128"/>
      <c r="TE11" s="128"/>
      <c r="TF11" s="128"/>
      <c r="TG11" s="128"/>
      <c r="TH11" s="128"/>
      <c r="TI11" s="128"/>
      <c r="TJ11" s="128"/>
      <c r="TK11" s="128"/>
      <c r="TL11" s="128"/>
      <c r="TM11" s="128"/>
      <c r="TN11" s="128"/>
      <c r="TO11" s="128"/>
      <c r="TP11" s="128"/>
      <c r="TQ11" s="128"/>
      <c r="TR11" s="128"/>
      <c r="TS11" s="128"/>
      <c r="TT11" s="128"/>
      <c r="TU11" s="128"/>
      <c r="TV11" s="128"/>
      <c r="TW11" s="128"/>
      <c r="TX11" s="128"/>
      <c r="TY11" s="128"/>
      <c r="TZ11" s="128"/>
      <c r="UA11" s="128"/>
      <c r="UB11" s="128"/>
      <c r="UC11" s="128"/>
      <c r="UD11" s="128"/>
      <c r="UE11" s="128"/>
      <c r="UF11" s="128"/>
      <c r="UG11" s="128"/>
      <c r="UH11" s="128"/>
      <c r="UI11" s="128"/>
      <c r="UJ11" s="128"/>
      <c r="UK11" s="128"/>
      <c r="UL11" s="128"/>
      <c r="UM11" s="128"/>
      <c r="UN11" s="128"/>
      <c r="UO11" s="128"/>
      <c r="UP11" s="128"/>
      <c r="UQ11" s="128"/>
      <c r="UR11" s="128"/>
      <c r="US11" s="128"/>
      <c r="UT11" s="128"/>
      <c r="UU11" s="128"/>
      <c r="UV11" s="128"/>
      <c r="UW11" s="128"/>
      <c r="UX11" s="128"/>
      <c r="UY11" s="128"/>
      <c r="UZ11" s="128"/>
      <c r="VA11" s="128"/>
      <c r="VB11" s="128"/>
      <c r="VC11" s="128"/>
      <c r="VD11" s="128"/>
      <c r="VE11" s="128"/>
      <c r="VF11" s="128"/>
      <c r="VG11" s="128"/>
      <c r="VH11" s="128"/>
      <c r="VI11" s="128"/>
      <c r="VJ11" s="128"/>
      <c r="VK11" s="128"/>
      <c r="VL11" s="128"/>
      <c r="VM11" s="128"/>
      <c r="VN11" s="128"/>
      <c r="VO11" s="128"/>
      <c r="VP11" s="128"/>
      <c r="VQ11" s="128"/>
      <c r="VR11" s="128"/>
      <c r="VS11" s="128"/>
      <c r="VT11" s="128"/>
      <c r="VU11" s="128"/>
      <c r="VV11" s="128"/>
      <c r="VW11" s="128"/>
      <c r="VX11" s="128"/>
      <c r="VY11" s="128"/>
      <c r="VZ11" s="128"/>
      <c r="WA11" s="128"/>
      <c r="WB11" s="128"/>
      <c r="WC11" s="128"/>
      <c r="WD11" s="128"/>
      <c r="WE11" s="128"/>
      <c r="WF11" s="128"/>
      <c r="WG11" s="128"/>
      <c r="WH11" s="128"/>
      <c r="WI11" s="128"/>
      <c r="WJ11" s="128"/>
      <c r="WK11" s="128"/>
      <c r="WL11" s="128"/>
      <c r="WM11" s="128"/>
      <c r="WN11" s="128"/>
      <c r="WO11" s="128"/>
      <c r="WP11" s="128"/>
      <c r="WQ11" s="128"/>
      <c r="WR11" s="128"/>
      <c r="WS11" s="128"/>
      <c r="WT11" s="128"/>
      <c r="WU11" s="128"/>
      <c r="WV11" s="128"/>
      <c r="WW11" s="128"/>
      <c r="WX11" s="128"/>
      <c r="WY11" s="128"/>
      <c r="WZ11" s="128"/>
      <c r="XA11" s="128"/>
      <c r="XB11" s="128"/>
      <c r="XC11" s="128"/>
      <c r="XD11" s="128"/>
      <c r="XE11" s="128"/>
      <c r="XF11" s="128"/>
      <c r="XG11" s="128"/>
      <c r="XH11" s="128"/>
      <c r="XI11" s="128"/>
      <c r="XJ11" s="128"/>
      <c r="XK11" s="128"/>
      <c r="XL11" s="128"/>
      <c r="XM11" s="128"/>
      <c r="XN11" s="128"/>
      <c r="XO11" s="128"/>
      <c r="XP11" s="128"/>
      <c r="XQ11" s="128"/>
      <c r="XR11" s="128"/>
      <c r="XS11" s="128"/>
      <c r="XT11" s="128"/>
      <c r="XU11" s="128"/>
      <c r="XV11" s="128"/>
      <c r="XW11" s="128"/>
      <c r="XX11" s="128"/>
      <c r="XY11" s="128"/>
      <c r="XZ11" s="128"/>
      <c r="YA11" s="128"/>
      <c r="YB11" s="128"/>
      <c r="YC11" s="128"/>
      <c r="YD11" s="128"/>
      <c r="YE11" s="128"/>
      <c r="YF11" s="128"/>
      <c r="YG11" s="128"/>
      <c r="YH11" s="128"/>
      <c r="YI11" s="128"/>
      <c r="YJ11" s="128"/>
      <c r="YK11" s="128"/>
      <c r="YL11" s="128"/>
      <c r="YM11" s="128"/>
      <c r="YN11" s="128"/>
      <c r="YO11" s="128"/>
      <c r="YP11" s="128"/>
      <c r="YQ11" s="128"/>
      <c r="YR11" s="128"/>
      <c r="YS11" s="128"/>
      <c r="YT11" s="128"/>
      <c r="YU11" s="128"/>
      <c r="YV11" s="128"/>
      <c r="YW11" s="128"/>
      <c r="YX11" s="128"/>
      <c r="YY11" s="128"/>
      <c r="YZ11" s="128"/>
      <c r="ZA11" s="128"/>
      <c r="ZB11" s="128"/>
      <c r="ZC11" s="128"/>
      <c r="ZD11" s="128"/>
      <c r="ZE11" s="128"/>
      <c r="ZF11" s="128"/>
      <c r="ZG11" s="128"/>
      <c r="ZH11" s="128"/>
      <c r="ZI11" s="128"/>
      <c r="ZJ11" s="128"/>
      <c r="ZK11" s="128"/>
      <c r="ZL11" s="128"/>
      <c r="ZM11" s="128"/>
      <c r="ZN11" s="128"/>
      <c r="ZO11" s="128"/>
      <c r="ZP11" s="128"/>
      <c r="ZQ11" s="128"/>
      <c r="ZR11" s="128"/>
      <c r="ZS11" s="128"/>
      <c r="ZT11" s="128"/>
      <c r="ZU11" s="128"/>
      <c r="ZV11" s="128"/>
      <c r="ZW11" s="128"/>
      <c r="ZX11" s="128"/>
      <c r="ZY11" s="128"/>
      <c r="ZZ11" s="128"/>
      <c r="AAA11" s="128"/>
      <c r="AAB11" s="128"/>
      <c r="AAC11" s="128"/>
      <c r="AAD11" s="128"/>
      <c r="AAE11" s="128"/>
      <c r="AAF11" s="128"/>
      <c r="AAG11" s="128"/>
      <c r="AAH11" s="128"/>
      <c r="AAI11" s="128"/>
      <c r="AAJ11" s="128"/>
      <c r="AAK11" s="128"/>
      <c r="AAL11" s="128"/>
      <c r="AAM11" s="128"/>
      <c r="AAN11" s="128"/>
      <c r="AAO11" s="128"/>
      <c r="AAP11" s="128"/>
      <c r="AAQ11" s="128"/>
      <c r="AAR11" s="128"/>
      <c r="AAS11" s="128"/>
      <c r="AAT11" s="128"/>
      <c r="AAU11" s="128"/>
      <c r="AAV11" s="128"/>
      <c r="AAW11" s="128"/>
      <c r="AAX11" s="128"/>
      <c r="AAY11" s="128"/>
      <c r="AAZ11" s="128"/>
      <c r="ABA11" s="128"/>
      <c r="ABB11" s="128"/>
      <c r="ABC11" s="128"/>
      <c r="ABD11" s="128"/>
      <c r="ABE11" s="128"/>
      <c r="ABF11" s="128"/>
      <c r="ABG11" s="128"/>
      <c r="ABH11" s="128"/>
      <c r="ABI11" s="128"/>
      <c r="ABJ11" s="128"/>
      <c r="ABK11" s="128"/>
      <c r="ABL11" s="128"/>
      <c r="ABM11" s="128"/>
      <c r="ABN11" s="128"/>
      <c r="ABO11" s="128"/>
      <c r="ABP11" s="128"/>
      <c r="ABQ11" s="128"/>
      <c r="ABR11" s="128"/>
      <c r="ABS11" s="128"/>
      <c r="ABT11" s="128"/>
      <c r="ABU11" s="128"/>
      <c r="ABV11" s="128"/>
      <c r="ABW11" s="128"/>
      <c r="ABX11" s="128"/>
      <c r="ABY11" s="128"/>
      <c r="ABZ11" s="128"/>
      <c r="ACA11" s="128"/>
      <c r="ACB11" s="128"/>
      <c r="ACC11" s="128"/>
      <c r="ACD11" s="128"/>
      <c r="ACE11" s="128"/>
      <c r="ACF11" s="128"/>
      <c r="ACG11" s="128"/>
      <c r="ACH11" s="128"/>
      <c r="ACI11" s="128"/>
      <c r="ACJ11" s="128"/>
      <c r="ACK11" s="128"/>
      <c r="ACL11" s="128"/>
      <c r="ACM11" s="128"/>
      <c r="ACN11" s="128"/>
      <c r="ACO11" s="128"/>
      <c r="ACP11" s="128"/>
      <c r="ACQ11" s="128"/>
      <c r="ACR11" s="128"/>
      <c r="ACS11" s="128"/>
      <c r="ACT11" s="128"/>
      <c r="ACU11" s="128"/>
      <c r="ACV11" s="128"/>
      <c r="ACW11" s="128"/>
      <c r="ACX11" s="128"/>
      <c r="ACY11" s="128"/>
      <c r="ACZ11" s="128"/>
      <c r="ADA11" s="128"/>
      <c r="ADB11" s="128"/>
      <c r="ADC11" s="128"/>
      <c r="ADD11" s="128"/>
      <c r="ADE11" s="128"/>
      <c r="ADF11" s="128"/>
      <c r="ADG11" s="128"/>
      <c r="ADH11" s="128"/>
      <c r="ADI11" s="128"/>
      <c r="ADJ11" s="128"/>
      <c r="ADK11" s="128"/>
      <c r="ADL11" s="128"/>
      <c r="ADM11" s="128"/>
      <c r="ADN11" s="128"/>
      <c r="ADO11" s="128"/>
      <c r="ADP11" s="128"/>
      <c r="ADQ11" s="128"/>
      <c r="ADR11" s="128"/>
      <c r="ADS11" s="128"/>
      <c r="ADT11" s="128"/>
      <c r="ADU11" s="128"/>
      <c r="ADV11" s="128"/>
      <c r="ADW11" s="128"/>
      <c r="ADX11" s="128"/>
      <c r="ADY11" s="128"/>
      <c r="ADZ11" s="128"/>
      <c r="AEA11" s="128"/>
      <c r="AEB11" s="128"/>
      <c r="AEC11" s="128"/>
      <c r="AED11" s="128"/>
      <c r="AEE11" s="128"/>
      <c r="AEF11" s="128"/>
      <c r="AEG11" s="128"/>
      <c r="AEH11" s="128"/>
      <c r="AEI11" s="128"/>
      <c r="AEJ11" s="128"/>
      <c r="AEK11" s="128"/>
      <c r="AEL11" s="128"/>
      <c r="AEM11" s="128"/>
      <c r="AEN11" s="128"/>
      <c r="AEO11" s="128"/>
      <c r="AEP11" s="128"/>
      <c r="AEQ11" s="128"/>
      <c r="AER11" s="128"/>
      <c r="AES11" s="128"/>
      <c r="AET11" s="128"/>
      <c r="AEU11" s="128"/>
      <c r="AEV11" s="128"/>
      <c r="AEW11" s="128"/>
      <c r="AEX11" s="128"/>
      <c r="AEY11" s="128"/>
      <c r="AEZ11" s="128"/>
      <c r="AFA11" s="128"/>
      <c r="AFB11" s="128"/>
      <c r="AFC11" s="128"/>
      <c r="AFD11" s="128"/>
      <c r="AFE11" s="128"/>
      <c r="AFF11" s="128"/>
      <c r="AFG11" s="128"/>
      <c r="AFH11" s="128"/>
      <c r="AFI11" s="128"/>
      <c r="AFJ11" s="128"/>
      <c r="AFK11" s="128"/>
      <c r="AFL11" s="128"/>
      <c r="AFM11" s="128"/>
      <c r="AFN11" s="128"/>
      <c r="AFO11" s="128"/>
      <c r="AFP11" s="128"/>
      <c r="AFQ11" s="128"/>
      <c r="AFR11" s="128"/>
      <c r="AFS11" s="128"/>
      <c r="AFT11" s="128"/>
      <c r="AFU11" s="128"/>
      <c r="AFV11" s="128"/>
      <c r="AFW11" s="128"/>
      <c r="AFX11" s="128"/>
      <c r="AFY11" s="128"/>
      <c r="AFZ11" s="128"/>
      <c r="AGA11" s="128"/>
      <c r="AGB11" s="128"/>
      <c r="AGC11" s="128"/>
      <c r="AGD11" s="128"/>
      <c r="AGE11" s="128"/>
      <c r="AGF11" s="128"/>
      <c r="AGG11" s="128"/>
      <c r="AGH11" s="128"/>
      <c r="AGI11" s="128"/>
      <c r="AGJ11" s="128"/>
      <c r="AGK11" s="128"/>
      <c r="AGL11" s="128"/>
      <c r="AGM11" s="128"/>
      <c r="AGN11" s="128"/>
      <c r="AGO11" s="128"/>
      <c r="AGP11" s="128"/>
      <c r="AGQ11" s="128"/>
      <c r="AGR11" s="128"/>
      <c r="AGS11" s="128"/>
      <c r="AGT11" s="128"/>
      <c r="AGU11" s="128"/>
      <c r="AGV11" s="128"/>
      <c r="AGW11" s="128"/>
      <c r="AGX11" s="128"/>
      <c r="AGY11" s="128"/>
      <c r="AGZ11" s="128"/>
      <c r="AHA11" s="128"/>
      <c r="AHB11" s="128"/>
      <c r="AHC11" s="128"/>
      <c r="AHD11" s="128"/>
      <c r="AHE11" s="128"/>
      <c r="AHF11" s="128"/>
      <c r="AHG11" s="128"/>
      <c r="AHH11" s="128"/>
      <c r="AHI11" s="128"/>
      <c r="AHJ11" s="128"/>
      <c r="AHK11" s="128"/>
      <c r="AHL11" s="128"/>
      <c r="AHM11" s="128"/>
      <c r="AHN11" s="128"/>
      <c r="AHO11" s="128"/>
      <c r="AHP11" s="128"/>
      <c r="AHQ11" s="128"/>
      <c r="AHR11" s="128"/>
      <c r="AHS11" s="128"/>
      <c r="AHT11" s="128"/>
      <c r="AHU11" s="128"/>
      <c r="AHV11" s="128"/>
      <c r="AHW11" s="128"/>
      <c r="AHX11" s="128"/>
      <c r="AHY11" s="128"/>
      <c r="AHZ11" s="128"/>
      <c r="AIA11" s="128"/>
      <c r="AIB11" s="128"/>
      <c r="AIC11" s="128"/>
      <c r="AID11" s="128"/>
      <c r="AIE11" s="128"/>
      <c r="AIF11" s="128"/>
      <c r="AIG11" s="128"/>
      <c r="AIH11" s="128"/>
      <c r="AII11" s="128"/>
      <c r="AIJ11" s="128"/>
      <c r="AIK11" s="128"/>
      <c r="AIL11" s="128"/>
      <c r="AIM11" s="128"/>
      <c r="AIN11" s="128"/>
      <c r="AIO11" s="128"/>
      <c r="AIP11" s="128"/>
      <c r="AIQ11" s="128"/>
      <c r="AIR11" s="128"/>
      <c r="AIS11" s="128"/>
      <c r="AIT11" s="128"/>
      <c r="AIU11" s="128"/>
      <c r="AIV11" s="128"/>
      <c r="AIW11" s="128"/>
      <c r="AIX11" s="128"/>
      <c r="AIY11" s="128"/>
      <c r="AIZ11" s="128"/>
      <c r="AJA11" s="128"/>
      <c r="AJB11" s="128"/>
      <c r="AJC11" s="128"/>
      <c r="AJD11" s="128"/>
      <c r="AJE11" s="128"/>
      <c r="AJF11" s="128"/>
      <c r="AJG11" s="128"/>
      <c r="AJH11" s="128"/>
      <c r="AJI11" s="128"/>
      <c r="AJJ11" s="128"/>
      <c r="AJK11" s="128"/>
      <c r="AJL11" s="128"/>
      <c r="AJM11" s="128"/>
      <c r="AJN11" s="128"/>
      <c r="AJO11" s="128"/>
      <c r="AJP11" s="128"/>
      <c r="AJQ11" s="128"/>
      <c r="AJR11" s="128"/>
      <c r="AJS11" s="128"/>
      <c r="AJT11" s="128"/>
      <c r="AJU11" s="128"/>
      <c r="AJV11" s="128"/>
      <c r="AJW11" s="128"/>
      <c r="AJX11" s="128"/>
      <c r="AJY11" s="128"/>
      <c r="AJZ11" s="128"/>
      <c r="AKA11" s="128"/>
      <c r="AKB11" s="128"/>
      <c r="AKC11" s="128"/>
      <c r="AKD11" s="128"/>
      <c r="AKE11" s="128"/>
      <c r="AKF11" s="128"/>
      <c r="AKG11" s="128"/>
      <c r="AKH11" s="128"/>
      <c r="AKI11" s="128"/>
      <c r="AKJ11" s="128"/>
      <c r="AKK11" s="128"/>
      <c r="AKL11" s="128"/>
      <c r="AKM11" s="128"/>
      <c r="AKN11" s="128"/>
      <c r="AKO11" s="128"/>
      <c r="AKP11" s="128"/>
      <c r="AKQ11" s="128"/>
      <c r="AKR11" s="128"/>
      <c r="AKS11" s="128"/>
      <c r="AKT11" s="128"/>
      <c r="AKU11" s="128"/>
      <c r="AKV11" s="128"/>
      <c r="AKW11" s="128"/>
      <c r="AKX11" s="128"/>
      <c r="AKY11" s="128"/>
      <c r="AKZ11" s="128"/>
      <c r="ALA11" s="128"/>
      <c r="ALB11" s="128"/>
      <c r="ALC11" s="128"/>
      <c r="ALD11" s="128"/>
      <c r="ALE11" s="128"/>
      <c r="ALF11" s="128"/>
      <c r="ALG11" s="128"/>
      <c r="ALH11" s="128"/>
      <c r="ALI11" s="128"/>
      <c r="ALJ11" s="128"/>
      <c r="ALK11" s="128"/>
      <c r="ALL11" s="128"/>
      <c r="ALM11" s="128"/>
      <c r="ALN11" s="128"/>
      <c r="ALO11" s="128"/>
      <c r="ALP11" s="128"/>
      <c r="ALQ11" s="128"/>
      <c r="ALR11" s="128"/>
      <c r="ALS11" s="128"/>
      <c r="ALT11" s="128"/>
      <c r="ALU11" s="128"/>
      <c r="ALV11" s="128"/>
      <c r="ALW11" s="128"/>
      <c r="ALX11" s="128"/>
      <c r="ALY11" s="128"/>
      <c r="ALZ11" s="128"/>
      <c r="AMA11" s="128"/>
      <c r="AMB11" s="128"/>
      <c r="AMC11" s="128"/>
      <c r="AMD11" s="128"/>
      <c r="AME11" s="128"/>
      <c r="AMF11" s="128"/>
      <c r="AMG11" s="128"/>
      <c r="AMH11" s="128"/>
      <c r="AMI11" s="128"/>
      <c r="AMJ11" s="128"/>
    </row>
    <row r="12" customFormat="false" ht="13.4" hidden="false" customHeight="false" outlineLevel="0" collapsed="false">
      <c r="A12" s="128" t="s">
        <v>216</v>
      </c>
      <c r="B12" s="0" t="s">
        <v>217</v>
      </c>
      <c r="D12" s="127"/>
      <c r="E12" s="127"/>
      <c r="F12" s="128"/>
      <c r="G12" s="128"/>
      <c r="H12" s="128"/>
      <c r="I12" s="128"/>
      <c r="J12" s="128"/>
      <c r="K12" s="128"/>
      <c r="L12" s="128"/>
      <c r="M12" s="128"/>
      <c r="N12" s="128"/>
      <c r="O12" s="128"/>
      <c r="P12" s="128"/>
      <c r="Q12" s="128"/>
      <c r="R12" s="128"/>
      <c r="S12" s="128"/>
      <c r="T12" s="128"/>
      <c r="U12" s="128"/>
      <c r="V12" s="128"/>
      <c r="W12" s="128"/>
      <c r="X12" s="128"/>
      <c r="Y12" s="128"/>
      <c r="Z12" s="128"/>
      <c r="AA12" s="128"/>
      <c r="AB12" s="128"/>
      <c r="AC12" s="128"/>
      <c r="AD12" s="128"/>
      <c r="AE12" s="128"/>
      <c r="AF12" s="128"/>
      <c r="AG12" s="128"/>
      <c r="AH12" s="128"/>
      <c r="AI12" s="128"/>
      <c r="AJ12" s="128"/>
      <c r="AK12" s="128"/>
      <c r="AL12" s="128"/>
      <c r="AM12" s="128"/>
      <c r="AN12" s="128"/>
      <c r="AO12" s="128"/>
      <c r="AP12" s="128"/>
      <c r="AQ12" s="128"/>
      <c r="AR12" s="128"/>
      <c r="AS12" s="128"/>
      <c r="AT12" s="128"/>
      <c r="AU12" s="128"/>
      <c r="AV12" s="128"/>
      <c r="AW12" s="128"/>
      <c r="AX12" s="128"/>
      <c r="AY12" s="128"/>
      <c r="AZ12" s="128"/>
      <c r="BA12" s="128"/>
      <c r="BB12" s="128"/>
      <c r="BC12" s="128"/>
      <c r="BD12" s="128"/>
      <c r="BE12" s="128"/>
      <c r="BF12" s="128"/>
      <c r="BG12" s="128"/>
      <c r="BH12" s="128"/>
      <c r="BI12" s="128"/>
      <c r="BJ12" s="128"/>
      <c r="BK12" s="128"/>
      <c r="BL12" s="128"/>
      <c r="BM12" s="128"/>
      <c r="BN12" s="128"/>
      <c r="BO12" s="128"/>
      <c r="BP12" s="128"/>
      <c r="BQ12" s="128"/>
      <c r="BR12" s="128"/>
      <c r="BS12" s="128"/>
      <c r="BT12" s="128"/>
      <c r="BU12" s="128"/>
      <c r="BV12" s="128"/>
      <c r="BW12" s="128"/>
      <c r="BX12" s="128"/>
      <c r="BY12" s="128"/>
      <c r="BZ12" s="128"/>
      <c r="CA12" s="128"/>
      <c r="CB12" s="128"/>
      <c r="CC12" s="128"/>
      <c r="CD12" s="128"/>
      <c r="CE12" s="128"/>
      <c r="CF12" s="128"/>
      <c r="CG12" s="128"/>
      <c r="CH12" s="128"/>
      <c r="CI12" s="128"/>
      <c r="CJ12" s="128"/>
      <c r="CK12" s="128"/>
      <c r="CL12" s="128"/>
      <c r="CM12" s="128"/>
      <c r="CN12" s="128"/>
      <c r="CO12" s="128"/>
      <c r="CP12" s="128"/>
      <c r="CQ12" s="128"/>
      <c r="CR12" s="128"/>
      <c r="CS12" s="128"/>
      <c r="CT12" s="128"/>
      <c r="CU12" s="128"/>
      <c r="CV12" s="128"/>
      <c r="CW12" s="128"/>
      <c r="CX12" s="128"/>
      <c r="CY12" s="128"/>
      <c r="CZ12" s="128"/>
      <c r="DA12" s="128"/>
      <c r="DB12" s="128"/>
      <c r="DC12" s="128"/>
      <c r="DD12" s="128"/>
      <c r="DE12" s="128"/>
      <c r="DF12" s="128"/>
      <c r="DG12" s="128"/>
      <c r="DH12" s="128"/>
      <c r="DI12" s="128"/>
      <c r="DJ12" s="128"/>
      <c r="DK12" s="128"/>
      <c r="DL12" s="128"/>
      <c r="DM12" s="128"/>
      <c r="DN12" s="128"/>
      <c r="DO12" s="128"/>
      <c r="DP12" s="128"/>
      <c r="DQ12" s="128"/>
      <c r="DR12" s="128"/>
      <c r="DS12" s="128"/>
      <c r="DT12" s="128"/>
      <c r="DU12" s="128"/>
      <c r="DV12" s="128"/>
      <c r="DW12" s="128"/>
      <c r="DX12" s="128"/>
      <c r="DY12" s="128"/>
      <c r="DZ12" s="128"/>
      <c r="EA12" s="128"/>
      <c r="EB12" s="128"/>
      <c r="EC12" s="128"/>
      <c r="ED12" s="128"/>
      <c r="EE12" s="128"/>
      <c r="EF12" s="128"/>
      <c r="EG12" s="128"/>
      <c r="EH12" s="128"/>
      <c r="EI12" s="128"/>
      <c r="EJ12" s="128"/>
      <c r="EK12" s="128"/>
      <c r="EL12" s="128"/>
      <c r="EM12" s="128"/>
      <c r="EN12" s="128"/>
      <c r="EO12" s="128"/>
      <c r="EP12" s="128"/>
      <c r="EQ12" s="128"/>
      <c r="ER12" s="128"/>
      <c r="ES12" s="128"/>
      <c r="ET12" s="128"/>
      <c r="EU12" s="128"/>
      <c r="EV12" s="128"/>
      <c r="EW12" s="128"/>
      <c r="EX12" s="128"/>
      <c r="EY12" s="128"/>
      <c r="EZ12" s="128"/>
      <c r="FA12" s="128"/>
      <c r="FB12" s="128"/>
      <c r="FC12" s="128"/>
      <c r="FD12" s="128"/>
      <c r="FE12" s="128"/>
      <c r="FF12" s="128"/>
      <c r="FG12" s="128"/>
      <c r="FH12" s="128"/>
      <c r="FI12" s="128"/>
      <c r="FJ12" s="128"/>
      <c r="FK12" s="128"/>
      <c r="FL12" s="128"/>
      <c r="FM12" s="128"/>
      <c r="FN12" s="128"/>
      <c r="FO12" s="128"/>
      <c r="FP12" s="128"/>
      <c r="FQ12" s="128"/>
      <c r="FR12" s="128"/>
      <c r="FS12" s="128"/>
      <c r="FT12" s="128"/>
      <c r="FU12" s="128"/>
      <c r="FV12" s="128"/>
      <c r="FW12" s="128"/>
      <c r="FX12" s="128"/>
      <c r="FY12" s="128"/>
      <c r="FZ12" s="128"/>
      <c r="GA12" s="128"/>
      <c r="GB12" s="128"/>
      <c r="GC12" s="128"/>
      <c r="GD12" s="128"/>
      <c r="GE12" s="128"/>
      <c r="GF12" s="128"/>
      <c r="GG12" s="128"/>
      <c r="GH12" s="128"/>
      <c r="GI12" s="128"/>
      <c r="GJ12" s="128"/>
      <c r="GK12" s="128"/>
      <c r="GL12" s="128"/>
      <c r="GM12" s="128"/>
      <c r="GN12" s="128"/>
      <c r="GO12" s="128"/>
      <c r="GP12" s="128"/>
      <c r="GQ12" s="128"/>
      <c r="GR12" s="128"/>
      <c r="GS12" s="128"/>
      <c r="GT12" s="128"/>
      <c r="GU12" s="128"/>
      <c r="GV12" s="128"/>
      <c r="GW12" s="128"/>
      <c r="GX12" s="128"/>
      <c r="GY12" s="128"/>
      <c r="GZ12" s="128"/>
      <c r="HA12" s="128"/>
      <c r="HB12" s="128"/>
      <c r="HC12" s="128"/>
      <c r="HD12" s="128"/>
      <c r="HE12" s="128"/>
      <c r="HF12" s="128"/>
      <c r="HG12" s="128"/>
      <c r="HH12" s="128"/>
      <c r="HI12" s="128"/>
      <c r="HJ12" s="128"/>
      <c r="HK12" s="128"/>
      <c r="HL12" s="128"/>
      <c r="HM12" s="128"/>
      <c r="HN12" s="128"/>
      <c r="HO12" s="128"/>
      <c r="HP12" s="128"/>
      <c r="HQ12" s="128"/>
      <c r="HR12" s="128"/>
      <c r="HS12" s="128"/>
      <c r="HT12" s="128"/>
      <c r="HU12" s="128"/>
      <c r="HV12" s="128"/>
      <c r="HW12" s="128"/>
      <c r="HX12" s="128"/>
      <c r="HY12" s="128"/>
      <c r="HZ12" s="128"/>
      <c r="IA12" s="128"/>
      <c r="IB12" s="128"/>
      <c r="IC12" s="128"/>
      <c r="ID12" s="128"/>
      <c r="IE12" s="128"/>
      <c r="IF12" s="128"/>
      <c r="IG12" s="128"/>
      <c r="IH12" s="128"/>
      <c r="II12" s="128"/>
      <c r="IJ12" s="128"/>
      <c r="IK12" s="128"/>
      <c r="IL12" s="128"/>
      <c r="IM12" s="128"/>
      <c r="IN12" s="128"/>
      <c r="IO12" s="128"/>
      <c r="IP12" s="128"/>
      <c r="IQ12" s="128"/>
      <c r="IR12" s="128"/>
      <c r="IS12" s="128"/>
      <c r="IT12" s="128"/>
      <c r="IU12" s="128"/>
      <c r="IV12" s="128"/>
      <c r="IW12" s="128"/>
      <c r="IX12" s="128"/>
      <c r="IY12" s="128"/>
      <c r="IZ12" s="128"/>
      <c r="JA12" s="128"/>
      <c r="JB12" s="128"/>
      <c r="JC12" s="128"/>
      <c r="JD12" s="128"/>
      <c r="JE12" s="128"/>
      <c r="JF12" s="128"/>
      <c r="JG12" s="128"/>
      <c r="JH12" s="128"/>
      <c r="JI12" s="128"/>
      <c r="JJ12" s="128"/>
      <c r="JK12" s="128"/>
      <c r="JL12" s="128"/>
      <c r="JM12" s="128"/>
      <c r="JN12" s="128"/>
      <c r="JO12" s="128"/>
      <c r="JP12" s="128"/>
      <c r="JQ12" s="128"/>
      <c r="JR12" s="128"/>
      <c r="JS12" s="128"/>
      <c r="JT12" s="128"/>
      <c r="JU12" s="128"/>
      <c r="JV12" s="128"/>
      <c r="JW12" s="128"/>
      <c r="JX12" s="128"/>
      <c r="JY12" s="128"/>
      <c r="JZ12" s="128"/>
      <c r="KA12" s="128"/>
      <c r="KB12" s="128"/>
      <c r="KC12" s="128"/>
      <c r="KD12" s="128"/>
      <c r="KE12" s="128"/>
      <c r="KF12" s="128"/>
      <c r="KG12" s="128"/>
      <c r="KH12" s="128"/>
      <c r="KI12" s="128"/>
      <c r="KJ12" s="128"/>
      <c r="KK12" s="128"/>
      <c r="KL12" s="128"/>
      <c r="KM12" s="128"/>
      <c r="KN12" s="128"/>
      <c r="KO12" s="128"/>
      <c r="KP12" s="128"/>
      <c r="KQ12" s="128"/>
      <c r="KR12" s="128"/>
      <c r="KS12" s="128"/>
      <c r="KT12" s="128"/>
      <c r="KU12" s="128"/>
      <c r="KV12" s="128"/>
      <c r="KW12" s="128"/>
      <c r="KX12" s="128"/>
      <c r="KY12" s="128"/>
      <c r="KZ12" s="128"/>
      <c r="LA12" s="128"/>
      <c r="LB12" s="128"/>
      <c r="LC12" s="128"/>
      <c r="LD12" s="128"/>
      <c r="LE12" s="128"/>
      <c r="LF12" s="128"/>
      <c r="LG12" s="128"/>
      <c r="LH12" s="128"/>
      <c r="LI12" s="128"/>
      <c r="LJ12" s="128"/>
      <c r="LK12" s="128"/>
      <c r="LL12" s="128"/>
      <c r="LM12" s="128"/>
      <c r="LN12" s="128"/>
      <c r="LO12" s="128"/>
      <c r="LP12" s="128"/>
      <c r="LQ12" s="128"/>
      <c r="LR12" s="128"/>
      <c r="LS12" s="128"/>
      <c r="LT12" s="128"/>
      <c r="LU12" s="128"/>
      <c r="LV12" s="128"/>
      <c r="LW12" s="128"/>
      <c r="LX12" s="128"/>
      <c r="LY12" s="128"/>
      <c r="LZ12" s="128"/>
      <c r="MA12" s="128"/>
      <c r="MB12" s="128"/>
      <c r="MC12" s="128"/>
      <c r="MD12" s="128"/>
      <c r="ME12" s="128"/>
      <c r="MF12" s="128"/>
      <c r="MG12" s="128"/>
      <c r="MH12" s="128"/>
      <c r="MI12" s="128"/>
      <c r="MJ12" s="128"/>
      <c r="MK12" s="128"/>
      <c r="ML12" s="128"/>
      <c r="MM12" s="128"/>
      <c r="MN12" s="128"/>
      <c r="MO12" s="128"/>
      <c r="MP12" s="128"/>
      <c r="MQ12" s="128"/>
      <c r="MR12" s="128"/>
      <c r="MS12" s="128"/>
      <c r="MT12" s="128"/>
      <c r="MU12" s="128"/>
      <c r="MV12" s="128"/>
      <c r="MW12" s="128"/>
      <c r="MX12" s="128"/>
      <c r="MY12" s="128"/>
      <c r="MZ12" s="128"/>
      <c r="NA12" s="128"/>
      <c r="NB12" s="128"/>
      <c r="NC12" s="128"/>
      <c r="ND12" s="128"/>
      <c r="NE12" s="128"/>
      <c r="NF12" s="128"/>
      <c r="NG12" s="128"/>
      <c r="NH12" s="128"/>
      <c r="NI12" s="128"/>
      <c r="NJ12" s="128"/>
      <c r="NK12" s="128"/>
      <c r="NL12" s="128"/>
      <c r="NM12" s="128"/>
      <c r="NN12" s="128"/>
      <c r="NO12" s="128"/>
      <c r="NP12" s="128"/>
      <c r="NQ12" s="128"/>
      <c r="NR12" s="128"/>
      <c r="NS12" s="128"/>
      <c r="NT12" s="128"/>
      <c r="NU12" s="128"/>
      <c r="NV12" s="128"/>
      <c r="NW12" s="128"/>
      <c r="NX12" s="128"/>
      <c r="NY12" s="128"/>
      <c r="NZ12" s="128"/>
      <c r="OA12" s="128"/>
      <c r="OB12" s="128"/>
      <c r="OC12" s="128"/>
      <c r="OD12" s="128"/>
      <c r="OE12" s="128"/>
      <c r="OF12" s="128"/>
      <c r="OG12" s="128"/>
      <c r="OH12" s="128"/>
      <c r="OI12" s="128"/>
      <c r="OJ12" s="128"/>
      <c r="OK12" s="128"/>
      <c r="OL12" s="128"/>
      <c r="OM12" s="128"/>
      <c r="ON12" s="128"/>
      <c r="OO12" s="128"/>
      <c r="OP12" s="128"/>
      <c r="OQ12" s="128"/>
      <c r="OR12" s="128"/>
      <c r="OS12" s="128"/>
      <c r="OT12" s="128"/>
      <c r="OU12" s="128"/>
      <c r="OV12" s="128"/>
      <c r="OW12" s="128"/>
      <c r="OX12" s="128"/>
      <c r="OY12" s="128"/>
      <c r="OZ12" s="128"/>
      <c r="PA12" s="128"/>
      <c r="PB12" s="128"/>
      <c r="PC12" s="128"/>
      <c r="PD12" s="128"/>
      <c r="PE12" s="128"/>
      <c r="PF12" s="128"/>
      <c r="PG12" s="128"/>
      <c r="PH12" s="128"/>
      <c r="PI12" s="128"/>
      <c r="PJ12" s="128"/>
      <c r="PK12" s="128"/>
      <c r="PL12" s="128"/>
      <c r="PM12" s="128"/>
      <c r="PN12" s="128"/>
      <c r="PO12" s="128"/>
      <c r="PP12" s="128"/>
      <c r="PQ12" s="128"/>
      <c r="PR12" s="128"/>
      <c r="PS12" s="128"/>
      <c r="PT12" s="128"/>
      <c r="PU12" s="128"/>
      <c r="PV12" s="128"/>
      <c r="PW12" s="128"/>
      <c r="PX12" s="128"/>
      <c r="PY12" s="128"/>
      <c r="PZ12" s="128"/>
      <c r="QA12" s="128"/>
      <c r="QB12" s="128"/>
      <c r="QC12" s="128"/>
      <c r="QD12" s="128"/>
      <c r="QE12" s="128"/>
      <c r="QF12" s="128"/>
      <c r="QG12" s="128"/>
      <c r="QH12" s="128"/>
      <c r="QI12" s="128"/>
      <c r="QJ12" s="128"/>
      <c r="QK12" s="128"/>
      <c r="QL12" s="128"/>
      <c r="QM12" s="128"/>
      <c r="QN12" s="128"/>
      <c r="QO12" s="128"/>
      <c r="QP12" s="128"/>
      <c r="QQ12" s="128"/>
      <c r="QR12" s="128"/>
      <c r="QS12" s="128"/>
      <c r="QT12" s="128"/>
      <c r="QU12" s="128"/>
      <c r="QV12" s="128"/>
      <c r="QW12" s="128"/>
      <c r="QX12" s="128"/>
      <c r="QY12" s="128"/>
      <c r="QZ12" s="128"/>
      <c r="RA12" s="128"/>
      <c r="RB12" s="128"/>
      <c r="RC12" s="128"/>
      <c r="RD12" s="128"/>
      <c r="RE12" s="128"/>
      <c r="RF12" s="128"/>
      <c r="RG12" s="128"/>
      <c r="RH12" s="128"/>
      <c r="RI12" s="128"/>
      <c r="RJ12" s="128"/>
      <c r="RK12" s="128"/>
      <c r="RL12" s="128"/>
      <c r="RM12" s="128"/>
      <c r="RN12" s="128"/>
      <c r="RO12" s="128"/>
      <c r="RP12" s="128"/>
      <c r="RQ12" s="128"/>
      <c r="RR12" s="128"/>
      <c r="RS12" s="128"/>
      <c r="RT12" s="128"/>
      <c r="RU12" s="128"/>
      <c r="RV12" s="128"/>
      <c r="RW12" s="128"/>
      <c r="RX12" s="128"/>
      <c r="RY12" s="128"/>
      <c r="RZ12" s="128"/>
      <c r="SA12" s="128"/>
      <c r="SB12" s="128"/>
      <c r="SC12" s="128"/>
      <c r="SD12" s="128"/>
      <c r="SE12" s="128"/>
      <c r="SF12" s="128"/>
      <c r="SG12" s="128"/>
      <c r="SH12" s="128"/>
      <c r="SI12" s="128"/>
      <c r="SJ12" s="128"/>
      <c r="SK12" s="128"/>
      <c r="SL12" s="128"/>
      <c r="SM12" s="128"/>
      <c r="SN12" s="128"/>
      <c r="SO12" s="128"/>
      <c r="SP12" s="128"/>
      <c r="SQ12" s="128"/>
      <c r="SR12" s="128"/>
      <c r="SS12" s="128"/>
      <c r="ST12" s="128"/>
      <c r="SU12" s="128"/>
      <c r="SV12" s="128"/>
      <c r="SW12" s="128"/>
      <c r="SX12" s="128"/>
      <c r="SY12" s="128"/>
      <c r="SZ12" s="128"/>
      <c r="TA12" s="128"/>
      <c r="TB12" s="128"/>
      <c r="TC12" s="128"/>
      <c r="TD12" s="128"/>
      <c r="TE12" s="128"/>
      <c r="TF12" s="128"/>
      <c r="TG12" s="128"/>
      <c r="TH12" s="128"/>
      <c r="TI12" s="128"/>
      <c r="TJ12" s="128"/>
      <c r="TK12" s="128"/>
      <c r="TL12" s="128"/>
      <c r="TM12" s="128"/>
      <c r="TN12" s="128"/>
      <c r="TO12" s="128"/>
      <c r="TP12" s="128"/>
      <c r="TQ12" s="128"/>
      <c r="TR12" s="128"/>
      <c r="TS12" s="128"/>
      <c r="TT12" s="128"/>
      <c r="TU12" s="128"/>
      <c r="TV12" s="128"/>
      <c r="TW12" s="128"/>
      <c r="TX12" s="128"/>
      <c r="TY12" s="128"/>
      <c r="TZ12" s="128"/>
      <c r="UA12" s="128"/>
      <c r="UB12" s="128"/>
      <c r="UC12" s="128"/>
      <c r="UD12" s="128"/>
      <c r="UE12" s="128"/>
      <c r="UF12" s="128"/>
      <c r="UG12" s="128"/>
      <c r="UH12" s="128"/>
      <c r="UI12" s="128"/>
      <c r="UJ12" s="128"/>
      <c r="UK12" s="128"/>
      <c r="UL12" s="128"/>
      <c r="UM12" s="128"/>
      <c r="UN12" s="128"/>
      <c r="UO12" s="128"/>
      <c r="UP12" s="128"/>
      <c r="UQ12" s="128"/>
      <c r="UR12" s="128"/>
      <c r="US12" s="128"/>
      <c r="UT12" s="128"/>
      <c r="UU12" s="128"/>
      <c r="UV12" s="128"/>
      <c r="UW12" s="128"/>
      <c r="UX12" s="128"/>
      <c r="UY12" s="128"/>
      <c r="UZ12" s="128"/>
      <c r="VA12" s="128"/>
      <c r="VB12" s="128"/>
      <c r="VC12" s="128"/>
      <c r="VD12" s="128"/>
      <c r="VE12" s="128"/>
      <c r="VF12" s="128"/>
      <c r="VG12" s="128"/>
      <c r="VH12" s="128"/>
      <c r="VI12" s="128"/>
      <c r="VJ12" s="128"/>
      <c r="VK12" s="128"/>
      <c r="VL12" s="128"/>
      <c r="VM12" s="128"/>
      <c r="VN12" s="128"/>
      <c r="VO12" s="128"/>
      <c r="VP12" s="128"/>
      <c r="VQ12" s="128"/>
      <c r="VR12" s="128"/>
      <c r="VS12" s="128"/>
      <c r="VT12" s="128"/>
      <c r="VU12" s="128"/>
      <c r="VV12" s="128"/>
      <c r="VW12" s="128"/>
      <c r="VX12" s="128"/>
      <c r="VY12" s="128"/>
      <c r="VZ12" s="128"/>
      <c r="WA12" s="128"/>
      <c r="WB12" s="128"/>
      <c r="WC12" s="128"/>
      <c r="WD12" s="128"/>
      <c r="WE12" s="128"/>
      <c r="WF12" s="128"/>
      <c r="WG12" s="128"/>
      <c r="WH12" s="128"/>
      <c r="WI12" s="128"/>
      <c r="WJ12" s="128"/>
      <c r="WK12" s="128"/>
      <c r="WL12" s="128"/>
      <c r="WM12" s="128"/>
      <c r="WN12" s="128"/>
      <c r="WO12" s="128"/>
      <c r="WP12" s="128"/>
      <c r="WQ12" s="128"/>
      <c r="WR12" s="128"/>
      <c r="WS12" s="128"/>
      <c r="WT12" s="128"/>
      <c r="WU12" s="128"/>
      <c r="WV12" s="128"/>
      <c r="WW12" s="128"/>
      <c r="WX12" s="128"/>
      <c r="WY12" s="128"/>
      <c r="WZ12" s="128"/>
      <c r="XA12" s="128"/>
      <c r="XB12" s="128"/>
      <c r="XC12" s="128"/>
      <c r="XD12" s="128"/>
      <c r="XE12" s="128"/>
      <c r="XF12" s="128"/>
      <c r="XG12" s="128"/>
      <c r="XH12" s="128"/>
      <c r="XI12" s="128"/>
      <c r="XJ12" s="128"/>
      <c r="XK12" s="128"/>
      <c r="XL12" s="128"/>
      <c r="XM12" s="128"/>
      <c r="XN12" s="128"/>
      <c r="XO12" s="128"/>
      <c r="XP12" s="128"/>
      <c r="XQ12" s="128"/>
      <c r="XR12" s="128"/>
      <c r="XS12" s="128"/>
      <c r="XT12" s="128"/>
      <c r="XU12" s="128"/>
      <c r="XV12" s="128"/>
      <c r="XW12" s="128"/>
      <c r="XX12" s="128"/>
      <c r="XY12" s="128"/>
      <c r="XZ12" s="128"/>
      <c r="YA12" s="128"/>
      <c r="YB12" s="128"/>
      <c r="YC12" s="128"/>
      <c r="YD12" s="128"/>
      <c r="YE12" s="128"/>
      <c r="YF12" s="128"/>
      <c r="YG12" s="128"/>
      <c r="YH12" s="128"/>
      <c r="YI12" s="128"/>
      <c r="YJ12" s="128"/>
      <c r="YK12" s="128"/>
      <c r="YL12" s="128"/>
      <c r="YM12" s="128"/>
      <c r="YN12" s="128"/>
      <c r="YO12" s="128"/>
      <c r="YP12" s="128"/>
      <c r="YQ12" s="128"/>
      <c r="YR12" s="128"/>
      <c r="YS12" s="128"/>
      <c r="YT12" s="128"/>
      <c r="YU12" s="128"/>
      <c r="YV12" s="128"/>
      <c r="YW12" s="128"/>
      <c r="YX12" s="128"/>
      <c r="YY12" s="128"/>
      <c r="YZ12" s="128"/>
      <c r="ZA12" s="128"/>
      <c r="ZB12" s="128"/>
      <c r="ZC12" s="128"/>
      <c r="ZD12" s="128"/>
      <c r="ZE12" s="128"/>
      <c r="ZF12" s="128"/>
      <c r="ZG12" s="128"/>
      <c r="ZH12" s="128"/>
      <c r="ZI12" s="128"/>
      <c r="ZJ12" s="128"/>
      <c r="ZK12" s="128"/>
      <c r="ZL12" s="128"/>
      <c r="ZM12" s="128"/>
      <c r="ZN12" s="128"/>
      <c r="ZO12" s="128"/>
      <c r="ZP12" s="128"/>
      <c r="ZQ12" s="128"/>
      <c r="ZR12" s="128"/>
      <c r="ZS12" s="128"/>
      <c r="ZT12" s="128"/>
      <c r="ZU12" s="128"/>
      <c r="ZV12" s="128"/>
      <c r="ZW12" s="128"/>
      <c r="ZX12" s="128"/>
      <c r="ZY12" s="128"/>
      <c r="ZZ12" s="128"/>
      <c r="AAA12" s="128"/>
      <c r="AAB12" s="128"/>
      <c r="AAC12" s="128"/>
      <c r="AAD12" s="128"/>
      <c r="AAE12" s="128"/>
      <c r="AAF12" s="128"/>
      <c r="AAG12" s="128"/>
      <c r="AAH12" s="128"/>
      <c r="AAI12" s="128"/>
      <c r="AAJ12" s="128"/>
      <c r="AAK12" s="128"/>
      <c r="AAL12" s="128"/>
      <c r="AAM12" s="128"/>
      <c r="AAN12" s="128"/>
      <c r="AAO12" s="128"/>
      <c r="AAP12" s="128"/>
      <c r="AAQ12" s="128"/>
      <c r="AAR12" s="128"/>
      <c r="AAS12" s="128"/>
      <c r="AAT12" s="128"/>
      <c r="AAU12" s="128"/>
      <c r="AAV12" s="128"/>
      <c r="AAW12" s="128"/>
      <c r="AAX12" s="128"/>
      <c r="AAY12" s="128"/>
      <c r="AAZ12" s="128"/>
      <c r="ABA12" s="128"/>
      <c r="ABB12" s="128"/>
      <c r="ABC12" s="128"/>
      <c r="ABD12" s="128"/>
      <c r="ABE12" s="128"/>
      <c r="ABF12" s="128"/>
      <c r="ABG12" s="128"/>
      <c r="ABH12" s="128"/>
      <c r="ABI12" s="128"/>
      <c r="ABJ12" s="128"/>
      <c r="ABK12" s="128"/>
      <c r="ABL12" s="128"/>
      <c r="ABM12" s="128"/>
      <c r="ABN12" s="128"/>
      <c r="ABO12" s="128"/>
      <c r="ABP12" s="128"/>
      <c r="ABQ12" s="128"/>
      <c r="ABR12" s="128"/>
      <c r="ABS12" s="128"/>
      <c r="ABT12" s="128"/>
      <c r="ABU12" s="128"/>
      <c r="ABV12" s="128"/>
      <c r="ABW12" s="128"/>
      <c r="ABX12" s="128"/>
      <c r="ABY12" s="128"/>
      <c r="ABZ12" s="128"/>
      <c r="ACA12" s="128"/>
      <c r="ACB12" s="128"/>
      <c r="ACC12" s="128"/>
      <c r="ACD12" s="128"/>
      <c r="ACE12" s="128"/>
      <c r="ACF12" s="128"/>
      <c r="ACG12" s="128"/>
      <c r="ACH12" s="128"/>
      <c r="ACI12" s="128"/>
      <c r="ACJ12" s="128"/>
      <c r="ACK12" s="128"/>
      <c r="ACL12" s="128"/>
      <c r="ACM12" s="128"/>
      <c r="ACN12" s="128"/>
      <c r="ACO12" s="128"/>
      <c r="ACP12" s="128"/>
      <c r="ACQ12" s="128"/>
      <c r="ACR12" s="128"/>
      <c r="ACS12" s="128"/>
      <c r="ACT12" s="128"/>
      <c r="ACU12" s="128"/>
      <c r="ACV12" s="128"/>
      <c r="ACW12" s="128"/>
      <c r="ACX12" s="128"/>
      <c r="ACY12" s="128"/>
      <c r="ACZ12" s="128"/>
      <c r="ADA12" s="128"/>
      <c r="ADB12" s="128"/>
      <c r="ADC12" s="128"/>
      <c r="ADD12" s="128"/>
      <c r="ADE12" s="128"/>
      <c r="ADF12" s="128"/>
      <c r="ADG12" s="128"/>
      <c r="ADH12" s="128"/>
      <c r="ADI12" s="128"/>
      <c r="ADJ12" s="128"/>
      <c r="ADK12" s="128"/>
      <c r="ADL12" s="128"/>
      <c r="ADM12" s="128"/>
      <c r="ADN12" s="128"/>
      <c r="ADO12" s="128"/>
      <c r="ADP12" s="128"/>
      <c r="ADQ12" s="128"/>
      <c r="ADR12" s="128"/>
      <c r="ADS12" s="128"/>
      <c r="ADT12" s="128"/>
      <c r="ADU12" s="128"/>
      <c r="ADV12" s="128"/>
      <c r="ADW12" s="128"/>
      <c r="ADX12" s="128"/>
      <c r="ADY12" s="128"/>
      <c r="ADZ12" s="128"/>
      <c r="AEA12" s="128"/>
      <c r="AEB12" s="128"/>
      <c r="AEC12" s="128"/>
      <c r="AED12" s="128"/>
      <c r="AEE12" s="128"/>
      <c r="AEF12" s="128"/>
      <c r="AEG12" s="128"/>
      <c r="AEH12" s="128"/>
      <c r="AEI12" s="128"/>
      <c r="AEJ12" s="128"/>
      <c r="AEK12" s="128"/>
      <c r="AEL12" s="128"/>
      <c r="AEM12" s="128"/>
      <c r="AEN12" s="128"/>
      <c r="AEO12" s="128"/>
      <c r="AEP12" s="128"/>
      <c r="AEQ12" s="128"/>
      <c r="AER12" s="128"/>
      <c r="AES12" s="128"/>
      <c r="AET12" s="128"/>
      <c r="AEU12" s="128"/>
      <c r="AEV12" s="128"/>
      <c r="AEW12" s="128"/>
      <c r="AEX12" s="128"/>
      <c r="AEY12" s="128"/>
      <c r="AEZ12" s="128"/>
      <c r="AFA12" s="128"/>
      <c r="AFB12" s="128"/>
      <c r="AFC12" s="128"/>
      <c r="AFD12" s="128"/>
      <c r="AFE12" s="128"/>
      <c r="AFF12" s="128"/>
      <c r="AFG12" s="128"/>
      <c r="AFH12" s="128"/>
      <c r="AFI12" s="128"/>
      <c r="AFJ12" s="128"/>
      <c r="AFK12" s="128"/>
      <c r="AFL12" s="128"/>
      <c r="AFM12" s="128"/>
      <c r="AFN12" s="128"/>
      <c r="AFO12" s="128"/>
      <c r="AFP12" s="128"/>
      <c r="AFQ12" s="128"/>
      <c r="AFR12" s="128"/>
      <c r="AFS12" s="128"/>
      <c r="AFT12" s="128"/>
      <c r="AFU12" s="128"/>
      <c r="AFV12" s="128"/>
      <c r="AFW12" s="128"/>
      <c r="AFX12" s="128"/>
      <c r="AFY12" s="128"/>
      <c r="AFZ12" s="128"/>
      <c r="AGA12" s="128"/>
      <c r="AGB12" s="128"/>
      <c r="AGC12" s="128"/>
      <c r="AGD12" s="128"/>
      <c r="AGE12" s="128"/>
      <c r="AGF12" s="128"/>
      <c r="AGG12" s="128"/>
      <c r="AGH12" s="128"/>
      <c r="AGI12" s="128"/>
      <c r="AGJ12" s="128"/>
      <c r="AGK12" s="128"/>
      <c r="AGL12" s="128"/>
      <c r="AGM12" s="128"/>
      <c r="AGN12" s="128"/>
      <c r="AGO12" s="128"/>
      <c r="AGP12" s="128"/>
      <c r="AGQ12" s="128"/>
      <c r="AGR12" s="128"/>
      <c r="AGS12" s="128"/>
      <c r="AGT12" s="128"/>
      <c r="AGU12" s="128"/>
      <c r="AGV12" s="128"/>
      <c r="AGW12" s="128"/>
      <c r="AGX12" s="128"/>
      <c r="AGY12" s="128"/>
      <c r="AGZ12" s="128"/>
      <c r="AHA12" s="128"/>
      <c r="AHB12" s="128"/>
      <c r="AHC12" s="128"/>
      <c r="AHD12" s="128"/>
      <c r="AHE12" s="128"/>
      <c r="AHF12" s="128"/>
      <c r="AHG12" s="128"/>
      <c r="AHH12" s="128"/>
      <c r="AHI12" s="128"/>
      <c r="AHJ12" s="128"/>
      <c r="AHK12" s="128"/>
      <c r="AHL12" s="128"/>
      <c r="AHM12" s="128"/>
      <c r="AHN12" s="128"/>
      <c r="AHO12" s="128"/>
      <c r="AHP12" s="128"/>
      <c r="AHQ12" s="128"/>
      <c r="AHR12" s="128"/>
      <c r="AHS12" s="128"/>
      <c r="AHT12" s="128"/>
      <c r="AHU12" s="128"/>
      <c r="AHV12" s="128"/>
      <c r="AHW12" s="128"/>
      <c r="AHX12" s="128"/>
      <c r="AHY12" s="128"/>
      <c r="AHZ12" s="128"/>
      <c r="AIA12" s="128"/>
      <c r="AIB12" s="128"/>
      <c r="AIC12" s="128"/>
      <c r="AID12" s="128"/>
      <c r="AIE12" s="128"/>
      <c r="AIF12" s="128"/>
      <c r="AIG12" s="128"/>
      <c r="AIH12" s="128"/>
      <c r="AII12" s="128"/>
      <c r="AIJ12" s="128"/>
      <c r="AIK12" s="128"/>
      <c r="AIL12" s="128"/>
      <c r="AIM12" s="128"/>
      <c r="AIN12" s="128"/>
      <c r="AIO12" s="128"/>
      <c r="AIP12" s="128"/>
      <c r="AIQ12" s="128"/>
      <c r="AIR12" s="128"/>
      <c r="AIS12" s="128"/>
      <c r="AIT12" s="128"/>
      <c r="AIU12" s="128"/>
      <c r="AIV12" s="128"/>
      <c r="AIW12" s="128"/>
      <c r="AIX12" s="128"/>
      <c r="AIY12" s="128"/>
      <c r="AIZ12" s="128"/>
      <c r="AJA12" s="128"/>
      <c r="AJB12" s="128"/>
      <c r="AJC12" s="128"/>
      <c r="AJD12" s="128"/>
      <c r="AJE12" s="128"/>
      <c r="AJF12" s="128"/>
      <c r="AJG12" s="128"/>
      <c r="AJH12" s="128"/>
      <c r="AJI12" s="128"/>
      <c r="AJJ12" s="128"/>
      <c r="AJK12" s="128"/>
      <c r="AJL12" s="128"/>
      <c r="AJM12" s="128"/>
      <c r="AJN12" s="128"/>
      <c r="AJO12" s="128"/>
      <c r="AJP12" s="128"/>
      <c r="AJQ12" s="128"/>
      <c r="AJR12" s="128"/>
      <c r="AJS12" s="128"/>
      <c r="AJT12" s="128"/>
      <c r="AJU12" s="128"/>
      <c r="AJV12" s="128"/>
      <c r="AJW12" s="128"/>
      <c r="AJX12" s="128"/>
      <c r="AJY12" s="128"/>
      <c r="AJZ12" s="128"/>
      <c r="AKA12" s="128"/>
      <c r="AKB12" s="128"/>
      <c r="AKC12" s="128"/>
      <c r="AKD12" s="128"/>
      <c r="AKE12" s="128"/>
      <c r="AKF12" s="128"/>
      <c r="AKG12" s="128"/>
      <c r="AKH12" s="128"/>
      <c r="AKI12" s="128"/>
      <c r="AKJ12" s="128"/>
      <c r="AKK12" s="128"/>
      <c r="AKL12" s="128"/>
      <c r="AKM12" s="128"/>
      <c r="AKN12" s="128"/>
      <c r="AKO12" s="128"/>
      <c r="AKP12" s="128"/>
      <c r="AKQ12" s="128"/>
      <c r="AKR12" s="128"/>
      <c r="AKS12" s="128"/>
      <c r="AKT12" s="128"/>
      <c r="AKU12" s="128"/>
      <c r="AKV12" s="128"/>
      <c r="AKW12" s="128"/>
      <c r="AKX12" s="128"/>
      <c r="AKY12" s="128"/>
      <c r="AKZ12" s="128"/>
      <c r="ALA12" s="128"/>
      <c r="ALB12" s="128"/>
      <c r="ALC12" s="128"/>
      <c r="ALD12" s="128"/>
      <c r="ALE12" s="128"/>
      <c r="ALF12" s="128"/>
      <c r="ALG12" s="128"/>
      <c r="ALH12" s="128"/>
      <c r="ALI12" s="128"/>
      <c r="ALJ12" s="128"/>
      <c r="ALK12" s="128"/>
      <c r="ALL12" s="128"/>
      <c r="ALM12" s="128"/>
      <c r="ALN12" s="128"/>
      <c r="ALO12" s="128"/>
      <c r="ALP12" s="128"/>
      <c r="ALQ12" s="128"/>
      <c r="ALR12" s="128"/>
      <c r="ALS12" s="128"/>
      <c r="ALT12" s="128"/>
      <c r="ALU12" s="128"/>
      <c r="ALV12" s="128"/>
      <c r="ALW12" s="128"/>
      <c r="ALX12" s="128"/>
      <c r="ALY12" s="128"/>
      <c r="ALZ12" s="128"/>
      <c r="AMA12" s="128"/>
      <c r="AMB12" s="128"/>
      <c r="AMC12" s="128"/>
      <c r="AMD12" s="128"/>
      <c r="AME12" s="128"/>
      <c r="AMF12" s="128"/>
      <c r="AMG12" s="128"/>
      <c r="AMH12" s="128"/>
      <c r="AMI12" s="128"/>
      <c r="AMJ12" s="128"/>
    </row>
    <row r="13" customFormat="false" ht="13.4" hidden="false" customHeight="false" outlineLevel="0" collapsed="false">
      <c r="A13" s="128" t="s">
        <v>218</v>
      </c>
      <c r="B13" s="139" t="n">
        <v>96485.3</v>
      </c>
      <c r="C13" s="128" t="s">
        <v>219</v>
      </c>
      <c r="D13" s="128"/>
      <c r="E13" s="128"/>
      <c r="F13" s="128"/>
      <c r="G13" s="128"/>
      <c r="H13" s="128"/>
      <c r="I13" s="128"/>
      <c r="J13" s="128"/>
      <c r="K13" s="128"/>
      <c r="L13" s="8" t="s">
        <v>220</v>
      </c>
      <c r="M13" s="128"/>
      <c r="N13" s="128"/>
      <c r="O13" s="128"/>
      <c r="P13" s="128"/>
      <c r="Q13" s="128"/>
      <c r="R13" s="128"/>
      <c r="S13" s="128"/>
      <c r="T13" s="128"/>
      <c r="U13" s="128"/>
      <c r="V13" s="128"/>
      <c r="W13" s="128"/>
      <c r="X13" s="128"/>
      <c r="Y13" s="128"/>
      <c r="Z13" s="128"/>
      <c r="AA13" s="128"/>
      <c r="AB13" s="128"/>
      <c r="AC13" s="128"/>
      <c r="AD13" s="128"/>
      <c r="AE13" s="128"/>
      <c r="AF13" s="128"/>
      <c r="AG13" s="128"/>
      <c r="AH13" s="128"/>
      <c r="AI13" s="128"/>
      <c r="AJ13" s="128"/>
      <c r="AK13" s="128"/>
      <c r="AL13" s="128"/>
      <c r="AM13" s="128"/>
      <c r="AN13" s="128"/>
      <c r="AO13" s="128"/>
      <c r="AP13" s="128"/>
      <c r="AQ13" s="128"/>
      <c r="AR13" s="128"/>
      <c r="AS13" s="128"/>
      <c r="AT13" s="128"/>
      <c r="AU13" s="128"/>
      <c r="AV13" s="128"/>
      <c r="AW13" s="128"/>
      <c r="AX13" s="128"/>
      <c r="AY13" s="128"/>
      <c r="AZ13" s="128"/>
      <c r="BA13" s="128"/>
      <c r="BB13" s="128"/>
      <c r="BC13" s="128"/>
      <c r="BD13" s="128"/>
      <c r="BE13" s="128"/>
      <c r="BF13" s="128"/>
      <c r="BG13" s="128"/>
      <c r="BH13" s="128"/>
      <c r="BI13" s="128"/>
      <c r="BJ13" s="128"/>
      <c r="BK13" s="128"/>
      <c r="BL13" s="128"/>
      <c r="BM13" s="128"/>
      <c r="BN13" s="128"/>
      <c r="BO13" s="128"/>
      <c r="BP13" s="128"/>
      <c r="BQ13" s="128"/>
      <c r="BR13" s="128"/>
      <c r="BS13" s="128"/>
      <c r="BT13" s="128"/>
      <c r="BU13" s="128"/>
      <c r="BV13" s="128"/>
      <c r="BW13" s="128"/>
      <c r="BX13" s="128"/>
      <c r="BY13" s="128"/>
      <c r="BZ13" s="128"/>
      <c r="CA13" s="128"/>
      <c r="CB13" s="128"/>
      <c r="CC13" s="128"/>
      <c r="CD13" s="128"/>
      <c r="CE13" s="128"/>
      <c r="CF13" s="128"/>
      <c r="CG13" s="128"/>
      <c r="CH13" s="128"/>
      <c r="CI13" s="128"/>
      <c r="CJ13" s="128"/>
      <c r="CK13" s="128"/>
      <c r="CL13" s="128"/>
      <c r="CM13" s="128"/>
      <c r="CN13" s="128"/>
      <c r="CO13" s="128"/>
      <c r="CP13" s="128"/>
      <c r="CQ13" s="128"/>
      <c r="CR13" s="128"/>
      <c r="CS13" s="128"/>
      <c r="CT13" s="128"/>
      <c r="CU13" s="128"/>
      <c r="CV13" s="128"/>
      <c r="CW13" s="128"/>
      <c r="CX13" s="128"/>
      <c r="CY13" s="128"/>
      <c r="CZ13" s="128"/>
      <c r="DA13" s="128"/>
      <c r="DB13" s="128"/>
      <c r="DC13" s="128"/>
      <c r="DD13" s="128"/>
      <c r="DE13" s="128"/>
      <c r="DF13" s="128"/>
      <c r="DG13" s="128"/>
      <c r="DH13" s="128"/>
      <c r="DI13" s="128"/>
      <c r="DJ13" s="128"/>
      <c r="DK13" s="128"/>
      <c r="DL13" s="128"/>
      <c r="DM13" s="128"/>
      <c r="DN13" s="128"/>
      <c r="DO13" s="128"/>
      <c r="DP13" s="128"/>
      <c r="DQ13" s="128"/>
      <c r="DR13" s="128"/>
      <c r="DS13" s="128"/>
      <c r="DT13" s="128"/>
      <c r="DU13" s="128"/>
      <c r="DV13" s="128"/>
      <c r="DW13" s="128"/>
      <c r="DX13" s="128"/>
      <c r="DY13" s="128"/>
      <c r="DZ13" s="128"/>
      <c r="EA13" s="128"/>
      <c r="EB13" s="128"/>
      <c r="EC13" s="128"/>
      <c r="ED13" s="128"/>
      <c r="EE13" s="128"/>
      <c r="EF13" s="128"/>
      <c r="EG13" s="128"/>
      <c r="EH13" s="128"/>
      <c r="EI13" s="128"/>
      <c r="EJ13" s="128"/>
      <c r="EK13" s="128"/>
      <c r="EL13" s="128"/>
      <c r="EM13" s="128"/>
      <c r="EN13" s="128"/>
      <c r="EO13" s="128"/>
      <c r="EP13" s="128"/>
      <c r="EQ13" s="128"/>
      <c r="ER13" s="128"/>
      <c r="ES13" s="128"/>
      <c r="ET13" s="128"/>
      <c r="EU13" s="128"/>
      <c r="EV13" s="128"/>
      <c r="EW13" s="128"/>
      <c r="EX13" s="128"/>
      <c r="EY13" s="128"/>
      <c r="EZ13" s="128"/>
      <c r="FA13" s="128"/>
      <c r="FB13" s="128"/>
      <c r="FC13" s="128"/>
      <c r="FD13" s="128"/>
      <c r="FE13" s="128"/>
      <c r="FF13" s="128"/>
      <c r="FG13" s="128"/>
      <c r="FH13" s="128"/>
      <c r="FI13" s="128"/>
      <c r="FJ13" s="128"/>
      <c r="FK13" s="128"/>
      <c r="FL13" s="128"/>
      <c r="FM13" s="128"/>
      <c r="FN13" s="128"/>
      <c r="FO13" s="128"/>
      <c r="FP13" s="128"/>
      <c r="FQ13" s="128"/>
      <c r="FR13" s="128"/>
      <c r="FS13" s="128"/>
      <c r="FT13" s="128"/>
      <c r="FU13" s="128"/>
      <c r="FV13" s="128"/>
      <c r="FW13" s="128"/>
      <c r="FX13" s="128"/>
      <c r="FY13" s="128"/>
      <c r="FZ13" s="128"/>
      <c r="GA13" s="128"/>
      <c r="GB13" s="128"/>
      <c r="GC13" s="128"/>
      <c r="GD13" s="128"/>
      <c r="GE13" s="128"/>
      <c r="GF13" s="128"/>
      <c r="GG13" s="128"/>
      <c r="GH13" s="128"/>
      <c r="GI13" s="128"/>
      <c r="GJ13" s="128"/>
      <c r="GK13" s="128"/>
      <c r="GL13" s="128"/>
      <c r="GM13" s="128"/>
      <c r="GN13" s="128"/>
      <c r="GO13" s="128"/>
      <c r="GP13" s="128"/>
      <c r="GQ13" s="128"/>
      <c r="GR13" s="128"/>
      <c r="GS13" s="128"/>
      <c r="GT13" s="128"/>
      <c r="GU13" s="128"/>
      <c r="GV13" s="128"/>
      <c r="GW13" s="128"/>
      <c r="GX13" s="128"/>
      <c r="GY13" s="128"/>
      <c r="GZ13" s="128"/>
      <c r="HA13" s="128"/>
      <c r="HB13" s="128"/>
      <c r="HC13" s="128"/>
      <c r="HD13" s="128"/>
      <c r="HE13" s="128"/>
      <c r="HF13" s="128"/>
      <c r="HG13" s="128"/>
      <c r="HH13" s="128"/>
      <c r="HI13" s="128"/>
      <c r="HJ13" s="128"/>
      <c r="HK13" s="128"/>
      <c r="HL13" s="128"/>
      <c r="HM13" s="128"/>
      <c r="HN13" s="128"/>
      <c r="HO13" s="128"/>
      <c r="HP13" s="128"/>
      <c r="HQ13" s="128"/>
      <c r="HR13" s="128"/>
      <c r="HS13" s="128"/>
      <c r="HT13" s="128"/>
      <c r="HU13" s="128"/>
      <c r="HV13" s="128"/>
      <c r="HW13" s="128"/>
      <c r="HX13" s="128"/>
      <c r="HY13" s="128"/>
      <c r="HZ13" s="128"/>
      <c r="IA13" s="128"/>
      <c r="IB13" s="128"/>
      <c r="IC13" s="128"/>
      <c r="ID13" s="128"/>
      <c r="IE13" s="128"/>
      <c r="IF13" s="128"/>
      <c r="IG13" s="128"/>
      <c r="IH13" s="128"/>
      <c r="II13" s="128"/>
      <c r="IJ13" s="128"/>
      <c r="IK13" s="128"/>
      <c r="IL13" s="128"/>
      <c r="IM13" s="128"/>
      <c r="IN13" s="128"/>
      <c r="IO13" s="128"/>
      <c r="IP13" s="128"/>
      <c r="IQ13" s="128"/>
      <c r="IR13" s="128"/>
      <c r="IS13" s="128"/>
      <c r="IT13" s="128"/>
      <c r="IU13" s="128"/>
      <c r="IV13" s="128"/>
      <c r="IW13" s="128"/>
      <c r="IX13" s="128"/>
      <c r="IY13" s="128"/>
      <c r="IZ13" s="128"/>
      <c r="JA13" s="128"/>
      <c r="JB13" s="128"/>
      <c r="JC13" s="128"/>
      <c r="JD13" s="128"/>
      <c r="JE13" s="128"/>
      <c r="JF13" s="128"/>
      <c r="JG13" s="128"/>
      <c r="JH13" s="128"/>
      <c r="JI13" s="128"/>
      <c r="JJ13" s="128"/>
      <c r="JK13" s="128"/>
      <c r="JL13" s="128"/>
      <c r="JM13" s="128"/>
      <c r="JN13" s="128"/>
      <c r="JO13" s="128"/>
      <c r="JP13" s="128"/>
      <c r="JQ13" s="128"/>
      <c r="JR13" s="128"/>
      <c r="JS13" s="128"/>
      <c r="JT13" s="128"/>
      <c r="JU13" s="128"/>
      <c r="JV13" s="128"/>
      <c r="JW13" s="128"/>
      <c r="JX13" s="128"/>
      <c r="JY13" s="128"/>
      <c r="JZ13" s="128"/>
      <c r="KA13" s="128"/>
      <c r="KB13" s="128"/>
      <c r="KC13" s="128"/>
      <c r="KD13" s="128"/>
      <c r="KE13" s="128"/>
      <c r="KF13" s="128"/>
      <c r="KG13" s="128"/>
      <c r="KH13" s="128"/>
      <c r="KI13" s="128"/>
      <c r="KJ13" s="128"/>
      <c r="KK13" s="128"/>
      <c r="KL13" s="128"/>
      <c r="KM13" s="128"/>
      <c r="KN13" s="128"/>
      <c r="KO13" s="128"/>
      <c r="KP13" s="128"/>
      <c r="KQ13" s="128"/>
      <c r="KR13" s="128"/>
      <c r="KS13" s="128"/>
      <c r="KT13" s="128"/>
      <c r="KU13" s="128"/>
      <c r="KV13" s="128"/>
      <c r="KW13" s="128"/>
      <c r="KX13" s="128"/>
      <c r="KY13" s="128"/>
      <c r="KZ13" s="128"/>
      <c r="LA13" s="128"/>
      <c r="LB13" s="128"/>
      <c r="LC13" s="128"/>
      <c r="LD13" s="128"/>
      <c r="LE13" s="128"/>
      <c r="LF13" s="128"/>
      <c r="LG13" s="128"/>
      <c r="LH13" s="128"/>
      <c r="LI13" s="128"/>
      <c r="LJ13" s="128"/>
      <c r="LK13" s="128"/>
      <c r="LL13" s="128"/>
      <c r="LM13" s="128"/>
      <c r="LN13" s="128"/>
      <c r="LO13" s="128"/>
      <c r="LP13" s="128"/>
      <c r="LQ13" s="128"/>
      <c r="LR13" s="128"/>
      <c r="LS13" s="128"/>
      <c r="LT13" s="128"/>
      <c r="LU13" s="128"/>
      <c r="LV13" s="128"/>
      <c r="LW13" s="128"/>
      <c r="LX13" s="128"/>
      <c r="LY13" s="128"/>
      <c r="LZ13" s="128"/>
      <c r="MA13" s="128"/>
      <c r="MB13" s="128"/>
      <c r="MC13" s="128"/>
      <c r="MD13" s="128"/>
      <c r="ME13" s="128"/>
      <c r="MF13" s="128"/>
      <c r="MG13" s="128"/>
      <c r="MH13" s="128"/>
      <c r="MI13" s="128"/>
      <c r="MJ13" s="128"/>
      <c r="MK13" s="128"/>
      <c r="ML13" s="128"/>
      <c r="MM13" s="128"/>
      <c r="MN13" s="128"/>
      <c r="MO13" s="128"/>
      <c r="MP13" s="128"/>
      <c r="MQ13" s="128"/>
      <c r="MR13" s="128"/>
      <c r="MS13" s="128"/>
      <c r="MT13" s="128"/>
      <c r="MU13" s="128"/>
      <c r="MV13" s="128"/>
      <c r="MW13" s="128"/>
      <c r="MX13" s="128"/>
      <c r="MY13" s="128"/>
      <c r="MZ13" s="128"/>
      <c r="NA13" s="128"/>
      <c r="NB13" s="128"/>
      <c r="NC13" s="128"/>
      <c r="ND13" s="128"/>
      <c r="NE13" s="128"/>
      <c r="NF13" s="128"/>
      <c r="NG13" s="128"/>
      <c r="NH13" s="128"/>
      <c r="NI13" s="128"/>
      <c r="NJ13" s="128"/>
      <c r="NK13" s="128"/>
      <c r="NL13" s="128"/>
      <c r="NM13" s="128"/>
      <c r="NN13" s="128"/>
      <c r="NO13" s="128"/>
      <c r="NP13" s="128"/>
      <c r="NQ13" s="128"/>
      <c r="NR13" s="128"/>
      <c r="NS13" s="128"/>
      <c r="NT13" s="128"/>
      <c r="NU13" s="128"/>
      <c r="NV13" s="128"/>
      <c r="NW13" s="128"/>
      <c r="NX13" s="128"/>
      <c r="NY13" s="128"/>
      <c r="NZ13" s="128"/>
      <c r="OA13" s="128"/>
      <c r="OB13" s="128"/>
      <c r="OC13" s="128"/>
      <c r="OD13" s="128"/>
      <c r="OE13" s="128"/>
      <c r="OF13" s="128"/>
      <c r="OG13" s="128"/>
      <c r="OH13" s="128"/>
      <c r="OI13" s="128"/>
      <c r="OJ13" s="128"/>
      <c r="OK13" s="128"/>
      <c r="OL13" s="128"/>
      <c r="OM13" s="128"/>
      <c r="ON13" s="128"/>
      <c r="OO13" s="128"/>
      <c r="OP13" s="128"/>
      <c r="OQ13" s="128"/>
      <c r="OR13" s="128"/>
      <c r="OS13" s="128"/>
      <c r="OT13" s="128"/>
      <c r="OU13" s="128"/>
      <c r="OV13" s="128"/>
      <c r="OW13" s="128"/>
      <c r="OX13" s="128"/>
      <c r="OY13" s="128"/>
      <c r="OZ13" s="128"/>
      <c r="PA13" s="128"/>
      <c r="PB13" s="128"/>
      <c r="PC13" s="128"/>
      <c r="PD13" s="128"/>
      <c r="PE13" s="128"/>
      <c r="PF13" s="128"/>
      <c r="PG13" s="128"/>
      <c r="PH13" s="128"/>
      <c r="PI13" s="128"/>
      <c r="PJ13" s="128"/>
      <c r="PK13" s="128"/>
      <c r="PL13" s="128"/>
      <c r="PM13" s="128"/>
      <c r="PN13" s="128"/>
      <c r="PO13" s="128"/>
      <c r="PP13" s="128"/>
      <c r="PQ13" s="128"/>
      <c r="PR13" s="128"/>
      <c r="PS13" s="128"/>
      <c r="PT13" s="128"/>
      <c r="PU13" s="128"/>
      <c r="PV13" s="128"/>
      <c r="PW13" s="128"/>
      <c r="PX13" s="128"/>
      <c r="PY13" s="128"/>
      <c r="PZ13" s="128"/>
      <c r="QA13" s="128"/>
      <c r="QB13" s="128"/>
      <c r="QC13" s="128"/>
      <c r="QD13" s="128"/>
      <c r="QE13" s="128"/>
      <c r="QF13" s="128"/>
      <c r="QG13" s="128"/>
      <c r="QH13" s="128"/>
      <c r="QI13" s="128"/>
      <c r="QJ13" s="128"/>
      <c r="QK13" s="128"/>
      <c r="QL13" s="128"/>
      <c r="QM13" s="128"/>
      <c r="QN13" s="128"/>
      <c r="QO13" s="128"/>
      <c r="QP13" s="128"/>
      <c r="QQ13" s="128"/>
      <c r="QR13" s="128"/>
      <c r="QS13" s="128"/>
      <c r="QT13" s="128"/>
      <c r="QU13" s="128"/>
      <c r="QV13" s="128"/>
      <c r="QW13" s="128"/>
      <c r="QX13" s="128"/>
      <c r="QY13" s="128"/>
      <c r="QZ13" s="128"/>
      <c r="RA13" s="128"/>
      <c r="RB13" s="128"/>
      <c r="RC13" s="128"/>
      <c r="RD13" s="128"/>
      <c r="RE13" s="128"/>
      <c r="RF13" s="128"/>
      <c r="RG13" s="128"/>
      <c r="RH13" s="128"/>
      <c r="RI13" s="128"/>
      <c r="RJ13" s="128"/>
      <c r="RK13" s="128"/>
      <c r="RL13" s="128"/>
      <c r="RM13" s="128"/>
      <c r="RN13" s="128"/>
      <c r="RO13" s="128"/>
      <c r="RP13" s="128"/>
      <c r="RQ13" s="128"/>
      <c r="RR13" s="128"/>
      <c r="RS13" s="128"/>
      <c r="RT13" s="128"/>
      <c r="RU13" s="128"/>
      <c r="RV13" s="128"/>
      <c r="RW13" s="128"/>
      <c r="RX13" s="128"/>
      <c r="RY13" s="128"/>
      <c r="RZ13" s="128"/>
      <c r="SA13" s="128"/>
      <c r="SB13" s="128"/>
      <c r="SC13" s="128"/>
      <c r="SD13" s="128"/>
      <c r="SE13" s="128"/>
      <c r="SF13" s="128"/>
      <c r="SG13" s="128"/>
      <c r="SH13" s="128"/>
      <c r="SI13" s="128"/>
      <c r="SJ13" s="128"/>
      <c r="SK13" s="128"/>
      <c r="SL13" s="128"/>
      <c r="SM13" s="128"/>
      <c r="SN13" s="128"/>
      <c r="SO13" s="128"/>
      <c r="SP13" s="128"/>
      <c r="SQ13" s="128"/>
      <c r="SR13" s="128"/>
      <c r="SS13" s="128"/>
      <c r="ST13" s="128"/>
      <c r="SU13" s="128"/>
      <c r="SV13" s="128"/>
      <c r="SW13" s="128"/>
      <c r="SX13" s="128"/>
      <c r="SY13" s="128"/>
      <c r="SZ13" s="128"/>
      <c r="TA13" s="128"/>
      <c r="TB13" s="128"/>
      <c r="TC13" s="128"/>
      <c r="TD13" s="128"/>
      <c r="TE13" s="128"/>
      <c r="TF13" s="128"/>
      <c r="TG13" s="128"/>
      <c r="TH13" s="128"/>
      <c r="TI13" s="128"/>
      <c r="TJ13" s="128"/>
      <c r="TK13" s="128"/>
      <c r="TL13" s="128"/>
      <c r="TM13" s="128"/>
      <c r="TN13" s="128"/>
      <c r="TO13" s="128"/>
      <c r="TP13" s="128"/>
      <c r="TQ13" s="128"/>
      <c r="TR13" s="128"/>
      <c r="TS13" s="128"/>
      <c r="TT13" s="128"/>
      <c r="TU13" s="128"/>
      <c r="TV13" s="128"/>
      <c r="TW13" s="128"/>
      <c r="TX13" s="128"/>
      <c r="TY13" s="128"/>
      <c r="TZ13" s="128"/>
      <c r="UA13" s="128"/>
      <c r="UB13" s="128"/>
      <c r="UC13" s="128"/>
      <c r="UD13" s="128"/>
      <c r="UE13" s="128"/>
      <c r="UF13" s="128"/>
      <c r="UG13" s="128"/>
      <c r="UH13" s="128"/>
      <c r="UI13" s="128"/>
      <c r="UJ13" s="128"/>
      <c r="UK13" s="128"/>
      <c r="UL13" s="128"/>
      <c r="UM13" s="128"/>
      <c r="UN13" s="128"/>
      <c r="UO13" s="128"/>
      <c r="UP13" s="128"/>
      <c r="UQ13" s="128"/>
      <c r="UR13" s="128"/>
      <c r="US13" s="128"/>
      <c r="UT13" s="128"/>
      <c r="UU13" s="128"/>
      <c r="UV13" s="128"/>
      <c r="UW13" s="128"/>
      <c r="UX13" s="128"/>
      <c r="UY13" s="128"/>
      <c r="UZ13" s="128"/>
      <c r="VA13" s="128"/>
      <c r="VB13" s="128"/>
      <c r="VC13" s="128"/>
      <c r="VD13" s="128"/>
      <c r="VE13" s="128"/>
      <c r="VF13" s="128"/>
      <c r="VG13" s="128"/>
      <c r="VH13" s="128"/>
      <c r="VI13" s="128"/>
      <c r="VJ13" s="128"/>
      <c r="VK13" s="128"/>
      <c r="VL13" s="128"/>
      <c r="VM13" s="128"/>
      <c r="VN13" s="128"/>
      <c r="VO13" s="128"/>
      <c r="VP13" s="128"/>
      <c r="VQ13" s="128"/>
      <c r="VR13" s="128"/>
      <c r="VS13" s="128"/>
      <c r="VT13" s="128"/>
      <c r="VU13" s="128"/>
      <c r="VV13" s="128"/>
      <c r="VW13" s="128"/>
      <c r="VX13" s="128"/>
      <c r="VY13" s="128"/>
      <c r="VZ13" s="128"/>
      <c r="WA13" s="128"/>
      <c r="WB13" s="128"/>
      <c r="WC13" s="128"/>
      <c r="WD13" s="128"/>
      <c r="WE13" s="128"/>
      <c r="WF13" s="128"/>
      <c r="WG13" s="128"/>
      <c r="WH13" s="128"/>
      <c r="WI13" s="128"/>
      <c r="WJ13" s="128"/>
      <c r="WK13" s="128"/>
      <c r="WL13" s="128"/>
      <c r="WM13" s="128"/>
      <c r="WN13" s="128"/>
      <c r="WO13" s="128"/>
      <c r="WP13" s="128"/>
      <c r="WQ13" s="128"/>
      <c r="WR13" s="128"/>
      <c r="WS13" s="128"/>
      <c r="WT13" s="128"/>
      <c r="WU13" s="128"/>
      <c r="WV13" s="128"/>
      <c r="WW13" s="128"/>
      <c r="WX13" s="128"/>
      <c r="WY13" s="128"/>
      <c r="WZ13" s="128"/>
      <c r="XA13" s="128"/>
      <c r="XB13" s="128"/>
      <c r="XC13" s="128"/>
      <c r="XD13" s="128"/>
      <c r="XE13" s="128"/>
      <c r="XF13" s="128"/>
      <c r="XG13" s="128"/>
      <c r="XH13" s="128"/>
      <c r="XI13" s="128"/>
      <c r="XJ13" s="128"/>
      <c r="XK13" s="128"/>
      <c r="XL13" s="128"/>
      <c r="XM13" s="128"/>
      <c r="XN13" s="128"/>
      <c r="XO13" s="128"/>
      <c r="XP13" s="128"/>
      <c r="XQ13" s="128"/>
      <c r="XR13" s="128"/>
      <c r="XS13" s="128"/>
      <c r="XT13" s="128"/>
      <c r="XU13" s="128"/>
      <c r="XV13" s="128"/>
      <c r="XW13" s="128"/>
      <c r="XX13" s="128"/>
      <c r="XY13" s="128"/>
      <c r="XZ13" s="128"/>
      <c r="YA13" s="128"/>
      <c r="YB13" s="128"/>
      <c r="YC13" s="128"/>
      <c r="YD13" s="128"/>
      <c r="YE13" s="128"/>
      <c r="YF13" s="128"/>
      <c r="YG13" s="128"/>
      <c r="YH13" s="128"/>
      <c r="YI13" s="128"/>
      <c r="YJ13" s="128"/>
      <c r="YK13" s="128"/>
      <c r="YL13" s="128"/>
      <c r="YM13" s="128"/>
      <c r="YN13" s="128"/>
      <c r="YO13" s="128"/>
      <c r="YP13" s="128"/>
      <c r="YQ13" s="128"/>
      <c r="YR13" s="128"/>
      <c r="YS13" s="128"/>
      <c r="YT13" s="128"/>
      <c r="YU13" s="128"/>
      <c r="YV13" s="128"/>
      <c r="YW13" s="128"/>
      <c r="YX13" s="128"/>
      <c r="YY13" s="128"/>
      <c r="YZ13" s="128"/>
      <c r="ZA13" s="128"/>
      <c r="ZB13" s="128"/>
      <c r="ZC13" s="128"/>
      <c r="ZD13" s="128"/>
      <c r="ZE13" s="128"/>
      <c r="ZF13" s="128"/>
      <c r="ZG13" s="128"/>
      <c r="ZH13" s="128"/>
      <c r="ZI13" s="128"/>
      <c r="ZJ13" s="128"/>
      <c r="ZK13" s="128"/>
      <c r="ZL13" s="128"/>
      <c r="ZM13" s="128"/>
      <c r="ZN13" s="128"/>
      <c r="ZO13" s="128"/>
      <c r="ZP13" s="128"/>
      <c r="ZQ13" s="128"/>
      <c r="ZR13" s="128"/>
      <c r="ZS13" s="128"/>
      <c r="ZT13" s="128"/>
      <c r="ZU13" s="128"/>
      <c r="ZV13" s="128"/>
      <c r="ZW13" s="128"/>
      <c r="ZX13" s="128"/>
      <c r="ZY13" s="128"/>
      <c r="ZZ13" s="128"/>
      <c r="AAA13" s="128"/>
      <c r="AAB13" s="128"/>
      <c r="AAC13" s="128"/>
      <c r="AAD13" s="128"/>
      <c r="AAE13" s="128"/>
      <c r="AAF13" s="128"/>
      <c r="AAG13" s="128"/>
      <c r="AAH13" s="128"/>
      <c r="AAI13" s="128"/>
      <c r="AAJ13" s="128"/>
      <c r="AAK13" s="128"/>
      <c r="AAL13" s="128"/>
      <c r="AAM13" s="128"/>
      <c r="AAN13" s="128"/>
      <c r="AAO13" s="128"/>
      <c r="AAP13" s="128"/>
      <c r="AAQ13" s="128"/>
      <c r="AAR13" s="128"/>
      <c r="AAS13" s="128"/>
      <c r="AAT13" s="128"/>
      <c r="AAU13" s="128"/>
      <c r="AAV13" s="128"/>
      <c r="AAW13" s="128"/>
      <c r="AAX13" s="128"/>
      <c r="AAY13" s="128"/>
      <c r="AAZ13" s="128"/>
      <c r="ABA13" s="128"/>
      <c r="ABB13" s="128"/>
      <c r="ABC13" s="128"/>
      <c r="ABD13" s="128"/>
      <c r="ABE13" s="128"/>
      <c r="ABF13" s="128"/>
      <c r="ABG13" s="128"/>
      <c r="ABH13" s="128"/>
      <c r="ABI13" s="128"/>
      <c r="ABJ13" s="128"/>
      <c r="ABK13" s="128"/>
      <c r="ABL13" s="128"/>
      <c r="ABM13" s="128"/>
      <c r="ABN13" s="128"/>
      <c r="ABO13" s="128"/>
      <c r="ABP13" s="128"/>
      <c r="ABQ13" s="128"/>
      <c r="ABR13" s="128"/>
      <c r="ABS13" s="128"/>
      <c r="ABT13" s="128"/>
      <c r="ABU13" s="128"/>
      <c r="ABV13" s="128"/>
      <c r="ABW13" s="128"/>
      <c r="ABX13" s="128"/>
      <c r="ABY13" s="128"/>
      <c r="ABZ13" s="128"/>
      <c r="ACA13" s="128"/>
      <c r="ACB13" s="128"/>
      <c r="ACC13" s="128"/>
      <c r="ACD13" s="128"/>
      <c r="ACE13" s="128"/>
      <c r="ACF13" s="128"/>
      <c r="ACG13" s="128"/>
      <c r="ACH13" s="128"/>
      <c r="ACI13" s="128"/>
      <c r="ACJ13" s="128"/>
      <c r="ACK13" s="128"/>
      <c r="ACL13" s="128"/>
      <c r="ACM13" s="128"/>
      <c r="ACN13" s="128"/>
      <c r="ACO13" s="128"/>
      <c r="ACP13" s="128"/>
      <c r="ACQ13" s="128"/>
      <c r="ACR13" s="128"/>
      <c r="ACS13" s="128"/>
      <c r="ACT13" s="128"/>
      <c r="ACU13" s="128"/>
      <c r="ACV13" s="128"/>
      <c r="ACW13" s="128"/>
      <c r="ACX13" s="128"/>
      <c r="ACY13" s="128"/>
      <c r="ACZ13" s="128"/>
      <c r="ADA13" s="128"/>
      <c r="ADB13" s="128"/>
      <c r="ADC13" s="128"/>
      <c r="ADD13" s="128"/>
      <c r="ADE13" s="128"/>
      <c r="ADF13" s="128"/>
      <c r="ADG13" s="128"/>
      <c r="ADH13" s="128"/>
      <c r="ADI13" s="128"/>
      <c r="ADJ13" s="128"/>
      <c r="ADK13" s="128"/>
      <c r="ADL13" s="128"/>
      <c r="ADM13" s="128"/>
      <c r="ADN13" s="128"/>
      <c r="ADO13" s="128"/>
      <c r="ADP13" s="128"/>
      <c r="ADQ13" s="128"/>
      <c r="ADR13" s="128"/>
      <c r="ADS13" s="128"/>
      <c r="ADT13" s="128"/>
      <c r="ADU13" s="128"/>
      <c r="ADV13" s="128"/>
      <c r="ADW13" s="128"/>
      <c r="ADX13" s="128"/>
      <c r="ADY13" s="128"/>
      <c r="ADZ13" s="128"/>
      <c r="AEA13" s="128"/>
      <c r="AEB13" s="128"/>
      <c r="AEC13" s="128"/>
      <c r="AED13" s="128"/>
      <c r="AEE13" s="128"/>
      <c r="AEF13" s="128"/>
      <c r="AEG13" s="128"/>
      <c r="AEH13" s="128"/>
      <c r="AEI13" s="128"/>
      <c r="AEJ13" s="128"/>
      <c r="AEK13" s="128"/>
      <c r="AEL13" s="128"/>
      <c r="AEM13" s="128"/>
      <c r="AEN13" s="128"/>
      <c r="AEO13" s="128"/>
      <c r="AEP13" s="128"/>
      <c r="AEQ13" s="128"/>
      <c r="AER13" s="128"/>
      <c r="AES13" s="128"/>
      <c r="AET13" s="128"/>
      <c r="AEU13" s="128"/>
      <c r="AEV13" s="128"/>
      <c r="AEW13" s="128"/>
      <c r="AEX13" s="128"/>
      <c r="AEY13" s="128"/>
      <c r="AEZ13" s="128"/>
      <c r="AFA13" s="128"/>
      <c r="AFB13" s="128"/>
      <c r="AFC13" s="128"/>
      <c r="AFD13" s="128"/>
      <c r="AFE13" s="128"/>
      <c r="AFF13" s="128"/>
      <c r="AFG13" s="128"/>
      <c r="AFH13" s="128"/>
      <c r="AFI13" s="128"/>
      <c r="AFJ13" s="128"/>
      <c r="AFK13" s="128"/>
      <c r="AFL13" s="128"/>
      <c r="AFM13" s="128"/>
      <c r="AFN13" s="128"/>
      <c r="AFO13" s="128"/>
      <c r="AFP13" s="128"/>
      <c r="AFQ13" s="128"/>
      <c r="AFR13" s="128"/>
      <c r="AFS13" s="128"/>
      <c r="AFT13" s="128"/>
      <c r="AFU13" s="128"/>
      <c r="AFV13" s="128"/>
      <c r="AFW13" s="128"/>
      <c r="AFX13" s="128"/>
      <c r="AFY13" s="128"/>
      <c r="AFZ13" s="128"/>
      <c r="AGA13" s="128"/>
      <c r="AGB13" s="128"/>
      <c r="AGC13" s="128"/>
      <c r="AGD13" s="128"/>
      <c r="AGE13" s="128"/>
      <c r="AGF13" s="128"/>
      <c r="AGG13" s="128"/>
      <c r="AGH13" s="128"/>
      <c r="AGI13" s="128"/>
      <c r="AGJ13" s="128"/>
      <c r="AGK13" s="128"/>
      <c r="AGL13" s="128"/>
      <c r="AGM13" s="128"/>
      <c r="AGN13" s="128"/>
      <c r="AGO13" s="128"/>
      <c r="AGP13" s="128"/>
      <c r="AGQ13" s="128"/>
      <c r="AGR13" s="128"/>
      <c r="AGS13" s="128"/>
      <c r="AGT13" s="128"/>
      <c r="AGU13" s="128"/>
      <c r="AGV13" s="128"/>
      <c r="AGW13" s="128"/>
      <c r="AGX13" s="128"/>
      <c r="AGY13" s="128"/>
      <c r="AGZ13" s="128"/>
      <c r="AHA13" s="128"/>
      <c r="AHB13" s="128"/>
      <c r="AHC13" s="128"/>
      <c r="AHD13" s="128"/>
      <c r="AHE13" s="128"/>
      <c r="AHF13" s="128"/>
      <c r="AHG13" s="128"/>
      <c r="AHH13" s="128"/>
      <c r="AHI13" s="128"/>
      <c r="AHJ13" s="128"/>
      <c r="AHK13" s="128"/>
      <c r="AHL13" s="128"/>
      <c r="AHM13" s="128"/>
      <c r="AHN13" s="128"/>
      <c r="AHO13" s="128"/>
      <c r="AHP13" s="128"/>
      <c r="AHQ13" s="128"/>
      <c r="AHR13" s="128"/>
      <c r="AHS13" s="128"/>
      <c r="AHT13" s="128"/>
      <c r="AHU13" s="128"/>
      <c r="AHV13" s="128"/>
      <c r="AHW13" s="128"/>
      <c r="AHX13" s="128"/>
      <c r="AHY13" s="128"/>
      <c r="AHZ13" s="128"/>
      <c r="AIA13" s="128"/>
      <c r="AIB13" s="128"/>
      <c r="AIC13" s="128"/>
      <c r="AID13" s="128"/>
      <c r="AIE13" s="128"/>
      <c r="AIF13" s="128"/>
      <c r="AIG13" s="128"/>
      <c r="AIH13" s="128"/>
      <c r="AII13" s="128"/>
      <c r="AIJ13" s="128"/>
      <c r="AIK13" s="128"/>
      <c r="AIL13" s="128"/>
      <c r="AIM13" s="128"/>
      <c r="AIN13" s="128"/>
      <c r="AIO13" s="128"/>
      <c r="AIP13" s="128"/>
      <c r="AIQ13" s="128"/>
      <c r="AIR13" s="128"/>
      <c r="AIS13" s="128"/>
      <c r="AIT13" s="128"/>
      <c r="AIU13" s="128"/>
      <c r="AIV13" s="128"/>
      <c r="AIW13" s="128"/>
      <c r="AIX13" s="128"/>
      <c r="AIY13" s="128"/>
      <c r="AIZ13" s="128"/>
      <c r="AJA13" s="128"/>
      <c r="AJB13" s="128"/>
      <c r="AJC13" s="128"/>
      <c r="AJD13" s="128"/>
      <c r="AJE13" s="128"/>
      <c r="AJF13" s="128"/>
      <c r="AJG13" s="128"/>
      <c r="AJH13" s="128"/>
      <c r="AJI13" s="128"/>
      <c r="AJJ13" s="128"/>
      <c r="AJK13" s="128"/>
      <c r="AJL13" s="128"/>
      <c r="AJM13" s="128"/>
      <c r="AJN13" s="128"/>
      <c r="AJO13" s="128"/>
      <c r="AJP13" s="128"/>
      <c r="AJQ13" s="128"/>
      <c r="AJR13" s="128"/>
      <c r="AJS13" s="128"/>
      <c r="AJT13" s="128"/>
      <c r="AJU13" s="128"/>
      <c r="AJV13" s="128"/>
      <c r="AJW13" s="128"/>
      <c r="AJX13" s="128"/>
      <c r="AJY13" s="128"/>
      <c r="AJZ13" s="128"/>
      <c r="AKA13" s="128"/>
      <c r="AKB13" s="128"/>
      <c r="AKC13" s="128"/>
      <c r="AKD13" s="128"/>
      <c r="AKE13" s="128"/>
      <c r="AKF13" s="128"/>
      <c r="AKG13" s="128"/>
      <c r="AKH13" s="128"/>
      <c r="AKI13" s="128"/>
      <c r="AKJ13" s="128"/>
      <c r="AKK13" s="128"/>
      <c r="AKL13" s="128"/>
      <c r="AKM13" s="128"/>
      <c r="AKN13" s="128"/>
      <c r="AKO13" s="128"/>
      <c r="AKP13" s="128"/>
      <c r="AKQ13" s="128"/>
      <c r="AKR13" s="128"/>
      <c r="AKS13" s="128"/>
      <c r="AKT13" s="128"/>
      <c r="AKU13" s="128"/>
      <c r="AKV13" s="128"/>
      <c r="AKW13" s="128"/>
      <c r="AKX13" s="128"/>
      <c r="AKY13" s="128"/>
      <c r="AKZ13" s="128"/>
      <c r="ALA13" s="128"/>
      <c r="ALB13" s="128"/>
      <c r="ALC13" s="128"/>
      <c r="ALD13" s="128"/>
      <c r="ALE13" s="128"/>
      <c r="ALF13" s="128"/>
      <c r="ALG13" s="128"/>
      <c r="ALH13" s="128"/>
      <c r="ALI13" s="128"/>
      <c r="ALJ13" s="128"/>
      <c r="ALK13" s="128"/>
      <c r="ALL13" s="128"/>
      <c r="ALM13" s="128"/>
      <c r="ALN13" s="128"/>
      <c r="ALO13" s="128"/>
      <c r="ALP13" s="128"/>
      <c r="ALQ13" s="128"/>
      <c r="ALR13" s="128"/>
      <c r="ALS13" s="128"/>
      <c r="ALT13" s="128"/>
      <c r="ALU13" s="128"/>
      <c r="ALV13" s="128"/>
      <c r="ALW13" s="128"/>
      <c r="ALX13" s="128"/>
      <c r="ALY13" s="128"/>
      <c r="ALZ13" s="128"/>
      <c r="AMA13" s="128"/>
      <c r="AMB13" s="128"/>
      <c r="AMC13" s="128"/>
      <c r="AMD13" s="128"/>
      <c r="AME13" s="128"/>
      <c r="AMF13" s="128"/>
      <c r="AMG13" s="128"/>
      <c r="AMH13" s="128"/>
      <c r="AMI13" s="128"/>
      <c r="AMJ13" s="128"/>
    </row>
    <row r="14" customFormat="false" ht="13.4" hidden="false" customHeight="false" outlineLevel="0" collapsed="false">
      <c r="A14" s="128" t="s">
        <v>221</v>
      </c>
      <c r="B14" s="139" t="n">
        <v>8.2054E-005</v>
      </c>
      <c r="C14" s="140"/>
      <c r="D14" s="141"/>
      <c r="E14" s="142"/>
      <c r="F14" s="128"/>
      <c r="G14" s="128"/>
      <c r="H14" s="31"/>
      <c r="I14" s="130"/>
      <c r="K14" s="128"/>
      <c r="L14" s="8" t="s">
        <v>222</v>
      </c>
      <c r="M14" s="128"/>
      <c r="N14" s="128"/>
      <c r="O14" s="128"/>
      <c r="P14" s="128"/>
      <c r="Q14" s="128"/>
      <c r="R14" s="128"/>
      <c r="S14" s="128"/>
      <c r="T14" s="128"/>
      <c r="U14" s="128"/>
      <c r="V14" s="128"/>
      <c r="W14" s="128"/>
      <c r="X14" s="128"/>
      <c r="Y14" s="128"/>
      <c r="Z14" s="128"/>
      <c r="AA14" s="128"/>
      <c r="AB14" s="128"/>
      <c r="AC14" s="128"/>
      <c r="AD14" s="128"/>
      <c r="AE14" s="128"/>
      <c r="AF14" s="128"/>
      <c r="AG14" s="128"/>
      <c r="AH14" s="128"/>
      <c r="AI14" s="128"/>
      <c r="AJ14" s="128"/>
      <c r="AK14" s="128"/>
      <c r="AL14" s="128"/>
      <c r="AM14" s="128"/>
      <c r="AN14" s="128"/>
      <c r="AO14" s="128"/>
      <c r="AP14" s="128"/>
      <c r="AQ14" s="128"/>
      <c r="AR14" s="128"/>
      <c r="AS14" s="128"/>
      <c r="AT14" s="128"/>
      <c r="AU14" s="128"/>
      <c r="AV14" s="128"/>
      <c r="AW14" s="128"/>
      <c r="AX14" s="128"/>
      <c r="AY14" s="128"/>
      <c r="AZ14" s="128"/>
      <c r="BA14" s="128"/>
      <c r="BB14" s="128"/>
      <c r="BC14" s="128"/>
      <c r="BD14" s="128"/>
      <c r="BE14" s="128"/>
      <c r="BF14" s="128"/>
      <c r="BG14" s="128"/>
      <c r="BH14" s="128"/>
      <c r="BI14" s="128"/>
      <c r="BJ14" s="128"/>
      <c r="BK14" s="128"/>
      <c r="BL14" s="128"/>
      <c r="BM14" s="128"/>
      <c r="BN14" s="128"/>
      <c r="BO14" s="128"/>
      <c r="BP14" s="128"/>
      <c r="BQ14" s="128"/>
      <c r="BR14" s="128"/>
      <c r="BS14" s="128"/>
      <c r="BT14" s="128"/>
      <c r="BU14" s="128"/>
      <c r="BV14" s="128"/>
      <c r="BW14" s="128"/>
      <c r="BX14" s="128"/>
      <c r="BY14" s="128"/>
      <c r="BZ14" s="128"/>
      <c r="CA14" s="128"/>
      <c r="CB14" s="128"/>
      <c r="CC14" s="128"/>
      <c r="CD14" s="128"/>
      <c r="CE14" s="128"/>
      <c r="CF14" s="128"/>
      <c r="CG14" s="128"/>
      <c r="CH14" s="128"/>
      <c r="CI14" s="128"/>
      <c r="CJ14" s="128"/>
      <c r="CK14" s="128"/>
      <c r="CL14" s="128"/>
      <c r="CM14" s="128"/>
      <c r="CN14" s="128"/>
      <c r="CO14" s="128"/>
      <c r="CP14" s="128"/>
      <c r="CQ14" s="128"/>
      <c r="CR14" s="128"/>
      <c r="CS14" s="128"/>
      <c r="CT14" s="128"/>
      <c r="CU14" s="128"/>
      <c r="CV14" s="128"/>
      <c r="CW14" s="128"/>
      <c r="CX14" s="128"/>
      <c r="CY14" s="128"/>
      <c r="CZ14" s="128"/>
      <c r="DA14" s="128"/>
      <c r="DB14" s="128"/>
      <c r="DC14" s="128"/>
      <c r="DD14" s="128"/>
      <c r="DE14" s="128"/>
      <c r="DF14" s="128"/>
      <c r="DG14" s="128"/>
      <c r="DH14" s="128"/>
      <c r="DI14" s="128"/>
      <c r="DJ14" s="128"/>
      <c r="DK14" s="128"/>
      <c r="DL14" s="128"/>
      <c r="DM14" s="128"/>
      <c r="DN14" s="128"/>
      <c r="DO14" s="128"/>
      <c r="DP14" s="128"/>
      <c r="DQ14" s="128"/>
      <c r="DR14" s="128"/>
      <c r="DS14" s="128"/>
      <c r="DT14" s="128"/>
      <c r="DU14" s="128"/>
      <c r="DV14" s="128"/>
      <c r="DW14" s="128"/>
      <c r="DX14" s="128"/>
      <c r="DY14" s="128"/>
      <c r="DZ14" s="128"/>
      <c r="EA14" s="128"/>
      <c r="EB14" s="128"/>
      <c r="EC14" s="128"/>
      <c r="ED14" s="128"/>
      <c r="EE14" s="128"/>
      <c r="EF14" s="128"/>
      <c r="EG14" s="128"/>
      <c r="EH14" s="128"/>
      <c r="EI14" s="128"/>
      <c r="EJ14" s="128"/>
      <c r="EK14" s="128"/>
      <c r="EL14" s="128"/>
      <c r="EM14" s="128"/>
      <c r="EN14" s="128"/>
      <c r="EO14" s="128"/>
      <c r="EP14" s="128"/>
      <c r="EQ14" s="128"/>
      <c r="ER14" s="128"/>
      <c r="ES14" s="128"/>
      <c r="ET14" s="128"/>
      <c r="EU14" s="128"/>
      <c r="EV14" s="128"/>
      <c r="EW14" s="128"/>
      <c r="EX14" s="128"/>
      <c r="EY14" s="128"/>
      <c r="EZ14" s="128"/>
      <c r="FA14" s="128"/>
      <c r="FB14" s="128"/>
      <c r="FC14" s="128"/>
      <c r="FD14" s="128"/>
      <c r="FE14" s="128"/>
      <c r="FF14" s="128"/>
      <c r="FG14" s="128"/>
      <c r="FH14" s="128"/>
      <c r="FI14" s="128"/>
      <c r="FJ14" s="128"/>
      <c r="FK14" s="128"/>
      <c r="FL14" s="128"/>
      <c r="FM14" s="128"/>
      <c r="FN14" s="128"/>
      <c r="FO14" s="128"/>
      <c r="FP14" s="128"/>
      <c r="FQ14" s="128"/>
      <c r="FR14" s="128"/>
      <c r="FS14" s="128"/>
      <c r="FT14" s="128"/>
      <c r="FU14" s="128"/>
      <c r="FV14" s="128"/>
      <c r="FW14" s="128"/>
      <c r="FX14" s="128"/>
      <c r="FY14" s="128"/>
      <c r="FZ14" s="128"/>
      <c r="GA14" s="128"/>
      <c r="GB14" s="128"/>
      <c r="GC14" s="128"/>
      <c r="GD14" s="128"/>
      <c r="GE14" s="128"/>
      <c r="GF14" s="128"/>
      <c r="GG14" s="128"/>
      <c r="GH14" s="128"/>
      <c r="GI14" s="128"/>
      <c r="GJ14" s="128"/>
      <c r="GK14" s="128"/>
      <c r="GL14" s="128"/>
      <c r="GM14" s="128"/>
      <c r="GN14" s="128"/>
      <c r="GO14" s="128"/>
      <c r="GP14" s="128"/>
      <c r="GQ14" s="128"/>
      <c r="GR14" s="128"/>
      <c r="GS14" s="128"/>
      <c r="GT14" s="128"/>
      <c r="GU14" s="128"/>
      <c r="GV14" s="128"/>
      <c r="GW14" s="128"/>
      <c r="GX14" s="128"/>
      <c r="GY14" s="128"/>
      <c r="GZ14" s="128"/>
      <c r="HA14" s="128"/>
      <c r="HB14" s="128"/>
      <c r="HC14" s="128"/>
      <c r="HD14" s="128"/>
      <c r="HE14" s="128"/>
      <c r="HF14" s="128"/>
      <c r="HG14" s="128"/>
      <c r="HH14" s="128"/>
      <c r="HI14" s="128"/>
      <c r="HJ14" s="128"/>
      <c r="HK14" s="128"/>
      <c r="HL14" s="128"/>
      <c r="HM14" s="128"/>
      <c r="HN14" s="128"/>
      <c r="HO14" s="128"/>
      <c r="HP14" s="128"/>
      <c r="HQ14" s="128"/>
      <c r="HR14" s="128"/>
      <c r="HS14" s="128"/>
      <c r="HT14" s="128"/>
      <c r="HU14" s="128"/>
      <c r="HV14" s="128"/>
      <c r="HW14" s="128"/>
      <c r="HX14" s="128"/>
      <c r="HY14" s="128"/>
      <c r="HZ14" s="128"/>
      <c r="IA14" s="128"/>
      <c r="IB14" s="128"/>
      <c r="IC14" s="128"/>
      <c r="ID14" s="128"/>
      <c r="IE14" s="128"/>
      <c r="IF14" s="128"/>
      <c r="IG14" s="128"/>
      <c r="IH14" s="128"/>
      <c r="II14" s="128"/>
      <c r="IJ14" s="128"/>
      <c r="IK14" s="128"/>
      <c r="IL14" s="128"/>
      <c r="IM14" s="128"/>
      <c r="IN14" s="128"/>
      <c r="IO14" s="128"/>
      <c r="IP14" s="128"/>
      <c r="IQ14" s="128"/>
      <c r="IR14" s="128"/>
      <c r="IS14" s="128"/>
      <c r="IT14" s="128"/>
      <c r="IU14" s="128"/>
      <c r="IV14" s="128"/>
      <c r="IW14" s="128"/>
      <c r="IX14" s="128"/>
      <c r="IY14" s="128"/>
      <c r="IZ14" s="128"/>
      <c r="JA14" s="128"/>
      <c r="JB14" s="128"/>
      <c r="JC14" s="128"/>
      <c r="JD14" s="128"/>
      <c r="JE14" s="128"/>
      <c r="JF14" s="128"/>
      <c r="JG14" s="128"/>
      <c r="JH14" s="128"/>
      <c r="JI14" s="128"/>
      <c r="JJ14" s="128"/>
      <c r="JK14" s="128"/>
      <c r="JL14" s="128"/>
      <c r="JM14" s="128"/>
      <c r="JN14" s="128"/>
      <c r="JO14" s="128"/>
      <c r="JP14" s="128"/>
      <c r="JQ14" s="128"/>
      <c r="JR14" s="128"/>
      <c r="JS14" s="128"/>
      <c r="JT14" s="128"/>
      <c r="JU14" s="128"/>
      <c r="JV14" s="128"/>
      <c r="JW14" s="128"/>
      <c r="JX14" s="128"/>
      <c r="JY14" s="128"/>
      <c r="JZ14" s="128"/>
      <c r="KA14" s="128"/>
      <c r="KB14" s="128"/>
      <c r="KC14" s="128"/>
      <c r="KD14" s="128"/>
      <c r="KE14" s="128"/>
      <c r="KF14" s="128"/>
      <c r="KG14" s="128"/>
      <c r="KH14" s="128"/>
      <c r="KI14" s="128"/>
      <c r="KJ14" s="128"/>
      <c r="KK14" s="128"/>
      <c r="KL14" s="128"/>
      <c r="KM14" s="128"/>
      <c r="KN14" s="128"/>
      <c r="KO14" s="128"/>
      <c r="KP14" s="128"/>
      <c r="KQ14" s="128"/>
      <c r="KR14" s="128"/>
      <c r="KS14" s="128"/>
      <c r="KT14" s="128"/>
      <c r="KU14" s="128"/>
      <c r="KV14" s="128"/>
      <c r="KW14" s="128"/>
      <c r="KX14" s="128"/>
      <c r="KY14" s="128"/>
      <c r="KZ14" s="128"/>
      <c r="LA14" s="128"/>
      <c r="LB14" s="128"/>
      <c r="LC14" s="128"/>
      <c r="LD14" s="128"/>
      <c r="LE14" s="128"/>
      <c r="LF14" s="128"/>
      <c r="LG14" s="128"/>
      <c r="LH14" s="128"/>
      <c r="LI14" s="128"/>
      <c r="LJ14" s="128"/>
      <c r="LK14" s="128"/>
      <c r="LL14" s="128"/>
      <c r="LM14" s="128"/>
      <c r="LN14" s="128"/>
      <c r="LO14" s="128"/>
      <c r="LP14" s="128"/>
      <c r="LQ14" s="128"/>
      <c r="LR14" s="128"/>
      <c r="LS14" s="128"/>
      <c r="LT14" s="128"/>
      <c r="LU14" s="128"/>
      <c r="LV14" s="128"/>
      <c r="LW14" s="128"/>
      <c r="LX14" s="128"/>
      <c r="LY14" s="128"/>
      <c r="LZ14" s="128"/>
      <c r="MA14" s="128"/>
      <c r="MB14" s="128"/>
      <c r="MC14" s="128"/>
      <c r="MD14" s="128"/>
      <c r="ME14" s="128"/>
      <c r="MF14" s="128"/>
      <c r="MG14" s="128"/>
      <c r="MH14" s="128"/>
      <c r="MI14" s="128"/>
      <c r="MJ14" s="128"/>
      <c r="MK14" s="128"/>
      <c r="ML14" s="128"/>
      <c r="MM14" s="128"/>
      <c r="MN14" s="128"/>
      <c r="MO14" s="128"/>
      <c r="MP14" s="128"/>
      <c r="MQ14" s="128"/>
      <c r="MR14" s="128"/>
      <c r="MS14" s="128"/>
      <c r="MT14" s="128"/>
      <c r="MU14" s="128"/>
      <c r="MV14" s="128"/>
      <c r="MW14" s="128"/>
      <c r="MX14" s="128"/>
      <c r="MY14" s="128"/>
      <c r="MZ14" s="128"/>
      <c r="NA14" s="128"/>
      <c r="NB14" s="128"/>
      <c r="NC14" s="128"/>
      <c r="ND14" s="128"/>
      <c r="NE14" s="128"/>
      <c r="NF14" s="128"/>
      <c r="NG14" s="128"/>
      <c r="NH14" s="128"/>
      <c r="NI14" s="128"/>
      <c r="NJ14" s="128"/>
      <c r="NK14" s="128"/>
      <c r="NL14" s="128"/>
      <c r="NM14" s="128"/>
      <c r="NN14" s="128"/>
      <c r="NO14" s="128"/>
      <c r="NP14" s="128"/>
      <c r="NQ14" s="128"/>
      <c r="NR14" s="128"/>
      <c r="NS14" s="128"/>
      <c r="NT14" s="128"/>
      <c r="NU14" s="128"/>
      <c r="NV14" s="128"/>
      <c r="NW14" s="128"/>
      <c r="NX14" s="128"/>
      <c r="NY14" s="128"/>
      <c r="NZ14" s="128"/>
      <c r="OA14" s="128"/>
      <c r="OB14" s="128"/>
      <c r="OC14" s="128"/>
      <c r="OD14" s="128"/>
      <c r="OE14" s="128"/>
      <c r="OF14" s="128"/>
      <c r="OG14" s="128"/>
      <c r="OH14" s="128"/>
      <c r="OI14" s="128"/>
      <c r="OJ14" s="128"/>
      <c r="OK14" s="128"/>
      <c r="OL14" s="128"/>
      <c r="OM14" s="128"/>
      <c r="ON14" s="128"/>
      <c r="OO14" s="128"/>
      <c r="OP14" s="128"/>
      <c r="OQ14" s="128"/>
      <c r="OR14" s="128"/>
      <c r="OS14" s="128"/>
      <c r="OT14" s="128"/>
      <c r="OU14" s="128"/>
      <c r="OV14" s="128"/>
      <c r="OW14" s="128"/>
      <c r="OX14" s="128"/>
      <c r="OY14" s="128"/>
      <c r="OZ14" s="128"/>
      <c r="PA14" s="128"/>
      <c r="PB14" s="128"/>
      <c r="PC14" s="128"/>
      <c r="PD14" s="128"/>
      <c r="PE14" s="128"/>
      <c r="PF14" s="128"/>
      <c r="PG14" s="128"/>
      <c r="PH14" s="128"/>
      <c r="PI14" s="128"/>
      <c r="PJ14" s="128"/>
      <c r="PK14" s="128"/>
      <c r="PL14" s="128"/>
      <c r="PM14" s="128"/>
      <c r="PN14" s="128"/>
      <c r="PO14" s="128"/>
      <c r="PP14" s="128"/>
      <c r="PQ14" s="128"/>
      <c r="PR14" s="128"/>
      <c r="PS14" s="128"/>
      <c r="PT14" s="128"/>
      <c r="PU14" s="128"/>
      <c r="PV14" s="128"/>
      <c r="PW14" s="128"/>
      <c r="PX14" s="128"/>
      <c r="PY14" s="128"/>
      <c r="PZ14" s="128"/>
      <c r="QA14" s="128"/>
      <c r="QB14" s="128"/>
      <c r="QC14" s="128"/>
      <c r="QD14" s="128"/>
      <c r="QE14" s="128"/>
      <c r="QF14" s="128"/>
      <c r="QG14" s="128"/>
      <c r="QH14" s="128"/>
      <c r="QI14" s="128"/>
      <c r="QJ14" s="128"/>
      <c r="QK14" s="128"/>
      <c r="QL14" s="128"/>
      <c r="QM14" s="128"/>
      <c r="QN14" s="128"/>
      <c r="QO14" s="128"/>
      <c r="QP14" s="128"/>
      <c r="QQ14" s="128"/>
      <c r="QR14" s="128"/>
      <c r="QS14" s="128"/>
      <c r="QT14" s="128"/>
      <c r="QU14" s="128"/>
      <c r="QV14" s="128"/>
      <c r="QW14" s="128"/>
      <c r="QX14" s="128"/>
      <c r="QY14" s="128"/>
      <c r="QZ14" s="128"/>
      <c r="RA14" s="128"/>
      <c r="RB14" s="128"/>
      <c r="RC14" s="128"/>
      <c r="RD14" s="128"/>
      <c r="RE14" s="128"/>
      <c r="RF14" s="128"/>
      <c r="RG14" s="128"/>
      <c r="RH14" s="128"/>
      <c r="RI14" s="128"/>
      <c r="RJ14" s="128"/>
      <c r="RK14" s="128"/>
      <c r="RL14" s="128"/>
      <c r="RM14" s="128"/>
      <c r="RN14" s="128"/>
      <c r="RO14" s="128"/>
      <c r="RP14" s="128"/>
      <c r="RQ14" s="128"/>
      <c r="RR14" s="128"/>
      <c r="RS14" s="128"/>
      <c r="RT14" s="128"/>
      <c r="RU14" s="128"/>
      <c r="RV14" s="128"/>
      <c r="RW14" s="128"/>
      <c r="RX14" s="128"/>
      <c r="RY14" s="128"/>
      <c r="RZ14" s="128"/>
      <c r="SA14" s="128"/>
      <c r="SB14" s="128"/>
      <c r="SC14" s="128"/>
      <c r="SD14" s="128"/>
      <c r="SE14" s="128"/>
      <c r="SF14" s="128"/>
      <c r="SG14" s="128"/>
      <c r="SH14" s="128"/>
      <c r="SI14" s="128"/>
      <c r="SJ14" s="128"/>
      <c r="SK14" s="128"/>
      <c r="SL14" s="128"/>
      <c r="SM14" s="128"/>
      <c r="SN14" s="128"/>
      <c r="SO14" s="128"/>
      <c r="SP14" s="128"/>
      <c r="SQ14" s="128"/>
      <c r="SR14" s="128"/>
      <c r="SS14" s="128"/>
      <c r="ST14" s="128"/>
      <c r="SU14" s="128"/>
      <c r="SV14" s="128"/>
      <c r="SW14" s="128"/>
      <c r="SX14" s="128"/>
      <c r="SY14" s="128"/>
      <c r="SZ14" s="128"/>
      <c r="TA14" s="128"/>
      <c r="TB14" s="128"/>
      <c r="TC14" s="128"/>
      <c r="TD14" s="128"/>
      <c r="TE14" s="128"/>
      <c r="TF14" s="128"/>
      <c r="TG14" s="128"/>
      <c r="TH14" s="128"/>
      <c r="TI14" s="128"/>
      <c r="TJ14" s="128"/>
      <c r="TK14" s="128"/>
      <c r="TL14" s="128"/>
      <c r="TM14" s="128"/>
      <c r="TN14" s="128"/>
      <c r="TO14" s="128"/>
      <c r="TP14" s="128"/>
      <c r="TQ14" s="128"/>
      <c r="TR14" s="128"/>
      <c r="TS14" s="128"/>
      <c r="TT14" s="128"/>
      <c r="TU14" s="128"/>
      <c r="TV14" s="128"/>
      <c r="TW14" s="128"/>
      <c r="TX14" s="128"/>
      <c r="TY14" s="128"/>
      <c r="TZ14" s="128"/>
      <c r="UA14" s="128"/>
      <c r="UB14" s="128"/>
      <c r="UC14" s="128"/>
      <c r="UD14" s="128"/>
      <c r="UE14" s="128"/>
      <c r="UF14" s="128"/>
      <c r="UG14" s="128"/>
      <c r="UH14" s="128"/>
      <c r="UI14" s="128"/>
      <c r="UJ14" s="128"/>
      <c r="UK14" s="128"/>
      <c r="UL14" s="128"/>
      <c r="UM14" s="128"/>
      <c r="UN14" s="128"/>
      <c r="UO14" s="128"/>
      <c r="UP14" s="128"/>
      <c r="UQ14" s="128"/>
      <c r="UR14" s="128"/>
      <c r="US14" s="128"/>
      <c r="UT14" s="128"/>
      <c r="UU14" s="128"/>
      <c r="UV14" s="128"/>
      <c r="UW14" s="128"/>
      <c r="UX14" s="128"/>
      <c r="UY14" s="128"/>
      <c r="UZ14" s="128"/>
      <c r="VA14" s="128"/>
      <c r="VB14" s="128"/>
      <c r="VC14" s="128"/>
      <c r="VD14" s="128"/>
      <c r="VE14" s="128"/>
      <c r="VF14" s="128"/>
      <c r="VG14" s="128"/>
      <c r="VH14" s="128"/>
      <c r="VI14" s="128"/>
      <c r="VJ14" s="128"/>
      <c r="VK14" s="128"/>
      <c r="VL14" s="128"/>
      <c r="VM14" s="128"/>
      <c r="VN14" s="128"/>
      <c r="VO14" s="128"/>
      <c r="VP14" s="128"/>
      <c r="VQ14" s="128"/>
      <c r="VR14" s="128"/>
      <c r="VS14" s="128"/>
      <c r="VT14" s="128"/>
      <c r="VU14" s="128"/>
      <c r="VV14" s="128"/>
      <c r="VW14" s="128"/>
      <c r="VX14" s="128"/>
      <c r="VY14" s="128"/>
      <c r="VZ14" s="128"/>
      <c r="WA14" s="128"/>
      <c r="WB14" s="128"/>
      <c r="WC14" s="128"/>
      <c r="WD14" s="128"/>
      <c r="WE14" s="128"/>
      <c r="WF14" s="128"/>
      <c r="WG14" s="128"/>
      <c r="WH14" s="128"/>
      <c r="WI14" s="128"/>
      <c r="WJ14" s="128"/>
      <c r="WK14" s="128"/>
      <c r="WL14" s="128"/>
      <c r="WM14" s="128"/>
      <c r="WN14" s="128"/>
      <c r="WO14" s="128"/>
      <c r="WP14" s="128"/>
      <c r="WQ14" s="128"/>
      <c r="WR14" s="128"/>
      <c r="WS14" s="128"/>
      <c r="WT14" s="128"/>
      <c r="WU14" s="128"/>
      <c r="WV14" s="128"/>
      <c r="WW14" s="128"/>
      <c r="WX14" s="128"/>
      <c r="WY14" s="128"/>
      <c r="WZ14" s="128"/>
      <c r="XA14" s="128"/>
      <c r="XB14" s="128"/>
      <c r="XC14" s="128"/>
      <c r="XD14" s="128"/>
      <c r="XE14" s="128"/>
      <c r="XF14" s="128"/>
      <c r="XG14" s="128"/>
      <c r="XH14" s="128"/>
      <c r="XI14" s="128"/>
      <c r="XJ14" s="128"/>
      <c r="XK14" s="128"/>
      <c r="XL14" s="128"/>
      <c r="XM14" s="128"/>
      <c r="XN14" s="128"/>
      <c r="XO14" s="128"/>
      <c r="XP14" s="128"/>
      <c r="XQ14" s="128"/>
      <c r="XR14" s="128"/>
      <c r="XS14" s="128"/>
      <c r="XT14" s="128"/>
      <c r="XU14" s="128"/>
      <c r="XV14" s="128"/>
      <c r="XW14" s="128"/>
      <c r="XX14" s="128"/>
      <c r="XY14" s="128"/>
      <c r="XZ14" s="128"/>
      <c r="YA14" s="128"/>
      <c r="YB14" s="128"/>
      <c r="YC14" s="128"/>
      <c r="YD14" s="128"/>
      <c r="YE14" s="128"/>
      <c r="YF14" s="128"/>
      <c r="YG14" s="128"/>
      <c r="YH14" s="128"/>
      <c r="YI14" s="128"/>
      <c r="YJ14" s="128"/>
      <c r="YK14" s="128"/>
      <c r="YL14" s="128"/>
      <c r="YM14" s="128"/>
      <c r="YN14" s="128"/>
      <c r="YO14" s="128"/>
      <c r="YP14" s="128"/>
      <c r="YQ14" s="128"/>
      <c r="YR14" s="128"/>
      <c r="YS14" s="128"/>
      <c r="YT14" s="128"/>
      <c r="YU14" s="128"/>
      <c r="YV14" s="128"/>
      <c r="YW14" s="128"/>
      <c r="YX14" s="128"/>
      <c r="YY14" s="128"/>
      <c r="YZ14" s="128"/>
      <c r="ZA14" s="128"/>
      <c r="ZB14" s="128"/>
      <c r="ZC14" s="128"/>
      <c r="ZD14" s="128"/>
      <c r="ZE14" s="128"/>
      <c r="ZF14" s="128"/>
      <c r="ZG14" s="128"/>
      <c r="ZH14" s="128"/>
      <c r="ZI14" s="128"/>
      <c r="ZJ14" s="128"/>
      <c r="ZK14" s="128"/>
      <c r="ZL14" s="128"/>
      <c r="ZM14" s="128"/>
      <c r="ZN14" s="128"/>
      <c r="ZO14" s="128"/>
      <c r="ZP14" s="128"/>
      <c r="ZQ14" s="128"/>
      <c r="ZR14" s="128"/>
      <c r="ZS14" s="128"/>
      <c r="ZT14" s="128"/>
      <c r="ZU14" s="128"/>
      <c r="ZV14" s="128"/>
      <c r="ZW14" s="128"/>
      <c r="ZX14" s="128"/>
      <c r="ZY14" s="128"/>
      <c r="ZZ14" s="128"/>
      <c r="AAA14" s="128"/>
      <c r="AAB14" s="128"/>
      <c r="AAC14" s="128"/>
      <c r="AAD14" s="128"/>
      <c r="AAE14" s="128"/>
      <c r="AAF14" s="128"/>
      <c r="AAG14" s="128"/>
      <c r="AAH14" s="128"/>
      <c r="AAI14" s="128"/>
      <c r="AAJ14" s="128"/>
      <c r="AAK14" s="128"/>
      <c r="AAL14" s="128"/>
      <c r="AAM14" s="128"/>
      <c r="AAN14" s="128"/>
      <c r="AAO14" s="128"/>
      <c r="AAP14" s="128"/>
      <c r="AAQ14" s="128"/>
      <c r="AAR14" s="128"/>
      <c r="AAS14" s="128"/>
      <c r="AAT14" s="128"/>
      <c r="AAU14" s="128"/>
      <c r="AAV14" s="128"/>
      <c r="AAW14" s="128"/>
      <c r="AAX14" s="128"/>
      <c r="AAY14" s="128"/>
      <c r="AAZ14" s="128"/>
      <c r="ABA14" s="128"/>
      <c r="ABB14" s="128"/>
      <c r="ABC14" s="128"/>
      <c r="ABD14" s="128"/>
      <c r="ABE14" s="128"/>
      <c r="ABF14" s="128"/>
      <c r="ABG14" s="128"/>
      <c r="ABH14" s="128"/>
      <c r="ABI14" s="128"/>
      <c r="ABJ14" s="128"/>
      <c r="ABK14" s="128"/>
      <c r="ABL14" s="128"/>
      <c r="ABM14" s="128"/>
      <c r="ABN14" s="128"/>
      <c r="ABO14" s="128"/>
      <c r="ABP14" s="128"/>
      <c r="ABQ14" s="128"/>
      <c r="ABR14" s="128"/>
      <c r="ABS14" s="128"/>
      <c r="ABT14" s="128"/>
      <c r="ABU14" s="128"/>
      <c r="ABV14" s="128"/>
      <c r="ABW14" s="128"/>
      <c r="ABX14" s="128"/>
      <c r="ABY14" s="128"/>
      <c r="ABZ14" s="128"/>
      <c r="ACA14" s="128"/>
      <c r="ACB14" s="128"/>
      <c r="ACC14" s="128"/>
      <c r="ACD14" s="128"/>
      <c r="ACE14" s="128"/>
      <c r="ACF14" s="128"/>
      <c r="ACG14" s="128"/>
      <c r="ACH14" s="128"/>
      <c r="ACI14" s="128"/>
      <c r="ACJ14" s="128"/>
      <c r="ACK14" s="128"/>
      <c r="ACL14" s="128"/>
      <c r="ACM14" s="128"/>
      <c r="ACN14" s="128"/>
      <c r="ACO14" s="128"/>
      <c r="ACP14" s="128"/>
      <c r="ACQ14" s="128"/>
      <c r="ACR14" s="128"/>
      <c r="ACS14" s="128"/>
      <c r="ACT14" s="128"/>
      <c r="ACU14" s="128"/>
      <c r="ACV14" s="128"/>
      <c r="ACW14" s="128"/>
      <c r="ACX14" s="128"/>
      <c r="ACY14" s="128"/>
      <c r="ACZ14" s="128"/>
      <c r="ADA14" s="128"/>
      <c r="ADB14" s="128"/>
      <c r="ADC14" s="128"/>
      <c r="ADD14" s="128"/>
      <c r="ADE14" s="128"/>
      <c r="ADF14" s="128"/>
      <c r="ADG14" s="128"/>
      <c r="ADH14" s="128"/>
      <c r="ADI14" s="128"/>
      <c r="ADJ14" s="128"/>
      <c r="ADK14" s="128"/>
      <c r="ADL14" s="128"/>
      <c r="ADM14" s="128"/>
      <c r="ADN14" s="128"/>
      <c r="ADO14" s="128"/>
      <c r="ADP14" s="128"/>
      <c r="ADQ14" s="128"/>
      <c r="ADR14" s="128"/>
      <c r="ADS14" s="128"/>
      <c r="ADT14" s="128"/>
      <c r="ADU14" s="128"/>
      <c r="ADV14" s="128"/>
      <c r="ADW14" s="128"/>
      <c r="ADX14" s="128"/>
      <c r="ADY14" s="128"/>
      <c r="ADZ14" s="128"/>
      <c r="AEA14" s="128"/>
      <c r="AEB14" s="128"/>
      <c r="AEC14" s="128"/>
      <c r="AED14" s="128"/>
      <c r="AEE14" s="128"/>
      <c r="AEF14" s="128"/>
      <c r="AEG14" s="128"/>
      <c r="AEH14" s="128"/>
      <c r="AEI14" s="128"/>
      <c r="AEJ14" s="128"/>
      <c r="AEK14" s="128"/>
      <c r="AEL14" s="128"/>
      <c r="AEM14" s="128"/>
      <c r="AEN14" s="128"/>
      <c r="AEO14" s="128"/>
      <c r="AEP14" s="128"/>
      <c r="AEQ14" s="128"/>
      <c r="AER14" s="128"/>
      <c r="AES14" s="128"/>
      <c r="AET14" s="128"/>
      <c r="AEU14" s="128"/>
      <c r="AEV14" s="128"/>
      <c r="AEW14" s="128"/>
      <c r="AEX14" s="128"/>
      <c r="AEY14" s="128"/>
      <c r="AEZ14" s="128"/>
      <c r="AFA14" s="128"/>
      <c r="AFB14" s="128"/>
      <c r="AFC14" s="128"/>
      <c r="AFD14" s="128"/>
      <c r="AFE14" s="128"/>
      <c r="AFF14" s="128"/>
      <c r="AFG14" s="128"/>
      <c r="AFH14" s="128"/>
      <c r="AFI14" s="128"/>
      <c r="AFJ14" s="128"/>
      <c r="AFK14" s="128"/>
      <c r="AFL14" s="128"/>
      <c r="AFM14" s="128"/>
      <c r="AFN14" s="128"/>
      <c r="AFO14" s="128"/>
      <c r="AFP14" s="128"/>
      <c r="AFQ14" s="128"/>
      <c r="AFR14" s="128"/>
      <c r="AFS14" s="128"/>
      <c r="AFT14" s="128"/>
      <c r="AFU14" s="128"/>
      <c r="AFV14" s="128"/>
      <c r="AFW14" s="128"/>
      <c r="AFX14" s="128"/>
      <c r="AFY14" s="128"/>
      <c r="AFZ14" s="128"/>
      <c r="AGA14" s="128"/>
      <c r="AGB14" s="128"/>
      <c r="AGC14" s="128"/>
      <c r="AGD14" s="128"/>
      <c r="AGE14" s="128"/>
      <c r="AGF14" s="128"/>
      <c r="AGG14" s="128"/>
      <c r="AGH14" s="128"/>
      <c r="AGI14" s="128"/>
      <c r="AGJ14" s="128"/>
      <c r="AGK14" s="128"/>
      <c r="AGL14" s="128"/>
      <c r="AGM14" s="128"/>
      <c r="AGN14" s="128"/>
      <c r="AGO14" s="128"/>
      <c r="AGP14" s="128"/>
      <c r="AGQ14" s="128"/>
      <c r="AGR14" s="128"/>
      <c r="AGS14" s="128"/>
      <c r="AGT14" s="128"/>
      <c r="AGU14" s="128"/>
      <c r="AGV14" s="128"/>
      <c r="AGW14" s="128"/>
      <c r="AGX14" s="128"/>
      <c r="AGY14" s="128"/>
      <c r="AGZ14" s="128"/>
      <c r="AHA14" s="128"/>
      <c r="AHB14" s="128"/>
      <c r="AHC14" s="128"/>
      <c r="AHD14" s="128"/>
      <c r="AHE14" s="128"/>
      <c r="AHF14" s="128"/>
      <c r="AHG14" s="128"/>
      <c r="AHH14" s="128"/>
      <c r="AHI14" s="128"/>
      <c r="AHJ14" s="128"/>
      <c r="AHK14" s="128"/>
      <c r="AHL14" s="128"/>
      <c r="AHM14" s="128"/>
      <c r="AHN14" s="128"/>
      <c r="AHO14" s="128"/>
      <c r="AHP14" s="128"/>
      <c r="AHQ14" s="128"/>
      <c r="AHR14" s="128"/>
      <c r="AHS14" s="128"/>
      <c r="AHT14" s="128"/>
      <c r="AHU14" s="128"/>
      <c r="AHV14" s="128"/>
      <c r="AHW14" s="128"/>
      <c r="AHX14" s="128"/>
      <c r="AHY14" s="128"/>
      <c r="AHZ14" s="128"/>
      <c r="AIA14" s="128"/>
      <c r="AIB14" s="128"/>
      <c r="AIC14" s="128"/>
      <c r="AID14" s="128"/>
      <c r="AIE14" s="128"/>
      <c r="AIF14" s="128"/>
      <c r="AIG14" s="128"/>
      <c r="AIH14" s="128"/>
      <c r="AII14" s="128"/>
      <c r="AIJ14" s="128"/>
      <c r="AIK14" s="128"/>
      <c r="AIL14" s="128"/>
      <c r="AIM14" s="128"/>
      <c r="AIN14" s="128"/>
      <c r="AIO14" s="128"/>
      <c r="AIP14" s="128"/>
      <c r="AIQ14" s="128"/>
      <c r="AIR14" s="128"/>
      <c r="AIS14" s="128"/>
      <c r="AIT14" s="128"/>
      <c r="AIU14" s="128"/>
      <c r="AIV14" s="128"/>
      <c r="AIW14" s="128"/>
      <c r="AIX14" s="128"/>
      <c r="AIY14" s="128"/>
      <c r="AIZ14" s="128"/>
      <c r="AJA14" s="128"/>
      <c r="AJB14" s="128"/>
      <c r="AJC14" s="128"/>
      <c r="AJD14" s="128"/>
      <c r="AJE14" s="128"/>
      <c r="AJF14" s="128"/>
      <c r="AJG14" s="128"/>
      <c r="AJH14" s="128"/>
      <c r="AJI14" s="128"/>
      <c r="AJJ14" s="128"/>
      <c r="AJK14" s="128"/>
      <c r="AJL14" s="128"/>
      <c r="AJM14" s="128"/>
      <c r="AJN14" s="128"/>
      <c r="AJO14" s="128"/>
      <c r="AJP14" s="128"/>
      <c r="AJQ14" s="128"/>
      <c r="AJR14" s="128"/>
      <c r="AJS14" s="128"/>
      <c r="AJT14" s="128"/>
      <c r="AJU14" s="128"/>
      <c r="AJV14" s="128"/>
      <c r="AJW14" s="128"/>
      <c r="AJX14" s="128"/>
      <c r="AJY14" s="128"/>
      <c r="AJZ14" s="128"/>
      <c r="AKA14" s="128"/>
      <c r="AKB14" s="128"/>
      <c r="AKC14" s="128"/>
      <c r="AKD14" s="128"/>
      <c r="AKE14" s="128"/>
      <c r="AKF14" s="128"/>
      <c r="AKG14" s="128"/>
      <c r="AKH14" s="128"/>
      <c r="AKI14" s="128"/>
      <c r="AKJ14" s="128"/>
      <c r="AKK14" s="128"/>
      <c r="AKL14" s="128"/>
      <c r="AKM14" s="128"/>
      <c r="AKN14" s="128"/>
      <c r="AKO14" s="128"/>
      <c r="AKP14" s="128"/>
      <c r="AKQ14" s="128"/>
      <c r="AKR14" s="128"/>
      <c r="AKS14" s="128"/>
      <c r="AKT14" s="128"/>
      <c r="AKU14" s="128"/>
      <c r="AKV14" s="128"/>
      <c r="AKW14" s="128"/>
      <c r="AKX14" s="128"/>
      <c r="AKY14" s="128"/>
      <c r="AKZ14" s="128"/>
      <c r="ALA14" s="128"/>
      <c r="ALB14" s="128"/>
      <c r="ALC14" s="128"/>
      <c r="ALD14" s="128"/>
      <c r="ALE14" s="128"/>
      <c r="ALF14" s="128"/>
      <c r="ALG14" s="128"/>
      <c r="ALH14" s="128"/>
      <c r="ALI14" s="128"/>
      <c r="ALJ14" s="128"/>
      <c r="ALK14" s="128"/>
      <c r="ALL14" s="128"/>
      <c r="ALM14" s="128"/>
      <c r="ALN14" s="128"/>
      <c r="ALO14" s="128"/>
      <c r="ALP14" s="128"/>
      <c r="ALQ14" s="128"/>
      <c r="ALR14" s="128"/>
      <c r="ALS14" s="128"/>
      <c r="ALT14" s="128"/>
      <c r="ALU14" s="128"/>
      <c r="ALV14" s="128"/>
      <c r="ALW14" s="128"/>
      <c r="ALX14" s="128"/>
      <c r="ALY14" s="128"/>
      <c r="ALZ14" s="128"/>
      <c r="AMA14" s="128"/>
      <c r="AMB14" s="128"/>
      <c r="AMC14" s="128"/>
      <c r="AMD14" s="128"/>
      <c r="AME14" s="128"/>
      <c r="AMF14" s="128"/>
      <c r="AMG14" s="128"/>
      <c r="AMH14" s="128"/>
      <c r="AMI14" s="128"/>
      <c r="AMJ14" s="128"/>
    </row>
    <row r="15" customFormat="false" ht="13.4" hidden="false" customHeight="false" outlineLevel="0" collapsed="false">
      <c r="A15" s="127" t="s">
        <v>223</v>
      </c>
      <c r="B15" s="127" t="n">
        <v>3</v>
      </c>
      <c r="C15" s="128" t="s">
        <v>224</v>
      </c>
      <c r="G15" s="128"/>
      <c r="H15" s="128"/>
      <c r="L15" s="7" t="s">
        <v>6</v>
      </c>
      <c r="M15" s="128"/>
      <c r="N15" s="128"/>
      <c r="O15" s="128"/>
      <c r="P15" s="128"/>
      <c r="Q15" s="128"/>
      <c r="R15" s="128"/>
      <c r="S15" s="128"/>
      <c r="T15" s="128"/>
      <c r="U15" s="128"/>
      <c r="V15" s="128"/>
      <c r="W15" s="128"/>
      <c r="X15" s="128"/>
      <c r="Y15" s="128"/>
      <c r="Z15" s="128"/>
      <c r="AA15" s="128"/>
      <c r="AB15" s="128"/>
      <c r="AC15" s="128"/>
      <c r="AD15" s="128"/>
      <c r="AE15" s="128"/>
      <c r="AF15" s="128"/>
      <c r="AG15" s="128"/>
      <c r="AH15" s="128"/>
      <c r="AI15" s="128"/>
      <c r="AJ15" s="128"/>
      <c r="AK15" s="128"/>
      <c r="AL15" s="128"/>
      <c r="AM15" s="128"/>
      <c r="AN15" s="128"/>
      <c r="AO15" s="128"/>
      <c r="AP15" s="128"/>
      <c r="AQ15" s="128"/>
      <c r="AR15" s="128"/>
      <c r="AS15" s="128"/>
      <c r="AT15" s="128"/>
      <c r="AU15" s="128"/>
      <c r="AV15" s="128"/>
      <c r="AW15" s="128"/>
      <c r="AX15" s="128"/>
      <c r="AY15" s="128"/>
      <c r="AZ15" s="128"/>
      <c r="BA15" s="128"/>
      <c r="BB15" s="128"/>
      <c r="BC15" s="128"/>
      <c r="BD15" s="128"/>
      <c r="BE15" s="128"/>
      <c r="BF15" s="128"/>
      <c r="BG15" s="128"/>
      <c r="BH15" s="128"/>
      <c r="BI15" s="128"/>
      <c r="BJ15" s="128"/>
      <c r="BK15" s="128"/>
      <c r="BL15" s="128"/>
      <c r="BM15" s="128"/>
      <c r="BN15" s="128"/>
      <c r="BO15" s="128"/>
      <c r="BP15" s="128"/>
      <c r="BQ15" s="128"/>
      <c r="BR15" s="128"/>
      <c r="BS15" s="128"/>
      <c r="BT15" s="128"/>
      <c r="BU15" s="128"/>
      <c r="BV15" s="128"/>
      <c r="BW15" s="128"/>
      <c r="BX15" s="128"/>
      <c r="BY15" s="128"/>
      <c r="BZ15" s="128"/>
      <c r="CA15" s="128"/>
      <c r="CB15" s="128"/>
      <c r="CC15" s="128"/>
      <c r="CD15" s="128"/>
      <c r="CE15" s="128"/>
      <c r="CF15" s="128"/>
      <c r="CG15" s="128"/>
      <c r="CH15" s="128"/>
      <c r="CI15" s="128"/>
      <c r="CJ15" s="128"/>
      <c r="CK15" s="128"/>
      <c r="CL15" s="128"/>
      <c r="CM15" s="128"/>
      <c r="CN15" s="128"/>
      <c r="CO15" s="128"/>
      <c r="CP15" s="128"/>
      <c r="CQ15" s="128"/>
      <c r="CR15" s="128"/>
      <c r="CS15" s="128"/>
      <c r="CT15" s="128"/>
      <c r="CU15" s="128"/>
      <c r="CV15" s="128"/>
      <c r="CW15" s="128"/>
      <c r="CX15" s="128"/>
      <c r="CY15" s="128"/>
      <c r="CZ15" s="128"/>
      <c r="DA15" s="128"/>
      <c r="DB15" s="128"/>
      <c r="DC15" s="128"/>
      <c r="DD15" s="128"/>
      <c r="DE15" s="128"/>
      <c r="DF15" s="128"/>
      <c r="DG15" s="128"/>
      <c r="DH15" s="128"/>
      <c r="DI15" s="128"/>
      <c r="DJ15" s="128"/>
      <c r="DK15" s="128"/>
      <c r="DL15" s="128"/>
      <c r="DM15" s="128"/>
      <c r="DN15" s="128"/>
      <c r="DO15" s="128"/>
      <c r="DP15" s="128"/>
      <c r="DQ15" s="128"/>
      <c r="DR15" s="128"/>
      <c r="DS15" s="128"/>
      <c r="DT15" s="128"/>
      <c r="DU15" s="128"/>
      <c r="DV15" s="128"/>
      <c r="DW15" s="128"/>
      <c r="DX15" s="128"/>
      <c r="DY15" s="128"/>
      <c r="DZ15" s="128"/>
      <c r="EA15" s="128"/>
      <c r="EB15" s="128"/>
      <c r="EC15" s="128"/>
      <c r="ED15" s="128"/>
      <c r="EE15" s="128"/>
      <c r="EF15" s="128"/>
      <c r="EG15" s="128"/>
      <c r="EH15" s="128"/>
      <c r="EI15" s="128"/>
      <c r="EJ15" s="128"/>
      <c r="EK15" s="128"/>
      <c r="EL15" s="128"/>
      <c r="EM15" s="128"/>
      <c r="EN15" s="128"/>
      <c r="EO15" s="128"/>
      <c r="EP15" s="128"/>
      <c r="EQ15" s="128"/>
      <c r="ER15" s="128"/>
      <c r="ES15" s="128"/>
      <c r="ET15" s="128"/>
      <c r="EU15" s="128"/>
      <c r="EV15" s="128"/>
      <c r="EW15" s="128"/>
      <c r="EX15" s="128"/>
      <c r="EY15" s="128"/>
      <c r="EZ15" s="128"/>
      <c r="FA15" s="128"/>
      <c r="FB15" s="128"/>
      <c r="FC15" s="128"/>
      <c r="FD15" s="128"/>
      <c r="FE15" s="128"/>
      <c r="FF15" s="128"/>
      <c r="FG15" s="128"/>
      <c r="FH15" s="128"/>
      <c r="FI15" s="128"/>
      <c r="FJ15" s="128"/>
      <c r="FK15" s="128"/>
      <c r="FL15" s="128"/>
      <c r="FM15" s="128"/>
      <c r="FN15" s="128"/>
      <c r="FO15" s="128"/>
      <c r="FP15" s="128"/>
      <c r="FQ15" s="128"/>
      <c r="FR15" s="128"/>
      <c r="FS15" s="128"/>
      <c r="FT15" s="128"/>
      <c r="FU15" s="128"/>
      <c r="FV15" s="128"/>
      <c r="FW15" s="128"/>
      <c r="FX15" s="128"/>
      <c r="FY15" s="128"/>
      <c r="FZ15" s="128"/>
      <c r="GA15" s="128"/>
      <c r="GB15" s="128"/>
      <c r="GC15" s="128"/>
      <c r="GD15" s="128"/>
      <c r="GE15" s="128"/>
      <c r="GF15" s="128"/>
      <c r="GG15" s="128"/>
      <c r="GH15" s="128"/>
      <c r="GI15" s="128"/>
      <c r="GJ15" s="128"/>
      <c r="GK15" s="128"/>
      <c r="GL15" s="128"/>
      <c r="GM15" s="128"/>
      <c r="GN15" s="128"/>
      <c r="GO15" s="128"/>
      <c r="GP15" s="128"/>
      <c r="GQ15" s="128"/>
      <c r="GR15" s="128"/>
      <c r="GS15" s="128"/>
      <c r="GT15" s="128"/>
      <c r="GU15" s="128"/>
      <c r="GV15" s="128"/>
      <c r="GW15" s="128"/>
      <c r="GX15" s="128"/>
      <c r="GY15" s="128"/>
      <c r="GZ15" s="128"/>
      <c r="HA15" s="128"/>
      <c r="HB15" s="128"/>
      <c r="HC15" s="128"/>
      <c r="HD15" s="128"/>
      <c r="HE15" s="128"/>
      <c r="HF15" s="128"/>
      <c r="HG15" s="128"/>
      <c r="HH15" s="128"/>
      <c r="HI15" s="128"/>
      <c r="HJ15" s="128"/>
      <c r="HK15" s="128"/>
      <c r="HL15" s="128"/>
      <c r="HM15" s="128"/>
      <c r="HN15" s="128"/>
      <c r="HO15" s="128"/>
      <c r="HP15" s="128"/>
      <c r="HQ15" s="128"/>
      <c r="HR15" s="128"/>
      <c r="HS15" s="128"/>
      <c r="HT15" s="128"/>
      <c r="HU15" s="128"/>
      <c r="HV15" s="128"/>
      <c r="HW15" s="128"/>
      <c r="HX15" s="128"/>
      <c r="HY15" s="128"/>
      <c r="HZ15" s="128"/>
      <c r="IA15" s="128"/>
      <c r="IB15" s="128"/>
      <c r="IC15" s="128"/>
      <c r="ID15" s="128"/>
      <c r="IE15" s="128"/>
      <c r="IF15" s="128"/>
      <c r="IG15" s="128"/>
      <c r="IH15" s="128"/>
      <c r="II15" s="128"/>
      <c r="IJ15" s="128"/>
      <c r="IK15" s="128"/>
      <c r="IL15" s="128"/>
      <c r="IM15" s="128"/>
      <c r="IN15" s="128"/>
      <c r="IO15" s="128"/>
      <c r="IP15" s="128"/>
      <c r="IQ15" s="128"/>
      <c r="IR15" s="128"/>
      <c r="IS15" s="128"/>
      <c r="IT15" s="128"/>
      <c r="IU15" s="128"/>
      <c r="IV15" s="128"/>
      <c r="IW15" s="128"/>
      <c r="IX15" s="128"/>
      <c r="IY15" s="128"/>
      <c r="IZ15" s="128"/>
      <c r="JA15" s="128"/>
      <c r="JB15" s="128"/>
      <c r="JC15" s="128"/>
      <c r="JD15" s="128"/>
      <c r="JE15" s="128"/>
      <c r="JF15" s="128"/>
      <c r="JG15" s="128"/>
      <c r="JH15" s="128"/>
      <c r="JI15" s="128"/>
      <c r="JJ15" s="128"/>
      <c r="JK15" s="128"/>
      <c r="JL15" s="128"/>
      <c r="JM15" s="128"/>
      <c r="JN15" s="128"/>
      <c r="JO15" s="128"/>
      <c r="JP15" s="128"/>
      <c r="JQ15" s="128"/>
      <c r="JR15" s="128"/>
      <c r="JS15" s="128"/>
      <c r="JT15" s="128"/>
      <c r="JU15" s="128"/>
      <c r="JV15" s="128"/>
      <c r="JW15" s="128"/>
      <c r="JX15" s="128"/>
      <c r="JY15" s="128"/>
      <c r="JZ15" s="128"/>
      <c r="KA15" s="128"/>
      <c r="KB15" s="128"/>
      <c r="KC15" s="128"/>
      <c r="KD15" s="128"/>
      <c r="KE15" s="128"/>
      <c r="KF15" s="128"/>
      <c r="KG15" s="128"/>
      <c r="KH15" s="128"/>
      <c r="KI15" s="128"/>
      <c r="KJ15" s="128"/>
      <c r="KK15" s="128"/>
      <c r="KL15" s="128"/>
      <c r="KM15" s="128"/>
      <c r="KN15" s="128"/>
      <c r="KO15" s="128"/>
      <c r="KP15" s="128"/>
      <c r="KQ15" s="128"/>
      <c r="KR15" s="128"/>
      <c r="KS15" s="128"/>
      <c r="KT15" s="128"/>
      <c r="KU15" s="128"/>
      <c r="KV15" s="128"/>
      <c r="KW15" s="128"/>
      <c r="KX15" s="128"/>
      <c r="KY15" s="128"/>
      <c r="KZ15" s="128"/>
      <c r="LA15" s="128"/>
      <c r="LB15" s="128"/>
      <c r="LC15" s="128"/>
      <c r="LD15" s="128"/>
      <c r="LE15" s="128"/>
      <c r="LF15" s="128"/>
      <c r="LG15" s="128"/>
      <c r="LH15" s="128"/>
      <c r="LI15" s="128"/>
      <c r="LJ15" s="128"/>
      <c r="LK15" s="128"/>
      <c r="LL15" s="128"/>
      <c r="LM15" s="128"/>
      <c r="LN15" s="128"/>
      <c r="LO15" s="128"/>
      <c r="LP15" s="128"/>
      <c r="LQ15" s="128"/>
      <c r="LR15" s="128"/>
      <c r="LS15" s="128"/>
      <c r="LT15" s="128"/>
      <c r="LU15" s="128"/>
      <c r="LV15" s="128"/>
      <c r="LW15" s="128"/>
      <c r="LX15" s="128"/>
      <c r="LY15" s="128"/>
      <c r="LZ15" s="128"/>
      <c r="MA15" s="128"/>
      <c r="MB15" s="128"/>
      <c r="MC15" s="128"/>
      <c r="MD15" s="128"/>
      <c r="ME15" s="128"/>
      <c r="MF15" s="128"/>
      <c r="MG15" s="128"/>
      <c r="MH15" s="128"/>
      <c r="MI15" s="128"/>
      <c r="MJ15" s="128"/>
      <c r="MK15" s="128"/>
      <c r="ML15" s="128"/>
      <c r="MM15" s="128"/>
      <c r="MN15" s="128"/>
      <c r="MO15" s="128"/>
      <c r="MP15" s="128"/>
      <c r="MQ15" s="128"/>
      <c r="MR15" s="128"/>
      <c r="MS15" s="128"/>
      <c r="MT15" s="128"/>
      <c r="MU15" s="128"/>
      <c r="MV15" s="128"/>
      <c r="MW15" s="128"/>
      <c r="MX15" s="128"/>
      <c r="MY15" s="128"/>
      <c r="MZ15" s="128"/>
      <c r="NA15" s="128"/>
      <c r="NB15" s="128"/>
      <c r="NC15" s="128"/>
      <c r="ND15" s="128"/>
      <c r="NE15" s="128"/>
      <c r="NF15" s="128"/>
      <c r="NG15" s="128"/>
      <c r="NH15" s="128"/>
      <c r="NI15" s="128"/>
      <c r="NJ15" s="128"/>
      <c r="NK15" s="128"/>
      <c r="NL15" s="128"/>
      <c r="NM15" s="128"/>
      <c r="NN15" s="128"/>
      <c r="NO15" s="128"/>
      <c r="NP15" s="128"/>
      <c r="NQ15" s="128"/>
      <c r="NR15" s="128"/>
      <c r="NS15" s="128"/>
      <c r="NT15" s="128"/>
      <c r="NU15" s="128"/>
      <c r="NV15" s="128"/>
      <c r="NW15" s="128"/>
      <c r="NX15" s="128"/>
      <c r="NY15" s="128"/>
      <c r="NZ15" s="128"/>
      <c r="OA15" s="128"/>
      <c r="OB15" s="128"/>
      <c r="OC15" s="128"/>
      <c r="OD15" s="128"/>
      <c r="OE15" s="128"/>
      <c r="OF15" s="128"/>
      <c r="OG15" s="128"/>
      <c r="OH15" s="128"/>
      <c r="OI15" s="128"/>
      <c r="OJ15" s="128"/>
      <c r="OK15" s="128"/>
      <c r="OL15" s="128"/>
      <c r="OM15" s="128"/>
      <c r="ON15" s="128"/>
      <c r="OO15" s="128"/>
      <c r="OP15" s="128"/>
      <c r="OQ15" s="128"/>
      <c r="OR15" s="128"/>
      <c r="OS15" s="128"/>
      <c r="OT15" s="128"/>
      <c r="OU15" s="128"/>
      <c r="OV15" s="128"/>
      <c r="OW15" s="128"/>
      <c r="OX15" s="128"/>
      <c r="OY15" s="128"/>
      <c r="OZ15" s="128"/>
      <c r="PA15" s="128"/>
      <c r="PB15" s="128"/>
      <c r="PC15" s="128"/>
      <c r="PD15" s="128"/>
      <c r="PE15" s="128"/>
      <c r="PF15" s="128"/>
      <c r="PG15" s="128"/>
      <c r="PH15" s="128"/>
      <c r="PI15" s="128"/>
      <c r="PJ15" s="128"/>
      <c r="PK15" s="128"/>
      <c r="PL15" s="128"/>
      <c r="PM15" s="128"/>
      <c r="PN15" s="128"/>
      <c r="PO15" s="128"/>
      <c r="PP15" s="128"/>
      <c r="PQ15" s="128"/>
      <c r="PR15" s="128"/>
      <c r="PS15" s="128"/>
      <c r="PT15" s="128"/>
      <c r="PU15" s="128"/>
      <c r="PV15" s="128"/>
      <c r="PW15" s="128"/>
      <c r="PX15" s="128"/>
      <c r="PY15" s="128"/>
      <c r="PZ15" s="128"/>
      <c r="QA15" s="128"/>
      <c r="QB15" s="128"/>
      <c r="QC15" s="128"/>
      <c r="QD15" s="128"/>
      <c r="QE15" s="128"/>
      <c r="QF15" s="128"/>
      <c r="QG15" s="128"/>
      <c r="QH15" s="128"/>
      <c r="QI15" s="128"/>
      <c r="QJ15" s="128"/>
      <c r="QK15" s="128"/>
      <c r="QL15" s="128"/>
      <c r="QM15" s="128"/>
      <c r="QN15" s="128"/>
      <c r="QO15" s="128"/>
      <c r="QP15" s="128"/>
      <c r="QQ15" s="128"/>
      <c r="QR15" s="128"/>
      <c r="QS15" s="128"/>
      <c r="QT15" s="128"/>
      <c r="QU15" s="128"/>
      <c r="QV15" s="128"/>
      <c r="QW15" s="128"/>
      <c r="QX15" s="128"/>
      <c r="QY15" s="128"/>
      <c r="QZ15" s="128"/>
      <c r="RA15" s="128"/>
      <c r="RB15" s="128"/>
      <c r="RC15" s="128"/>
      <c r="RD15" s="128"/>
      <c r="RE15" s="128"/>
      <c r="RF15" s="128"/>
      <c r="RG15" s="128"/>
      <c r="RH15" s="128"/>
      <c r="RI15" s="128"/>
      <c r="RJ15" s="128"/>
      <c r="RK15" s="128"/>
      <c r="RL15" s="128"/>
      <c r="RM15" s="128"/>
      <c r="RN15" s="128"/>
      <c r="RO15" s="128"/>
      <c r="RP15" s="128"/>
      <c r="RQ15" s="128"/>
      <c r="RR15" s="128"/>
      <c r="RS15" s="128"/>
      <c r="RT15" s="128"/>
      <c r="RU15" s="128"/>
      <c r="RV15" s="128"/>
      <c r="RW15" s="128"/>
      <c r="RX15" s="128"/>
      <c r="RY15" s="128"/>
      <c r="RZ15" s="128"/>
      <c r="SA15" s="128"/>
      <c r="SB15" s="128"/>
      <c r="SC15" s="128"/>
      <c r="SD15" s="128"/>
      <c r="SE15" s="128"/>
      <c r="SF15" s="128"/>
      <c r="SG15" s="128"/>
      <c r="SH15" s="128"/>
      <c r="SI15" s="128"/>
      <c r="SJ15" s="128"/>
      <c r="SK15" s="128"/>
      <c r="SL15" s="128"/>
      <c r="SM15" s="128"/>
      <c r="SN15" s="128"/>
      <c r="SO15" s="128"/>
      <c r="SP15" s="128"/>
      <c r="SQ15" s="128"/>
      <c r="SR15" s="128"/>
      <c r="SS15" s="128"/>
      <c r="ST15" s="128"/>
      <c r="SU15" s="128"/>
      <c r="SV15" s="128"/>
      <c r="SW15" s="128"/>
      <c r="SX15" s="128"/>
      <c r="SY15" s="128"/>
      <c r="SZ15" s="128"/>
      <c r="TA15" s="128"/>
      <c r="TB15" s="128"/>
      <c r="TC15" s="128"/>
      <c r="TD15" s="128"/>
      <c r="TE15" s="128"/>
      <c r="TF15" s="128"/>
      <c r="TG15" s="128"/>
      <c r="TH15" s="128"/>
      <c r="TI15" s="128"/>
      <c r="TJ15" s="128"/>
      <c r="TK15" s="128"/>
      <c r="TL15" s="128"/>
      <c r="TM15" s="128"/>
      <c r="TN15" s="128"/>
      <c r="TO15" s="128"/>
      <c r="TP15" s="128"/>
      <c r="TQ15" s="128"/>
      <c r="TR15" s="128"/>
      <c r="TS15" s="128"/>
      <c r="TT15" s="128"/>
      <c r="TU15" s="128"/>
      <c r="TV15" s="128"/>
      <c r="TW15" s="128"/>
      <c r="TX15" s="128"/>
      <c r="TY15" s="128"/>
      <c r="TZ15" s="128"/>
      <c r="UA15" s="128"/>
      <c r="UB15" s="128"/>
      <c r="UC15" s="128"/>
      <c r="UD15" s="128"/>
      <c r="UE15" s="128"/>
      <c r="UF15" s="128"/>
      <c r="UG15" s="128"/>
      <c r="UH15" s="128"/>
      <c r="UI15" s="128"/>
      <c r="UJ15" s="128"/>
      <c r="UK15" s="128"/>
      <c r="UL15" s="128"/>
      <c r="UM15" s="128"/>
      <c r="UN15" s="128"/>
      <c r="UO15" s="128"/>
      <c r="UP15" s="128"/>
      <c r="UQ15" s="128"/>
      <c r="UR15" s="128"/>
      <c r="US15" s="128"/>
      <c r="UT15" s="128"/>
      <c r="UU15" s="128"/>
      <c r="UV15" s="128"/>
      <c r="UW15" s="128"/>
      <c r="UX15" s="128"/>
      <c r="UY15" s="128"/>
      <c r="UZ15" s="128"/>
      <c r="VA15" s="128"/>
      <c r="VB15" s="128"/>
      <c r="VC15" s="128"/>
      <c r="VD15" s="128"/>
      <c r="VE15" s="128"/>
      <c r="VF15" s="128"/>
      <c r="VG15" s="128"/>
      <c r="VH15" s="128"/>
      <c r="VI15" s="128"/>
      <c r="VJ15" s="128"/>
      <c r="VK15" s="128"/>
      <c r="VL15" s="128"/>
      <c r="VM15" s="128"/>
      <c r="VN15" s="128"/>
      <c r="VO15" s="128"/>
      <c r="VP15" s="128"/>
      <c r="VQ15" s="128"/>
      <c r="VR15" s="128"/>
      <c r="VS15" s="128"/>
      <c r="VT15" s="128"/>
      <c r="VU15" s="128"/>
      <c r="VV15" s="128"/>
      <c r="VW15" s="128"/>
      <c r="VX15" s="128"/>
      <c r="VY15" s="128"/>
      <c r="VZ15" s="128"/>
      <c r="WA15" s="128"/>
      <c r="WB15" s="128"/>
      <c r="WC15" s="128"/>
      <c r="WD15" s="128"/>
      <c r="WE15" s="128"/>
      <c r="WF15" s="128"/>
      <c r="WG15" s="128"/>
      <c r="WH15" s="128"/>
      <c r="WI15" s="128"/>
      <c r="WJ15" s="128"/>
      <c r="WK15" s="128"/>
      <c r="WL15" s="128"/>
      <c r="WM15" s="128"/>
      <c r="WN15" s="128"/>
      <c r="WO15" s="128"/>
      <c r="WP15" s="128"/>
      <c r="WQ15" s="128"/>
      <c r="WR15" s="128"/>
      <c r="WS15" s="128"/>
      <c r="WT15" s="128"/>
      <c r="WU15" s="128"/>
      <c r="WV15" s="128"/>
      <c r="WW15" s="128"/>
      <c r="WX15" s="128"/>
      <c r="WY15" s="128"/>
      <c r="WZ15" s="128"/>
      <c r="XA15" s="128"/>
      <c r="XB15" s="128"/>
      <c r="XC15" s="128"/>
      <c r="XD15" s="128"/>
      <c r="XE15" s="128"/>
      <c r="XF15" s="128"/>
      <c r="XG15" s="128"/>
      <c r="XH15" s="128"/>
      <c r="XI15" s="128"/>
      <c r="XJ15" s="128"/>
      <c r="XK15" s="128"/>
      <c r="XL15" s="128"/>
      <c r="XM15" s="128"/>
      <c r="XN15" s="128"/>
      <c r="XO15" s="128"/>
      <c r="XP15" s="128"/>
      <c r="XQ15" s="128"/>
      <c r="XR15" s="128"/>
      <c r="XS15" s="128"/>
      <c r="XT15" s="128"/>
      <c r="XU15" s="128"/>
      <c r="XV15" s="128"/>
      <c r="XW15" s="128"/>
      <c r="XX15" s="128"/>
      <c r="XY15" s="128"/>
      <c r="XZ15" s="128"/>
      <c r="YA15" s="128"/>
      <c r="YB15" s="128"/>
      <c r="YC15" s="128"/>
      <c r="YD15" s="128"/>
      <c r="YE15" s="128"/>
      <c r="YF15" s="128"/>
      <c r="YG15" s="128"/>
      <c r="YH15" s="128"/>
      <c r="YI15" s="128"/>
      <c r="YJ15" s="128"/>
      <c r="YK15" s="128"/>
      <c r="YL15" s="128"/>
      <c r="YM15" s="128"/>
      <c r="YN15" s="128"/>
      <c r="YO15" s="128"/>
      <c r="YP15" s="128"/>
      <c r="YQ15" s="128"/>
      <c r="YR15" s="128"/>
      <c r="YS15" s="128"/>
      <c r="YT15" s="128"/>
      <c r="YU15" s="128"/>
      <c r="YV15" s="128"/>
      <c r="YW15" s="128"/>
      <c r="YX15" s="128"/>
      <c r="YY15" s="128"/>
      <c r="YZ15" s="128"/>
      <c r="ZA15" s="128"/>
      <c r="ZB15" s="128"/>
      <c r="ZC15" s="128"/>
      <c r="ZD15" s="128"/>
      <c r="ZE15" s="128"/>
      <c r="ZF15" s="128"/>
      <c r="ZG15" s="128"/>
      <c r="ZH15" s="128"/>
      <c r="ZI15" s="128"/>
      <c r="ZJ15" s="128"/>
      <c r="ZK15" s="128"/>
      <c r="ZL15" s="128"/>
      <c r="ZM15" s="128"/>
      <c r="ZN15" s="128"/>
      <c r="ZO15" s="128"/>
      <c r="ZP15" s="128"/>
      <c r="ZQ15" s="128"/>
      <c r="ZR15" s="128"/>
      <c r="ZS15" s="128"/>
      <c r="ZT15" s="128"/>
      <c r="ZU15" s="128"/>
      <c r="ZV15" s="128"/>
      <c r="ZW15" s="128"/>
      <c r="ZX15" s="128"/>
      <c r="ZY15" s="128"/>
      <c r="ZZ15" s="128"/>
      <c r="AAA15" s="128"/>
      <c r="AAB15" s="128"/>
      <c r="AAC15" s="128"/>
      <c r="AAD15" s="128"/>
      <c r="AAE15" s="128"/>
      <c r="AAF15" s="128"/>
      <c r="AAG15" s="128"/>
      <c r="AAH15" s="128"/>
      <c r="AAI15" s="128"/>
      <c r="AAJ15" s="128"/>
      <c r="AAK15" s="128"/>
      <c r="AAL15" s="128"/>
      <c r="AAM15" s="128"/>
      <c r="AAN15" s="128"/>
      <c r="AAO15" s="128"/>
      <c r="AAP15" s="128"/>
      <c r="AAQ15" s="128"/>
      <c r="AAR15" s="128"/>
      <c r="AAS15" s="128"/>
      <c r="AAT15" s="128"/>
      <c r="AAU15" s="128"/>
      <c r="AAV15" s="128"/>
      <c r="AAW15" s="128"/>
      <c r="AAX15" s="128"/>
      <c r="AAY15" s="128"/>
      <c r="AAZ15" s="128"/>
      <c r="ABA15" s="128"/>
      <c r="ABB15" s="128"/>
      <c r="ABC15" s="128"/>
      <c r="ABD15" s="128"/>
      <c r="ABE15" s="128"/>
      <c r="ABF15" s="128"/>
      <c r="ABG15" s="128"/>
      <c r="ABH15" s="128"/>
      <c r="ABI15" s="128"/>
      <c r="ABJ15" s="128"/>
      <c r="ABK15" s="128"/>
      <c r="ABL15" s="128"/>
      <c r="ABM15" s="128"/>
      <c r="ABN15" s="128"/>
      <c r="ABO15" s="128"/>
      <c r="ABP15" s="128"/>
      <c r="ABQ15" s="128"/>
      <c r="ABR15" s="128"/>
      <c r="ABS15" s="128"/>
      <c r="ABT15" s="128"/>
      <c r="ABU15" s="128"/>
      <c r="ABV15" s="128"/>
      <c r="ABW15" s="128"/>
      <c r="ABX15" s="128"/>
      <c r="ABY15" s="128"/>
      <c r="ABZ15" s="128"/>
      <c r="ACA15" s="128"/>
      <c r="ACB15" s="128"/>
      <c r="ACC15" s="128"/>
      <c r="ACD15" s="128"/>
      <c r="ACE15" s="128"/>
      <c r="ACF15" s="128"/>
      <c r="ACG15" s="128"/>
      <c r="ACH15" s="128"/>
      <c r="ACI15" s="128"/>
      <c r="ACJ15" s="128"/>
      <c r="ACK15" s="128"/>
      <c r="ACL15" s="128"/>
      <c r="ACM15" s="128"/>
      <c r="ACN15" s="128"/>
      <c r="ACO15" s="128"/>
      <c r="ACP15" s="128"/>
      <c r="ACQ15" s="128"/>
      <c r="ACR15" s="128"/>
      <c r="ACS15" s="128"/>
      <c r="ACT15" s="128"/>
      <c r="ACU15" s="128"/>
      <c r="ACV15" s="128"/>
      <c r="ACW15" s="128"/>
      <c r="ACX15" s="128"/>
      <c r="ACY15" s="128"/>
      <c r="ACZ15" s="128"/>
      <c r="ADA15" s="128"/>
      <c r="ADB15" s="128"/>
      <c r="ADC15" s="128"/>
      <c r="ADD15" s="128"/>
      <c r="ADE15" s="128"/>
      <c r="ADF15" s="128"/>
      <c r="ADG15" s="128"/>
      <c r="ADH15" s="128"/>
      <c r="ADI15" s="128"/>
      <c r="ADJ15" s="128"/>
      <c r="ADK15" s="128"/>
      <c r="ADL15" s="128"/>
      <c r="ADM15" s="128"/>
      <c r="ADN15" s="128"/>
      <c r="ADO15" s="128"/>
      <c r="ADP15" s="128"/>
      <c r="ADQ15" s="128"/>
      <c r="ADR15" s="128"/>
      <c r="ADS15" s="128"/>
      <c r="ADT15" s="128"/>
      <c r="ADU15" s="128"/>
      <c r="ADV15" s="128"/>
      <c r="ADW15" s="128"/>
      <c r="ADX15" s="128"/>
      <c r="ADY15" s="128"/>
      <c r="ADZ15" s="128"/>
      <c r="AEA15" s="128"/>
      <c r="AEB15" s="128"/>
      <c r="AEC15" s="128"/>
      <c r="AED15" s="128"/>
      <c r="AEE15" s="128"/>
      <c r="AEF15" s="128"/>
      <c r="AEG15" s="128"/>
      <c r="AEH15" s="128"/>
      <c r="AEI15" s="128"/>
      <c r="AEJ15" s="128"/>
      <c r="AEK15" s="128"/>
      <c r="AEL15" s="128"/>
      <c r="AEM15" s="128"/>
      <c r="AEN15" s="128"/>
      <c r="AEO15" s="128"/>
      <c r="AEP15" s="128"/>
      <c r="AEQ15" s="128"/>
      <c r="AER15" s="128"/>
      <c r="AES15" s="128"/>
      <c r="AET15" s="128"/>
      <c r="AEU15" s="128"/>
      <c r="AEV15" s="128"/>
      <c r="AEW15" s="128"/>
      <c r="AEX15" s="128"/>
      <c r="AEY15" s="128"/>
      <c r="AEZ15" s="128"/>
      <c r="AFA15" s="128"/>
      <c r="AFB15" s="128"/>
      <c r="AFC15" s="128"/>
      <c r="AFD15" s="128"/>
      <c r="AFE15" s="128"/>
      <c r="AFF15" s="128"/>
      <c r="AFG15" s="128"/>
      <c r="AFH15" s="128"/>
      <c r="AFI15" s="128"/>
      <c r="AFJ15" s="128"/>
      <c r="AFK15" s="128"/>
      <c r="AFL15" s="128"/>
      <c r="AFM15" s="128"/>
      <c r="AFN15" s="128"/>
      <c r="AFO15" s="128"/>
      <c r="AFP15" s="128"/>
      <c r="AFQ15" s="128"/>
      <c r="AFR15" s="128"/>
      <c r="AFS15" s="128"/>
      <c r="AFT15" s="128"/>
      <c r="AFU15" s="128"/>
      <c r="AFV15" s="128"/>
      <c r="AFW15" s="128"/>
      <c r="AFX15" s="128"/>
      <c r="AFY15" s="128"/>
      <c r="AFZ15" s="128"/>
      <c r="AGA15" s="128"/>
      <c r="AGB15" s="128"/>
      <c r="AGC15" s="128"/>
      <c r="AGD15" s="128"/>
      <c r="AGE15" s="128"/>
      <c r="AGF15" s="128"/>
      <c r="AGG15" s="128"/>
      <c r="AGH15" s="128"/>
      <c r="AGI15" s="128"/>
      <c r="AGJ15" s="128"/>
      <c r="AGK15" s="128"/>
      <c r="AGL15" s="128"/>
      <c r="AGM15" s="128"/>
      <c r="AGN15" s="128"/>
      <c r="AGO15" s="128"/>
      <c r="AGP15" s="128"/>
      <c r="AGQ15" s="128"/>
      <c r="AGR15" s="128"/>
      <c r="AGS15" s="128"/>
      <c r="AGT15" s="128"/>
      <c r="AGU15" s="128"/>
      <c r="AGV15" s="128"/>
      <c r="AGW15" s="128"/>
      <c r="AGX15" s="128"/>
      <c r="AGY15" s="128"/>
      <c r="AGZ15" s="128"/>
      <c r="AHA15" s="128"/>
      <c r="AHB15" s="128"/>
      <c r="AHC15" s="128"/>
      <c r="AHD15" s="128"/>
      <c r="AHE15" s="128"/>
      <c r="AHF15" s="128"/>
      <c r="AHG15" s="128"/>
      <c r="AHH15" s="128"/>
      <c r="AHI15" s="128"/>
      <c r="AHJ15" s="128"/>
      <c r="AHK15" s="128"/>
      <c r="AHL15" s="128"/>
      <c r="AHM15" s="128"/>
      <c r="AHN15" s="128"/>
      <c r="AHO15" s="128"/>
      <c r="AHP15" s="128"/>
      <c r="AHQ15" s="128"/>
      <c r="AHR15" s="128"/>
      <c r="AHS15" s="128"/>
      <c r="AHT15" s="128"/>
      <c r="AHU15" s="128"/>
      <c r="AHV15" s="128"/>
      <c r="AHW15" s="128"/>
      <c r="AHX15" s="128"/>
      <c r="AHY15" s="128"/>
      <c r="AHZ15" s="128"/>
      <c r="AIA15" s="128"/>
      <c r="AIB15" s="128"/>
      <c r="AIC15" s="128"/>
      <c r="AID15" s="128"/>
      <c r="AIE15" s="128"/>
      <c r="AIF15" s="128"/>
      <c r="AIG15" s="128"/>
      <c r="AIH15" s="128"/>
      <c r="AII15" s="128"/>
      <c r="AIJ15" s="128"/>
      <c r="AIK15" s="128"/>
      <c r="AIL15" s="128"/>
      <c r="AIM15" s="128"/>
      <c r="AIN15" s="128"/>
      <c r="AIO15" s="128"/>
      <c r="AIP15" s="128"/>
      <c r="AIQ15" s="128"/>
      <c r="AIR15" s="128"/>
      <c r="AIS15" s="128"/>
      <c r="AIT15" s="128"/>
      <c r="AIU15" s="128"/>
      <c r="AIV15" s="128"/>
      <c r="AIW15" s="128"/>
      <c r="AIX15" s="128"/>
      <c r="AIY15" s="128"/>
      <c r="AIZ15" s="128"/>
      <c r="AJA15" s="128"/>
      <c r="AJB15" s="128"/>
      <c r="AJC15" s="128"/>
      <c r="AJD15" s="128"/>
      <c r="AJE15" s="128"/>
      <c r="AJF15" s="128"/>
      <c r="AJG15" s="128"/>
      <c r="AJH15" s="128"/>
      <c r="AJI15" s="128"/>
      <c r="AJJ15" s="128"/>
      <c r="AJK15" s="128"/>
      <c r="AJL15" s="128"/>
      <c r="AJM15" s="128"/>
      <c r="AJN15" s="128"/>
      <c r="AJO15" s="128"/>
      <c r="AJP15" s="128"/>
      <c r="AJQ15" s="128"/>
      <c r="AJR15" s="128"/>
      <c r="AJS15" s="128"/>
      <c r="AJT15" s="128"/>
      <c r="AJU15" s="128"/>
      <c r="AJV15" s="128"/>
      <c r="AJW15" s="128"/>
      <c r="AJX15" s="128"/>
      <c r="AJY15" s="128"/>
      <c r="AJZ15" s="128"/>
      <c r="AKA15" s="128"/>
      <c r="AKB15" s="128"/>
      <c r="AKC15" s="128"/>
      <c r="AKD15" s="128"/>
      <c r="AKE15" s="128"/>
      <c r="AKF15" s="128"/>
      <c r="AKG15" s="128"/>
      <c r="AKH15" s="128"/>
      <c r="AKI15" s="128"/>
      <c r="AKJ15" s="128"/>
      <c r="AKK15" s="128"/>
      <c r="AKL15" s="128"/>
      <c r="AKM15" s="128"/>
      <c r="AKN15" s="128"/>
      <c r="AKO15" s="128"/>
      <c r="AKP15" s="128"/>
      <c r="AKQ15" s="128"/>
      <c r="AKR15" s="128"/>
      <c r="AKS15" s="128"/>
      <c r="AKT15" s="128"/>
      <c r="AKU15" s="128"/>
      <c r="AKV15" s="128"/>
      <c r="AKW15" s="128"/>
      <c r="AKX15" s="128"/>
      <c r="AKY15" s="128"/>
      <c r="AKZ15" s="128"/>
      <c r="ALA15" s="128"/>
      <c r="ALB15" s="128"/>
      <c r="ALC15" s="128"/>
      <c r="ALD15" s="128"/>
      <c r="ALE15" s="128"/>
      <c r="ALF15" s="128"/>
      <c r="ALG15" s="128"/>
      <c r="ALH15" s="128"/>
      <c r="ALI15" s="128"/>
      <c r="ALJ15" s="128"/>
      <c r="ALK15" s="128"/>
      <c r="ALL15" s="128"/>
      <c r="ALM15" s="128"/>
      <c r="ALN15" s="128"/>
      <c r="ALO15" s="128"/>
      <c r="ALP15" s="128"/>
      <c r="ALQ15" s="128"/>
      <c r="ALR15" s="128"/>
      <c r="ALS15" s="128"/>
      <c r="ALT15" s="128"/>
      <c r="ALU15" s="128"/>
      <c r="ALV15" s="128"/>
      <c r="ALW15" s="128"/>
      <c r="ALX15" s="128"/>
      <c r="ALY15" s="128"/>
      <c r="ALZ15" s="128"/>
      <c r="AMA15" s="128"/>
      <c r="AMB15" s="128"/>
      <c r="AMC15" s="128"/>
      <c r="AMD15" s="128"/>
      <c r="AME15" s="128"/>
      <c r="AMF15" s="128"/>
      <c r="AMG15" s="128"/>
      <c r="AMH15" s="128"/>
      <c r="AMI15" s="128"/>
      <c r="AMJ15" s="128"/>
    </row>
    <row r="16" customFormat="false" ht="12.85" hidden="false" customHeight="false" outlineLevel="0" collapsed="false">
      <c r="A16" s="129" t="s">
        <v>225</v>
      </c>
      <c r="B16" s="143" t="n">
        <f aca="false">1/B15/2</f>
        <v>0.166666666666667</v>
      </c>
      <c r="D16" s="31" t="s">
        <v>226</v>
      </c>
      <c r="E16" s="144" t="n">
        <f aca="false">'Reactor-Ni'!B35</f>
        <v>1.5</v>
      </c>
      <c r="G16" s="31" t="s">
        <v>227</v>
      </c>
      <c r="H16" s="0" t="n">
        <f aca="false">E16/B16</f>
        <v>9</v>
      </c>
      <c r="M16" s="128"/>
      <c r="N16" s="128"/>
      <c r="O16" s="128"/>
      <c r="P16" s="128"/>
      <c r="Q16" s="128"/>
      <c r="R16" s="128"/>
      <c r="S16" s="128"/>
      <c r="T16" s="128"/>
      <c r="U16" s="128"/>
      <c r="V16" s="128"/>
      <c r="W16" s="128"/>
      <c r="X16" s="128"/>
      <c r="Y16" s="128"/>
      <c r="Z16" s="128"/>
      <c r="AA16" s="128"/>
      <c r="AB16" s="128"/>
      <c r="AC16" s="128"/>
      <c r="AD16" s="128"/>
      <c r="AE16" s="128"/>
      <c r="AF16" s="128"/>
      <c r="AG16" s="128"/>
      <c r="AH16" s="128"/>
      <c r="AI16" s="128"/>
      <c r="AJ16" s="128"/>
      <c r="AK16" s="128"/>
      <c r="AL16" s="128"/>
      <c r="AM16" s="128"/>
      <c r="AN16" s="128"/>
      <c r="AO16" s="128"/>
      <c r="AP16" s="128"/>
      <c r="AQ16" s="128"/>
      <c r="AR16" s="128"/>
      <c r="AS16" s="128"/>
      <c r="AT16" s="128"/>
      <c r="AU16" s="128"/>
      <c r="AV16" s="128"/>
      <c r="AW16" s="128"/>
      <c r="AX16" s="128"/>
      <c r="AY16" s="128"/>
      <c r="AZ16" s="128"/>
      <c r="BA16" s="128"/>
      <c r="BB16" s="128"/>
      <c r="BC16" s="128"/>
      <c r="BD16" s="128"/>
      <c r="BE16" s="128"/>
      <c r="BF16" s="128"/>
      <c r="BG16" s="128"/>
      <c r="BH16" s="128"/>
      <c r="BI16" s="128"/>
      <c r="BJ16" s="128"/>
      <c r="BK16" s="128"/>
      <c r="BL16" s="128"/>
      <c r="BM16" s="128"/>
      <c r="BN16" s="128"/>
      <c r="BO16" s="128"/>
      <c r="BP16" s="128"/>
      <c r="BQ16" s="128"/>
      <c r="BR16" s="128"/>
      <c r="BS16" s="128"/>
      <c r="BT16" s="128"/>
      <c r="BU16" s="128"/>
      <c r="BV16" s="128"/>
      <c r="BW16" s="128"/>
      <c r="BX16" s="128"/>
      <c r="BY16" s="128"/>
      <c r="BZ16" s="128"/>
      <c r="CA16" s="128"/>
      <c r="CB16" s="128"/>
      <c r="CC16" s="128"/>
      <c r="CD16" s="128"/>
      <c r="CE16" s="128"/>
      <c r="CF16" s="128"/>
      <c r="CG16" s="128"/>
      <c r="CH16" s="128"/>
      <c r="CI16" s="128"/>
      <c r="CJ16" s="128"/>
      <c r="CK16" s="128"/>
      <c r="CL16" s="128"/>
      <c r="CM16" s="128"/>
      <c r="CN16" s="128"/>
      <c r="CO16" s="128"/>
      <c r="CP16" s="128"/>
      <c r="CQ16" s="128"/>
      <c r="CR16" s="128"/>
      <c r="CS16" s="128"/>
      <c r="CT16" s="128"/>
      <c r="CU16" s="128"/>
      <c r="CV16" s="128"/>
      <c r="CW16" s="128"/>
      <c r="CX16" s="128"/>
      <c r="CY16" s="128"/>
      <c r="CZ16" s="128"/>
      <c r="DA16" s="128"/>
      <c r="DB16" s="128"/>
      <c r="DC16" s="128"/>
      <c r="DD16" s="128"/>
      <c r="DE16" s="128"/>
      <c r="DF16" s="128"/>
      <c r="DG16" s="128"/>
      <c r="DH16" s="128"/>
      <c r="DI16" s="128"/>
      <c r="DJ16" s="128"/>
      <c r="DK16" s="128"/>
      <c r="DL16" s="128"/>
      <c r="DM16" s="128"/>
      <c r="DN16" s="128"/>
      <c r="DO16" s="128"/>
      <c r="DP16" s="128"/>
      <c r="DQ16" s="128"/>
      <c r="DR16" s="128"/>
      <c r="DS16" s="128"/>
      <c r="DT16" s="128"/>
      <c r="DU16" s="128"/>
      <c r="DV16" s="128"/>
      <c r="DW16" s="128"/>
      <c r="DX16" s="128"/>
      <c r="DY16" s="128"/>
      <c r="DZ16" s="128"/>
      <c r="EA16" s="128"/>
      <c r="EB16" s="128"/>
      <c r="EC16" s="128"/>
      <c r="ED16" s="128"/>
      <c r="EE16" s="128"/>
      <c r="EF16" s="128"/>
      <c r="EG16" s="128"/>
      <c r="EH16" s="128"/>
      <c r="EI16" s="128"/>
      <c r="EJ16" s="128"/>
      <c r="EK16" s="128"/>
      <c r="EL16" s="128"/>
      <c r="EM16" s="128"/>
      <c r="EN16" s="128"/>
      <c r="EO16" s="128"/>
      <c r="EP16" s="128"/>
      <c r="EQ16" s="128"/>
      <c r="ER16" s="128"/>
      <c r="ES16" s="128"/>
      <c r="ET16" s="128"/>
      <c r="EU16" s="128"/>
      <c r="EV16" s="128"/>
      <c r="EW16" s="128"/>
      <c r="EX16" s="128"/>
      <c r="EY16" s="128"/>
      <c r="EZ16" s="128"/>
      <c r="FA16" s="128"/>
      <c r="FB16" s="128"/>
      <c r="FC16" s="128"/>
      <c r="FD16" s="128"/>
      <c r="FE16" s="128"/>
      <c r="FF16" s="128"/>
      <c r="FG16" s="128"/>
      <c r="FH16" s="128"/>
      <c r="FI16" s="128"/>
      <c r="FJ16" s="128"/>
      <c r="FK16" s="128"/>
      <c r="FL16" s="128"/>
      <c r="FM16" s="128"/>
      <c r="FN16" s="128"/>
      <c r="FO16" s="128"/>
      <c r="FP16" s="128"/>
      <c r="FQ16" s="128"/>
      <c r="FR16" s="128"/>
      <c r="FS16" s="128"/>
      <c r="FT16" s="128"/>
      <c r="FU16" s="128"/>
      <c r="FV16" s="128"/>
      <c r="FW16" s="128"/>
      <c r="FX16" s="128"/>
      <c r="FY16" s="128"/>
      <c r="FZ16" s="128"/>
      <c r="GA16" s="128"/>
      <c r="GB16" s="128"/>
      <c r="GC16" s="128"/>
      <c r="GD16" s="128"/>
      <c r="GE16" s="128"/>
      <c r="GF16" s="128"/>
      <c r="GG16" s="128"/>
      <c r="GH16" s="128"/>
      <c r="GI16" s="128"/>
      <c r="GJ16" s="128"/>
      <c r="GK16" s="128"/>
      <c r="GL16" s="128"/>
      <c r="GM16" s="128"/>
      <c r="GN16" s="128"/>
      <c r="GO16" s="128"/>
      <c r="GP16" s="128"/>
      <c r="GQ16" s="128"/>
      <c r="GR16" s="128"/>
      <c r="GS16" s="128"/>
      <c r="GT16" s="128"/>
      <c r="GU16" s="128"/>
      <c r="GV16" s="128"/>
      <c r="GW16" s="128"/>
      <c r="GX16" s="128"/>
      <c r="GY16" s="128"/>
      <c r="GZ16" s="128"/>
      <c r="HA16" s="128"/>
      <c r="HB16" s="128"/>
      <c r="HC16" s="128"/>
      <c r="HD16" s="128"/>
      <c r="HE16" s="128"/>
      <c r="HF16" s="128"/>
      <c r="HG16" s="128"/>
      <c r="HH16" s="128"/>
      <c r="HI16" s="128"/>
      <c r="HJ16" s="128"/>
      <c r="HK16" s="128"/>
      <c r="HL16" s="128"/>
      <c r="HM16" s="128"/>
      <c r="HN16" s="128"/>
      <c r="HO16" s="128"/>
      <c r="HP16" s="128"/>
      <c r="HQ16" s="128"/>
      <c r="HR16" s="128"/>
      <c r="HS16" s="128"/>
      <c r="HT16" s="128"/>
      <c r="HU16" s="128"/>
      <c r="HV16" s="128"/>
      <c r="HW16" s="128"/>
      <c r="HX16" s="128"/>
      <c r="HY16" s="128"/>
      <c r="HZ16" s="128"/>
      <c r="IA16" s="128"/>
      <c r="IB16" s="128"/>
      <c r="IC16" s="128"/>
      <c r="ID16" s="128"/>
      <c r="IE16" s="128"/>
      <c r="IF16" s="128"/>
      <c r="IG16" s="128"/>
      <c r="IH16" s="128"/>
      <c r="II16" s="128"/>
      <c r="IJ16" s="128"/>
      <c r="IK16" s="128"/>
      <c r="IL16" s="128"/>
      <c r="IM16" s="128"/>
      <c r="IN16" s="128"/>
      <c r="IO16" s="128"/>
      <c r="IP16" s="128"/>
      <c r="IQ16" s="128"/>
      <c r="IR16" s="128"/>
      <c r="IS16" s="128"/>
      <c r="IT16" s="128"/>
      <c r="IU16" s="128"/>
      <c r="IV16" s="128"/>
      <c r="IW16" s="128"/>
      <c r="IX16" s="128"/>
      <c r="IY16" s="128"/>
      <c r="IZ16" s="128"/>
      <c r="JA16" s="128"/>
      <c r="JB16" s="128"/>
      <c r="JC16" s="128"/>
      <c r="JD16" s="128"/>
      <c r="JE16" s="128"/>
      <c r="JF16" s="128"/>
      <c r="JG16" s="128"/>
      <c r="JH16" s="128"/>
      <c r="JI16" s="128"/>
      <c r="JJ16" s="128"/>
      <c r="JK16" s="128"/>
      <c r="JL16" s="128"/>
      <c r="JM16" s="128"/>
      <c r="JN16" s="128"/>
      <c r="JO16" s="128"/>
      <c r="JP16" s="128"/>
      <c r="JQ16" s="128"/>
      <c r="JR16" s="128"/>
      <c r="JS16" s="128"/>
      <c r="JT16" s="128"/>
      <c r="JU16" s="128"/>
      <c r="JV16" s="128"/>
      <c r="JW16" s="128"/>
      <c r="JX16" s="128"/>
      <c r="JY16" s="128"/>
      <c r="JZ16" s="128"/>
      <c r="KA16" s="128"/>
      <c r="KB16" s="128"/>
      <c r="KC16" s="128"/>
      <c r="KD16" s="128"/>
      <c r="KE16" s="128"/>
      <c r="KF16" s="128"/>
      <c r="KG16" s="128"/>
      <c r="KH16" s="128"/>
      <c r="KI16" s="128"/>
      <c r="KJ16" s="128"/>
      <c r="KK16" s="128"/>
      <c r="KL16" s="128"/>
      <c r="KM16" s="128"/>
      <c r="KN16" s="128"/>
      <c r="KO16" s="128"/>
      <c r="KP16" s="128"/>
      <c r="KQ16" s="128"/>
      <c r="KR16" s="128"/>
      <c r="KS16" s="128"/>
      <c r="KT16" s="128"/>
      <c r="KU16" s="128"/>
      <c r="KV16" s="128"/>
      <c r="KW16" s="128"/>
      <c r="KX16" s="128"/>
      <c r="KY16" s="128"/>
      <c r="KZ16" s="128"/>
      <c r="LA16" s="128"/>
      <c r="LB16" s="128"/>
      <c r="LC16" s="128"/>
      <c r="LD16" s="128"/>
      <c r="LE16" s="128"/>
      <c r="LF16" s="128"/>
      <c r="LG16" s="128"/>
      <c r="LH16" s="128"/>
      <c r="LI16" s="128"/>
      <c r="LJ16" s="128"/>
      <c r="LK16" s="128"/>
      <c r="LL16" s="128"/>
      <c r="LM16" s="128"/>
      <c r="LN16" s="128"/>
      <c r="LO16" s="128"/>
      <c r="LP16" s="128"/>
      <c r="LQ16" s="128"/>
      <c r="LR16" s="128"/>
      <c r="LS16" s="128"/>
      <c r="LT16" s="128"/>
      <c r="LU16" s="128"/>
      <c r="LV16" s="128"/>
      <c r="LW16" s="128"/>
      <c r="LX16" s="128"/>
      <c r="LY16" s="128"/>
      <c r="LZ16" s="128"/>
      <c r="MA16" s="128"/>
      <c r="MB16" s="128"/>
      <c r="MC16" s="128"/>
      <c r="MD16" s="128"/>
      <c r="ME16" s="128"/>
      <c r="MF16" s="128"/>
      <c r="MG16" s="128"/>
      <c r="MH16" s="128"/>
      <c r="MI16" s="128"/>
      <c r="MJ16" s="128"/>
      <c r="MK16" s="128"/>
      <c r="ML16" s="128"/>
      <c r="MM16" s="128"/>
      <c r="MN16" s="128"/>
      <c r="MO16" s="128"/>
      <c r="MP16" s="128"/>
      <c r="MQ16" s="128"/>
      <c r="MR16" s="128"/>
      <c r="MS16" s="128"/>
      <c r="MT16" s="128"/>
      <c r="MU16" s="128"/>
      <c r="MV16" s="128"/>
      <c r="MW16" s="128"/>
      <c r="MX16" s="128"/>
      <c r="MY16" s="128"/>
      <c r="MZ16" s="128"/>
      <c r="NA16" s="128"/>
      <c r="NB16" s="128"/>
      <c r="NC16" s="128"/>
      <c r="ND16" s="128"/>
      <c r="NE16" s="128"/>
      <c r="NF16" s="128"/>
      <c r="NG16" s="128"/>
      <c r="NH16" s="128"/>
      <c r="NI16" s="128"/>
      <c r="NJ16" s="128"/>
      <c r="NK16" s="128"/>
      <c r="NL16" s="128"/>
      <c r="NM16" s="128"/>
      <c r="NN16" s="128"/>
      <c r="NO16" s="128"/>
      <c r="NP16" s="128"/>
      <c r="NQ16" s="128"/>
      <c r="NR16" s="128"/>
      <c r="NS16" s="128"/>
      <c r="NT16" s="128"/>
      <c r="NU16" s="128"/>
      <c r="NV16" s="128"/>
      <c r="NW16" s="128"/>
      <c r="NX16" s="128"/>
      <c r="NY16" s="128"/>
      <c r="NZ16" s="128"/>
      <c r="OA16" s="128"/>
      <c r="OB16" s="128"/>
      <c r="OC16" s="128"/>
      <c r="OD16" s="128"/>
      <c r="OE16" s="128"/>
      <c r="OF16" s="128"/>
      <c r="OG16" s="128"/>
      <c r="OH16" s="128"/>
      <c r="OI16" s="128"/>
      <c r="OJ16" s="128"/>
      <c r="OK16" s="128"/>
      <c r="OL16" s="128"/>
      <c r="OM16" s="128"/>
      <c r="ON16" s="128"/>
      <c r="OO16" s="128"/>
      <c r="OP16" s="128"/>
      <c r="OQ16" s="128"/>
      <c r="OR16" s="128"/>
      <c r="OS16" s="128"/>
      <c r="OT16" s="128"/>
      <c r="OU16" s="128"/>
      <c r="OV16" s="128"/>
      <c r="OW16" s="128"/>
      <c r="OX16" s="128"/>
      <c r="OY16" s="128"/>
      <c r="OZ16" s="128"/>
      <c r="PA16" s="128"/>
      <c r="PB16" s="128"/>
      <c r="PC16" s="128"/>
      <c r="PD16" s="128"/>
      <c r="PE16" s="128"/>
      <c r="PF16" s="128"/>
      <c r="PG16" s="128"/>
      <c r="PH16" s="128"/>
      <c r="PI16" s="128"/>
      <c r="PJ16" s="128"/>
      <c r="PK16" s="128"/>
      <c r="PL16" s="128"/>
      <c r="PM16" s="128"/>
      <c r="PN16" s="128"/>
      <c r="PO16" s="128"/>
      <c r="PP16" s="128"/>
      <c r="PQ16" s="128"/>
      <c r="PR16" s="128"/>
      <c r="PS16" s="128"/>
      <c r="PT16" s="128"/>
      <c r="PU16" s="128"/>
      <c r="PV16" s="128"/>
      <c r="PW16" s="128"/>
      <c r="PX16" s="128"/>
      <c r="PY16" s="128"/>
      <c r="PZ16" s="128"/>
      <c r="QA16" s="128"/>
      <c r="QB16" s="128"/>
      <c r="QC16" s="128"/>
      <c r="QD16" s="128"/>
      <c r="QE16" s="128"/>
      <c r="QF16" s="128"/>
      <c r="QG16" s="128"/>
      <c r="QH16" s="128"/>
      <c r="QI16" s="128"/>
      <c r="QJ16" s="128"/>
      <c r="QK16" s="128"/>
      <c r="QL16" s="128"/>
      <c r="QM16" s="128"/>
      <c r="QN16" s="128"/>
      <c r="QO16" s="128"/>
      <c r="QP16" s="128"/>
      <c r="QQ16" s="128"/>
      <c r="QR16" s="128"/>
      <c r="QS16" s="128"/>
      <c r="QT16" s="128"/>
      <c r="QU16" s="128"/>
      <c r="QV16" s="128"/>
      <c r="QW16" s="128"/>
      <c r="QX16" s="128"/>
      <c r="QY16" s="128"/>
      <c r="QZ16" s="128"/>
      <c r="RA16" s="128"/>
      <c r="RB16" s="128"/>
      <c r="RC16" s="128"/>
      <c r="RD16" s="128"/>
      <c r="RE16" s="128"/>
      <c r="RF16" s="128"/>
      <c r="RG16" s="128"/>
      <c r="RH16" s="128"/>
      <c r="RI16" s="128"/>
      <c r="RJ16" s="128"/>
      <c r="RK16" s="128"/>
      <c r="RL16" s="128"/>
      <c r="RM16" s="128"/>
      <c r="RN16" s="128"/>
      <c r="RO16" s="128"/>
      <c r="RP16" s="128"/>
      <c r="RQ16" s="128"/>
      <c r="RR16" s="128"/>
      <c r="RS16" s="128"/>
      <c r="RT16" s="128"/>
      <c r="RU16" s="128"/>
      <c r="RV16" s="128"/>
      <c r="RW16" s="128"/>
      <c r="RX16" s="128"/>
      <c r="RY16" s="128"/>
      <c r="RZ16" s="128"/>
      <c r="SA16" s="128"/>
      <c r="SB16" s="128"/>
      <c r="SC16" s="128"/>
      <c r="SD16" s="128"/>
      <c r="SE16" s="128"/>
      <c r="SF16" s="128"/>
      <c r="SG16" s="128"/>
      <c r="SH16" s="128"/>
      <c r="SI16" s="128"/>
      <c r="SJ16" s="128"/>
      <c r="SK16" s="128"/>
      <c r="SL16" s="128"/>
      <c r="SM16" s="128"/>
      <c r="SN16" s="128"/>
      <c r="SO16" s="128"/>
      <c r="SP16" s="128"/>
      <c r="SQ16" s="128"/>
      <c r="SR16" s="128"/>
      <c r="SS16" s="128"/>
      <c r="ST16" s="128"/>
      <c r="SU16" s="128"/>
      <c r="SV16" s="128"/>
      <c r="SW16" s="128"/>
      <c r="SX16" s="128"/>
      <c r="SY16" s="128"/>
      <c r="SZ16" s="128"/>
      <c r="TA16" s="128"/>
      <c r="TB16" s="128"/>
      <c r="TC16" s="128"/>
      <c r="TD16" s="128"/>
      <c r="TE16" s="128"/>
      <c r="TF16" s="128"/>
      <c r="TG16" s="128"/>
      <c r="TH16" s="128"/>
      <c r="TI16" s="128"/>
      <c r="TJ16" s="128"/>
      <c r="TK16" s="128"/>
      <c r="TL16" s="128"/>
      <c r="TM16" s="128"/>
      <c r="TN16" s="128"/>
      <c r="TO16" s="128"/>
      <c r="TP16" s="128"/>
      <c r="TQ16" s="128"/>
      <c r="TR16" s="128"/>
      <c r="TS16" s="128"/>
      <c r="TT16" s="128"/>
      <c r="TU16" s="128"/>
      <c r="TV16" s="128"/>
      <c r="TW16" s="128"/>
      <c r="TX16" s="128"/>
      <c r="TY16" s="128"/>
      <c r="TZ16" s="128"/>
      <c r="UA16" s="128"/>
      <c r="UB16" s="128"/>
      <c r="UC16" s="128"/>
      <c r="UD16" s="128"/>
      <c r="UE16" s="128"/>
      <c r="UF16" s="128"/>
      <c r="UG16" s="128"/>
      <c r="UH16" s="128"/>
      <c r="UI16" s="128"/>
      <c r="UJ16" s="128"/>
      <c r="UK16" s="128"/>
      <c r="UL16" s="128"/>
      <c r="UM16" s="128"/>
      <c r="UN16" s="128"/>
      <c r="UO16" s="128"/>
      <c r="UP16" s="128"/>
      <c r="UQ16" s="128"/>
      <c r="UR16" s="128"/>
      <c r="US16" s="128"/>
      <c r="UT16" s="128"/>
      <c r="UU16" s="128"/>
      <c r="UV16" s="128"/>
      <c r="UW16" s="128"/>
      <c r="UX16" s="128"/>
      <c r="UY16" s="128"/>
      <c r="UZ16" s="128"/>
      <c r="VA16" s="128"/>
      <c r="VB16" s="128"/>
      <c r="VC16" s="128"/>
      <c r="VD16" s="128"/>
      <c r="VE16" s="128"/>
      <c r="VF16" s="128"/>
      <c r="VG16" s="128"/>
      <c r="VH16" s="128"/>
      <c r="VI16" s="128"/>
      <c r="VJ16" s="128"/>
      <c r="VK16" s="128"/>
      <c r="VL16" s="128"/>
      <c r="VM16" s="128"/>
      <c r="VN16" s="128"/>
      <c r="VO16" s="128"/>
      <c r="VP16" s="128"/>
      <c r="VQ16" s="128"/>
      <c r="VR16" s="128"/>
      <c r="VS16" s="128"/>
      <c r="VT16" s="128"/>
      <c r="VU16" s="128"/>
      <c r="VV16" s="128"/>
      <c r="VW16" s="128"/>
      <c r="VX16" s="128"/>
      <c r="VY16" s="128"/>
      <c r="VZ16" s="128"/>
      <c r="WA16" s="128"/>
      <c r="WB16" s="128"/>
      <c r="WC16" s="128"/>
      <c r="WD16" s="128"/>
      <c r="WE16" s="128"/>
      <c r="WF16" s="128"/>
      <c r="WG16" s="128"/>
      <c r="WH16" s="128"/>
      <c r="WI16" s="128"/>
      <c r="WJ16" s="128"/>
      <c r="WK16" s="128"/>
      <c r="WL16" s="128"/>
      <c r="WM16" s="128"/>
      <c r="WN16" s="128"/>
      <c r="WO16" s="128"/>
      <c r="WP16" s="128"/>
      <c r="WQ16" s="128"/>
      <c r="WR16" s="128"/>
      <c r="WS16" s="128"/>
      <c r="WT16" s="128"/>
      <c r="WU16" s="128"/>
      <c r="WV16" s="128"/>
      <c r="WW16" s="128"/>
      <c r="WX16" s="128"/>
      <c r="WY16" s="128"/>
      <c r="WZ16" s="128"/>
      <c r="XA16" s="128"/>
      <c r="XB16" s="128"/>
      <c r="XC16" s="128"/>
      <c r="XD16" s="128"/>
      <c r="XE16" s="128"/>
      <c r="XF16" s="128"/>
      <c r="XG16" s="128"/>
      <c r="XH16" s="128"/>
      <c r="XI16" s="128"/>
      <c r="XJ16" s="128"/>
      <c r="XK16" s="128"/>
      <c r="XL16" s="128"/>
      <c r="XM16" s="128"/>
      <c r="XN16" s="128"/>
      <c r="XO16" s="128"/>
      <c r="XP16" s="128"/>
      <c r="XQ16" s="128"/>
      <c r="XR16" s="128"/>
      <c r="XS16" s="128"/>
      <c r="XT16" s="128"/>
      <c r="XU16" s="128"/>
      <c r="XV16" s="128"/>
      <c r="XW16" s="128"/>
      <c r="XX16" s="128"/>
      <c r="XY16" s="128"/>
      <c r="XZ16" s="128"/>
      <c r="YA16" s="128"/>
      <c r="YB16" s="128"/>
      <c r="YC16" s="128"/>
      <c r="YD16" s="128"/>
      <c r="YE16" s="128"/>
      <c r="YF16" s="128"/>
      <c r="YG16" s="128"/>
      <c r="YH16" s="128"/>
      <c r="YI16" s="128"/>
      <c r="YJ16" s="128"/>
      <c r="YK16" s="128"/>
      <c r="YL16" s="128"/>
      <c r="YM16" s="128"/>
      <c r="YN16" s="128"/>
      <c r="YO16" s="128"/>
      <c r="YP16" s="128"/>
      <c r="YQ16" s="128"/>
      <c r="YR16" s="128"/>
      <c r="YS16" s="128"/>
      <c r="YT16" s="128"/>
      <c r="YU16" s="128"/>
      <c r="YV16" s="128"/>
      <c r="YW16" s="128"/>
      <c r="YX16" s="128"/>
      <c r="YY16" s="128"/>
      <c r="YZ16" s="128"/>
      <c r="ZA16" s="128"/>
      <c r="ZB16" s="128"/>
      <c r="ZC16" s="128"/>
      <c r="ZD16" s="128"/>
      <c r="ZE16" s="128"/>
      <c r="ZF16" s="128"/>
      <c r="ZG16" s="128"/>
      <c r="ZH16" s="128"/>
      <c r="ZI16" s="128"/>
      <c r="ZJ16" s="128"/>
      <c r="ZK16" s="128"/>
      <c r="ZL16" s="128"/>
      <c r="ZM16" s="128"/>
      <c r="ZN16" s="128"/>
      <c r="ZO16" s="128"/>
      <c r="ZP16" s="128"/>
      <c r="ZQ16" s="128"/>
      <c r="ZR16" s="128"/>
      <c r="ZS16" s="128"/>
      <c r="ZT16" s="128"/>
      <c r="ZU16" s="128"/>
      <c r="ZV16" s="128"/>
      <c r="ZW16" s="128"/>
      <c r="ZX16" s="128"/>
      <c r="ZY16" s="128"/>
      <c r="ZZ16" s="128"/>
      <c r="AAA16" s="128"/>
      <c r="AAB16" s="128"/>
      <c r="AAC16" s="128"/>
      <c r="AAD16" s="128"/>
      <c r="AAE16" s="128"/>
      <c r="AAF16" s="128"/>
      <c r="AAG16" s="128"/>
      <c r="AAH16" s="128"/>
      <c r="AAI16" s="128"/>
      <c r="AAJ16" s="128"/>
      <c r="AAK16" s="128"/>
      <c r="AAL16" s="128"/>
      <c r="AAM16" s="128"/>
      <c r="AAN16" s="128"/>
      <c r="AAO16" s="128"/>
      <c r="AAP16" s="128"/>
      <c r="AAQ16" s="128"/>
      <c r="AAR16" s="128"/>
      <c r="AAS16" s="128"/>
      <c r="AAT16" s="128"/>
      <c r="AAU16" s="128"/>
      <c r="AAV16" s="128"/>
      <c r="AAW16" s="128"/>
      <c r="AAX16" s="128"/>
      <c r="AAY16" s="128"/>
      <c r="AAZ16" s="128"/>
      <c r="ABA16" s="128"/>
      <c r="ABB16" s="128"/>
      <c r="ABC16" s="128"/>
      <c r="ABD16" s="128"/>
      <c r="ABE16" s="128"/>
      <c r="ABF16" s="128"/>
      <c r="ABG16" s="128"/>
      <c r="ABH16" s="128"/>
      <c r="ABI16" s="128"/>
      <c r="ABJ16" s="128"/>
      <c r="ABK16" s="128"/>
      <c r="ABL16" s="128"/>
      <c r="ABM16" s="128"/>
      <c r="ABN16" s="128"/>
      <c r="ABO16" s="128"/>
      <c r="ABP16" s="128"/>
      <c r="ABQ16" s="128"/>
      <c r="ABR16" s="128"/>
      <c r="ABS16" s="128"/>
      <c r="ABT16" s="128"/>
      <c r="ABU16" s="128"/>
      <c r="ABV16" s="128"/>
      <c r="ABW16" s="128"/>
      <c r="ABX16" s="128"/>
      <c r="ABY16" s="128"/>
      <c r="ABZ16" s="128"/>
      <c r="ACA16" s="128"/>
      <c r="ACB16" s="128"/>
      <c r="ACC16" s="128"/>
      <c r="ACD16" s="128"/>
      <c r="ACE16" s="128"/>
      <c r="ACF16" s="128"/>
      <c r="ACG16" s="128"/>
      <c r="ACH16" s="128"/>
      <c r="ACI16" s="128"/>
      <c r="ACJ16" s="128"/>
      <c r="ACK16" s="128"/>
      <c r="ACL16" s="128"/>
      <c r="ACM16" s="128"/>
      <c r="ACN16" s="128"/>
      <c r="ACO16" s="128"/>
      <c r="ACP16" s="128"/>
      <c r="ACQ16" s="128"/>
      <c r="ACR16" s="128"/>
      <c r="ACS16" s="128"/>
      <c r="ACT16" s="128"/>
      <c r="ACU16" s="128"/>
      <c r="ACV16" s="128"/>
      <c r="ACW16" s="128"/>
      <c r="ACX16" s="128"/>
      <c r="ACY16" s="128"/>
      <c r="ACZ16" s="128"/>
      <c r="ADA16" s="128"/>
      <c r="ADB16" s="128"/>
      <c r="ADC16" s="128"/>
      <c r="ADD16" s="128"/>
      <c r="ADE16" s="128"/>
      <c r="ADF16" s="128"/>
      <c r="ADG16" s="128"/>
      <c r="ADH16" s="128"/>
      <c r="ADI16" s="128"/>
      <c r="ADJ16" s="128"/>
      <c r="ADK16" s="128"/>
      <c r="ADL16" s="128"/>
      <c r="ADM16" s="128"/>
      <c r="ADN16" s="128"/>
      <c r="ADO16" s="128"/>
      <c r="ADP16" s="128"/>
      <c r="ADQ16" s="128"/>
      <c r="ADR16" s="128"/>
      <c r="ADS16" s="128"/>
      <c r="ADT16" s="128"/>
      <c r="ADU16" s="128"/>
      <c r="ADV16" s="128"/>
      <c r="ADW16" s="128"/>
      <c r="ADX16" s="128"/>
      <c r="ADY16" s="128"/>
      <c r="ADZ16" s="128"/>
      <c r="AEA16" s="128"/>
      <c r="AEB16" s="128"/>
      <c r="AEC16" s="128"/>
      <c r="AED16" s="128"/>
      <c r="AEE16" s="128"/>
      <c r="AEF16" s="128"/>
      <c r="AEG16" s="128"/>
      <c r="AEH16" s="128"/>
      <c r="AEI16" s="128"/>
      <c r="AEJ16" s="128"/>
      <c r="AEK16" s="128"/>
      <c r="AEL16" s="128"/>
      <c r="AEM16" s="128"/>
      <c r="AEN16" s="128"/>
      <c r="AEO16" s="128"/>
      <c r="AEP16" s="128"/>
      <c r="AEQ16" s="128"/>
      <c r="AER16" s="128"/>
      <c r="AES16" s="128"/>
      <c r="AET16" s="128"/>
      <c r="AEU16" s="128"/>
      <c r="AEV16" s="128"/>
      <c r="AEW16" s="128"/>
      <c r="AEX16" s="128"/>
      <c r="AEY16" s="128"/>
      <c r="AEZ16" s="128"/>
      <c r="AFA16" s="128"/>
      <c r="AFB16" s="128"/>
      <c r="AFC16" s="128"/>
      <c r="AFD16" s="128"/>
      <c r="AFE16" s="128"/>
      <c r="AFF16" s="128"/>
      <c r="AFG16" s="128"/>
      <c r="AFH16" s="128"/>
      <c r="AFI16" s="128"/>
      <c r="AFJ16" s="128"/>
      <c r="AFK16" s="128"/>
      <c r="AFL16" s="128"/>
      <c r="AFM16" s="128"/>
      <c r="AFN16" s="128"/>
      <c r="AFO16" s="128"/>
      <c r="AFP16" s="128"/>
      <c r="AFQ16" s="128"/>
      <c r="AFR16" s="128"/>
      <c r="AFS16" s="128"/>
      <c r="AFT16" s="128"/>
      <c r="AFU16" s="128"/>
      <c r="AFV16" s="128"/>
      <c r="AFW16" s="128"/>
      <c r="AFX16" s="128"/>
      <c r="AFY16" s="128"/>
      <c r="AFZ16" s="128"/>
      <c r="AGA16" s="128"/>
      <c r="AGB16" s="128"/>
      <c r="AGC16" s="128"/>
      <c r="AGD16" s="128"/>
      <c r="AGE16" s="128"/>
      <c r="AGF16" s="128"/>
      <c r="AGG16" s="128"/>
      <c r="AGH16" s="128"/>
      <c r="AGI16" s="128"/>
      <c r="AGJ16" s="128"/>
      <c r="AGK16" s="128"/>
      <c r="AGL16" s="128"/>
      <c r="AGM16" s="128"/>
      <c r="AGN16" s="128"/>
      <c r="AGO16" s="128"/>
      <c r="AGP16" s="128"/>
      <c r="AGQ16" s="128"/>
      <c r="AGR16" s="128"/>
      <c r="AGS16" s="128"/>
      <c r="AGT16" s="128"/>
      <c r="AGU16" s="128"/>
      <c r="AGV16" s="128"/>
      <c r="AGW16" s="128"/>
      <c r="AGX16" s="128"/>
      <c r="AGY16" s="128"/>
      <c r="AGZ16" s="128"/>
      <c r="AHA16" s="128"/>
      <c r="AHB16" s="128"/>
      <c r="AHC16" s="128"/>
      <c r="AHD16" s="128"/>
      <c r="AHE16" s="128"/>
      <c r="AHF16" s="128"/>
      <c r="AHG16" s="128"/>
      <c r="AHH16" s="128"/>
      <c r="AHI16" s="128"/>
      <c r="AHJ16" s="128"/>
      <c r="AHK16" s="128"/>
      <c r="AHL16" s="128"/>
      <c r="AHM16" s="128"/>
      <c r="AHN16" s="128"/>
      <c r="AHO16" s="128"/>
      <c r="AHP16" s="128"/>
      <c r="AHQ16" s="128"/>
      <c r="AHR16" s="128"/>
      <c r="AHS16" s="128"/>
      <c r="AHT16" s="128"/>
      <c r="AHU16" s="128"/>
      <c r="AHV16" s="128"/>
      <c r="AHW16" s="128"/>
      <c r="AHX16" s="128"/>
      <c r="AHY16" s="128"/>
      <c r="AHZ16" s="128"/>
      <c r="AIA16" s="128"/>
      <c r="AIB16" s="128"/>
      <c r="AIC16" s="128"/>
      <c r="AID16" s="128"/>
      <c r="AIE16" s="128"/>
      <c r="AIF16" s="128"/>
      <c r="AIG16" s="128"/>
      <c r="AIH16" s="128"/>
      <c r="AII16" s="128"/>
      <c r="AIJ16" s="128"/>
      <c r="AIK16" s="128"/>
      <c r="AIL16" s="128"/>
      <c r="AIM16" s="128"/>
      <c r="AIN16" s="128"/>
      <c r="AIO16" s="128"/>
      <c r="AIP16" s="128"/>
      <c r="AIQ16" s="128"/>
      <c r="AIR16" s="128"/>
      <c r="AIS16" s="128"/>
      <c r="AIT16" s="128"/>
      <c r="AIU16" s="128"/>
      <c r="AIV16" s="128"/>
      <c r="AIW16" s="128"/>
      <c r="AIX16" s="128"/>
      <c r="AIY16" s="128"/>
      <c r="AIZ16" s="128"/>
      <c r="AJA16" s="128"/>
      <c r="AJB16" s="128"/>
      <c r="AJC16" s="128"/>
      <c r="AJD16" s="128"/>
      <c r="AJE16" s="128"/>
      <c r="AJF16" s="128"/>
      <c r="AJG16" s="128"/>
      <c r="AJH16" s="128"/>
      <c r="AJI16" s="128"/>
      <c r="AJJ16" s="128"/>
      <c r="AJK16" s="128"/>
      <c r="AJL16" s="128"/>
      <c r="AJM16" s="128"/>
      <c r="AJN16" s="128"/>
      <c r="AJO16" s="128"/>
      <c r="AJP16" s="128"/>
      <c r="AJQ16" s="128"/>
      <c r="AJR16" s="128"/>
      <c r="AJS16" s="128"/>
      <c r="AJT16" s="128"/>
      <c r="AJU16" s="128"/>
      <c r="AJV16" s="128"/>
      <c r="AJW16" s="128"/>
      <c r="AJX16" s="128"/>
      <c r="AJY16" s="128"/>
      <c r="AJZ16" s="128"/>
      <c r="AKA16" s="128"/>
      <c r="AKB16" s="128"/>
      <c r="AKC16" s="128"/>
      <c r="AKD16" s="128"/>
      <c r="AKE16" s="128"/>
      <c r="AKF16" s="128"/>
      <c r="AKG16" s="128"/>
      <c r="AKH16" s="128"/>
      <c r="AKI16" s="128"/>
      <c r="AKJ16" s="128"/>
      <c r="AKK16" s="128"/>
      <c r="AKL16" s="128"/>
      <c r="AKM16" s="128"/>
      <c r="AKN16" s="128"/>
      <c r="AKO16" s="128"/>
      <c r="AKP16" s="128"/>
      <c r="AKQ16" s="128"/>
      <c r="AKR16" s="128"/>
      <c r="AKS16" s="128"/>
      <c r="AKT16" s="128"/>
      <c r="AKU16" s="128"/>
      <c r="AKV16" s="128"/>
      <c r="AKW16" s="128"/>
      <c r="AKX16" s="128"/>
      <c r="AKY16" s="128"/>
      <c r="AKZ16" s="128"/>
      <c r="ALA16" s="128"/>
      <c r="ALB16" s="128"/>
      <c r="ALC16" s="128"/>
      <c r="ALD16" s="128"/>
      <c r="ALE16" s="128"/>
      <c r="ALF16" s="128"/>
      <c r="ALG16" s="128"/>
      <c r="ALH16" s="128"/>
      <c r="ALI16" s="128"/>
      <c r="ALJ16" s="128"/>
      <c r="ALK16" s="128"/>
      <c r="ALL16" s="128"/>
      <c r="ALM16" s="128"/>
      <c r="ALN16" s="128"/>
      <c r="ALO16" s="128"/>
      <c r="ALP16" s="128"/>
      <c r="ALQ16" s="128"/>
      <c r="ALR16" s="128"/>
      <c r="ALS16" s="128"/>
      <c r="ALT16" s="128"/>
      <c r="ALU16" s="128"/>
      <c r="ALV16" s="128"/>
      <c r="ALW16" s="128"/>
      <c r="ALX16" s="128"/>
      <c r="ALY16" s="128"/>
      <c r="ALZ16" s="128"/>
      <c r="AMA16" s="128"/>
      <c r="AMB16" s="128"/>
      <c r="AMC16" s="128"/>
      <c r="AMD16" s="128"/>
      <c r="AME16" s="128"/>
      <c r="AMF16" s="128"/>
      <c r="AMG16" s="128"/>
      <c r="AMH16" s="128"/>
      <c r="AMI16" s="128"/>
      <c r="AMJ16" s="128"/>
    </row>
    <row r="17" customFormat="false" ht="12.85" hidden="false" customHeight="false" outlineLevel="0" collapsed="false">
      <c r="A17" s="129"/>
      <c r="B17" s="143"/>
      <c r="D17" s="128"/>
      <c r="E17" s="31"/>
      <c r="F17" s="130"/>
      <c r="G17" s="128"/>
      <c r="H17" s="128"/>
      <c r="M17" s="128"/>
      <c r="N17" s="128"/>
      <c r="O17" s="128"/>
      <c r="P17" s="128"/>
      <c r="Q17" s="128"/>
      <c r="R17" s="128"/>
      <c r="S17" s="128"/>
      <c r="T17" s="128"/>
      <c r="U17" s="128"/>
      <c r="V17" s="128"/>
      <c r="W17" s="128"/>
      <c r="X17" s="128"/>
      <c r="Y17" s="128"/>
      <c r="Z17" s="128"/>
      <c r="AA17" s="128"/>
      <c r="AB17" s="128"/>
      <c r="AC17" s="128"/>
      <c r="AD17" s="128"/>
      <c r="AE17" s="128"/>
      <c r="AF17" s="128"/>
      <c r="AG17" s="128"/>
      <c r="AH17" s="128"/>
      <c r="AI17" s="128"/>
      <c r="AJ17" s="128"/>
      <c r="AK17" s="128"/>
      <c r="AL17" s="128"/>
      <c r="AM17" s="128"/>
      <c r="AN17" s="128"/>
      <c r="AO17" s="128"/>
      <c r="AP17" s="128"/>
      <c r="AQ17" s="128"/>
      <c r="AR17" s="128"/>
      <c r="AS17" s="128"/>
      <c r="AT17" s="128"/>
      <c r="AU17" s="128"/>
      <c r="AV17" s="128"/>
      <c r="AW17" s="128"/>
      <c r="AX17" s="128"/>
      <c r="AY17" s="128"/>
      <c r="AZ17" s="128"/>
      <c r="BA17" s="128"/>
      <c r="BB17" s="128"/>
      <c r="BC17" s="128"/>
      <c r="BD17" s="128"/>
      <c r="BE17" s="128"/>
      <c r="BF17" s="128"/>
      <c r="BG17" s="128"/>
      <c r="BH17" s="128"/>
      <c r="BI17" s="128"/>
      <c r="BJ17" s="128"/>
      <c r="BK17" s="128"/>
      <c r="BL17" s="128"/>
      <c r="BM17" s="128"/>
      <c r="BN17" s="128"/>
      <c r="BO17" s="128"/>
      <c r="BP17" s="128"/>
      <c r="BQ17" s="128"/>
      <c r="BR17" s="128"/>
      <c r="BS17" s="128"/>
      <c r="BT17" s="128"/>
      <c r="BU17" s="128"/>
      <c r="BV17" s="128"/>
      <c r="BW17" s="128"/>
      <c r="BX17" s="128"/>
      <c r="BY17" s="128"/>
      <c r="BZ17" s="128"/>
      <c r="CA17" s="128"/>
      <c r="CB17" s="128"/>
      <c r="CC17" s="128"/>
      <c r="CD17" s="128"/>
      <c r="CE17" s="128"/>
      <c r="CF17" s="128"/>
      <c r="CG17" s="128"/>
      <c r="CH17" s="128"/>
      <c r="CI17" s="128"/>
      <c r="CJ17" s="128"/>
      <c r="CK17" s="128"/>
      <c r="CL17" s="128"/>
      <c r="CM17" s="128"/>
      <c r="CN17" s="128"/>
      <c r="CO17" s="128"/>
      <c r="CP17" s="128"/>
      <c r="CQ17" s="128"/>
      <c r="CR17" s="128"/>
      <c r="CS17" s="128"/>
      <c r="CT17" s="128"/>
      <c r="CU17" s="128"/>
      <c r="CV17" s="128"/>
      <c r="CW17" s="128"/>
      <c r="CX17" s="128"/>
      <c r="CY17" s="128"/>
      <c r="CZ17" s="128"/>
      <c r="DA17" s="128"/>
      <c r="DB17" s="128"/>
      <c r="DC17" s="128"/>
      <c r="DD17" s="128"/>
      <c r="DE17" s="128"/>
      <c r="DF17" s="128"/>
      <c r="DG17" s="128"/>
      <c r="DH17" s="128"/>
      <c r="DI17" s="128"/>
      <c r="DJ17" s="128"/>
      <c r="DK17" s="128"/>
      <c r="DL17" s="128"/>
      <c r="DM17" s="128"/>
      <c r="DN17" s="128"/>
      <c r="DO17" s="128"/>
      <c r="DP17" s="128"/>
      <c r="DQ17" s="128"/>
      <c r="DR17" s="128"/>
      <c r="DS17" s="128"/>
      <c r="DT17" s="128"/>
      <c r="DU17" s="128"/>
      <c r="DV17" s="128"/>
      <c r="DW17" s="128"/>
      <c r="DX17" s="128"/>
      <c r="DY17" s="128"/>
      <c r="DZ17" s="128"/>
      <c r="EA17" s="128"/>
      <c r="EB17" s="128"/>
      <c r="EC17" s="128"/>
      <c r="ED17" s="128"/>
      <c r="EE17" s="128"/>
      <c r="EF17" s="128"/>
      <c r="EG17" s="128"/>
      <c r="EH17" s="128"/>
      <c r="EI17" s="128"/>
      <c r="EJ17" s="128"/>
      <c r="EK17" s="128"/>
      <c r="EL17" s="128"/>
      <c r="EM17" s="128"/>
      <c r="EN17" s="128"/>
      <c r="EO17" s="128"/>
      <c r="EP17" s="128"/>
      <c r="EQ17" s="128"/>
      <c r="ER17" s="128"/>
      <c r="ES17" s="128"/>
      <c r="ET17" s="128"/>
      <c r="EU17" s="128"/>
      <c r="EV17" s="128"/>
      <c r="EW17" s="128"/>
      <c r="EX17" s="128"/>
      <c r="EY17" s="128"/>
      <c r="EZ17" s="128"/>
      <c r="FA17" s="128"/>
      <c r="FB17" s="128"/>
      <c r="FC17" s="128"/>
      <c r="FD17" s="128"/>
      <c r="FE17" s="128"/>
      <c r="FF17" s="128"/>
      <c r="FG17" s="128"/>
      <c r="FH17" s="128"/>
      <c r="FI17" s="128"/>
      <c r="FJ17" s="128"/>
      <c r="FK17" s="128"/>
      <c r="FL17" s="128"/>
      <c r="FM17" s="128"/>
      <c r="FN17" s="128"/>
      <c r="FO17" s="128"/>
      <c r="FP17" s="128"/>
      <c r="FQ17" s="128"/>
      <c r="FR17" s="128"/>
      <c r="FS17" s="128"/>
      <c r="FT17" s="128"/>
      <c r="FU17" s="128"/>
      <c r="FV17" s="128"/>
      <c r="FW17" s="128"/>
      <c r="FX17" s="128"/>
      <c r="FY17" s="128"/>
      <c r="FZ17" s="128"/>
      <c r="GA17" s="128"/>
      <c r="GB17" s="128"/>
      <c r="GC17" s="128"/>
      <c r="GD17" s="128"/>
      <c r="GE17" s="128"/>
      <c r="GF17" s="128"/>
      <c r="GG17" s="128"/>
      <c r="GH17" s="128"/>
      <c r="GI17" s="128"/>
      <c r="GJ17" s="128"/>
      <c r="GK17" s="128"/>
      <c r="GL17" s="128"/>
      <c r="GM17" s="128"/>
      <c r="GN17" s="128"/>
      <c r="GO17" s="128"/>
      <c r="GP17" s="128"/>
      <c r="GQ17" s="128"/>
      <c r="GR17" s="128"/>
      <c r="GS17" s="128"/>
      <c r="GT17" s="128"/>
      <c r="GU17" s="128"/>
      <c r="GV17" s="128"/>
      <c r="GW17" s="128"/>
      <c r="GX17" s="128"/>
      <c r="GY17" s="128"/>
      <c r="GZ17" s="128"/>
      <c r="HA17" s="128"/>
      <c r="HB17" s="128"/>
      <c r="HC17" s="128"/>
      <c r="HD17" s="128"/>
      <c r="HE17" s="128"/>
      <c r="HF17" s="128"/>
      <c r="HG17" s="128"/>
      <c r="HH17" s="128"/>
      <c r="HI17" s="128"/>
      <c r="HJ17" s="128"/>
      <c r="HK17" s="128"/>
      <c r="HL17" s="128"/>
      <c r="HM17" s="128"/>
      <c r="HN17" s="128"/>
      <c r="HO17" s="128"/>
      <c r="HP17" s="128"/>
      <c r="HQ17" s="128"/>
      <c r="HR17" s="128"/>
      <c r="HS17" s="128"/>
      <c r="HT17" s="128"/>
      <c r="HU17" s="128"/>
      <c r="HV17" s="128"/>
      <c r="HW17" s="128"/>
      <c r="HX17" s="128"/>
      <c r="HY17" s="128"/>
      <c r="HZ17" s="128"/>
      <c r="IA17" s="128"/>
      <c r="IB17" s="128"/>
      <c r="IC17" s="128"/>
      <c r="ID17" s="128"/>
      <c r="IE17" s="128"/>
      <c r="IF17" s="128"/>
      <c r="IG17" s="128"/>
      <c r="IH17" s="128"/>
      <c r="II17" s="128"/>
      <c r="IJ17" s="128"/>
      <c r="IK17" s="128"/>
      <c r="IL17" s="128"/>
      <c r="IM17" s="128"/>
      <c r="IN17" s="128"/>
      <c r="IO17" s="128"/>
      <c r="IP17" s="128"/>
      <c r="IQ17" s="128"/>
      <c r="IR17" s="128"/>
      <c r="IS17" s="128"/>
      <c r="IT17" s="128"/>
      <c r="IU17" s="128"/>
      <c r="IV17" s="128"/>
      <c r="IW17" s="128"/>
      <c r="IX17" s="128"/>
      <c r="IY17" s="128"/>
      <c r="IZ17" s="128"/>
      <c r="JA17" s="128"/>
      <c r="JB17" s="128"/>
      <c r="JC17" s="128"/>
      <c r="JD17" s="128"/>
      <c r="JE17" s="128"/>
      <c r="JF17" s="128"/>
      <c r="JG17" s="128"/>
      <c r="JH17" s="128"/>
      <c r="JI17" s="128"/>
      <c r="JJ17" s="128"/>
      <c r="JK17" s="128"/>
      <c r="JL17" s="128"/>
      <c r="JM17" s="128"/>
      <c r="JN17" s="128"/>
      <c r="JO17" s="128"/>
      <c r="JP17" s="128"/>
      <c r="JQ17" s="128"/>
      <c r="JR17" s="128"/>
      <c r="JS17" s="128"/>
      <c r="JT17" s="128"/>
      <c r="JU17" s="128"/>
      <c r="JV17" s="128"/>
      <c r="JW17" s="128"/>
      <c r="JX17" s="128"/>
      <c r="JY17" s="128"/>
      <c r="JZ17" s="128"/>
      <c r="KA17" s="128"/>
      <c r="KB17" s="128"/>
      <c r="KC17" s="128"/>
      <c r="KD17" s="128"/>
      <c r="KE17" s="128"/>
      <c r="KF17" s="128"/>
      <c r="KG17" s="128"/>
      <c r="KH17" s="128"/>
      <c r="KI17" s="128"/>
      <c r="KJ17" s="128"/>
      <c r="KK17" s="128"/>
      <c r="KL17" s="128"/>
      <c r="KM17" s="128"/>
      <c r="KN17" s="128"/>
      <c r="KO17" s="128"/>
      <c r="KP17" s="128"/>
      <c r="KQ17" s="128"/>
      <c r="KR17" s="128"/>
      <c r="KS17" s="128"/>
      <c r="KT17" s="128"/>
      <c r="KU17" s="128"/>
      <c r="KV17" s="128"/>
      <c r="KW17" s="128"/>
      <c r="KX17" s="128"/>
      <c r="KY17" s="128"/>
      <c r="KZ17" s="128"/>
      <c r="LA17" s="128"/>
      <c r="LB17" s="128"/>
      <c r="LC17" s="128"/>
      <c r="LD17" s="128"/>
      <c r="LE17" s="128"/>
      <c r="LF17" s="128"/>
      <c r="LG17" s="128"/>
      <c r="LH17" s="128"/>
      <c r="LI17" s="128"/>
      <c r="LJ17" s="128"/>
      <c r="LK17" s="128"/>
      <c r="LL17" s="128"/>
      <c r="LM17" s="128"/>
      <c r="LN17" s="128"/>
      <c r="LO17" s="128"/>
      <c r="LP17" s="128"/>
      <c r="LQ17" s="128"/>
      <c r="LR17" s="128"/>
      <c r="LS17" s="128"/>
      <c r="LT17" s="128"/>
      <c r="LU17" s="128"/>
      <c r="LV17" s="128"/>
      <c r="LW17" s="128"/>
      <c r="LX17" s="128"/>
      <c r="LY17" s="128"/>
      <c r="LZ17" s="128"/>
      <c r="MA17" s="128"/>
      <c r="MB17" s="128"/>
      <c r="MC17" s="128"/>
      <c r="MD17" s="128"/>
      <c r="ME17" s="128"/>
      <c r="MF17" s="128"/>
      <c r="MG17" s="128"/>
      <c r="MH17" s="128"/>
      <c r="MI17" s="128"/>
      <c r="MJ17" s="128"/>
      <c r="MK17" s="128"/>
      <c r="ML17" s="128"/>
      <c r="MM17" s="128"/>
      <c r="MN17" s="128"/>
      <c r="MO17" s="128"/>
      <c r="MP17" s="128"/>
      <c r="MQ17" s="128"/>
      <c r="MR17" s="128"/>
      <c r="MS17" s="128"/>
      <c r="MT17" s="128"/>
      <c r="MU17" s="128"/>
      <c r="MV17" s="128"/>
      <c r="MW17" s="128"/>
      <c r="MX17" s="128"/>
      <c r="MY17" s="128"/>
      <c r="MZ17" s="128"/>
      <c r="NA17" s="128"/>
      <c r="NB17" s="128"/>
      <c r="NC17" s="128"/>
      <c r="ND17" s="128"/>
      <c r="NE17" s="128"/>
      <c r="NF17" s="128"/>
      <c r="NG17" s="128"/>
      <c r="NH17" s="128"/>
      <c r="NI17" s="128"/>
      <c r="NJ17" s="128"/>
      <c r="NK17" s="128"/>
      <c r="NL17" s="128"/>
      <c r="NM17" s="128"/>
      <c r="NN17" s="128"/>
      <c r="NO17" s="128"/>
      <c r="NP17" s="128"/>
      <c r="NQ17" s="128"/>
      <c r="NR17" s="128"/>
      <c r="NS17" s="128"/>
      <c r="NT17" s="128"/>
      <c r="NU17" s="128"/>
      <c r="NV17" s="128"/>
      <c r="NW17" s="128"/>
      <c r="NX17" s="128"/>
      <c r="NY17" s="128"/>
      <c r="NZ17" s="128"/>
      <c r="OA17" s="128"/>
      <c r="OB17" s="128"/>
      <c r="OC17" s="128"/>
      <c r="OD17" s="128"/>
      <c r="OE17" s="128"/>
      <c r="OF17" s="128"/>
      <c r="OG17" s="128"/>
      <c r="OH17" s="128"/>
      <c r="OI17" s="128"/>
      <c r="OJ17" s="128"/>
      <c r="OK17" s="128"/>
      <c r="OL17" s="128"/>
      <c r="OM17" s="128"/>
      <c r="ON17" s="128"/>
      <c r="OO17" s="128"/>
      <c r="OP17" s="128"/>
      <c r="OQ17" s="128"/>
      <c r="OR17" s="128"/>
      <c r="OS17" s="128"/>
      <c r="OT17" s="128"/>
      <c r="OU17" s="128"/>
      <c r="OV17" s="128"/>
      <c r="OW17" s="128"/>
      <c r="OX17" s="128"/>
      <c r="OY17" s="128"/>
      <c r="OZ17" s="128"/>
      <c r="PA17" s="128"/>
      <c r="PB17" s="128"/>
      <c r="PC17" s="128"/>
      <c r="PD17" s="128"/>
      <c r="PE17" s="128"/>
      <c r="PF17" s="128"/>
      <c r="PG17" s="128"/>
      <c r="PH17" s="128"/>
      <c r="PI17" s="128"/>
      <c r="PJ17" s="128"/>
      <c r="PK17" s="128"/>
      <c r="PL17" s="128"/>
      <c r="PM17" s="128"/>
      <c r="PN17" s="128"/>
      <c r="PO17" s="128"/>
      <c r="PP17" s="128"/>
      <c r="PQ17" s="128"/>
      <c r="PR17" s="128"/>
      <c r="PS17" s="128"/>
      <c r="PT17" s="128"/>
      <c r="PU17" s="128"/>
      <c r="PV17" s="128"/>
      <c r="PW17" s="128"/>
      <c r="PX17" s="128"/>
      <c r="PY17" s="128"/>
      <c r="PZ17" s="128"/>
      <c r="QA17" s="128"/>
      <c r="QB17" s="128"/>
      <c r="QC17" s="128"/>
      <c r="QD17" s="128"/>
      <c r="QE17" s="128"/>
      <c r="QF17" s="128"/>
      <c r="QG17" s="128"/>
      <c r="QH17" s="128"/>
      <c r="QI17" s="128"/>
      <c r="QJ17" s="128"/>
      <c r="QK17" s="128"/>
      <c r="QL17" s="128"/>
      <c r="QM17" s="128"/>
      <c r="QN17" s="128"/>
      <c r="QO17" s="128"/>
      <c r="QP17" s="128"/>
      <c r="QQ17" s="128"/>
      <c r="QR17" s="128"/>
      <c r="QS17" s="128"/>
      <c r="QT17" s="128"/>
      <c r="QU17" s="128"/>
      <c r="QV17" s="128"/>
      <c r="QW17" s="128"/>
      <c r="QX17" s="128"/>
      <c r="QY17" s="128"/>
      <c r="QZ17" s="128"/>
      <c r="RA17" s="128"/>
      <c r="RB17" s="128"/>
      <c r="RC17" s="128"/>
      <c r="RD17" s="128"/>
      <c r="RE17" s="128"/>
      <c r="RF17" s="128"/>
      <c r="RG17" s="128"/>
      <c r="RH17" s="128"/>
      <c r="RI17" s="128"/>
      <c r="RJ17" s="128"/>
      <c r="RK17" s="128"/>
      <c r="RL17" s="128"/>
      <c r="RM17" s="128"/>
      <c r="RN17" s="128"/>
      <c r="RO17" s="128"/>
      <c r="RP17" s="128"/>
      <c r="RQ17" s="128"/>
      <c r="RR17" s="128"/>
      <c r="RS17" s="128"/>
      <c r="RT17" s="128"/>
      <c r="RU17" s="128"/>
      <c r="RV17" s="128"/>
      <c r="RW17" s="128"/>
      <c r="RX17" s="128"/>
      <c r="RY17" s="128"/>
      <c r="RZ17" s="128"/>
      <c r="SA17" s="128"/>
      <c r="SB17" s="128"/>
      <c r="SC17" s="128"/>
      <c r="SD17" s="128"/>
      <c r="SE17" s="128"/>
      <c r="SF17" s="128"/>
      <c r="SG17" s="128"/>
      <c r="SH17" s="128"/>
      <c r="SI17" s="128"/>
      <c r="SJ17" s="128"/>
      <c r="SK17" s="128"/>
      <c r="SL17" s="128"/>
      <c r="SM17" s="128"/>
      <c r="SN17" s="128"/>
      <c r="SO17" s="128"/>
      <c r="SP17" s="128"/>
      <c r="SQ17" s="128"/>
      <c r="SR17" s="128"/>
      <c r="SS17" s="128"/>
      <c r="ST17" s="128"/>
      <c r="SU17" s="128"/>
      <c r="SV17" s="128"/>
      <c r="SW17" s="128"/>
      <c r="SX17" s="128"/>
      <c r="SY17" s="128"/>
      <c r="SZ17" s="128"/>
      <c r="TA17" s="128"/>
      <c r="TB17" s="128"/>
      <c r="TC17" s="128"/>
      <c r="TD17" s="128"/>
      <c r="TE17" s="128"/>
      <c r="TF17" s="128"/>
      <c r="TG17" s="128"/>
      <c r="TH17" s="128"/>
      <c r="TI17" s="128"/>
      <c r="TJ17" s="128"/>
      <c r="TK17" s="128"/>
      <c r="TL17" s="128"/>
      <c r="TM17" s="128"/>
      <c r="TN17" s="128"/>
      <c r="TO17" s="128"/>
      <c r="TP17" s="128"/>
      <c r="TQ17" s="128"/>
      <c r="TR17" s="128"/>
      <c r="TS17" s="128"/>
      <c r="TT17" s="128"/>
      <c r="TU17" s="128"/>
      <c r="TV17" s="128"/>
      <c r="TW17" s="128"/>
      <c r="TX17" s="128"/>
      <c r="TY17" s="128"/>
      <c r="TZ17" s="128"/>
      <c r="UA17" s="128"/>
      <c r="UB17" s="128"/>
      <c r="UC17" s="128"/>
      <c r="UD17" s="128"/>
      <c r="UE17" s="128"/>
      <c r="UF17" s="128"/>
      <c r="UG17" s="128"/>
      <c r="UH17" s="128"/>
      <c r="UI17" s="128"/>
      <c r="UJ17" s="128"/>
      <c r="UK17" s="128"/>
      <c r="UL17" s="128"/>
      <c r="UM17" s="128"/>
      <c r="UN17" s="128"/>
      <c r="UO17" s="128"/>
      <c r="UP17" s="128"/>
      <c r="UQ17" s="128"/>
      <c r="UR17" s="128"/>
      <c r="US17" s="128"/>
      <c r="UT17" s="128"/>
      <c r="UU17" s="128"/>
      <c r="UV17" s="128"/>
      <c r="UW17" s="128"/>
      <c r="UX17" s="128"/>
      <c r="UY17" s="128"/>
      <c r="UZ17" s="128"/>
      <c r="VA17" s="128"/>
      <c r="VB17" s="128"/>
      <c r="VC17" s="128"/>
      <c r="VD17" s="128"/>
      <c r="VE17" s="128"/>
      <c r="VF17" s="128"/>
      <c r="VG17" s="128"/>
      <c r="VH17" s="128"/>
      <c r="VI17" s="128"/>
      <c r="VJ17" s="128"/>
      <c r="VK17" s="128"/>
      <c r="VL17" s="128"/>
      <c r="VM17" s="128"/>
      <c r="VN17" s="128"/>
      <c r="VO17" s="128"/>
      <c r="VP17" s="128"/>
      <c r="VQ17" s="128"/>
      <c r="VR17" s="128"/>
      <c r="VS17" s="128"/>
      <c r="VT17" s="128"/>
      <c r="VU17" s="128"/>
      <c r="VV17" s="128"/>
      <c r="VW17" s="128"/>
      <c r="VX17" s="128"/>
      <c r="VY17" s="128"/>
      <c r="VZ17" s="128"/>
      <c r="WA17" s="128"/>
      <c r="WB17" s="128"/>
      <c r="WC17" s="128"/>
      <c r="WD17" s="128"/>
      <c r="WE17" s="128"/>
      <c r="WF17" s="128"/>
      <c r="WG17" s="128"/>
      <c r="WH17" s="128"/>
      <c r="WI17" s="128"/>
      <c r="WJ17" s="128"/>
      <c r="WK17" s="128"/>
      <c r="WL17" s="128"/>
      <c r="WM17" s="128"/>
      <c r="WN17" s="128"/>
      <c r="WO17" s="128"/>
      <c r="WP17" s="128"/>
      <c r="WQ17" s="128"/>
      <c r="WR17" s="128"/>
      <c r="WS17" s="128"/>
      <c r="WT17" s="128"/>
      <c r="WU17" s="128"/>
      <c r="WV17" s="128"/>
      <c r="WW17" s="128"/>
      <c r="WX17" s="128"/>
      <c r="WY17" s="128"/>
      <c r="WZ17" s="128"/>
      <c r="XA17" s="128"/>
      <c r="XB17" s="128"/>
      <c r="XC17" s="128"/>
      <c r="XD17" s="128"/>
      <c r="XE17" s="128"/>
      <c r="XF17" s="128"/>
      <c r="XG17" s="128"/>
      <c r="XH17" s="128"/>
      <c r="XI17" s="128"/>
      <c r="XJ17" s="128"/>
      <c r="XK17" s="128"/>
      <c r="XL17" s="128"/>
      <c r="XM17" s="128"/>
      <c r="XN17" s="128"/>
      <c r="XO17" s="128"/>
      <c r="XP17" s="128"/>
      <c r="XQ17" s="128"/>
      <c r="XR17" s="128"/>
      <c r="XS17" s="128"/>
      <c r="XT17" s="128"/>
      <c r="XU17" s="128"/>
      <c r="XV17" s="128"/>
      <c r="XW17" s="128"/>
      <c r="XX17" s="128"/>
      <c r="XY17" s="128"/>
      <c r="XZ17" s="128"/>
      <c r="YA17" s="128"/>
      <c r="YB17" s="128"/>
      <c r="YC17" s="128"/>
      <c r="YD17" s="128"/>
      <c r="YE17" s="128"/>
      <c r="YF17" s="128"/>
      <c r="YG17" s="128"/>
      <c r="YH17" s="128"/>
      <c r="YI17" s="128"/>
      <c r="YJ17" s="128"/>
      <c r="YK17" s="128"/>
      <c r="YL17" s="128"/>
      <c r="YM17" s="128"/>
      <c r="YN17" s="128"/>
      <c r="YO17" s="128"/>
      <c r="YP17" s="128"/>
      <c r="YQ17" s="128"/>
      <c r="YR17" s="128"/>
      <c r="YS17" s="128"/>
      <c r="YT17" s="128"/>
      <c r="YU17" s="128"/>
      <c r="YV17" s="128"/>
      <c r="YW17" s="128"/>
      <c r="YX17" s="128"/>
      <c r="YY17" s="128"/>
      <c r="YZ17" s="128"/>
      <c r="ZA17" s="128"/>
      <c r="ZB17" s="128"/>
      <c r="ZC17" s="128"/>
      <c r="ZD17" s="128"/>
      <c r="ZE17" s="128"/>
      <c r="ZF17" s="128"/>
      <c r="ZG17" s="128"/>
      <c r="ZH17" s="128"/>
      <c r="ZI17" s="128"/>
      <c r="ZJ17" s="128"/>
      <c r="ZK17" s="128"/>
      <c r="ZL17" s="128"/>
      <c r="ZM17" s="128"/>
      <c r="ZN17" s="128"/>
      <c r="ZO17" s="128"/>
      <c r="ZP17" s="128"/>
      <c r="ZQ17" s="128"/>
      <c r="ZR17" s="128"/>
      <c r="ZS17" s="128"/>
      <c r="ZT17" s="128"/>
      <c r="ZU17" s="128"/>
      <c r="ZV17" s="128"/>
      <c r="ZW17" s="128"/>
      <c r="ZX17" s="128"/>
      <c r="ZY17" s="128"/>
      <c r="ZZ17" s="128"/>
      <c r="AAA17" s="128"/>
      <c r="AAB17" s="128"/>
      <c r="AAC17" s="128"/>
      <c r="AAD17" s="128"/>
      <c r="AAE17" s="128"/>
      <c r="AAF17" s="128"/>
      <c r="AAG17" s="128"/>
      <c r="AAH17" s="128"/>
      <c r="AAI17" s="128"/>
      <c r="AAJ17" s="128"/>
      <c r="AAK17" s="128"/>
      <c r="AAL17" s="128"/>
      <c r="AAM17" s="128"/>
      <c r="AAN17" s="128"/>
      <c r="AAO17" s="128"/>
      <c r="AAP17" s="128"/>
      <c r="AAQ17" s="128"/>
      <c r="AAR17" s="128"/>
      <c r="AAS17" s="128"/>
      <c r="AAT17" s="128"/>
      <c r="AAU17" s="128"/>
      <c r="AAV17" s="128"/>
      <c r="AAW17" s="128"/>
      <c r="AAX17" s="128"/>
      <c r="AAY17" s="128"/>
      <c r="AAZ17" s="128"/>
      <c r="ABA17" s="128"/>
      <c r="ABB17" s="128"/>
      <c r="ABC17" s="128"/>
      <c r="ABD17" s="128"/>
      <c r="ABE17" s="128"/>
      <c r="ABF17" s="128"/>
      <c r="ABG17" s="128"/>
      <c r="ABH17" s="128"/>
      <c r="ABI17" s="128"/>
      <c r="ABJ17" s="128"/>
      <c r="ABK17" s="128"/>
      <c r="ABL17" s="128"/>
      <c r="ABM17" s="128"/>
      <c r="ABN17" s="128"/>
      <c r="ABO17" s="128"/>
      <c r="ABP17" s="128"/>
      <c r="ABQ17" s="128"/>
      <c r="ABR17" s="128"/>
      <c r="ABS17" s="128"/>
      <c r="ABT17" s="128"/>
      <c r="ABU17" s="128"/>
      <c r="ABV17" s="128"/>
      <c r="ABW17" s="128"/>
      <c r="ABX17" s="128"/>
      <c r="ABY17" s="128"/>
      <c r="ABZ17" s="128"/>
      <c r="ACA17" s="128"/>
      <c r="ACB17" s="128"/>
      <c r="ACC17" s="128"/>
      <c r="ACD17" s="128"/>
      <c r="ACE17" s="128"/>
      <c r="ACF17" s="128"/>
      <c r="ACG17" s="128"/>
      <c r="ACH17" s="128"/>
      <c r="ACI17" s="128"/>
      <c r="ACJ17" s="128"/>
      <c r="ACK17" s="128"/>
      <c r="ACL17" s="128"/>
      <c r="ACM17" s="128"/>
      <c r="ACN17" s="128"/>
      <c r="ACO17" s="128"/>
      <c r="ACP17" s="128"/>
      <c r="ACQ17" s="128"/>
      <c r="ACR17" s="128"/>
      <c r="ACS17" s="128"/>
      <c r="ACT17" s="128"/>
      <c r="ACU17" s="128"/>
      <c r="ACV17" s="128"/>
      <c r="ACW17" s="128"/>
      <c r="ACX17" s="128"/>
      <c r="ACY17" s="128"/>
      <c r="ACZ17" s="128"/>
      <c r="ADA17" s="128"/>
      <c r="ADB17" s="128"/>
      <c r="ADC17" s="128"/>
      <c r="ADD17" s="128"/>
      <c r="ADE17" s="128"/>
      <c r="ADF17" s="128"/>
      <c r="ADG17" s="128"/>
      <c r="ADH17" s="128"/>
      <c r="ADI17" s="128"/>
      <c r="ADJ17" s="128"/>
      <c r="ADK17" s="128"/>
      <c r="ADL17" s="128"/>
      <c r="ADM17" s="128"/>
      <c r="ADN17" s="128"/>
      <c r="ADO17" s="128"/>
      <c r="ADP17" s="128"/>
      <c r="ADQ17" s="128"/>
      <c r="ADR17" s="128"/>
      <c r="ADS17" s="128"/>
      <c r="ADT17" s="128"/>
      <c r="ADU17" s="128"/>
      <c r="ADV17" s="128"/>
      <c r="ADW17" s="128"/>
      <c r="ADX17" s="128"/>
      <c r="ADY17" s="128"/>
      <c r="ADZ17" s="128"/>
      <c r="AEA17" s="128"/>
      <c r="AEB17" s="128"/>
      <c r="AEC17" s="128"/>
      <c r="AED17" s="128"/>
      <c r="AEE17" s="128"/>
      <c r="AEF17" s="128"/>
      <c r="AEG17" s="128"/>
      <c r="AEH17" s="128"/>
      <c r="AEI17" s="128"/>
      <c r="AEJ17" s="128"/>
      <c r="AEK17" s="128"/>
      <c r="AEL17" s="128"/>
      <c r="AEM17" s="128"/>
      <c r="AEN17" s="128"/>
      <c r="AEO17" s="128"/>
      <c r="AEP17" s="128"/>
      <c r="AEQ17" s="128"/>
      <c r="AER17" s="128"/>
      <c r="AES17" s="128"/>
      <c r="AET17" s="128"/>
      <c r="AEU17" s="128"/>
      <c r="AEV17" s="128"/>
      <c r="AEW17" s="128"/>
      <c r="AEX17" s="128"/>
      <c r="AEY17" s="128"/>
      <c r="AEZ17" s="128"/>
      <c r="AFA17" s="128"/>
      <c r="AFB17" s="128"/>
      <c r="AFC17" s="128"/>
      <c r="AFD17" s="128"/>
      <c r="AFE17" s="128"/>
      <c r="AFF17" s="128"/>
      <c r="AFG17" s="128"/>
      <c r="AFH17" s="128"/>
      <c r="AFI17" s="128"/>
      <c r="AFJ17" s="128"/>
      <c r="AFK17" s="128"/>
      <c r="AFL17" s="128"/>
      <c r="AFM17" s="128"/>
      <c r="AFN17" s="128"/>
      <c r="AFO17" s="128"/>
      <c r="AFP17" s="128"/>
      <c r="AFQ17" s="128"/>
      <c r="AFR17" s="128"/>
      <c r="AFS17" s="128"/>
      <c r="AFT17" s="128"/>
      <c r="AFU17" s="128"/>
      <c r="AFV17" s="128"/>
      <c r="AFW17" s="128"/>
      <c r="AFX17" s="128"/>
      <c r="AFY17" s="128"/>
      <c r="AFZ17" s="128"/>
      <c r="AGA17" s="128"/>
      <c r="AGB17" s="128"/>
      <c r="AGC17" s="128"/>
      <c r="AGD17" s="128"/>
      <c r="AGE17" s="128"/>
      <c r="AGF17" s="128"/>
      <c r="AGG17" s="128"/>
      <c r="AGH17" s="128"/>
      <c r="AGI17" s="128"/>
      <c r="AGJ17" s="128"/>
      <c r="AGK17" s="128"/>
      <c r="AGL17" s="128"/>
      <c r="AGM17" s="128"/>
      <c r="AGN17" s="128"/>
      <c r="AGO17" s="128"/>
      <c r="AGP17" s="128"/>
      <c r="AGQ17" s="128"/>
      <c r="AGR17" s="128"/>
      <c r="AGS17" s="128"/>
      <c r="AGT17" s="128"/>
      <c r="AGU17" s="128"/>
      <c r="AGV17" s="128"/>
      <c r="AGW17" s="128"/>
      <c r="AGX17" s="128"/>
      <c r="AGY17" s="128"/>
      <c r="AGZ17" s="128"/>
      <c r="AHA17" s="128"/>
      <c r="AHB17" s="128"/>
      <c r="AHC17" s="128"/>
      <c r="AHD17" s="128"/>
      <c r="AHE17" s="128"/>
      <c r="AHF17" s="128"/>
      <c r="AHG17" s="128"/>
      <c r="AHH17" s="128"/>
      <c r="AHI17" s="128"/>
      <c r="AHJ17" s="128"/>
      <c r="AHK17" s="128"/>
      <c r="AHL17" s="128"/>
      <c r="AHM17" s="128"/>
      <c r="AHN17" s="128"/>
      <c r="AHO17" s="128"/>
      <c r="AHP17" s="128"/>
      <c r="AHQ17" s="128"/>
      <c r="AHR17" s="128"/>
      <c r="AHS17" s="128"/>
      <c r="AHT17" s="128"/>
      <c r="AHU17" s="128"/>
      <c r="AHV17" s="128"/>
      <c r="AHW17" s="128"/>
      <c r="AHX17" s="128"/>
      <c r="AHY17" s="128"/>
      <c r="AHZ17" s="128"/>
      <c r="AIA17" s="128"/>
      <c r="AIB17" s="128"/>
      <c r="AIC17" s="128"/>
      <c r="AID17" s="128"/>
      <c r="AIE17" s="128"/>
      <c r="AIF17" s="128"/>
      <c r="AIG17" s="128"/>
      <c r="AIH17" s="128"/>
      <c r="AII17" s="128"/>
      <c r="AIJ17" s="128"/>
      <c r="AIK17" s="128"/>
      <c r="AIL17" s="128"/>
      <c r="AIM17" s="128"/>
      <c r="AIN17" s="128"/>
      <c r="AIO17" s="128"/>
      <c r="AIP17" s="128"/>
      <c r="AIQ17" s="128"/>
      <c r="AIR17" s="128"/>
      <c r="AIS17" s="128"/>
      <c r="AIT17" s="128"/>
      <c r="AIU17" s="128"/>
      <c r="AIV17" s="128"/>
      <c r="AIW17" s="128"/>
      <c r="AIX17" s="128"/>
      <c r="AIY17" s="128"/>
      <c r="AIZ17" s="128"/>
      <c r="AJA17" s="128"/>
      <c r="AJB17" s="128"/>
      <c r="AJC17" s="128"/>
      <c r="AJD17" s="128"/>
      <c r="AJE17" s="128"/>
      <c r="AJF17" s="128"/>
      <c r="AJG17" s="128"/>
      <c r="AJH17" s="128"/>
      <c r="AJI17" s="128"/>
      <c r="AJJ17" s="128"/>
      <c r="AJK17" s="128"/>
      <c r="AJL17" s="128"/>
      <c r="AJM17" s="128"/>
      <c r="AJN17" s="128"/>
      <c r="AJO17" s="128"/>
      <c r="AJP17" s="128"/>
      <c r="AJQ17" s="128"/>
      <c r="AJR17" s="128"/>
      <c r="AJS17" s="128"/>
      <c r="AJT17" s="128"/>
      <c r="AJU17" s="128"/>
      <c r="AJV17" s="128"/>
      <c r="AJW17" s="128"/>
      <c r="AJX17" s="128"/>
      <c r="AJY17" s="128"/>
      <c r="AJZ17" s="128"/>
      <c r="AKA17" s="128"/>
      <c r="AKB17" s="128"/>
      <c r="AKC17" s="128"/>
      <c r="AKD17" s="128"/>
      <c r="AKE17" s="128"/>
      <c r="AKF17" s="128"/>
      <c r="AKG17" s="128"/>
      <c r="AKH17" s="128"/>
      <c r="AKI17" s="128"/>
      <c r="AKJ17" s="128"/>
      <c r="AKK17" s="128"/>
      <c r="AKL17" s="128"/>
      <c r="AKM17" s="128"/>
      <c r="AKN17" s="128"/>
      <c r="AKO17" s="128"/>
      <c r="AKP17" s="128"/>
      <c r="AKQ17" s="128"/>
      <c r="AKR17" s="128"/>
      <c r="AKS17" s="128"/>
      <c r="AKT17" s="128"/>
      <c r="AKU17" s="128"/>
      <c r="AKV17" s="128"/>
      <c r="AKW17" s="128"/>
      <c r="AKX17" s="128"/>
      <c r="AKY17" s="128"/>
      <c r="AKZ17" s="128"/>
      <c r="ALA17" s="128"/>
      <c r="ALB17" s="128"/>
      <c r="ALC17" s="128"/>
      <c r="ALD17" s="128"/>
      <c r="ALE17" s="128"/>
      <c r="ALF17" s="128"/>
      <c r="ALG17" s="128"/>
      <c r="ALH17" s="128"/>
      <c r="ALI17" s="128"/>
      <c r="ALJ17" s="128"/>
      <c r="ALK17" s="128"/>
      <c r="ALL17" s="128"/>
      <c r="ALM17" s="128"/>
      <c r="ALN17" s="128"/>
      <c r="ALO17" s="128"/>
      <c r="ALP17" s="128"/>
      <c r="ALQ17" s="128"/>
      <c r="ALR17" s="128"/>
      <c r="ALS17" s="128"/>
      <c r="ALT17" s="128"/>
      <c r="ALU17" s="128"/>
      <c r="ALV17" s="128"/>
      <c r="ALW17" s="128"/>
      <c r="ALX17" s="128"/>
      <c r="ALY17" s="128"/>
      <c r="ALZ17" s="128"/>
      <c r="AMA17" s="128"/>
      <c r="AMB17" s="128"/>
      <c r="AMC17" s="128"/>
      <c r="AMD17" s="128"/>
      <c r="AME17" s="128"/>
      <c r="AMF17" s="128"/>
      <c r="AMG17" s="128"/>
      <c r="AMH17" s="128"/>
      <c r="AMI17" s="128"/>
      <c r="AMJ17" s="128"/>
    </row>
    <row r="18" customFormat="false" ht="12.8" hidden="false" customHeight="false" outlineLevel="0" collapsed="false">
      <c r="A18" s="145" t="s">
        <v>105</v>
      </c>
      <c r="B18" s="146" t="n">
        <f aca="false">'Reactor-Ni'!B54</f>
        <v>15.6236390239268</v>
      </c>
      <c r="C18" s="128" t="s">
        <v>228</v>
      </c>
      <c r="D18" s="128"/>
      <c r="E18" s="128"/>
      <c r="F18" s="128"/>
      <c r="G18" s="128"/>
      <c r="H18" s="128"/>
      <c r="I18" s="128"/>
      <c r="J18" s="128"/>
      <c r="K18" s="128"/>
      <c r="L18" s="37"/>
      <c r="M18" s="128"/>
      <c r="N18" s="128"/>
      <c r="O18" s="128"/>
      <c r="P18" s="128"/>
      <c r="Q18" s="128"/>
      <c r="R18" s="128"/>
      <c r="S18" s="128"/>
      <c r="T18" s="128"/>
      <c r="U18" s="128"/>
      <c r="V18" s="128"/>
      <c r="W18" s="128"/>
      <c r="X18" s="128"/>
      <c r="Y18" s="128"/>
      <c r="Z18" s="128"/>
      <c r="AA18" s="128"/>
      <c r="AB18" s="128"/>
      <c r="AC18" s="128"/>
      <c r="AD18" s="128"/>
      <c r="AE18" s="128"/>
      <c r="AF18" s="128"/>
      <c r="AG18" s="128"/>
      <c r="AH18" s="128"/>
      <c r="AI18" s="128"/>
      <c r="AJ18" s="128"/>
      <c r="AK18" s="128"/>
      <c r="AL18" s="128"/>
      <c r="AM18" s="128"/>
      <c r="AN18" s="128"/>
      <c r="AO18" s="128"/>
      <c r="AP18" s="128"/>
      <c r="AQ18" s="128"/>
      <c r="AR18" s="128"/>
      <c r="AS18" s="128"/>
      <c r="AT18" s="128"/>
      <c r="AU18" s="128"/>
      <c r="AV18" s="128"/>
      <c r="AW18" s="128"/>
      <c r="AX18" s="128"/>
      <c r="AY18" s="128"/>
      <c r="AZ18" s="128"/>
      <c r="BA18" s="128"/>
      <c r="BB18" s="128"/>
      <c r="BC18" s="128"/>
      <c r="BD18" s="128"/>
      <c r="BE18" s="128"/>
      <c r="BF18" s="128"/>
      <c r="BG18" s="128"/>
      <c r="BH18" s="128"/>
      <c r="BI18" s="128"/>
      <c r="BJ18" s="128"/>
      <c r="BK18" s="128"/>
      <c r="BL18" s="128"/>
      <c r="BM18" s="128"/>
      <c r="BN18" s="128"/>
      <c r="BO18" s="128"/>
      <c r="BP18" s="128"/>
      <c r="BQ18" s="128"/>
      <c r="BR18" s="128"/>
      <c r="BS18" s="128"/>
      <c r="BT18" s="128"/>
      <c r="BU18" s="128"/>
      <c r="BV18" s="128"/>
      <c r="BW18" s="128"/>
      <c r="BX18" s="128"/>
      <c r="BY18" s="128"/>
      <c r="BZ18" s="128"/>
      <c r="CA18" s="128"/>
      <c r="CB18" s="128"/>
      <c r="CC18" s="128"/>
      <c r="CD18" s="128"/>
      <c r="CE18" s="128"/>
      <c r="CF18" s="128"/>
      <c r="CG18" s="128"/>
      <c r="CH18" s="128"/>
      <c r="CI18" s="128"/>
      <c r="CJ18" s="128"/>
      <c r="CK18" s="128"/>
      <c r="CL18" s="128"/>
      <c r="CM18" s="128"/>
      <c r="CN18" s="128"/>
      <c r="CO18" s="128"/>
      <c r="CP18" s="128"/>
      <c r="CQ18" s="128"/>
      <c r="CR18" s="128"/>
      <c r="CS18" s="128"/>
      <c r="CT18" s="128"/>
      <c r="CU18" s="128"/>
      <c r="CV18" s="128"/>
      <c r="CW18" s="128"/>
      <c r="CX18" s="128"/>
      <c r="CY18" s="128"/>
      <c r="CZ18" s="128"/>
      <c r="DA18" s="128"/>
      <c r="DB18" s="128"/>
      <c r="DC18" s="128"/>
      <c r="DD18" s="128"/>
      <c r="DE18" s="128"/>
      <c r="DF18" s="128"/>
      <c r="DG18" s="128"/>
      <c r="DH18" s="128"/>
      <c r="DI18" s="128"/>
      <c r="DJ18" s="128"/>
      <c r="DK18" s="128"/>
      <c r="DL18" s="128"/>
      <c r="DM18" s="128"/>
      <c r="DN18" s="128"/>
      <c r="DO18" s="128"/>
      <c r="DP18" s="128"/>
      <c r="DQ18" s="128"/>
      <c r="DR18" s="128"/>
      <c r="DS18" s="128"/>
      <c r="DT18" s="128"/>
      <c r="DU18" s="128"/>
      <c r="DV18" s="128"/>
      <c r="DW18" s="128"/>
      <c r="DX18" s="128"/>
      <c r="DY18" s="128"/>
      <c r="DZ18" s="128"/>
      <c r="EA18" s="128"/>
      <c r="EB18" s="128"/>
      <c r="EC18" s="128"/>
      <c r="ED18" s="128"/>
      <c r="EE18" s="128"/>
      <c r="EF18" s="128"/>
      <c r="EG18" s="128"/>
      <c r="EH18" s="128"/>
      <c r="EI18" s="128"/>
      <c r="EJ18" s="128"/>
      <c r="EK18" s="128"/>
      <c r="EL18" s="128"/>
      <c r="EM18" s="128"/>
      <c r="EN18" s="128"/>
      <c r="EO18" s="128"/>
      <c r="EP18" s="128"/>
      <c r="EQ18" s="128"/>
      <c r="ER18" s="128"/>
      <c r="ES18" s="128"/>
      <c r="ET18" s="128"/>
      <c r="EU18" s="128"/>
      <c r="EV18" s="128"/>
      <c r="EW18" s="128"/>
      <c r="EX18" s="128"/>
      <c r="EY18" s="128"/>
      <c r="EZ18" s="128"/>
      <c r="FA18" s="128"/>
      <c r="FB18" s="128"/>
      <c r="FC18" s="128"/>
      <c r="FD18" s="128"/>
      <c r="FE18" s="128"/>
      <c r="FF18" s="128"/>
      <c r="FG18" s="128"/>
      <c r="FH18" s="128"/>
      <c r="FI18" s="128"/>
      <c r="FJ18" s="128"/>
      <c r="FK18" s="128"/>
      <c r="FL18" s="128"/>
      <c r="FM18" s="128"/>
      <c r="FN18" s="128"/>
      <c r="FO18" s="128"/>
      <c r="FP18" s="128"/>
      <c r="FQ18" s="128"/>
      <c r="FR18" s="128"/>
      <c r="FS18" s="128"/>
      <c r="FT18" s="128"/>
      <c r="FU18" s="128"/>
      <c r="FV18" s="128"/>
      <c r="FW18" s="128"/>
      <c r="FX18" s="128"/>
      <c r="FY18" s="128"/>
      <c r="FZ18" s="128"/>
      <c r="GA18" s="128"/>
      <c r="GB18" s="128"/>
      <c r="GC18" s="128"/>
      <c r="GD18" s="128"/>
      <c r="GE18" s="128"/>
      <c r="GF18" s="128"/>
      <c r="GG18" s="128"/>
      <c r="GH18" s="128"/>
      <c r="GI18" s="128"/>
      <c r="GJ18" s="128"/>
      <c r="GK18" s="128"/>
      <c r="GL18" s="128"/>
      <c r="GM18" s="128"/>
      <c r="GN18" s="128"/>
      <c r="GO18" s="128"/>
      <c r="GP18" s="128"/>
      <c r="GQ18" s="128"/>
      <c r="GR18" s="128"/>
      <c r="GS18" s="128"/>
      <c r="GT18" s="128"/>
      <c r="GU18" s="128"/>
      <c r="GV18" s="128"/>
      <c r="GW18" s="128"/>
      <c r="GX18" s="128"/>
      <c r="GY18" s="128"/>
      <c r="GZ18" s="128"/>
      <c r="HA18" s="128"/>
      <c r="HB18" s="128"/>
      <c r="HC18" s="128"/>
      <c r="HD18" s="128"/>
      <c r="HE18" s="128"/>
      <c r="HF18" s="128"/>
      <c r="HG18" s="128"/>
      <c r="HH18" s="128"/>
      <c r="HI18" s="128"/>
      <c r="HJ18" s="128"/>
      <c r="HK18" s="128"/>
      <c r="HL18" s="128"/>
      <c r="HM18" s="128"/>
      <c r="HN18" s="128"/>
      <c r="HO18" s="128"/>
      <c r="HP18" s="128"/>
      <c r="HQ18" s="128"/>
      <c r="HR18" s="128"/>
      <c r="HS18" s="128"/>
      <c r="HT18" s="128"/>
      <c r="HU18" s="128"/>
      <c r="HV18" s="128"/>
      <c r="HW18" s="128"/>
      <c r="HX18" s="128"/>
      <c r="HY18" s="128"/>
      <c r="HZ18" s="128"/>
      <c r="IA18" s="128"/>
      <c r="IB18" s="128"/>
      <c r="IC18" s="128"/>
      <c r="ID18" s="128"/>
      <c r="IE18" s="128"/>
      <c r="IF18" s="128"/>
      <c r="IG18" s="128"/>
      <c r="IH18" s="128"/>
      <c r="II18" s="128"/>
      <c r="IJ18" s="128"/>
      <c r="IK18" s="128"/>
      <c r="IL18" s="128"/>
      <c r="IM18" s="128"/>
      <c r="IN18" s="128"/>
      <c r="IO18" s="128"/>
      <c r="IP18" s="128"/>
      <c r="IQ18" s="128"/>
      <c r="IR18" s="128"/>
      <c r="IS18" s="128"/>
      <c r="IT18" s="128"/>
      <c r="IU18" s="128"/>
      <c r="IV18" s="128"/>
      <c r="IW18" s="128"/>
      <c r="IX18" s="128"/>
      <c r="IY18" s="128"/>
      <c r="IZ18" s="128"/>
      <c r="JA18" s="128"/>
      <c r="JB18" s="128"/>
      <c r="JC18" s="128"/>
      <c r="JD18" s="128"/>
      <c r="JE18" s="128"/>
      <c r="JF18" s="128"/>
      <c r="JG18" s="128"/>
      <c r="JH18" s="128"/>
      <c r="JI18" s="128"/>
      <c r="JJ18" s="128"/>
      <c r="JK18" s="128"/>
      <c r="JL18" s="128"/>
      <c r="JM18" s="128"/>
      <c r="JN18" s="128"/>
      <c r="JO18" s="128"/>
      <c r="JP18" s="128"/>
      <c r="JQ18" s="128"/>
      <c r="JR18" s="128"/>
      <c r="JS18" s="128"/>
      <c r="JT18" s="128"/>
      <c r="JU18" s="128"/>
      <c r="JV18" s="128"/>
      <c r="JW18" s="128"/>
      <c r="JX18" s="128"/>
      <c r="JY18" s="128"/>
      <c r="JZ18" s="128"/>
      <c r="KA18" s="128"/>
      <c r="KB18" s="128"/>
      <c r="KC18" s="128"/>
      <c r="KD18" s="128"/>
      <c r="KE18" s="128"/>
      <c r="KF18" s="128"/>
      <c r="KG18" s="128"/>
      <c r="KH18" s="128"/>
      <c r="KI18" s="128"/>
      <c r="KJ18" s="128"/>
      <c r="KK18" s="128"/>
      <c r="KL18" s="128"/>
      <c r="KM18" s="128"/>
      <c r="KN18" s="128"/>
      <c r="KO18" s="128"/>
      <c r="KP18" s="128"/>
      <c r="KQ18" s="128"/>
      <c r="KR18" s="128"/>
      <c r="KS18" s="128"/>
      <c r="KT18" s="128"/>
      <c r="KU18" s="128"/>
      <c r="KV18" s="128"/>
      <c r="KW18" s="128"/>
      <c r="KX18" s="128"/>
      <c r="KY18" s="128"/>
      <c r="KZ18" s="128"/>
      <c r="LA18" s="128"/>
      <c r="LB18" s="128"/>
      <c r="LC18" s="128"/>
      <c r="LD18" s="128"/>
      <c r="LE18" s="128"/>
      <c r="LF18" s="128"/>
      <c r="LG18" s="128"/>
      <c r="LH18" s="128"/>
      <c r="LI18" s="128"/>
      <c r="LJ18" s="128"/>
      <c r="LK18" s="128"/>
      <c r="LL18" s="128"/>
      <c r="LM18" s="128"/>
      <c r="LN18" s="128"/>
      <c r="LO18" s="128"/>
      <c r="LP18" s="128"/>
      <c r="LQ18" s="128"/>
      <c r="LR18" s="128"/>
      <c r="LS18" s="128"/>
      <c r="LT18" s="128"/>
      <c r="LU18" s="128"/>
      <c r="LV18" s="128"/>
      <c r="LW18" s="128"/>
      <c r="LX18" s="128"/>
      <c r="LY18" s="128"/>
      <c r="LZ18" s="128"/>
      <c r="MA18" s="128"/>
      <c r="MB18" s="128"/>
      <c r="MC18" s="128"/>
      <c r="MD18" s="128"/>
      <c r="ME18" s="128"/>
      <c r="MF18" s="128"/>
      <c r="MG18" s="128"/>
      <c r="MH18" s="128"/>
      <c r="MI18" s="128"/>
      <c r="MJ18" s="128"/>
      <c r="MK18" s="128"/>
      <c r="ML18" s="128"/>
      <c r="MM18" s="128"/>
      <c r="MN18" s="128"/>
      <c r="MO18" s="128"/>
      <c r="MP18" s="128"/>
      <c r="MQ18" s="128"/>
      <c r="MR18" s="128"/>
      <c r="MS18" s="128"/>
      <c r="MT18" s="128"/>
      <c r="MU18" s="128"/>
      <c r="MV18" s="128"/>
      <c r="MW18" s="128"/>
      <c r="MX18" s="128"/>
      <c r="MY18" s="128"/>
      <c r="MZ18" s="128"/>
      <c r="NA18" s="128"/>
      <c r="NB18" s="128"/>
      <c r="NC18" s="128"/>
      <c r="ND18" s="128"/>
      <c r="NE18" s="128"/>
      <c r="NF18" s="128"/>
      <c r="NG18" s="128"/>
      <c r="NH18" s="128"/>
      <c r="NI18" s="128"/>
      <c r="NJ18" s="128"/>
      <c r="NK18" s="128"/>
      <c r="NL18" s="128"/>
      <c r="NM18" s="128"/>
      <c r="NN18" s="128"/>
      <c r="NO18" s="128"/>
      <c r="NP18" s="128"/>
      <c r="NQ18" s="128"/>
      <c r="NR18" s="128"/>
      <c r="NS18" s="128"/>
      <c r="NT18" s="128"/>
      <c r="NU18" s="128"/>
      <c r="NV18" s="128"/>
      <c r="NW18" s="128"/>
      <c r="NX18" s="128"/>
      <c r="NY18" s="128"/>
      <c r="NZ18" s="128"/>
      <c r="OA18" s="128"/>
      <c r="OB18" s="128"/>
      <c r="OC18" s="128"/>
      <c r="OD18" s="128"/>
      <c r="OE18" s="128"/>
      <c r="OF18" s="128"/>
      <c r="OG18" s="128"/>
      <c r="OH18" s="128"/>
      <c r="OI18" s="128"/>
      <c r="OJ18" s="128"/>
      <c r="OK18" s="128"/>
      <c r="OL18" s="128"/>
      <c r="OM18" s="128"/>
      <c r="ON18" s="128"/>
      <c r="OO18" s="128"/>
      <c r="OP18" s="128"/>
      <c r="OQ18" s="128"/>
      <c r="OR18" s="128"/>
      <c r="OS18" s="128"/>
      <c r="OT18" s="128"/>
      <c r="OU18" s="128"/>
      <c r="OV18" s="128"/>
      <c r="OW18" s="128"/>
      <c r="OX18" s="128"/>
      <c r="OY18" s="128"/>
      <c r="OZ18" s="128"/>
      <c r="PA18" s="128"/>
      <c r="PB18" s="128"/>
      <c r="PC18" s="128"/>
      <c r="PD18" s="128"/>
      <c r="PE18" s="128"/>
      <c r="PF18" s="128"/>
      <c r="PG18" s="128"/>
      <c r="PH18" s="128"/>
      <c r="PI18" s="128"/>
      <c r="PJ18" s="128"/>
      <c r="PK18" s="128"/>
      <c r="PL18" s="128"/>
      <c r="PM18" s="128"/>
      <c r="PN18" s="128"/>
      <c r="PO18" s="128"/>
      <c r="PP18" s="128"/>
      <c r="PQ18" s="128"/>
      <c r="PR18" s="128"/>
      <c r="PS18" s="128"/>
      <c r="PT18" s="128"/>
      <c r="PU18" s="128"/>
      <c r="PV18" s="128"/>
      <c r="PW18" s="128"/>
      <c r="PX18" s="128"/>
      <c r="PY18" s="128"/>
      <c r="PZ18" s="128"/>
      <c r="QA18" s="128"/>
      <c r="QB18" s="128"/>
      <c r="QC18" s="128"/>
      <c r="QD18" s="128"/>
      <c r="QE18" s="128"/>
      <c r="QF18" s="128"/>
      <c r="QG18" s="128"/>
      <c r="QH18" s="128"/>
      <c r="QI18" s="128"/>
      <c r="QJ18" s="128"/>
      <c r="QK18" s="128"/>
      <c r="QL18" s="128"/>
      <c r="QM18" s="128"/>
      <c r="QN18" s="128"/>
      <c r="QO18" s="128"/>
      <c r="QP18" s="128"/>
      <c r="QQ18" s="128"/>
      <c r="QR18" s="128"/>
      <c r="QS18" s="128"/>
      <c r="QT18" s="128"/>
      <c r="QU18" s="128"/>
      <c r="QV18" s="128"/>
      <c r="QW18" s="128"/>
      <c r="QX18" s="128"/>
      <c r="QY18" s="128"/>
      <c r="QZ18" s="128"/>
      <c r="RA18" s="128"/>
      <c r="RB18" s="128"/>
      <c r="RC18" s="128"/>
      <c r="RD18" s="128"/>
      <c r="RE18" s="128"/>
      <c r="RF18" s="128"/>
      <c r="RG18" s="128"/>
      <c r="RH18" s="128"/>
      <c r="RI18" s="128"/>
      <c r="RJ18" s="128"/>
      <c r="RK18" s="128"/>
      <c r="RL18" s="128"/>
      <c r="RM18" s="128"/>
      <c r="RN18" s="128"/>
      <c r="RO18" s="128"/>
      <c r="RP18" s="128"/>
      <c r="RQ18" s="128"/>
      <c r="RR18" s="128"/>
      <c r="RS18" s="128"/>
      <c r="RT18" s="128"/>
      <c r="RU18" s="128"/>
      <c r="RV18" s="128"/>
      <c r="RW18" s="128"/>
      <c r="RX18" s="128"/>
      <c r="RY18" s="128"/>
      <c r="RZ18" s="128"/>
      <c r="SA18" s="128"/>
      <c r="SB18" s="128"/>
      <c r="SC18" s="128"/>
      <c r="SD18" s="128"/>
      <c r="SE18" s="128"/>
      <c r="SF18" s="128"/>
      <c r="SG18" s="128"/>
      <c r="SH18" s="128"/>
      <c r="SI18" s="128"/>
      <c r="SJ18" s="128"/>
      <c r="SK18" s="128"/>
      <c r="SL18" s="128"/>
      <c r="SM18" s="128"/>
      <c r="SN18" s="128"/>
      <c r="SO18" s="128"/>
      <c r="SP18" s="128"/>
      <c r="SQ18" s="128"/>
      <c r="SR18" s="128"/>
      <c r="SS18" s="128"/>
      <c r="ST18" s="128"/>
      <c r="SU18" s="128"/>
      <c r="SV18" s="128"/>
      <c r="SW18" s="128"/>
      <c r="SX18" s="128"/>
      <c r="SY18" s="128"/>
      <c r="SZ18" s="128"/>
      <c r="TA18" s="128"/>
      <c r="TB18" s="128"/>
      <c r="TC18" s="128"/>
      <c r="TD18" s="128"/>
      <c r="TE18" s="128"/>
      <c r="TF18" s="128"/>
      <c r="TG18" s="128"/>
      <c r="TH18" s="128"/>
      <c r="TI18" s="128"/>
      <c r="TJ18" s="128"/>
      <c r="TK18" s="128"/>
      <c r="TL18" s="128"/>
      <c r="TM18" s="128"/>
      <c r="TN18" s="128"/>
      <c r="TO18" s="128"/>
      <c r="TP18" s="128"/>
      <c r="TQ18" s="128"/>
      <c r="TR18" s="128"/>
      <c r="TS18" s="128"/>
      <c r="TT18" s="128"/>
      <c r="TU18" s="128"/>
      <c r="TV18" s="128"/>
      <c r="TW18" s="128"/>
      <c r="TX18" s="128"/>
      <c r="TY18" s="128"/>
      <c r="TZ18" s="128"/>
      <c r="UA18" s="128"/>
      <c r="UB18" s="128"/>
      <c r="UC18" s="128"/>
      <c r="UD18" s="128"/>
      <c r="UE18" s="128"/>
      <c r="UF18" s="128"/>
      <c r="UG18" s="128"/>
      <c r="UH18" s="128"/>
      <c r="UI18" s="128"/>
      <c r="UJ18" s="128"/>
      <c r="UK18" s="128"/>
      <c r="UL18" s="128"/>
      <c r="UM18" s="128"/>
      <c r="UN18" s="128"/>
      <c r="UO18" s="128"/>
      <c r="UP18" s="128"/>
      <c r="UQ18" s="128"/>
      <c r="UR18" s="128"/>
      <c r="US18" s="128"/>
      <c r="UT18" s="128"/>
      <c r="UU18" s="128"/>
      <c r="UV18" s="128"/>
      <c r="UW18" s="128"/>
      <c r="UX18" s="128"/>
      <c r="UY18" s="128"/>
      <c r="UZ18" s="128"/>
      <c r="VA18" s="128"/>
      <c r="VB18" s="128"/>
      <c r="VC18" s="128"/>
      <c r="VD18" s="128"/>
      <c r="VE18" s="128"/>
      <c r="VF18" s="128"/>
      <c r="VG18" s="128"/>
      <c r="VH18" s="128"/>
      <c r="VI18" s="128"/>
      <c r="VJ18" s="128"/>
      <c r="VK18" s="128"/>
      <c r="VL18" s="128"/>
      <c r="VM18" s="128"/>
      <c r="VN18" s="128"/>
      <c r="VO18" s="128"/>
      <c r="VP18" s="128"/>
      <c r="VQ18" s="128"/>
      <c r="VR18" s="128"/>
      <c r="VS18" s="128"/>
      <c r="VT18" s="128"/>
      <c r="VU18" s="128"/>
      <c r="VV18" s="128"/>
      <c r="VW18" s="128"/>
      <c r="VX18" s="128"/>
      <c r="VY18" s="128"/>
      <c r="VZ18" s="128"/>
      <c r="WA18" s="128"/>
      <c r="WB18" s="128"/>
      <c r="WC18" s="128"/>
      <c r="WD18" s="128"/>
      <c r="WE18" s="128"/>
      <c r="WF18" s="128"/>
      <c r="WG18" s="128"/>
      <c r="WH18" s="128"/>
      <c r="WI18" s="128"/>
      <c r="WJ18" s="128"/>
      <c r="WK18" s="128"/>
      <c r="WL18" s="128"/>
      <c r="WM18" s="128"/>
      <c r="WN18" s="128"/>
      <c r="WO18" s="128"/>
      <c r="WP18" s="128"/>
      <c r="WQ18" s="128"/>
      <c r="WR18" s="128"/>
      <c r="WS18" s="128"/>
      <c r="WT18" s="128"/>
      <c r="WU18" s="128"/>
      <c r="WV18" s="128"/>
      <c r="WW18" s="128"/>
      <c r="WX18" s="128"/>
      <c r="WY18" s="128"/>
      <c r="WZ18" s="128"/>
      <c r="XA18" s="128"/>
      <c r="XB18" s="128"/>
      <c r="XC18" s="128"/>
      <c r="XD18" s="128"/>
      <c r="XE18" s="128"/>
      <c r="XF18" s="128"/>
      <c r="XG18" s="128"/>
      <c r="XH18" s="128"/>
      <c r="XI18" s="128"/>
      <c r="XJ18" s="128"/>
      <c r="XK18" s="128"/>
      <c r="XL18" s="128"/>
      <c r="XM18" s="128"/>
      <c r="XN18" s="128"/>
      <c r="XO18" s="128"/>
      <c r="XP18" s="128"/>
      <c r="XQ18" s="128"/>
      <c r="XR18" s="128"/>
      <c r="XS18" s="128"/>
      <c r="XT18" s="128"/>
      <c r="XU18" s="128"/>
      <c r="XV18" s="128"/>
      <c r="XW18" s="128"/>
      <c r="XX18" s="128"/>
      <c r="XY18" s="128"/>
      <c r="XZ18" s="128"/>
      <c r="YA18" s="128"/>
      <c r="YB18" s="128"/>
      <c r="YC18" s="128"/>
      <c r="YD18" s="128"/>
      <c r="YE18" s="128"/>
      <c r="YF18" s="128"/>
      <c r="YG18" s="128"/>
      <c r="YH18" s="128"/>
      <c r="YI18" s="128"/>
      <c r="YJ18" s="128"/>
      <c r="YK18" s="128"/>
      <c r="YL18" s="128"/>
      <c r="YM18" s="128"/>
      <c r="YN18" s="128"/>
      <c r="YO18" s="128"/>
      <c r="YP18" s="128"/>
      <c r="YQ18" s="128"/>
      <c r="YR18" s="128"/>
      <c r="YS18" s="128"/>
      <c r="YT18" s="128"/>
      <c r="YU18" s="128"/>
      <c r="YV18" s="128"/>
      <c r="YW18" s="128"/>
      <c r="YX18" s="128"/>
      <c r="YY18" s="128"/>
      <c r="YZ18" s="128"/>
      <c r="ZA18" s="128"/>
      <c r="ZB18" s="128"/>
      <c r="ZC18" s="128"/>
      <c r="ZD18" s="128"/>
      <c r="ZE18" s="128"/>
      <c r="ZF18" s="128"/>
      <c r="ZG18" s="128"/>
      <c r="ZH18" s="128"/>
      <c r="ZI18" s="128"/>
      <c r="ZJ18" s="128"/>
      <c r="ZK18" s="128"/>
      <c r="ZL18" s="128"/>
      <c r="ZM18" s="128"/>
      <c r="ZN18" s="128"/>
      <c r="ZO18" s="128"/>
      <c r="ZP18" s="128"/>
      <c r="ZQ18" s="128"/>
      <c r="ZR18" s="128"/>
      <c r="ZS18" s="128"/>
      <c r="ZT18" s="128"/>
      <c r="ZU18" s="128"/>
      <c r="ZV18" s="128"/>
      <c r="ZW18" s="128"/>
      <c r="ZX18" s="128"/>
      <c r="ZY18" s="128"/>
      <c r="ZZ18" s="128"/>
      <c r="AAA18" s="128"/>
      <c r="AAB18" s="128"/>
      <c r="AAC18" s="128"/>
      <c r="AAD18" s="128"/>
      <c r="AAE18" s="128"/>
      <c r="AAF18" s="128"/>
      <c r="AAG18" s="128"/>
      <c r="AAH18" s="128"/>
      <c r="AAI18" s="128"/>
      <c r="AAJ18" s="128"/>
      <c r="AAK18" s="128"/>
      <c r="AAL18" s="128"/>
      <c r="AAM18" s="128"/>
      <c r="AAN18" s="128"/>
      <c r="AAO18" s="128"/>
      <c r="AAP18" s="128"/>
      <c r="AAQ18" s="128"/>
      <c r="AAR18" s="128"/>
      <c r="AAS18" s="128"/>
      <c r="AAT18" s="128"/>
      <c r="AAU18" s="128"/>
      <c r="AAV18" s="128"/>
      <c r="AAW18" s="128"/>
      <c r="AAX18" s="128"/>
      <c r="AAY18" s="128"/>
      <c r="AAZ18" s="128"/>
      <c r="ABA18" s="128"/>
      <c r="ABB18" s="128"/>
      <c r="ABC18" s="128"/>
      <c r="ABD18" s="128"/>
      <c r="ABE18" s="128"/>
      <c r="ABF18" s="128"/>
      <c r="ABG18" s="128"/>
      <c r="ABH18" s="128"/>
      <c r="ABI18" s="128"/>
      <c r="ABJ18" s="128"/>
      <c r="ABK18" s="128"/>
      <c r="ABL18" s="128"/>
      <c r="ABM18" s="128"/>
      <c r="ABN18" s="128"/>
      <c r="ABO18" s="128"/>
      <c r="ABP18" s="128"/>
      <c r="ABQ18" s="128"/>
      <c r="ABR18" s="128"/>
      <c r="ABS18" s="128"/>
      <c r="ABT18" s="128"/>
      <c r="ABU18" s="128"/>
      <c r="ABV18" s="128"/>
      <c r="ABW18" s="128"/>
      <c r="ABX18" s="128"/>
      <c r="ABY18" s="128"/>
      <c r="ABZ18" s="128"/>
      <c r="ACA18" s="128"/>
      <c r="ACB18" s="128"/>
      <c r="ACC18" s="128"/>
      <c r="ACD18" s="128"/>
      <c r="ACE18" s="128"/>
      <c r="ACF18" s="128"/>
      <c r="ACG18" s="128"/>
      <c r="ACH18" s="128"/>
      <c r="ACI18" s="128"/>
      <c r="ACJ18" s="128"/>
      <c r="ACK18" s="128"/>
      <c r="ACL18" s="128"/>
      <c r="ACM18" s="128"/>
      <c r="ACN18" s="128"/>
      <c r="ACO18" s="128"/>
      <c r="ACP18" s="128"/>
      <c r="ACQ18" s="128"/>
      <c r="ACR18" s="128"/>
      <c r="ACS18" s="128"/>
      <c r="ACT18" s="128"/>
      <c r="ACU18" s="128"/>
      <c r="ACV18" s="128"/>
      <c r="ACW18" s="128"/>
      <c r="ACX18" s="128"/>
      <c r="ACY18" s="128"/>
      <c r="ACZ18" s="128"/>
      <c r="ADA18" s="128"/>
      <c r="ADB18" s="128"/>
      <c r="ADC18" s="128"/>
      <c r="ADD18" s="128"/>
      <c r="ADE18" s="128"/>
      <c r="ADF18" s="128"/>
      <c r="ADG18" s="128"/>
      <c r="ADH18" s="128"/>
      <c r="ADI18" s="128"/>
      <c r="ADJ18" s="128"/>
      <c r="ADK18" s="128"/>
      <c r="ADL18" s="128"/>
      <c r="ADM18" s="128"/>
      <c r="ADN18" s="128"/>
      <c r="ADO18" s="128"/>
      <c r="ADP18" s="128"/>
      <c r="ADQ18" s="128"/>
      <c r="ADR18" s="128"/>
      <c r="ADS18" s="128"/>
      <c r="ADT18" s="128"/>
      <c r="ADU18" s="128"/>
      <c r="ADV18" s="128"/>
      <c r="ADW18" s="128"/>
      <c r="ADX18" s="128"/>
      <c r="ADY18" s="128"/>
      <c r="ADZ18" s="128"/>
      <c r="AEA18" s="128"/>
      <c r="AEB18" s="128"/>
      <c r="AEC18" s="128"/>
      <c r="AED18" s="128"/>
      <c r="AEE18" s="128"/>
      <c r="AEF18" s="128"/>
      <c r="AEG18" s="128"/>
      <c r="AEH18" s="128"/>
      <c r="AEI18" s="128"/>
      <c r="AEJ18" s="128"/>
      <c r="AEK18" s="128"/>
      <c r="AEL18" s="128"/>
      <c r="AEM18" s="128"/>
      <c r="AEN18" s="128"/>
      <c r="AEO18" s="128"/>
      <c r="AEP18" s="128"/>
      <c r="AEQ18" s="128"/>
      <c r="AER18" s="128"/>
      <c r="AES18" s="128"/>
      <c r="AET18" s="128"/>
      <c r="AEU18" s="128"/>
      <c r="AEV18" s="128"/>
      <c r="AEW18" s="128"/>
      <c r="AEX18" s="128"/>
      <c r="AEY18" s="128"/>
      <c r="AEZ18" s="128"/>
      <c r="AFA18" s="128"/>
      <c r="AFB18" s="128"/>
      <c r="AFC18" s="128"/>
      <c r="AFD18" s="128"/>
      <c r="AFE18" s="128"/>
      <c r="AFF18" s="128"/>
      <c r="AFG18" s="128"/>
      <c r="AFH18" s="128"/>
      <c r="AFI18" s="128"/>
      <c r="AFJ18" s="128"/>
      <c r="AFK18" s="128"/>
      <c r="AFL18" s="128"/>
      <c r="AFM18" s="128"/>
      <c r="AFN18" s="128"/>
      <c r="AFO18" s="128"/>
      <c r="AFP18" s="128"/>
      <c r="AFQ18" s="128"/>
      <c r="AFR18" s="128"/>
      <c r="AFS18" s="128"/>
      <c r="AFT18" s="128"/>
      <c r="AFU18" s="128"/>
      <c r="AFV18" s="128"/>
      <c r="AFW18" s="128"/>
      <c r="AFX18" s="128"/>
      <c r="AFY18" s="128"/>
      <c r="AFZ18" s="128"/>
      <c r="AGA18" s="128"/>
      <c r="AGB18" s="128"/>
      <c r="AGC18" s="128"/>
      <c r="AGD18" s="128"/>
      <c r="AGE18" s="128"/>
      <c r="AGF18" s="128"/>
      <c r="AGG18" s="128"/>
      <c r="AGH18" s="128"/>
      <c r="AGI18" s="128"/>
      <c r="AGJ18" s="128"/>
      <c r="AGK18" s="128"/>
      <c r="AGL18" s="128"/>
      <c r="AGM18" s="128"/>
      <c r="AGN18" s="128"/>
      <c r="AGO18" s="128"/>
      <c r="AGP18" s="128"/>
      <c r="AGQ18" s="128"/>
      <c r="AGR18" s="128"/>
      <c r="AGS18" s="128"/>
      <c r="AGT18" s="128"/>
      <c r="AGU18" s="128"/>
      <c r="AGV18" s="128"/>
      <c r="AGW18" s="128"/>
      <c r="AGX18" s="128"/>
      <c r="AGY18" s="128"/>
      <c r="AGZ18" s="128"/>
      <c r="AHA18" s="128"/>
      <c r="AHB18" s="128"/>
      <c r="AHC18" s="128"/>
      <c r="AHD18" s="128"/>
      <c r="AHE18" s="128"/>
      <c r="AHF18" s="128"/>
      <c r="AHG18" s="128"/>
      <c r="AHH18" s="128"/>
      <c r="AHI18" s="128"/>
      <c r="AHJ18" s="128"/>
      <c r="AHK18" s="128"/>
      <c r="AHL18" s="128"/>
      <c r="AHM18" s="128"/>
      <c r="AHN18" s="128"/>
      <c r="AHO18" s="128"/>
      <c r="AHP18" s="128"/>
      <c r="AHQ18" s="128"/>
      <c r="AHR18" s="128"/>
      <c r="AHS18" s="128"/>
      <c r="AHT18" s="128"/>
      <c r="AHU18" s="128"/>
      <c r="AHV18" s="128"/>
      <c r="AHW18" s="128"/>
      <c r="AHX18" s="128"/>
      <c r="AHY18" s="128"/>
      <c r="AHZ18" s="128"/>
      <c r="AIA18" s="128"/>
      <c r="AIB18" s="128"/>
      <c r="AIC18" s="128"/>
      <c r="AID18" s="128"/>
      <c r="AIE18" s="128"/>
      <c r="AIF18" s="128"/>
      <c r="AIG18" s="128"/>
      <c r="AIH18" s="128"/>
      <c r="AII18" s="128"/>
      <c r="AIJ18" s="128"/>
      <c r="AIK18" s="128"/>
      <c r="AIL18" s="128"/>
      <c r="AIM18" s="128"/>
      <c r="AIN18" s="128"/>
      <c r="AIO18" s="128"/>
      <c r="AIP18" s="128"/>
      <c r="AIQ18" s="128"/>
      <c r="AIR18" s="128"/>
      <c r="AIS18" s="128"/>
      <c r="AIT18" s="128"/>
      <c r="AIU18" s="128"/>
      <c r="AIV18" s="128"/>
      <c r="AIW18" s="128"/>
      <c r="AIX18" s="128"/>
      <c r="AIY18" s="128"/>
      <c r="AIZ18" s="128"/>
      <c r="AJA18" s="128"/>
      <c r="AJB18" s="128"/>
      <c r="AJC18" s="128"/>
      <c r="AJD18" s="128"/>
      <c r="AJE18" s="128"/>
      <c r="AJF18" s="128"/>
      <c r="AJG18" s="128"/>
      <c r="AJH18" s="128"/>
      <c r="AJI18" s="128"/>
      <c r="AJJ18" s="128"/>
      <c r="AJK18" s="128"/>
      <c r="AJL18" s="128"/>
      <c r="AJM18" s="128"/>
      <c r="AJN18" s="128"/>
      <c r="AJO18" s="128"/>
      <c r="AJP18" s="128"/>
      <c r="AJQ18" s="128"/>
      <c r="AJR18" s="128"/>
      <c r="AJS18" s="128"/>
      <c r="AJT18" s="128"/>
      <c r="AJU18" s="128"/>
      <c r="AJV18" s="128"/>
      <c r="AJW18" s="128"/>
      <c r="AJX18" s="128"/>
      <c r="AJY18" s="128"/>
      <c r="AJZ18" s="128"/>
      <c r="AKA18" s="128"/>
      <c r="AKB18" s="128"/>
      <c r="AKC18" s="128"/>
      <c r="AKD18" s="128"/>
      <c r="AKE18" s="128"/>
      <c r="AKF18" s="128"/>
      <c r="AKG18" s="128"/>
      <c r="AKH18" s="128"/>
      <c r="AKI18" s="128"/>
      <c r="AKJ18" s="128"/>
      <c r="AKK18" s="128"/>
      <c r="AKL18" s="128"/>
      <c r="AKM18" s="128"/>
      <c r="AKN18" s="128"/>
      <c r="AKO18" s="128"/>
      <c r="AKP18" s="128"/>
      <c r="AKQ18" s="128"/>
      <c r="AKR18" s="128"/>
      <c r="AKS18" s="128"/>
      <c r="AKT18" s="128"/>
      <c r="AKU18" s="128"/>
      <c r="AKV18" s="128"/>
      <c r="AKW18" s="128"/>
      <c r="AKX18" s="128"/>
      <c r="AKY18" s="128"/>
      <c r="AKZ18" s="128"/>
      <c r="ALA18" s="128"/>
      <c r="ALB18" s="128"/>
      <c r="ALC18" s="128"/>
      <c r="ALD18" s="128"/>
      <c r="ALE18" s="128"/>
      <c r="ALF18" s="128"/>
      <c r="ALG18" s="128"/>
      <c r="ALH18" s="128"/>
      <c r="ALI18" s="128"/>
      <c r="ALJ18" s="128"/>
      <c r="ALK18" s="128"/>
      <c r="ALL18" s="128"/>
      <c r="ALM18" s="128"/>
      <c r="ALN18" s="128"/>
      <c r="ALO18" s="128"/>
      <c r="ALP18" s="128"/>
      <c r="ALQ18" s="128"/>
      <c r="ALR18" s="128"/>
      <c r="ALS18" s="128"/>
      <c r="ALT18" s="128"/>
      <c r="ALU18" s="128"/>
      <c r="ALV18" s="128"/>
      <c r="ALW18" s="128"/>
      <c r="ALX18" s="128"/>
      <c r="ALY18" s="128"/>
      <c r="ALZ18" s="128"/>
      <c r="AMA18" s="128"/>
      <c r="AMB18" s="128"/>
      <c r="AMC18" s="128"/>
      <c r="AMD18" s="128"/>
      <c r="AME18" s="128"/>
      <c r="AMF18" s="128"/>
      <c r="AMG18" s="128"/>
      <c r="AMH18" s="128"/>
      <c r="AMI18" s="128"/>
      <c r="AMJ18" s="128"/>
    </row>
    <row r="19" customFormat="false" ht="13.4" hidden="false" customHeight="false" outlineLevel="0" collapsed="false">
      <c r="A19" s="128" t="s">
        <v>229</v>
      </c>
      <c r="B19" s="135" t="n">
        <f aca="false">'Reactor-Ni'!B58</f>
        <v>403.804373192491</v>
      </c>
      <c r="D19" s="128"/>
      <c r="E19" s="128"/>
      <c r="F19" s="128"/>
      <c r="G19" s="128"/>
      <c r="H19" s="31" t="s">
        <v>230</v>
      </c>
      <c r="I19" s="128" t="n">
        <f aca="false">'Reactor-Ni'!C41</f>
        <v>500</v>
      </c>
      <c r="K19" s="128"/>
      <c r="L19" s="37" t="s">
        <v>72</v>
      </c>
      <c r="N19" s="128"/>
      <c r="O19" s="128"/>
      <c r="P19" s="128"/>
      <c r="Q19" s="128"/>
      <c r="R19" s="128"/>
      <c r="S19" s="128"/>
      <c r="T19" s="128"/>
      <c r="U19" s="128"/>
      <c r="V19" s="128"/>
      <c r="W19" s="128"/>
      <c r="X19" s="128"/>
      <c r="Y19" s="128"/>
      <c r="Z19" s="128"/>
      <c r="AA19" s="128"/>
      <c r="AB19" s="128"/>
      <c r="AC19" s="128"/>
      <c r="AD19" s="128"/>
      <c r="AE19" s="128"/>
      <c r="AF19" s="128"/>
      <c r="AG19" s="128"/>
      <c r="AH19" s="128"/>
      <c r="AI19" s="128"/>
      <c r="AJ19" s="128"/>
      <c r="AK19" s="128"/>
      <c r="AL19" s="128"/>
      <c r="AM19" s="128"/>
      <c r="AN19" s="128"/>
      <c r="AO19" s="128"/>
      <c r="AP19" s="128"/>
      <c r="AQ19" s="128"/>
      <c r="AR19" s="128"/>
      <c r="AS19" s="128"/>
      <c r="AT19" s="128"/>
      <c r="AU19" s="128"/>
      <c r="AV19" s="128"/>
      <c r="AW19" s="128"/>
      <c r="AX19" s="128"/>
      <c r="AY19" s="128"/>
      <c r="AZ19" s="128"/>
      <c r="BA19" s="128"/>
      <c r="BB19" s="128"/>
      <c r="BC19" s="128"/>
      <c r="BD19" s="128"/>
      <c r="BE19" s="128"/>
      <c r="BF19" s="128"/>
      <c r="BG19" s="128"/>
      <c r="BH19" s="128"/>
      <c r="BI19" s="128"/>
      <c r="BJ19" s="128"/>
      <c r="BK19" s="128"/>
      <c r="BL19" s="128"/>
      <c r="BM19" s="128"/>
      <c r="BN19" s="128"/>
      <c r="BO19" s="128"/>
      <c r="BP19" s="128"/>
      <c r="BQ19" s="128"/>
      <c r="BR19" s="128"/>
      <c r="BS19" s="128"/>
      <c r="BT19" s="128"/>
      <c r="BU19" s="128"/>
      <c r="BV19" s="128"/>
      <c r="BW19" s="128"/>
      <c r="BX19" s="128"/>
      <c r="BY19" s="128"/>
      <c r="BZ19" s="128"/>
      <c r="CA19" s="128"/>
      <c r="CB19" s="128"/>
      <c r="CC19" s="128"/>
      <c r="CD19" s="128"/>
      <c r="CE19" s="128"/>
      <c r="CF19" s="128"/>
      <c r="CG19" s="128"/>
      <c r="CH19" s="128"/>
      <c r="CI19" s="128"/>
      <c r="CJ19" s="128"/>
      <c r="CK19" s="128"/>
      <c r="CL19" s="128"/>
      <c r="CM19" s="128"/>
      <c r="CN19" s="128"/>
      <c r="CO19" s="128"/>
      <c r="CP19" s="128"/>
      <c r="CQ19" s="128"/>
      <c r="CR19" s="128"/>
      <c r="CS19" s="128"/>
      <c r="CT19" s="128"/>
      <c r="CU19" s="128"/>
      <c r="CV19" s="128"/>
      <c r="CW19" s="128"/>
      <c r="CX19" s="128"/>
      <c r="CY19" s="128"/>
      <c r="CZ19" s="128"/>
      <c r="DA19" s="128"/>
      <c r="DB19" s="128"/>
      <c r="DC19" s="128"/>
      <c r="DD19" s="128"/>
      <c r="DE19" s="128"/>
      <c r="DF19" s="128"/>
      <c r="DG19" s="128"/>
      <c r="DH19" s="128"/>
      <c r="DI19" s="128"/>
      <c r="DJ19" s="128"/>
      <c r="DK19" s="128"/>
      <c r="DL19" s="128"/>
      <c r="DM19" s="128"/>
      <c r="DN19" s="128"/>
      <c r="DO19" s="128"/>
      <c r="DP19" s="128"/>
      <c r="DQ19" s="128"/>
      <c r="DR19" s="128"/>
      <c r="DS19" s="128"/>
      <c r="DT19" s="128"/>
      <c r="DU19" s="128"/>
      <c r="DV19" s="128"/>
      <c r="DW19" s="128"/>
      <c r="DX19" s="128"/>
      <c r="DY19" s="128"/>
      <c r="DZ19" s="128"/>
      <c r="EA19" s="128"/>
      <c r="EB19" s="128"/>
      <c r="EC19" s="128"/>
      <c r="ED19" s="128"/>
      <c r="EE19" s="128"/>
      <c r="EF19" s="128"/>
      <c r="EG19" s="128"/>
      <c r="EH19" s="128"/>
      <c r="EI19" s="128"/>
      <c r="EJ19" s="128"/>
      <c r="EK19" s="128"/>
      <c r="EL19" s="128"/>
      <c r="EM19" s="128"/>
      <c r="EN19" s="128"/>
      <c r="EO19" s="128"/>
      <c r="EP19" s="128"/>
      <c r="EQ19" s="128"/>
      <c r="ER19" s="128"/>
      <c r="ES19" s="128"/>
      <c r="ET19" s="128"/>
      <c r="EU19" s="128"/>
      <c r="EV19" s="128"/>
      <c r="EW19" s="128"/>
      <c r="EX19" s="128"/>
      <c r="EY19" s="128"/>
      <c r="EZ19" s="128"/>
      <c r="FA19" s="128"/>
      <c r="FB19" s="128"/>
      <c r="FC19" s="128"/>
      <c r="FD19" s="128"/>
      <c r="FE19" s="128"/>
      <c r="FF19" s="128"/>
      <c r="FG19" s="128"/>
      <c r="FH19" s="128"/>
      <c r="FI19" s="128"/>
      <c r="FJ19" s="128"/>
      <c r="FK19" s="128"/>
      <c r="FL19" s="128"/>
      <c r="FM19" s="128"/>
      <c r="FN19" s="128"/>
      <c r="FO19" s="128"/>
      <c r="FP19" s="128"/>
      <c r="FQ19" s="128"/>
      <c r="FR19" s="128"/>
      <c r="FS19" s="128"/>
      <c r="FT19" s="128"/>
      <c r="FU19" s="128"/>
      <c r="FV19" s="128"/>
      <c r="FW19" s="128"/>
      <c r="FX19" s="128"/>
      <c r="FY19" s="128"/>
      <c r="FZ19" s="128"/>
      <c r="GA19" s="128"/>
      <c r="GB19" s="128"/>
      <c r="GC19" s="128"/>
      <c r="GD19" s="128"/>
      <c r="GE19" s="128"/>
      <c r="GF19" s="128"/>
      <c r="GG19" s="128"/>
      <c r="GH19" s="128"/>
      <c r="GI19" s="128"/>
      <c r="GJ19" s="128"/>
      <c r="GK19" s="128"/>
      <c r="GL19" s="128"/>
      <c r="GM19" s="128"/>
      <c r="GN19" s="128"/>
      <c r="GO19" s="128"/>
      <c r="GP19" s="128"/>
      <c r="GQ19" s="128"/>
      <c r="GR19" s="128"/>
      <c r="GS19" s="128"/>
      <c r="GT19" s="128"/>
      <c r="GU19" s="128"/>
      <c r="GV19" s="128"/>
      <c r="GW19" s="128"/>
      <c r="GX19" s="128"/>
      <c r="GY19" s="128"/>
      <c r="GZ19" s="128"/>
      <c r="HA19" s="128"/>
      <c r="HB19" s="128"/>
      <c r="HC19" s="128"/>
      <c r="HD19" s="128"/>
      <c r="HE19" s="128"/>
      <c r="HF19" s="128"/>
      <c r="HG19" s="128"/>
      <c r="HH19" s="128"/>
      <c r="HI19" s="128"/>
      <c r="HJ19" s="128"/>
      <c r="HK19" s="128"/>
      <c r="HL19" s="128"/>
      <c r="HM19" s="128"/>
      <c r="HN19" s="128"/>
      <c r="HO19" s="128"/>
      <c r="HP19" s="128"/>
      <c r="HQ19" s="128"/>
      <c r="HR19" s="128"/>
      <c r="HS19" s="128"/>
      <c r="HT19" s="128"/>
      <c r="HU19" s="128"/>
      <c r="HV19" s="128"/>
      <c r="HW19" s="128"/>
      <c r="HX19" s="128"/>
      <c r="HY19" s="128"/>
      <c r="HZ19" s="128"/>
      <c r="IA19" s="128"/>
      <c r="IB19" s="128"/>
      <c r="IC19" s="128"/>
      <c r="ID19" s="128"/>
      <c r="IE19" s="128"/>
      <c r="IF19" s="128"/>
      <c r="IG19" s="128"/>
      <c r="IH19" s="128"/>
      <c r="II19" s="128"/>
      <c r="IJ19" s="128"/>
      <c r="IK19" s="128"/>
      <c r="IL19" s="128"/>
      <c r="IM19" s="128"/>
      <c r="IN19" s="128"/>
      <c r="IO19" s="128"/>
      <c r="IP19" s="128"/>
      <c r="IQ19" s="128"/>
      <c r="IR19" s="128"/>
      <c r="IS19" s="128"/>
      <c r="IT19" s="128"/>
      <c r="IU19" s="128"/>
      <c r="IV19" s="128"/>
      <c r="IW19" s="128"/>
      <c r="IX19" s="128"/>
      <c r="IY19" s="128"/>
      <c r="IZ19" s="128"/>
      <c r="JA19" s="128"/>
      <c r="JB19" s="128"/>
      <c r="JC19" s="128"/>
      <c r="JD19" s="128"/>
      <c r="JE19" s="128"/>
      <c r="JF19" s="128"/>
      <c r="JG19" s="128"/>
      <c r="JH19" s="128"/>
      <c r="JI19" s="128"/>
      <c r="JJ19" s="128"/>
      <c r="JK19" s="128"/>
      <c r="JL19" s="128"/>
      <c r="JM19" s="128"/>
      <c r="JN19" s="128"/>
      <c r="JO19" s="128"/>
      <c r="JP19" s="128"/>
      <c r="JQ19" s="128"/>
      <c r="JR19" s="128"/>
      <c r="JS19" s="128"/>
      <c r="JT19" s="128"/>
      <c r="JU19" s="128"/>
      <c r="JV19" s="128"/>
      <c r="JW19" s="128"/>
      <c r="JX19" s="128"/>
      <c r="JY19" s="128"/>
      <c r="JZ19" s="128"/>
      <c r="KA19" s="128"/>
      <c r="KB19" s="128"/>
      <c r="KC19" s="128"/>
      <c r="KD19" s="128"/>
      <c r="KE19" s="128"/>
      <c r="KF19" s="128"/>
      <c r="KG19" s="128"/>
      <c r="KH19" s="128"/>
      <c r="KI19" s="128"/>
      <c r="KJ19" s="128"/>
      <c r="KK19" s="128"/>
      <c r="KL19" s="128"/>
      <c r="KM19" s="128"/>
      <c r="KN19" s="128"/>
      <c r="KO19" s="128"/>
      <c r="KP19" s="128"/>
      <c r="KQ19" s="128"/>
      <c r="KR19" s="128"/>
      <c r="KS19" s="128"/>
      <c r="KT19" s="128"/>
      <c r="KU19" s="128"/>
      <c r="KV19" s="128"/>
      <c r="KW19" s="128"/>
      <c r="KX19" s="128"/>
      <c r="KY19" s="128"/>
      <c r="KZ19" s="128"/>
      <c r="LA19" s="128"/>
      <c r="LB19" s="128"/>
      <c r="LC19" s="128"/>
      <c r="LD19" s="128"/>
      <c r="LE19" s="128"/>
      <c r="LF19" s="128"/>
      <c r="LG19" s="128"/>
      <c r="LH19" s="128"/>
      <c r="LI19" s="128"/>
      <c r="LJ19" s="128"/>
      <c r="LK19" s="128"/>
      <c r="LL19" s="128"/>
      <c r="LM19" s="128"/>
      <c r="LN19" s="128"/>
      <c r="LO19" s="128"/>
      <c r="LP19" s="128"/>
      <c r="LQ19" s="128"/>
      <c r="LR19" s="128"/>
      <c r="LS19" s="128"/>
      <c r="LT19" s="128"/>
      <c r="LU19" s="128"/>
      <c r="LV19" s="128"/>
      <c r="LW19" s="128"/>
      <c r="LX19" s="128"/>
      <c r="LY19" s="128"/>
      <c r="LZ19" s="128"/>
      <c r="MA19" s="128"/>
      <c r="MB19" s="128"/>
      <c r="MC19" s="128"/>
      <c r="MD19" s="128"/>
      <c r="ME19" s="128"/>
      <c r="MF19" s="128"/>
      <c r="MG19" s="128"/>
      <c r="MH19" s="128"/>
      <c r="MI19" s="128"/>
      <c r="MJ19" s="128"/>
      <c r="MK19" s="128"/>
      <c r="ML19" s="128"/>
      <c r="MM19" s="128"/>
      <c r="MN19" s="128"/>
      <c r="MO19" s="128"/>
      <c r="MP19" s="128"/>
      <c r="MQ19" s="128"/>
      <c r="MR19" s="128"/>
      <c r="MS19" s="128"/>
      <c r="MT19" s="128"/>
      <c r="MU19" s="128"/>
      <c r="MV19" s="128"/>
      <c r="MW19" s="128"/>
      <c r="MX19" s="128"/>
      <c r="MY19" s="128"/>
      <c r="MZ19" s="128"/>
      <c r="NA19" s="128"/>
      <c r="NB19" s="128"/>
      <c r="NC19" s="128"/>
      <c r="ND19" s="128"/>
      <c r="NE19" s="128"/>
      <c r="NF19" s="128"/>
      <c r="NG19" s="128"/>
      <c r="NH19" s="128"/>
      <c r="NI19" s="128"/>
      <c r="NJ19" s="128"/>
      <c r="NK19" s="128"/>
      <c r="NL19" s="128"/>
      <c r="NM19" s="128"/>
      <c r="NN19" s="128"/>
      <c r="NO19" s="128"/>
      <c r="NP19" s="128"/>
      <c r="NQ19" s="128"/>
      <c r="NR19" s="128"/>
      <c r="NS19" s="128"/>
      <c r="NT19" s="128"/>
      <c r="NU19" s="128"/>
      <c r="NV19" s="128"/>
      <c r="NW19" s="128"/>
      <c r="NX19" s="128"/>
      <c r="NY19" s="128"/>
      <c r="NZ19" s="128"/>
      <c r="OA19" s="128"/>
      <c r="OB19" s="128"/>
      <c r="OC19" s="128"/>
      <c r="OD19" s="128"/>
      <c r="OE19" s="128"/>
      <c r="OF19" s="128"/>
      <c r="OG19" s="128"/>
      <c r="OH19" s="128"/>
      <c r="OI19" s="128"/>
      <c r="OJ19" s="128"/>
      <c r="OK19" s="128"/>
      <c r="OL19" s="128"/>
      <c r="OM19" s="128"/>
      <c r="ON19" s="128"/>
      <c r="OO19" s="128"/>
      <c r="OP19" s="128"/>
      <c r="OQ19" s="128"/>
      <c r="OR19" s="128"/>
      <c r="OS19" s="128"/>
      <c r="OT19" s="128"/>
      <c r="OU19" s="128"/>
      <c r="OV19" s="128"/>
      <c r="OW19" s="128"/>
      <c r="OX19" s="128"/>
      <c r="OY19" s="128"/>
      <c r="OZ19" s="128"/>
      <c r="PA19" s="128"/>
      <c r="PB19" s="128"/>
      <c r="PC19" s="128"/>
      <c r="PD19" s="128"/>
      <c r="PE19" s="128"/>
      <c r="PF19" s="128"/>
      <c r="PG19" s="128"/>
      <c r="PH19" s="128"/>
      <c r="PI19" s="128"/>
      <c r="PJ19" s="128"/>
      <c r="PK19" s="128"/>
      <c r="PL19" s="128"/>
      <c r="PM19" s="128"/>
      <c r="PN19" s="128"/>
      <c r="PO19" s="128"/>
      <c r="PP19" s="128"/>
      <c r="PQ19" s="128"/>
      <c r="PR19" s="128"/>
      <c r="PS19" s="128"/>
      <c r="PT19" s="128"/>
      <c r="PU19" s="128"/>
      <c r="PV19" s="128"/>
      <c r="PW19" s="128"/>
      <c r="PX19" s="128"/>
      <c r="PY19" s="128"/>
      <c r="PZ19" s="128"/>
      <c r="QA19" s="128"/>
      <c r="QB19" s="128"/>
      <c r="QC19" s="128"/>
      <c r="QD19" s="128"/>
      <c r="QE19" s="128"/>
      <c r="QF19" s="128"/>
      <c r="QG19" s="128"/>
      <c r="QH19" s="128"/>
      <c r="QI19" s="128"/>
      <c r="QJ19" s="128"/>
      <c r="QK19" s="128"/>
      <c r="QL19" s="128"/>
      <c r="QM19" s="128"/>
      <c r="QN19" s="128"/>
      <c r="QO19" s="128"/>
      <c r="QP19" s="128"/>
      <c r="QQ19" s="128"/>
      <c r="QR19" s="128"/>
      <c r="QS19" s="128"/>
      <c r="QT19" s="128"/>
      <c r="QU19" s="128"/>
      <c r="QV19" s="128"/>
      <c r="QW19" s="128"/>
      <c r="QX19" s="128"/>
      <c r="QY19" s="128"/>
      <c r="QZ19" s="128"/>
      <c r="RA19" s="128"/>
      <c r="RB19" s="128"/>
      <c r="RC19" s="128"/>
      <c r="RD19" s="128"/>
      <c r="RE19" s="128"/>
      <c r="RF19" s="128"/>
      <c r="RG19" s="128"/>
      <c r="RH19" s="128"/>
      <c r="RI19" s="128"/>
      <c r="RJ19" s="128"/>
      <c r="RK19" s="128"/>
      <c r="RL19" s="128"/>
      <c r="RM19" s="128"/>
      <c r="RN19" s="128"/>
      <c r="RO19" s="128"/>
      <c r="RP19" s="128"/>
      <c r="RQ19" s="128"/>
      <c r="RR19" s="128"/>
      <c r="RS19" s="128"/>
      <c r="RT19" s="128"/>
      <c r="RU19" s="128"/>
      <c r="RV19" s="128"/>
      <c r="RW19" s="128"/>
      <c r="RX19" s="128"/>
      <c r="RY19" s="128"/>
      <c r="RZ19" s="128"/>
      <c r="SA19" s="128"/>
      <c r="SB19" s="128"/>
      <c r="SC19" s="128"/>
      <c r="SD19" s="128"/>
      <c r="SE19" s="128"/>
      <c r="SF19" s="128"/>
      <c r="SG19" s="128"/>
      <c r="SH19" s="128"/>
      <c r="SI19" s="128"/>
      <c r="SJ19" s="128"/>
      <c r="SK19" s="128"/>
      <c r="SL19" s="128"/>
      <c r="SM19" s="128"/>
      <c r="SN19" s="128"/>
      <c r="SO19" s="128"/>
      <c r="SP19" s="128"/>
      <c r="SQ19" s="128"/>
      <c r="SR19" s="128"/>
      <c r="SS19" s="128"/>
      <c r="ST19" s="128"/>
      <c r="SU19" s="128"/>
      <c r="SV19" s="128"/>
      <c r="SW19" s="128"/>
      <c r="SX19" s="128"/>
      <c r="SY19" s="128"/>
      <c r="SZ19" s="128"/>
      <c r="TA19" s="128"/>
      <c r="TB19" s="128"/>
      <c r="TC19" s="128"/>
      <c r="TD19" s="128"/>
      <c r="TE19" s="128"/>
      <c r="TF19" s="128"/>
      <c r="TG19" s="128"/>
      <c r="TH19" s="128"/>
      <c r="TI19" s="128"/>
      <c r="TJ19" s="128"/>
      <c r="TK19" s="128"/>
      <c r="TL19" s="128"/>
      <c r="TM19" s="128"/>
      <c r="TN19" s="128"/>
      <c r="TO19" s="128"/>
      <c r="TP19" s="128"/>
      <c r="TQ19" s="128"/>
      <c r="TR19" s="128"/>
      <c r="TS19" s="128"/>
      <c r="TT19" s="128"/>
      <c r="TU19" s="128"/>
      <c r="TV19" s="128"/>
      <c r="TW19" s="128"/>
      <c r="TX19" s="128"/>
      <c r="TY19" s="128"/>
      <c r="TZ19" s="128"/>
      <c r="UA19" s="128"/>
      <c r="UB19" s="128"/>
      <c r="UC19" s="128"/>
      <c r="UD19" s="128"/>
      <c r="UE19" s="128"/>
      <c r="UF19" s="128"/>
      <c r="UG19" s="128"/>
      <c r="UH19" s="128"/>
      <c r="UI19" s="128"/>
      <c r="UJ19" s="128"/>
      <c r="UK19" s="128"/>
      <c r="UL19" s="128"/>
      <c r="UM19" s="128"/>
      <c r="UN19" s="128"/>
      <c r="UO19" s="128"/>
      <c r="UP19" s="128"/>
      <c r="UQ19" s="128"/>
      <c r="UR19" s="128"/>
      <c r="US19" s="128"/>
      <c r="UT19" s="128"/>
      <c r="UU19" s="128"/>
      <c r="UV19" s="128"/>
      <c r="UW19" s="128"/>
      <c r="UX19" s="128"/>
      <c r="UY19" s="128"/>
      <c r="UZ19" s="128"/>
      <c r="VA19" s="128"/>
      <c r="VB19" s="128"/>
      <c r="VC19" s="128"/>
      <c r="VD19" s="128"/>
      <c r="VE19" s="128"/>
      <c r="VF19" s="128"/>
      <c r="VG19" s="128"/>
      <c r="VH19" s="128"/>
      <c r="VI19" s="128"/>
      <c r="VJ19" s="128"/>
      <c r="VK19" s="128"/>
      <c r="VL19" s="128"/>
      <c r="VM19" s="128"/>
      <c r="VN19" s="128"/>
      <c r="VO19" s="128"/>
      <c r="VP19" s="128"/>
      <c r="VQ19" s="128"/>
      <c r="VR19" s="128"/>
      <c r="VS19" s="128"/>
      <c r="VT19" s="128"/>
      <c r="VU19" s="128"/>
      <c r="VV19" s="128"/>
      <c r="VW19" s="128"/>
      <c r="VX19" s="128"/>
      <c r="VY19" s="128"/>
      <c r="VZ19" s="128"/>
      <c r="WA19" s="128"/>
      <c r="WB19" s="128"/>
      <c r="WC19" s="128"/>
      <c r="WD19" s="128"/>
      <c r="WE19" s="128"/>
      <c r="WF19" s="128"/>
      <c r="WG19" s="128"/>
      <c r="WH19" s="128"/>
      <c r="WI19" s="128"/>
      <c r="WJ19" s="128"/>
      <c r="WK19" s="128"/>
      <c r="WL19" s="128"/>
      <c r="WM19" s="128"/>
      <c r="WN19" s="128"/>
      <c r="WO19" s="128"/>
      <c r="WP19" s="128"/>
      <c r="WQ19" s="128"/>
      <c r="WR19" s="128"/>
      <c r="WS19" s="128"/>
      <c r="WT19" s="128"/>
      <c r="WU19" s="128"/>
      <c r="WV19" s="128"/>
      <c r="WW19" s="128"/>
      <c r="WX19" s="128"/>
      <c r="WY19" s="128"/>
      <c r="WZ19" s="128"/>
      <c r="XA19" s="128"/>
      <c r="XB19" s="128"/>
      <c r="XC19" s="128"/>
      <c r="XD19" s="128"/>
      <c r="XE19" s="128"/>
      <c r="XF19" s="128"/>
      <c r="XG19" s="128"/>
      <c r="XH19" s="128"/>
      <c r="XI19" s="128"/>
      <c r="XJ19" s="128"/>
      <c r="XK19" s="128"/>
      <c r="XL19" s="128"/>
      <c r="XM19" s="128"/>
      <c r="XN19" s="128"/>
      <c r="XO19" s="128"/>
      <c r="XP19" s="128"/>
      <c r="XQ19" s="128"/>
      <c r="XR19" s="128"/>
      <c r="XS19" s="128"/>
      <c r="XT19" s="128"/>
      <c r="XU19" s="128"/>
      <c r="XV19" s="128"/>
      <c r="XW19" s="128"/>
      <c r="XX19" s="128"/>
      <c r="XY19" s="128"/>
      <c r="XZ19" s="128"/>
      <c r="YA19" s="128"/>
      <c r="YB19" s="128"/>
      <c r="YC19" s="128"/>
      <c r="YD19" s="128"/>
      <c r="YE19" s="128"/>
      <c r="YF19" s="128"/>
      <c r="YG19" s="128"/>
      <c r="YH19" s="128"/>
      <c r="YI19" s="128"/>
      <c r="YJ19" s="128"/>
      <c r="YK19" s="128"/>
      <c r="YL19" s="128"/>
      <c r="YM19" s="128"/>
      <c r="YN19" s="128"/>
      <c r="YO19" s="128"/>
      <c r="YP19" s="128"/>
      <c r="YQ19" s="128"/>
      <c r="YR19" s="128"/>
      <c r="YS19" s="128"/>
      <c r="YT19" s="128"/>
      <c r="YU19" s="128"/>
      <c r="YV19" s="128"/>
      <c r="YW19" s="128"/>
      <c r="YX19" s="128"/>
      <c r="YY19" s="128"/>
      <c r="YZ19" s="128"/>
      <c r="ZA19" s="128"/>
      <c r="ZB19" s="128"/>
      <c r="ZC19" s="128"/>
      <c r="ZD19" s="128"/>
      <c r="ZE19" s="128"/>
      <c r="ZF19" s="128"/>
      <c r="ZG19" s="128"/>
      <c r="ZH19" s="128"/>
      <c r="ZI19" s="128"/>
      <c r="ZJ19" s="128"/>
      <c r="ZK19" s="128"/>
      <c r="ZL19" s="128"/>
      <c r="ZM19" s="128"/>
      <c r="ZN19" s="128"/>
      <c r="ZO19" s="128"/>
      <c r="ZP19" s="128"/>
      <c r="ZQ19" s="128"/>
      <c r="ZR19" s="128"/>
      <c r="ZS19" s="128"/>
      <c r="ZT19" s="128"/>
      <c r="ZU19" s="128"/>
      <c r="ZV19" s="128"/>
      <c r="ZW19" s="128"/>
      <c r="ZX19" s="128"/>
      <c r="ZY19" s="128"/>
      <c r="ZZ19" s="128"/>
      <c r="AAA19" s="128"/>
      <c r="AAB19" s="128"/>
      <c r="AAC19" s="128"/>
      <c r="AAD19" s="128"/>
      <c r="AAE19" s="128"/>
      <c r="AAF19" s="128"/>
      <c r="AAG19" s="128"/>
      <c r="AAH19" s="128"/>
      <c r="AAI19" s="128"/>
      <c r="AAJ19" s="128"/>
      <c r="AAK19" s="128"/>
      <c r="AAL19" s="128"/>
      <c r="AAM19" s="128"/>
      <c r="AAN19" s="128"/>
      <c r="AAO19" s="128"/>
      <c r="AAP19" s="128"/>
      <c r="AAQ19" s="128"/>
      <c r="AAR19" s="128"/>
      <c r="AAS19" s="128"/>
      <c r="AAT19" s="128"/>
      <c r="AAU19" s="128"/>
      <c r="AAV19" s="128"/>
      <c r="AAW19" s="128"/>
      <c r="AAX19" s="128"/>
      <c r="AAY19" s="128"/>
      <c r="AAZ19" s="128"/>
      <c r="ABA19" s="128"/>
      <c r="ABB19" s="128"/>
      <c r="ABC19" s="128"/>
      <c r="ABD19" s="128"/>
      <c r="ABE19" s="128"/>
      <c r="ABF19" s="128"/>
      <c r="ABG19" s="128"/>
      <c r="ABH19" s="128"/>
      <c r="ABI19" s="128"/>
      <c r="ABJ19" s="128"/>
      <c r="ABK19" s="128"/>
      <c r="ABL19" s="128"/>
      <c r="ABM19" s="128"/>
      <c r="ABN19" s="128"/>
      <c r="ABO19" s="128"/>
      <c r="ABP19" s="128"/>
      <c r="ABQ19" s="128"/>
      <c r="ABR19" s="128"/>
      <c r="ABS19" s="128"/>
      <c r="ABT19" s="128"/>
      <c r="ABU19" s="128"/>
      <c r="ABV19" s="128"/>
      <c r="ABW19" s="128"/>
      <c r="ABX19" s="128"/>
      <c r="ABY19" s="128"/>
      <c r="ABZ19" s="128"/>
      <c r="ACA19" s="128"/>
      <c r="ACB19" s="128"/>
      <c r="ACC19" s="128"/>
      <c r="ACD19" s="128"/>
      <c r="ACE19" s="128"/>
      <c r="ACF19" s="128"/>
      <c r="ACG19" s="128"/>
      <c r="ACH19" s="128"/>
      <c r="ACI19" s="128"/>
      <c r="ACJ19" s="128"/>
      <c r="ACK19" s="128"/>
      <c r="ACL19" s="128"/>
      <c r="ACM19" s="128"/>
      <c r="ACN19" s="128"/>
      <c r="ACO19" s="128"/>
      <c r="ACP19" s="128"/>
      <c r="ACQ19" s="128"/>
      <c r="ACR19" s="128"/>
      <c r="ACS19" s="128"/>
      <c r="ACT19" s="128"/>
      <c r="ACU19" s="128"/>
      <c r="ACV19" s="128"/>
      <c r="ACW19" s="128"/>
      <c r="ACX19" s="128"/>
      <c r="ACY19" s="128"/>
      <c r="ACZ19" s="128"/>
      <c r="ADA19" s="128"/>
      <c r="ADB19" s="128"/>
      <c r="ADC19" s="128"/>
      <c r="ADD19" s="128"/>
      <c r="ADE19" s="128"/>
      <c r="ADF19" s="128"/>
      <c r="ADG19" s="128"/>
      <c r="ADH19" s="128"/>
      <c r="ADI19" s="128"/>
      <c r="ADJ19" s="128"/>
      <c r="ADK19" s="128"/>
      <c r="ADL19" s="128"/>
      <c r="ADM19" s="128"/>
      <c r="ADN19" s="128"/>
      <c r="ADO19" s="128"/>
      <c r="ADP19" s="128"/>
      <c r="ADQ19" s="128"/>
      <c r="ADR19" s="128"/>
      <c r="ADS19" s="128"/>
      <c r="ADT19" s="128"/>
      <c r="ADU19" s="128"/>
      <c r="ADV19" s="128"/>
      <c r="ADW19" s="128"/>
      <c r="ADX19" s="128"/>
      <c r="ADY19" s="128"/>
      <c r="ADZ19" s="128"/>
      <c r="AEA19" s="128"/>
      <c r="AEB19" s="128"/>
      <c r="AEC19" s="128"/>
      <c r="AED19" s="128"/>
      <c r="AEE19" s="128"/>
      <c r="AEF19" s="128"/>
      <c r="AEG19" s="128"/>
      <c r="AEH19" s="128"/>
      <c r="AEI19" s="128"/>
      <c r="AEJ19" s="128"/>
      <c r="AEK19" s="128"/>
      <c r="AEL19" s="128"/>
      <c r="AEM19" s="128"/>
      <c r="AEN19" s="128"/>
      <c r="AEO19" s="128"/>
      <c r="AEP19" s="128"/>
      <c r="AEQ19" s="128"/>
      <c r="AER19" s="128"/>
      <c r="AES19" s="128"/>
      <c r="AET19" s="128"/>
      <c r="AEU19" s="128"/>
      <c r="AEV19" s="128"/>
      <c r="AEW19" s="128"/>
      <c r="AEX19" s="128"/>
      <c r="AEY19" s="128"/>
      <c r="AEZ19" s="128"/>
      <c r="AFA19" s="128"/>
      <c r="AFB19" s="128"/>
      <c r="AFC19" s="128"/>
      <c r="AFD19" s="128"/>
      <c r="AFE19" s="128"/>
      <c r="AFF19" s="128"/>
      <c r="AFG19" s="128"/>
      <c r="AFH19" s="128"/>
      <c r="AFI19" s="128"/>
      <c r="AFJ19" s="128"/>
      <c r="AFK19" s="128"/>
      <c r="AFL19" s="128"/>
      <c r="AFM19" s="128"/>
      <c r="AFN19" s="128"/>
      <c r="AFO19" s="128"/>
      <c r="AFP19" s="128"/>
      <c r="AFQ19" s="128"/>
      <c r="AFR19" s="128"/>
      <c r="AFS19" s="128"/>
      <c r="AFT19" s="128"/>
      <c r="AFU19" s="128"/>
      <c r="AFV19" s="128"/>
      <c r="AFW19" s="128"/>
      <c r="AFX19" s="128"/>
      <c r="AFY19" s="128"/>
      <c r="AFZ19" s="128"/>
      <c r="AGA19" s="128"/>
      <c r="AGB19" s="128"/>
      <c r="AGC19" s="128"/>
      <c r="AGD19" s="128"/>
      <c r="AGE19" s="128"/>
      <c r="AGF19" s="128"/>
      <c r="AGG19" s="128"/>
      <c r="AGH19" s="128"/>
      <c r="AGI19" s="128"/>
      <c r="AGJ19" s="128"/>
      <c r="AGK19" s="128"/>
      <c r="AGL19" s="128"/>
      <c r="AGM19" s="128"/>
      <c r="AGN19" s="128"/>
      <c r="AGO19" s="128"/>
      <c r="AGP19" s="128"/>
      <c r="AGQ19" s="128"/>
      <c r="AGR19" s="128"/>
      <c r="AGS19" s="128"/>
      <c r="AGT19" s="128"/>
      <c r="AGU19" s="128"/>
      <c r="AGV19" s="128"/>
      <c r="AGW19" s="128"/>
      <c r="AGX19" s="128"/>
      <c r="AGY19" s="128"/>
      <c r="AGZ19" s="128"/>
      <c r="AHA19" s="128"/>
      <c r="AHB19" s="128"/>
      <c r="AHC19" s="128"/>
      <c r="AHD19" s="128"/>
      <c r="AHE19" s="128"/>
      <c r="AHF19" s="128"/>
      <c r="AHG19" s="128"/>
      <c r="AHH19" s="128"/>
      <c r="AHI19" s="128"/>
      <c r="AHJ19" s="128"/>
      <c r="AHK19" s="128"/>
      <c r="AHL19" s="128"/>
      <c r="AHM19" s="128"/>
      <c r="AHN19" s="128"/>
      <c r="AHO19" s="128"/>
      <c r="AHP19" s="128"/>
      <c r="AHQ19" s="128"/>
      <c r="AHR19" s="128"/>
      <c r="AHS19" s="128"/>
      <c r="AHT19" s="128"/>
      <c r="AHU19" s="128"/>
      <c r="AHV19" s="128"/>
      <c r="AHW19" s="128"/>
      <c r="AHX19" s="128"/>
      <c r="AHY19" s="128"/>
      <c r="AHZ19" s="128"/>
      <c r="AIA19" s="128"/>
      <c r="AIB19" s="128"/>
      <c r="AIC19" s="128"/>
      <c r="AID19" s="128"/>
      <c r="AIE19" s="128"/>
      <c r="AIF19" s="128"/>
      <c r="AIG19" s="128"/>
      <c r="AIH19" s="128"/>
      <c r="AII19" s="128"/>
      <c r="AIJ19" s="128"/>
      <c r="AIK19" s="128"/>
      <c r="AIL19" s="128"/>
      <c r="AIM19" s="128"/>
      <c r="AIN19" s="128"/>
      <c r="AIO19" s="128"/>
      <c r="AIP19" s="128"/>
      <c r="AIQ19" s="128"/>
      <c r="AIR19" s="128"/>
      <c r="AIS19" s="128"/>
      <c r="AIT19" s="128"/>
      <c r="AIU19" s="128"/>
      <c r="AIV19" s="128"/>
      <c r="AIW19" s="128"/>
      <c r="AIX19" s="128"/>
      <c r="AIY19" s="128"/>
      <c r="AIZ19" s="128"/>
      <c r="AJA19" s="128"/>
      <c r="AJB19" s="128"/>
      <c r="AJC19" s="128"/>
      <c r="AJD19" s="128"/>
      <c r="AJE19" s="128"/>
      <c r="AJF19" s="128"/>
      <c r="AJG19" s="128"/>
      <c r="AJH19" s="128"/>
      <c r="AJI19" s="128"/>
      <c r="AJJ19" s="128"/>
      <c r="AJK19" s="128"/>
      <c r="AJL19" s="128"/>
      <c r="AJM19" s="128"/>
      <c r="AJN19" s="128"/>
      <c r="AJO19" s="128"/>
      <c r="AJP19" s="128"/>
      <c r="AJQ19" s="128"/>
      <c r="AJR19" s="128"/>
      <c r="AJS19" s="128"/>
      <c r="AJT19" s="128"/>
      <c r="AJU19" s="128"/>
      <c r="AJV19" s="128"/>
      <c r="AJW19" s="128"/>
      <c r="AJX19" s="128"/>
      <c r="AJY19" s="128"/>
      <c r="AJZ19" s="128"/>
      <c r="AKA19" s="128"/>
      <c r="AKB19" s="128"/>
      <c r="AKC19" s="128"/>
      <c r="AKD19" s="128"/>
      <c r="AKE19" s="128"/>
      <c r="AKF19" s="128"/>
      <c r="AKG19" s="128"/>
      <c r="AKH19" s="128"/>
      <c r="AKI19" s="128"/>
      <c r="AKJ19" s="128"/>
      <c r="AKK19" s="128"/>
      <c r="AKL19" s="128"/>
      <c r="AKM19" s="128"/>
      <c r="AKN19" s="128"/>
      <c r="AKO19" s="128"/>
      <c r="AKP19" s="128"/>
      <c r="AKQ19" s="128"/>
      <c r="AKR19" s="128"/>
      <c r="AKS19" s="128"/>
      <c r="AKT19" s="128"/>
      <c r="AKU19" s="128"/>
      <c r="AKV19" s="128"/>
      <c r="AKW19" s="128"/>
      <c r="AKX19" s="128"/>
      <c r="AKY19" s="128"/>
      <c r="AKZ19" s="128"/>
      <c r="ALA19" s="128"/>
      <c r="ALB19" s="128"/>
      <c r="ALC19" s="128"/>
      <c r="ALD19" s="128"/>
      <c r="ALE19" s="128"/>
      <c r="ALF19" s="128"/>
      <c r="ALG19" s="128"/>
      <c r="ALH19" s="128"/>
      <c r="ALI19" s="128"/>
      <c r="ALJ19" s="128"/>
      <c r="ALK19" s="128"/>
      <c r="ALL19" s="128"/>
      <c r="ALM19" s="128"/>
      <c r="ALN19" s="128"/>
      <c r="ALO19" s="128"/>
      <c r="ALP19" s="128"/>
      <c r="ALQ19" s="128"/>
      <c r="ALR19" s="128"/>
      <c r="ALS19" s="128"/>
      <c r="ALT19" s="128"/>
      <c r="ALU19" s="128"/>
      <c r="ALV19" s="128"/>
      <c r="ALW19" s="128"/>
      <c r="ALX19" s="128"/>
      <c r="ALY19" s="128"/>
      <c r="ALZ19" s="128"/>
      <c r="AMA19" s="128"/>
      <c r="AMB19" s="128"/>
      <c r="AMC19" s="128"/>
      <c r="AMD19" s="128"/>
      <c r="AME19" s="128"/>
      <c r="AMF19" s="128"/>
      <c r="AMG19" s="128"/>
      <c r="AMH19" s="128"/>
      <c r="AMI19" s="128"/>
      <c r="AMJ19" s="128"/>
    </row>
    <row r="20" customFormat="false" ht="12.85" hidden="false" customHeight="false" outlineLevel="0" collapsed="false">
      <c r="A20" s="129" t="s">
        <v>231</v>
      </c>
      <c r="B20" s="147" t="n">
        <f aca="false">B18*B16</f>
        <v>2.60393983732113</v>
      </c>
      <c r="C20" s="128"/>
      <c r="D20" s="128"/>
      <c r="E20" s="31"/>
      <c r="F20" s="130"/>
      <c r="G20" s="128"/>
      <c r="H20" s="128"/>
      <c r="I20" s="31"/>
      <c r="J20" s="147"/>
      <c r="K20" s="128"/>
      <c r="L20" s="128"/>
      <c r="M20" s="128"/>
      <c r="N20" s="128"/>
      <c r="O20" s="128"/>
      <c r="P20" s="128"/>
      <c r="Q20" s="128"/>
      <c r="R20" s="128"/>
      <c r="S20" s="128"/>
      <c r="T20" s="128"/>
      <c r="U20" s="128"/>
      <c r="V20" s="128"/>
      <c r="W20" s="128"/>
      <c r="X20" s="128"/>
      <c r="Y20" s="128"/>
      <c r="Z20" s="128"/>
      <c r="AA20" s="128"/>
      <c r="AB20" s="128"/>
      <c r="AC20" s="128"/>
      <c r="AD20" s="128"/>
      <c r="AE20" s="128"/>
      <c r="AF20" s="128"/>
      <c r="AG20" s="128"/>
      <c r="AH20" s="128"/>
      <c r="AI20" s="128"/>
      <c r="AJ20" s="128"/>
      <c r="AK20" s="128"/>
      <c r="AL20" s="128"/>
      <c r="AM20" s="128"/>
      <c r="AN20" s="128"/>
      <c r="AO20" s="128"/>
      <c r="AP20" s="128"/>
      <c r="AQ20" s="128"/>
      <c r="AR20" s="128"/>
      <c r="AS20" s="128"/>
      <c r="AT20" s="128"/>
      <c r="AU20" s="128"/>
      <c r="AV20" s="128"/>
      <c r="AW20" s="128"/>
      <c r="AX20" s="128"/>
      <c r="AY20" s="128"/>
      <c r="AZ20" s="128"/>
      <c r="BA20" s="128"/>
      <c r="BB20" s="128"/>
      <c r="BC20" s="128"/>
      <c r="BD20" s="128"/>
      <c r="BE20" s="128"/>
      <c r="BF20" s="128"/>
      <c r="BG20" s="128"/>
      <c r="BH20" s="128"/>
      <c r="BI20" s="128"/>
      <c r="BJ20" s="128"/>
      <c r="BK20" s="128"/>
      <c r="BL20" s="128"/>
      <c r="BM20" s="128"/>
      <c r="BN20" s="128"/>
      <c r="BO20" s="128"/>
      <c r="BP20" s="128"/>
      <c r="BQ20" s="128"/>
      <c r="BR20" s="128"/>
      <c r="BS20" s="128"/>
      <c r="BT20" s="128"/>
      <c r="BU20" s="128"/>
      <c r="BV20" s="128"/>
      <c r="BW20" s="128"/>
      <c r="BX20" s="128"/>
      <c r="BY20" s="128"/>
      <c r="BZ20" s="128"/>
      <c r="CA20" s="128"/>
      <c r="CB20" s="128"/>
      <c r="CC20" s="128"/>
      <c r="CD20" s="128"/>
      <c r="CE20" s="128"/>
      <c r="CF20" s="128"/>
      <c r="CG20" s="128"/>
      <c r="CH20" s="128"/>
      <c r="CI20" s="128"/>
      <c r="CJ20" s="128"/>
      <c r="CK20" s="128"/>
      <c r="CL20" s="128"/>
      <c r="CM20" s="128"/>
      <c r="CN20" s="128"/>
      <c r="CO20" s="128"/>
      <c r="CP20" s="128"/>
      <c r="CQ20" s="128"/>
      <c r="CR20" s="128"/>
      <c r="CS20" s="128"/>
      <c r="CT20" s="128"/>
      <c r="CU20" s="128"/>
      <c r="CV20" s="128"/>
      <c r="CW20" s="128"/>
      <c r="CX20" s="128"/>
      <c r="CY20" s="128"/>
      <c r="CZ20" s="128"/>
      <c r="DA20" s="128"/>
      <c r="DB20" s="128"/>
      <c r="DC20" s="128"/>
      <c r="DD20" s="128"/>
      <c r="DE20" s="128"/>
      <c r="DF20" s="128"/>
      <c r="DG20" s="128"/>
      <c r="DH20" s="128"/>
      <c r="DI20" s="128"/>
      <c r="DJ20" s="128"/>
      <c r="DK20" s="128"/>
      <c r="DL20" s="128"/>
      <c r="DM20" s="128"/>
      <c r="DN20" s="128"/>
      <c r="DO20" s="128"/>
      <c r="DP20" s="128"/>
      <c r="DQ20" s="128"/>
      <c r="DR20" s="128"/>
      <c r="DS20" s="128"/>
      <c r="DT20" s="128"/>
      <c r="DU20" s="128"/>
      <c r="DV20" s="128"/>
      <c r="DW20" s="128"/>
      <c r="DX20" s="128"/>
      <c r="DY20" s="128"/>
      <c r="DZ20" s="128"/>
      <c r="EA20" s="128"/>
      <c r="EB20" s="128"/>
      <c r="EC20" s="128"/>
      <c r="ED20" s="128"/>
      <c r="EE20" s="128"/>
      <c r="EF20" s="128"/>
      <c r="EG20" s="128"/>
      <c r="EH20" s="128"/>
      <c r="EI20" s="128"/>
      <c r="EJ20" s="128"/>
      <c r="EK20" s="128"/>
      <c r="EL20" s="128"/>
      <c r="EM20" s="128"/>
      <c r="EN20" s="128"/>
      <c r="EO20" s="128"/>
      <c r="EP20" s="128"/>
      <c r="EQ20" s="128"/>
      <c r="ER20" s="128"/>
      <c r="ES20" s="128"/>
      <c r="ET20" s="128"/>
      <c r="EU20" s="128"/>
      <c r="EV20" s="128"/>
      <c r="EW20" s="128"/>
      <c r="EX20" s="128"/>
      <c r="EY20" s="128"/>
      <c r="EZ20" s="128"/>
      <c r="FA20" s="128"/>
      <c r="FB20" s="128"/>
      <c r="FC20" s="128"/>
      <c r="FD20" s="128"/>
      <c r="FE20" s="128"/>
      <c r="FF20" s="128"/>
      <c r="FG20" s="128"/>
      <c r="FH20" s="128"/>
      <c r="FI20" s="128"/>
      <c r="FJ20" s="128"/>
      <c r="FK20" s="128"/>
      <c r="FL20" s="128"/>
      <c r="FM20" s="128"/>
      <c r="FN20" s="128"/>
      <c r="FO20" s="128"/>
      <c r="FP20" s="128"/>
      <c r="FQ20" s="128"/>
      <c r="FR20" s="128"/>
      <c r="FS20" s="128"/>
      <c r="FT20" s="128"/>
      <c r="FU20" s="128"/>
      <c r="FV20" s="128"/>
      <c r="FW20" s="128"/>
      <c r="FX20" s="128"/>
      <c r="FY20" s="128"/>
      <c r="FZ20" s="128"/>
      <c r="GA20" s="128"/>
      <c r="GB20" s="128"/>
      <c r="GC20" s="128"/>
      <c r="GD20" s="128"/>
      <c r="GE20" s="128"/>
      <c r="GF20" s="128"/>
      <c r="GG20" s="128"/>
      <c r="GH20" s="128"/>
      <c r="GI20" s="128"/>
      <c r="GJ20" s="128"/>
      <c r="GK20" s="128"/>
      <c r="GL20" s="128"/>
      <c r="GM20" s="128"/>
      <c r="GN20" s="128"/>
      <c r="GO20" s="128"/>
      <c r="GP20" s="128"/>
      <c r="GQ20" s="128"/>
      <c r="GR20" s="128"/>
      <c r="GS20" s="128"/>
      <c r="GT20" s="128"/>
      <c r="GU20" s="128"/>
      <c r="GV20" s="128"/>
      <c r="GW20" s="128"/>
      <c r="GX20" s="128"/>
      <c r="GY20" s="128"/>
      <c r="GZ20" s="128"/>
      <c r="HA20" s="128"/>
      <c r="HB20" s="128"/>
      <c r="HC20" s="128"/>
      <c r="HD20" s="128"/>
      <c r="HE20" s="128"/>
      <c r="HF20" s="128"/>
      <c r="HG20" s="128"/>
      <c r="HH20" s="128"/>
      <c r="HI20" s="128"/>
      <c r="HJ20" s="128"/>
      <c r="HK20" s="128"/>
      <c r="HL20" s="128"/>
      <c r="HM20" s="128"/>
      <c r="HN20" s="128"/>
      <c r="HO20" s="128"/>
      <c r="HP20" s="128"/>
      <c r="HQ20" s="128"/>
      <c r="HR20" s="128"/>
      <c r="HS20" s="128"/>
      <c r="HT20" s="128"/>
      <c r="HU20" s="128"/>
      <c r="HV20" s="128"/>
      <c r="HW20" s="128"/>
      <c r="HX20" s="128"/>
      <c r="HY20" s="128"/>
      <c r="HZ20" s="128"/>
      <c r="IA20" s="128"/>
      <c r="IB20" s="128"/>
      <c r="IC20" s="128"/>
      <c r="ID20" s="128"/>
      <c r="IE20" s="128"/>
      <c r="IF20" s="128"/>
      <c r="IG20" s="128"/>
      <c r="IH20" s="128"/>
      <c r="II20" s="128"/>
      <c r="IJ20" s="128"/>
      <c r="IK20" s="128"/>
      <c r="IL20" s="128"/>
      <c r="IM20" s="128"/>
      <c r="IN20" s="128"/>
      <c r="IO20" s="128"/>
      <c r="IP20" s="128"/>
      <c r="IQ20" s="128"/>
      <c r="IR20" s="128"/>
      <c r="IS20" s="128"/>
      <c r="IT20" s="128"/>
      <c r="IU20" s="128"/>
      <c r="IV20" s="128"/>
      <c r="IW20" s="128"/>
      <c r="IX20" s="128"/>
      <c r="IY20" s="128"/>
      <c r="IZ20" s="128"/>
      <c r="JA20" s="128"/>
      <c r="JB20" s="128"/>
      <c r="JC20" s="128"/>
      <c r="JD20" s="128"/>
      <c r="JE20" s="128"/>
      <c r="JF20" s="128"/>
      <c r="JG20" s="128"/>
      <c r="JH20" s="128"/>
      <c r="JI20" s="128"/>
      <c r="JJ20" s="128"/>
      <c r="JK20" s="128"/>
      <c r="JL20" s="128"/>
      <c r="JM20" s="128"/>
      <c r="JN20" s="128"/>
      <c r="JO20" s="128"/>
      <c r="JP20" s="128"/>
      <c r="JQ20" s="128"/>
      <c r="JR20" s="128"/>
      <c r="JS20" s="128"/>
      <c r="JT20" s="128"/>
      <c r="JU20" s="128"/>
      <c r="JV20" s="128"/>
      <c r="JW20" s="128"/>
      <c r="JX20" s="128"/>
      <c r="JY20" s="128"/>
      <c r="JZ20" s="128"/>
      <c r="KA20" s="128"/>
      <c r="KB20" s="128"/>
      <c r="KC20" s="128"/>
      <c r="KD20" s="128"/>
      <c r="KE20" s="128"/>
      <c r="KF20" s="128"/>
      <c r="KG20" s="128"/>
      <c r="KH20" s="128"/>
      <c r="KI20" s="128"/>
      <c r="KJ20" s="128"/>
      <c r="KK20" s="128"/>
      <c r="KL20" s="128"/>
      <c r="KM20" s="128"/>
      <c r="KN20" s="128"/>
      <c r="KO20" s="128"/>
      <c r="KP20" s="128"/>
      <c r="KQ20" s="128"/>
      <c r="KR20" s="128"/>
      <c r="KS20" s="128"/>
      <c r="KT20" s="128"/>
      <c r="KU20" s="128"/>
      <c r="KV20" s="128"/>
      <c r="KW20" s="128"/>
      <c r="KX20" s="128"/>
      <c r="KY20" s="128"/>
      <c r="KZ20" s="128"/>
      <c r="LA20" s="128"/>
      <c r="LB20" s="128"/>
      <c r="LC20" s="128"/>
      <c r="LD20" s="128"/>
      <c r="LE20" s="128"/>
      <c r="LF20" s="128"/>
      <c r="LG20" s="128"/>
      <c r="LH20" s="128"/>
      <c r="LI20" s="128"/>
      <c r="LJ20" s="128"/>
      <c r="LK20" s="128"/>
      <c r="LL20" s="128"/>
      <c r="LM20" s="128"/>
      <c r="LN20" s="128"/>
      <c r="LO20" s="128"/>
      <c r="LP20" s="128"/>
      <c r="LQ20" s="128"/>
      <c r="LR20" s="128"/>
      <c r="LS20" s="128"/>
      <c r="LT20" s="128"/>
      <c r="LU20" s="128"/>
      <c r="LV20" s="128"/>
      <c r="LW20" s="128"/>
      <c r="LX20" s="128"/>
      <c r="LY20" s="128"/>
      <c r="LZ20" s="128"/>
      <c r="MA20" s="128"/>
      <c r="MB20" s="128"/>
      <c r="MC20" s="128"/>
      <c r="MD20" s="128"/>
      <c r="ME20" s="128"/>
      <c r="MF20" s="128"/>
      <c r="MG20" s="128"/>
      <c r="MH20" s="128"/>
      <c r="MI20" s="128"/>
      <c r="MJ20" s="128"/>
      <c r="MK20" s="128"/>
      <c r="ML20" s="128"/>
      <c r="MM20" s="128"/>
      <c r="MN20" s="128"/>
      <c r="MO20" s="128"/>
      <c r="MP20" s="128"/>
      <c r="MQ20" s="128"/>
      <c r="MR20" s="128"/>
      <c r="MS20" s="128"/>
      <c r="MT20" s="128"/>
      <c r="MU20" s="128"/>
      <c r="MV20" s="128"/>
      <c r="MW20" s="128"/>
      <c r="MX20" s="128"/>
      <c r="MY20" s="128"/>
      <c r="MZ20" s="128"/>
      <c r="NA20" s="128"/>
      <c r="NB20" s="128"/>
      <c r="NC20" s="128"/>
      <c r="ND20" s="128"/>
      <c r="NE20" s="128"/>
      <c r="NF20" s="128"/>
      <c r="NG20" s="128"/>
      <c r="NH20" s="128"/>
      <c r="NI20" s="128"/>
      <c r="NJ20" s="128"/>
      <c r="NK20" s="128"/>
      <c r="NL20" s="128"/>
      <c r="NM20" s="128"/>
      <c r="NN20" s="128"/>
      <c r="NO20" s="128"/>
      <c r="NP20" s="128"/>
      <c r="NQ20" s="128"/>
      <c r="NR20" s="128"/>
      <c r="NS20" s="128"/>
      <c r="NT20" s="128"/>
      <c r="NU20" s="128"/>
      <c r="NV20" s="128"/>
      <c r="NW20" s="128"/>
      <c r="NX20" s="128"/>
      <c r="NY20" s="128"/>
      <c r="NZ20" s="128"/>
      <c r="OA20" s="128"/>
      <c r="OB20" s="128"/>
      <c r="OC20" s="128"/>
      <c r="OD20" s="128"/>
      <c r="OE20" s="128"/>
      <c r="OF20" s="128"/>
      <c r="OG20" s="128"/>
      <c r="OH20" s="128"/>
      <c r="OI20" s="128"/>
      <c r="OJ20" s="128"/>
      <c r="OK20" s="128"/>
      <c r="OL20" s="128"/>
      <c r="OM20" s="128"/>
      <c r="ON20" s="128"/>
      <c r="OO20" s="128"/>
      <c r="OP20" s="128"/>
      <c r="OQ20" s="128"/>
      <c r="OR20" s="128"/>
      <c r="OS20" s="128"/>
      <c r="OT20" s="128"/>
      <c r="OU20" s="128"/>
      <c r="OV20" s="128"/>
      <c r="OW20" s="128"/>
      <c r="OX20" s="128"/>
      <c r="OY20" s="128"/>
      <c r="OZ20" s="128"/>
      <c r="PA20" s="128"/>
      <c r="PB20" s="128"/>
      <c r="PC20" s="128"/>
      <c r="PD20" s="128"/>
      <c r="PE20" s="128"/>
      <c r="PF20" s="128"/>
      <c r="PG20" s="128"/>
      <c r="PH20" s="128"/>
      <c r="PI20" s="128"/>
      <c r="PJ20" s="128"/>
      <c r="PK20" s="128"/>
      <c r="PL20" s="128"/>
      <c r="PM20" s="128"/>
      <c r="PN20" s="128"/>
      <c r="PO20" s="128"/>
      <c r="PP20" s="128"/>
      <c r="PQ20" s="128"/>
      <c r="PR20" s="128"/>
      <c r="PS20" s="128"/>
      <c r="PT20" s="128"/>
      <c r="PU20" s="128"/>
      <c r="PV20" s="128"/>
      <c r="PW20" s="128"/>
      <c r="PX20" s="128"/>
      <c r="PY20" s="128"/>
      <c r="PZ20" s="128"/>
      <c r="QA20" s="128"/>
      <c r="QB20" s="128"/>
      <c r="QC20" s="128"/>
      <c r="QD20" s="128"/>
      <c r="QE20" s="128"/>
      <c r="QF20" s="128"/>
      <c r="QG20" s="128"/>
      <c r="QH20" s="128"/>
      <c r="QI20" s="128"/>
      <c r="QJ20" s="128"/>
      <c r="QK20" s="128"/>
      <c r="QL20" s="128"/>
      <c r="QM20" s="128"/>
      <c r="QN20" s="128"/>
      <c r="QO20" s="128"/>
      <c r="QP20" s="128"/>
      <c r="QQ20" s="128"/>
      <c r="QR20" s="128"/>
      <c r="QS20" s="128"/>
      <c r="QT20" s="128"/>
      <c r="QU20" s="128"/>
      <c r="QV20" s="128"/>
      <c r="QW20" s="128"/>
      <c r="QX20" s="128"/>
      <c r="QY20" s="128"/>
      <c r="QZ20" s="128"/>
      <c r="RA20" s="128"/>
      <c r="RB20" s="128"/>
      <c r="RC20" s="128"/>
      <c r="RD20" s="128"/>
      <c r="RE20" s="128"/>
      <c r="RF20" s="128"/>
      <c r="RG20" s="128"/>
      <c r="RH20" s="128"/>
      <c r="RI20" s="128"/>
      <c r="RJ20" s="128"/>
      <c r="RK20" s="128"/>
      <c r="RL20" s="128"/>
      <c r="RM20" s="128"/>
      <c r="RN20" s="128"/>
      <c r="RO20" s="128"/>
      <c r="RP20" s="128"/>
      <c r="RQ20" s="128"/>
      <c r="RR20" s="128"/>
      <c r="RS20" s="128"/>
      <c r="RT20" s="128"/>
      <c r="RU20" s="128"/>
      <c r="RV20" s="128"/>
      <c r="RW20" s="128"/>
      <c r="RX20" s="128"/>
      <c r="RY20" s="128"/>
      <c r="RZ20" s="128"/>
      <c r="SA20" s="128"/>
      <c r="SB20" s="128"/>
      <c r="SC20" s="128"/>
      <c r="SD20" s="128"/>
      <c r="SE20" s="128"/>
      <c r="SF20" s="128"/>
      <c r="SG20" s="128"/>
      <c r="SH20" s="128"/>
      <c r="SI20" s="128"/>
      <c r="SJ20" s="128"/>
      <c r="SK20" s="128"/>
      <c r="SL20" s="128"/>
      <c r="SM20" s="128"/>
      <c r="SN20" s="128"/>
      <c r="SO20" s="128"/>
      <c r="SP20" s="128"/>
      <c r="SQ20" s="128"/>
      <c r="SR20" s="128"/>
      <c r="SS20" s="128"/>
      <c r="ST20" s="128"/>
      <c r="SU20" s="128"/>
      <c r="SV20" s="128"/>
      <c r="SW20" s="128"/>
      <c r="SX20" s="128"/>
      <c r="SY20" s="128"/>
      <c r="SZ20" s="128"/>
      <c r="TA20" s="128"/>
      <c r="TB20" s="128"/>
      <c r="TC20" s="128"/>
      <c r="TD20" s="128"/>
      <c r="TE20" s="128"/>
      <c r="TF20" s="128"/>
      <c r="TG20" s="128"/>
      <c r="TH20" s="128"/>
      <c r="TI20" s="128"/>
      <c r="TJ20" s="128"/>
      <c r="TK20" s="128"/>
      <c r="TL20" s="128"/>
      <c r="TM20" s="128"/>
      <c r="TN20" s="128"/>
      <c r="TO20" s="128"/>
      <c r="TP20" s="128"/>
      <c r="TQ20" s="128"/>
      <c r="TR20" s="128"/>
      <c r="TS20" s="128"/>
      <c r="TT20" s="128"/>
      <c r="TU20" s="128"/>
      <c r="TV20" s="128"/>
      <c r="TW20" s="128"/>
      <c r="TX20" s="128"/>
      <c r="TY20" s="128"/>
      <c r="TZ20" s="128"/>
      <c r="UA20" s="128"/>
      <c r="UB20" s="128"/>
      <c r="UC20" s="128"/>
      <c r="UD20" s="128"/>
      <c r="UE20" s="128"/>
      <c r="UF20" s="128"/>
      <c r="UG20" s="128"/>
      <c r="UH20" s="128"/>
      <c r="UI20" s="128"/>
      <c r="UJ20" s="128"/>
      <c r="UK20" s="128"/>
      <c r="UL20" s="128"/>
      <c r="UM20" s="128"/>
      <c r="UN20" s="128"/>
      <c r="UO20" s="128"/>
      <c r="UP20" s="128"/>
      <c r="UQ20" s="128"/>
      <c r="UR20" s="128"/>
      <c r="US20" s="128"/>
      <c r="UT20" s="128"/>
      <c r="UU20" s="128"/>
      <c r="UV20" s="128"/>
      <c r="UW20" s="128"/>
      <c r="UX20" s="128"/>
      <c r="UY20" s="128"/>
      <c r="UZ20" s="128"/>
      <c r="VA20" s="128"/>
      <c r="VB20" s="128"/>
      <c r="VC20" s="128"/>
      <c r="VD20" s="128"/>
      <c r="VE20" s="128"/>
      <c r="VF20" s="128"/>
      <c r="VG20" s="128"/>
      <c r="VH20" s="128"/>
      <c r="VI20" s="128"/>
      <c r="VJ20" s="128"/>
      <c r="VK20" s="128"/>
      <c r="VL20" s="128"/>
      <c r="VM20" s="128"/>
      <c r="VN20" s="128"/>
      <c r="VO20" s="128"/>
      <c r="VP20" s="128"/>
      <c r="VQ20" s="128"/>
      <c r="VR20" s="128"/>
      <c r="VS20" s="128"/>
      <c r="VT20" s="128"/>
      <c r="VU20" s="128"/>
      <c r="VV20" s="128"/>
      <c r="VW20" s="128"/>
      <c r="VX20" s="128"/>
      <c r="VY20" s="128"/>
      <c r="VZ20" s="128"/>
      <c r="WA20" s="128"/>
      <c r="WB20" s="128"/>
      <c r="WC20" s="128"/>
      <c r="WD20" s="128"/>
      <c r="WE20" s="128"/>
      <c r="WF20" s="128"/>
      <c r="WG20" s="128"/>
      <c r="WH20" s="128"/>
      <c r="WI20" s="128"/>
      <c r="WJ20" s="128"/>
      <c r="WK20" s="128"/>
      <c r="WL20" s="128"/>
      <c r="WM20" s="128"/>
      <c r="WN20" s="128"/>
      <c r="WO20" s="128"/>
      <c r="WP20" s="128"/>
      <c r="WQ20" s="128"/>
      <c r="WR20" s="128"/>
      <c r="WS20" s="128"/>
      <c r="WT20" s="128"/>
      <c r="WU20" s="128"/>
      <c r="WV20" s="128"/>
      <c r="WW20" s="128"/>
      <c r="WX20" s="128"/>
      <c r="WY20" s="128"/>
      <c r="WZ20" s="128"/>
      <c r="XA20" s="128"/>
      <c r="XB20" s="128"/>
      <c r="XC20" s="128"/>
      <c r="XD20" s="128"/>
      <c r="XE20" s="128"/>
      <c r="XF20" s="128"/>
      <c r="XG20" s="128"/>
      <c r="XH20" s="128"/>
      <c r="XI20" s="128"/>
      <c r="XJ20" s="128"/>
      <c r="XK20" s="128"/>
      <c r="XL20" s="128"/>
      <c r="XM20" s="128"/>
      <c r="XN20" s="128"/>
      <c r="XO20" s="128"/>
      <c r="XP20" s="128"/>
      <c r="XQ20" s="128"/>
      <c r="XR20" s="128"/>
      <c r="XS20" s="128"/>
      <c r="XT20" s="128"/>
      <c r="XU20" s="128"/>
      <c r="XV20" s="128"/>
      <c r="XW20" s="128"/>
      <c r="XX20" s="128"/>
      <c r="XY20" s="128"/>
      <c r="XZ20" s="128"/>
      <c r="YA20" s="128"/>
      <c r="YB20" s="128"/>
      <c r="YC20" s="128"/>
      <c r="YD20" s="128"/>
      <c r="YE20" s="128"/>
      <c r="YF20" s="128"/>
      <c r="YG20" s="128"/>
      <c r="YH20" s="128"/>
      <c r="YI20" s="128"/>
      <c r="YJ20" s="128"/>
      <c r="YK20" s="128"/>
      <c r="YL20" s="128"/>
      <c r="YM20" s="128"/>
      <c r="YN20" s="128"/>
      <c r="YO20" s="128"/>
      <c r="YP20" s="128"/>
      <c r="YQ20" s="128"/>
      <c r="YR20" s="128"/>
      <c r="YS20" s="128"/>
      <c r="YT20" s="128"/>
      <c r="YU20" s="128"/>
      <c r="YV20" s="128"/>
      <c r="YW20" s="128"/>
      <c r="YX20" s="128"/>
      <c r="YY20" s="128"/>
      <c r="YZ20" s="128"/>
      <c r="ZA20" s="128"/>
      <c r="ZB20" s="128"/>
      <c r="ZC20" s="128"/>
      <c r="ZD20" s="128"/>
      <c r="ZE20" s="128"/>
      <c r="ZF20" s="128"/>
      <c r="ZG20" s="128"/>
      <c r="ZH20" s="128"/>
      <c r="ZI20" s="128"/>
      <c r="ZJ20" s="128"/>
      <c r="ZK20" s="128"/>
      <c r="ZL20" s="128"/>
      <c r="ZM20" s="128"/>
      <c r="ZN20" s="128"/>
      <c r="ZO20" s="128"/>
      <c r="ZP20" s="128"/>
      <c r="ZQ20" s="128"/>
      <c r="ZR20" s="128"/>
      <c r="ZS20" s="128"/>
      <c r="ZT20" s="128"/>
      <c r="ZU20" s="128"/>
      <c r="ZV20" s="128"/>
      <c r="ZW20" s="128"/>
      <c r="ZX20" s="128"/>
      <c r="ZY20" s="128"/>
      <c r="ZZ20" s="128"/>
      <c r="AAA20" s="128"/>
      <c r="AAB20" s="128"/>
      <c r="AAC20" s="128"/>
      <c r="AAD20" s="128"/>
      <c r="AAE20" s="128"/>
      <c r="AAF20" s="128"/>
      <c r="AAG20" s="128"/>
      <c r="AAH20" s="128"/>
      <c r="AAI20" s="128"/>
      <c r="AAJ20" s="128"/>
      <c r="AAK20" s="128"/>
      <c r="AAL20" s="128"/>
      <c r="AAM20" s="128"/>
      <c r="AAN20" s="128"/>
      <c r="AAO20" s="128"/>
      <c r="AAP20" s="128"/>
      <c r="AAQ20" s="128"/>
      <c r="AAR20" s="128"/>
      <c r="AAS20" s="128"/>
      <c r="AAT20" s="128"/>
      <c r="AAU20" s="128"/>
      <c r="AAV20" s="128"/>
      <c r="AAW20" s="128"/>
      <c r="AAX20" s="128"/>
      <c r="AAY20" s="128"/>
      <c r="AAZ20" s="128"/>
      <c r="ABA20" s="128"/>
      <c r="ABB20" s="128"/>
      <c r="ABC20" s="128"/>
      <c r="ABD20" s="128"/>
      <c r="ABE20" s="128"/>
      <c r="ABF20" s="128"/>
      <c r="ABG20" s="128"/>
      <c r="ABH20" s="128"/>
      <c r="ABI20" s="128"/>
      <c r="ABJ20" s="128"/>
      <c r="ABK20" s="128"/>
      <c r="ABL20" s="128"/>
      <c r="ABM20" s="128"/>
      <c r="ABN20" s="128"/>
      <c r="ABO20" s="128"/>
      <c r="ABP20" s="128"/>
      <c r="ABQ20" s="128"/>
      <c r="ABR20" s="128"/>
      <c r="ABS20" s="128"/>
      <c r="ABT20" s="128"/>
      <c r="ABU20" s="128"/>
      <c r="ABV20" s="128"/>
      <c r="ABW20" s="128"/>
      <c r="ABX20" s="128"/>
      <c r="ABY20" s="128"/>
      <c r="ABZ20" s="128"/>
      <c r="ACA20" s="128"/>
      <c r="ACB20" s="128"/>
      <c r="ACC20" s="128"/>
      <c r="ACD20" s="128"/>
      <c r="ACE20" s="128"/>
      <c r="ACF20" s="128"/>
      <c r="ACG20" s="128"/>
      <c r="ACH20" s="128"/>
      <c r="ACI20" s="128"/>
      <c r="ACJ20" s="128"/>
      <c r="ACK20" s="128"/>
      <c r="ACL20" s="128"/>
      <c r="ACM20" s="128"/>
      <c r="ACN20" s="128"/>
      <c r="ACO20" s="128"/>
      <c r="ACP20" s="128"/>
      <c r="ACQ20" s="128"/>
      <c r="ACR20" s="128"/>
      <c r="ACS20" s="128"/>
      <c r="ACT20" s="128"/>
      <c r="ACU20" s="128"/>
      <c r="ACV20" s="128"/>
      <c r="ACW20" s="128"/>
      <c r="ACX20" s="128"/>
      <c r="ACY20" s="128"/>
      <c r="ACZ20" s="128"/>
      <c r="ADA20" s="128"/>
      <c r="ADB20" s="128"/>
      <c r="ADC20" s="128"/>
      <c r="ADD20" s="128"/>
      <c r="ADE20" s="128"/>
      <c r="ADF20" s="128"/>
      <c r="ADG20" s="128"/>
      <c r="ADH20" s="128"/>
      <c r="ADI20" s="128"/>
      <c r="ADJ20" s="128"/>
      <c r="ADK20" s="128"/>
      <c r="ADL20" s="128"/>
      <c r="ADM20" s="128"/>
      <c r="ADN20" s="128"/>
      <c r="ADO20" s="128"/>
      <c r="ADP20" s="128"/>
      <c r="ADQ20" s="128"/>
      <c r="ADR20" s="128"/>
      <c r="ADS20" s="128"/>
      <c r="ADT20" s="128"/>
      <c r="ADU20" s="128"/>
      <c r="ADV20" s="128"/>
      <c r="ADW20" s="128"/>
      <c r="ADX20" s="128"/>
      <c r="ADY20" s="128"/>
      <c r="ADZ20" s="128"/>
      <c r="AEA20" s="128"/>
      <c r="AEB20" s="128"/>
      <c r="AEC20" s="128"/>
      <c r="AED20" s="128"/>
      <c r="AEE20" s="128"/>
      <c r="AEF20" s="128"/>
      <c r="AEG20" s="128"/>
      <c r="AEH20" s="128"/>
      <c r="AEI20" s="128"/>
      <c r="AEJ20" s="128"/>
      <c r="AEK20" s="128"/>
      <c r="AEL20" s="128"/>
      <c r="AEM20" s="128"/>
      <c r="AEN20" s="128"/>
      <c r="AEO20" s="128"/>
      <c r="AEP20" s="128"/>
      <c r="AEQ20" s="128"/>
      <c r="AER20" s="128"/>
      <c r="AES20" s="128"/>
      <c r="AET20" s="128"/>
      <c r="AEU20" s="128"/>
      <c r="AEV20" s="128"/>
      <c r="AEW20" s="128"/>
      <c r="AEX20" s="128"/>
      <c r="AEY20" s="128"/>
      <c r="AEZ20" s="128"/>
      <c r="AFA20" s="128"/>
      <c r="AFB20" s="128"/>
      <c r="AFC20" s="128"/>
      <c r="AFD20" s="128"/>
      <c r="AFE20" s="128"/>
      <c r="AFF20" s="128"/>
      <c r="AFG20" s="128"/>
      <c r="AFH20" s="128"/>
      <c r="AFI20" s="128"/>
      <c r="AFJ20" s="128"/>
      <c r="AFK20" s="128"/>
      <c r="AFL20" s="128"/>
      <c r="AFM20" s="128"/>
      <c r="AFN20" s="128"/>
      <c r="AFO20" s="128"/>
      <c r="AFP20" s="128"/>
      <c r="AFQ20" s="128"/>
      <c r="AFR20" s="128"/>
      <c r="AFS20" s="128"/>
      <c r="AFT20" s="128"/>
      <c r="AFU20" s="128"/>
      <c r="AFV20" s="128"/>
      <c r="AFW20" s="128"/>
      <c r="AFX20" s="128"/>
      <c r="AFY20" s="128"/>
      <c r="AFZ20" s="128"/>
      <c r="AGA20" s="128"/>
      <c r="AGB20" s="128"/>
      <c r="AGC20" s="128"/>
      <c r="AGD20" s="128"/>
      <c r="AGE20" s="128"/>
      <c r="AGF20" s="128"/>
      <c r="AGG20" s="128"/>
      <c r="AGH20" s="128"/>
      <c r="AGI20" s="128"/>
      <c r="AGJ20" s="128"/>
      <c r="AGK20" s="128"/>
      <c r="AGL20" s="128"/>
      <c r="AGM20" s="128"/>
      <c r="AGN20" s="128"/>
      <c r="AGO20" s="128"/>
      <c r="AGP20" s="128"/>
      <c r="AGQ20" s="128"/>
      <c r="AGR20" s="128"/>
      <c r="AGS20" s="128"/>
      <c r="AGT20" s="128"/>
      <c r="AGU20" s="128"/>
      <c r="AGV20" s="128"/>
      <c r="AGW20" s="128"/>
      <c r="AGX20" s="128"/>
      <c r="AGY20" s="128"/>
      <c r="AGZ20" s="128"/>
      <c r="AHA20" s="128"/>
      <c r="AHB20" s="128"/>
      <c r="AHC20" s="128"/>
      <c r="AHD20" s="128"/>
      <c r="AHE20" s="128"/>
      <c r="AHF20" s="128"/>
      <c r="AHG20" s="128"/>
      <c r="AHH20" s="128"/>
      <c r="AHI20" s="128"/>
      <c r="AHJ20" s="128"/>
      <c r="AHK20" s="128"/>
      <c r="AHL20" s="128"/>
      <c r="AHM20" s="128"/>
      <c r="AHN20" s="128"/>
      <c r="AHO20" s="128"/>
      <c r="AHP20" s="128"/>
      <c r="AHQ20" s="128"/>
      <c r="AHR20" s="128"/>
      <c r="AHS20" s="128"/>
      <c r="AHT20" s="128"/>
      <c r="AHU20" s="128"/>
      <c r="AHV20" s="128"/>
      <c r="AHW20" s="128"/>
      <c r="AHX20" s="128"/>
      <c r="AHY20" s="128"/>
      <c r="AHZ20" s="128"/>
      <c r="AIA20" s="128"/>
      <c r="AIB20" s="128"/>
      <c r="AIC20" s="128"/>
      <c r="AID20" s="128"/>
      <c r="AIE20" s="128"/>
      <c r="AIF20" s="128"/>
      <c r="AIG20" s="128"/>
      <c r="AIH20" s="128"/>
      <c r="AII20" s="128"/>
      <c r="AIJ20" s="128"/>
      <c r="AIK20" s="128"/>
      <c r="AIL20" s="128"/>
      <c r="AIM20" s="128"/>
      <c r="AIN20" s="128"/>
      <c r="AIO20" s="128"/>
      <c r="AIP20" s="128"/>
      <c r="AIQ20" s="128"/>
      <c r="AIR20" s="128"/>
      <c r="AIS20" s="128"/>
      <c r="AIT20" s="128"/>
      <c r="AIU20" s="128"/>
      <c r="AIV20" s="128"/>
      <c r="AIW20" s="128"/>
      <c r="AIX20" s="128"/>
      <c r="AIY20" s="128"/>
      <c r="AIZ20" s="128"/>
      <c r="AJA20" s="128"/>
      <c r="AJB20" s="128"/>
      <c r="AJC20" s="128"/>
      <c r="AJD20" s="128"/>
      <c r="AJE20" s="128"/>
      <c r="AJF20" s="128"/>
      <c r="AJG20" s="128"/>
      <c r="AJH20" s="128"/>
      <c r="AJI20" s="128"/>
      <c r="AJJ20" s="128"/>
      <c r="AJK20" s="128"/>
      <c r="AJL20" s="128"/>
      <c r="AJM20" s="128"/>
      <c r="AJN20" s="128"/>
      <c r="AJO20" s="128"/>
      <c r="AJP20" s="128"/>
      <c r="AJQ20" s="128"/>
      <c r="AJR20" s="128"/>
      <c r="AJS20" s="128"/>
      <c r="AJT20" s="128"/>
      <c r="AJU20" s="128"/>
      <c r="AJV20" s="128"/>
      <c r="AJW20" s="128"/>
      <c r="AJX20" s="128"/>
      <c r="AJY20" s="128"/>
      <c r="AJZ20" s="128"/>
      <c r="AKA20" s="128"/>
      <c r="AKB20" s="128"/>
      <c r="AKC20" s="128"/>
      <c r="AKD20" s="128"/>
      <c r="AKE20" s="128"/>
      <c r="AKF20" s="128"/>
      <c r="AKG20" s="128"/>
      <c r="AKH20" s="128"/>
      <c r="AKI20" s="128"/>
      <c r="AKJ20" s="128"/>
      <c r="AKK20" s="128"/>
      <c r="AKL20" s="128"/>
      <c r="AKM20" s="128"/>
      <c r="AKN20" s="128"/>
      <c r="AKO20" s="128"/>
      <c r="AKP20" s="128"/>
      <c r="AKQ20" s="128"/>
      <c r="AKR20" s="128"/>
      <c r="AKS20" s="128"/>
      <c r="AKT20" s="128"/>
      <c r="AKU20" s="128"/>
      <c r="AKV20" s="128"/>
      <c r="AKW20" s="128"/>
      <c r="AKX20" s="128"/>
      <c r="AKY20" s="128"/>
      <c r="AKZ20" s="128"/>
      <c r="ALA20" s="128"/>
      <c r="ALB20" s="128"/>
      <c r="ALC20" s="128"/>
      <c r="ALD20" s="128"/>
      <c r="ALE20" s="128"/>
      <c r="ALF20" s="128"/>
      <c r="ALG20" s="128"/>
      <c r="ALH20" s="128"/>
      <c r="ALI20" s="128"/>
      <c r="ALJ20" s="128"/>
      <c r="ALK20" s="128"/>
      <c r="ALL20" s="128"/>
      <c r="ALM20" s="128"/>
      <c r="ALN20" s="128"/>
      <c r="ALO20" s="128"/>
      <c r="ALP20" s="128"/>
      <c r="ALQ20" s="128"/>
      <c r="ALR20" s="128"/>
      <c r="ALS20" s="128"/>
      <c r="ALT20" s="128"/>
      <c r="ALU20" s="128"/>
      <c r="ALV20" s="128"/>
      <c r="ALW20" s="128"/>
      <c r="ALX20" s="128"/>
      <c r="ALY20" s="128"/>
      <c r="ALZ20" s="128"/>
      <c r="AMA20" s="128"/>
      <c r="AMB20" s="128"/>
      <c r="AMC20" s="128"/>
      <c r="AMD20" s="128"/>
      <c r="AME20" s="128"/>
      <c r="AMF20" s="128"/>
      <c r="AMG20" s="128"/>
      <c r="AMH20" s="128"/>
      <c r="AMI20" s="128"/>
      <c r="AMJ20" s="128"/>
    </row>
    <row r="21" customFormat="false" ht="12.85" hidden="false" customHeight="false" outlineLevel="0" collapsed="false">
      <c r="A21" s="129" t="s">
        <v>232</v>
      </c>
      <c r="B21" s="128" t="n">
        <f aca="false">E21+I21+L21</f>
        <v>4.55</v>
      </c>
      <c r="D21" s="31" t="s">
        <v>233</v>
      </c>
      <c r="E21" s="134" t="n">
        <v>2</v>
      </c>
      <c r="H21" s="31" t="s">
        <v>234</v>
      </c>
      <c r="I21" s="0" t="n">
        <f aca="false">B7</f>
        <v>0.55</v>
      </c>
      <c r="J21" s="31"/>
      <c r="K21" s="31" t="s">
        <v>235</v>
      </c>
      <c r="L21" s="148" t="n">
        <v>2</v>
      </c>
      <c r="M21" s="128"/>
      <c r="N21" s="128"/>
      <c r="O21" s="128"/>
      <c r="P21" s="128"/>
      <c r="Q21" s="128"/>
      <c r="R21" s="128"/>
      <c r="S21" s="128"/>
      <c r="T21" s="128"/>
      <c r="U21" s="128"/>
      <c r="V21" s="128"/>
      <c r="W21" s="128"/>
      <c r="X21" s="128"/>
      <c r="Y21" s="128"/>
      <c r="Z21" s="128"/>
      <c r="AA21" s="128"/>
      <c r="AB21" s="128"/>
      <c r="AC21" s="128"/>
      <c r="AD21" s="128"/>
      <c r="AE21" s="128"/>
      <c r="AF21" s="128"/>
      <c r="AG21" s="128"/>
      <c r="AH21" s="128"/>
      <c r="AI21" s="128"/>
      <c r="AJ21" s="128"/>
      <c r="AK21" s="128"/>
      <c r="AL21" s="128"/>
      <c r="AM21" s="128"/>
      <c r="AN21" s="128"/>
      <c r="AO21" s="128"/>
      <c r="AP21" s="128"/>
      <c r="AQ21" s="128"/>
      <c r="AR21" s="128"/>
      <c r="AS21" s="128"/>
      <c r="AT21" s="128"/>
      <c r="AU21" s="128"/>
      <c r="AV21" s="128"/>
      <c r="AW21" s="128"/>
      <c r="AX21" s="128"/>
      <c r="AY21" s="128"/>
      <c r="AZ21" s="128"/>
      <c r="BA21" s="128"/>
      <c r="BB21" s="128"/>
      <c r="BC21" s="128"/>
      <c r="BD21" s="128"/>
      <c r="BE21" s="128"/>
      <c r="BF21" s="128"/>
      <c r="BG21" s="128"/>
      <c r="BH21" s="128"/>
      <c r="BI21" s="128"/>
      <c r="BJ21" s="128"/>
      <c r="BK21" s="128"/>
      <c r="BL21" s="128"/>
      <c r="BM21" s="128"/>
      <c r="BN21" s="128"/>
      <c r="BO21" s="128"/>
      <c r="BP21" s="128"/>
      <c r="BQ21" s="128"/>
      <c r="BR21" s="128"/>
      <c r="BS21" s="128"/>
      <c r="BT21" s="128"/>
      <c r="BU21" s="128"/>
      <c r="BV21" s="128"/>
      <c r="BW21" s="128"/>
      <c r="BX21" s="128"/>
      <c r="BY21" s="128"/>
      <c r="BZ21" s="128"/>
      <c r="CA21" s="128"/>
      <c r="CB21" s="128"/>
      <c r="CC21" s="128"/>
      <c r="CD21" s="128"/>
      <c r="CE21" s="128"/>
      <c r="CF21" s="128"/>
      <c r="CG21" s="128"/>
      <c r="CH21" s="128"/>
      <c r="CI21" s="128"/>
      <c r="CJ21" s="128"/>
      <c r="CK21" s="128"/>
      <c r="CL21" s="128"/>
      <c r="CM21" s="128"/>
      <c r="CN21" s="128"/>
      <c r="CO21" s="128"/>
      <c r="CP21" s="128"/>
      <c r="CQ21" s="128"/>
      <c r="CR21" s="128"/>
      <c r="CS21" s="128"/>
      <c r="CT21" s="128"/>
      <c r="CU21" s="128"/>
      <c r="CV21" s="128"/>
      <c r="CW21" s="128"/>
      <c r="CX21" s="128"/>
      <c r="CY21" s="128"/>
      <c r="CZ21" s="128"/>
      <c r="DA21" s="128"/>
      <c r="DB21" s="128"/>
      <c r="DC21" s="128"/>
      <c r="DD21" s="128"/>
      <c r="DE21" s="128"/>
      <c r="DF21" s="128"/>
      <c r="DG21" s="128"/>
      <c r="DH21" s="128"/>
      <c r="DI21" s="128"/>
      <c r="DJ21" s="128"/>
      <c r="DK21" s="128"/>
      <c r="DL21" s="128"/>
      <c r="DM21" s="128"/>
      <c r="DN21" s="128"/>
      <c r="DO21" s="128"/>
      <c r="DP21" s="128"/>
      <c r="DQ21" s="128"/>
      <c r="DR21" s="128"/>
      <c r="DS21" s="128"/>
      <c r="DT21" s="128"/>
      <c r="DU21" s="128"/>
      <c r="DV21" s="128"/>
      <c r="DW21" s="128"/>
      <c r="DX21" s="128"/>
      <c r="DY21" s="128"/>
      <c r="DZ21" s="128"/>
      <c r="EA21" s="128"/>
      <c r="EB21" s="128"/>
      <c r="EC21" s="128"/>
      <c r="ED21" s="128"/>
      <c r="EE21" s="128"/>
      <c r="EF21" s="128"/>
      <c r="EG21" s="128"/>
      <c r="EH21" s="128"/>
      <c r="EI21" s="128"/>
      <c r="EJ21" s="128"/>
      <c r="EK21" s="128"/>
      <c r="EL21" s="128"/>
      <c r="EM21" s="128"/>
      <c r="EN21" s="128"/>
      <c r="EO21" s="128"/>
      <c r="EP21" s="128"/>
      <c r="EQ21" s="128"/>
      <c r="ER21" s="128"/>
      <c r="ES21" s="128"/>
      <c r="ET21" s="128"/>
      <c r="EU21" s="128"/>
      <c r="EV21" s="128"/>
      <c r="EW21" s="128"/>
      <c r="EX21" s="128"/>
      <c r="EY21" s="128"/>
      <c r="EZ21" s="128"/>
      <c r="FA21" s="128"/>
      <c r="FB21" s="128"/>
      <c r="FC21" s="128"/>
      <c r="FD21" s="128"/>
      <c r="FE21" s="128"/>
      <c r="FF21" s="128"/>
      <c r="FG21" s="128"/>
      <c r="FH21" s="128"/>
      <c r="FI21" s="128"/>
      <c r="FJ21" s="128"/>
      <c r="FK21" s="128"/>
      <c r="FL21" s="128"/>
      <c r="FM21" s="128"/>
      <c r="FN21" s="128"/>
      <c r="FO21" s="128"/>
      <c r="FP21" s="128"/>
      <c r="FQ21" s="128"/>
      <c r="FR21" s="128"/>
      <c r="FS21" s="128"/>
      <c r="FT21" s="128"/>
      <c r="FU21" s="128"/>
      <c r="FV21" s="128"/>
      <c r="FW21" s="128"/>
      <c r="FX21" s="128"/>
      <c r="FY21" s="128"/>
      <c r="FZ21" s="128"/>
      <c r="GA21" s="128"/>
      <c r="GB21" s="128"/>
      <c r="GC21" s="128"/>
      <c r="GD21" s="128"/>
      <c r="GE21" s="128"/>
      <c r="GF21" s="128"/>
      <c r="GG21" s="128"/>
      <c r="GH21" s="128"/>
      <c r="GI21" s="128"/>
      <c r="GJ21" s="128"/>
      <c r="GK21" s="128"/>
      <c r="GL21" s="128"/>
      <c r="GM21" s="128"/>
      <c r="GN21" s="128"/>
      <c r="GO21" s="128"/>
      <c r="GP21" s="128"/>
      <c r="GQ21" s="128"/>
      <c r="GR21" s="128"/>
      <c r="GS21" s="128"/>
      <c r="GT21" s="128"/>
      <c r="GU21" s="128"/>
      <c r="GV21" s="128"/>
      <c r="GW21" s="128"/>
      <c r="GX21" s="128"/>
      <c r="GY21" s="128"/>
      <c r="GZ21" s="128"/>
      <c r="HA21" s="128"/>
      <c r="HB21" s="128"/>
      <c r="HC21" s="128"/>
      <c r="HD21" s="128"/>
      <c r="HE21" s="128"/>
      <c r="HF21" s="128"/>
      <c r="HG21" s="128"/>
      <c r="HH21" s="128"/>
      <c r="HI21" s="128"/>
      <c r="HJ21" s="128"/>
      <c r="HK21" s="128"/>
      <c r="HL21" s="128"/>
      <c r="HM21" s="128"/>
      <c r="HN21" s="128"/>
      <c r="HO21" s="128"/>
      <c r="HP21" s="128"/>
      <c r="HQ21" s="128"/>
      <c r="HR21" s="128"/>
      <c r="HS21" s="128"/>
      <c r="HT21" s="128"/>
      <c r="HU21" s="128"/>
      <c r="HV21" s="128"/>
      <c r="HW21" s="128"/>
      <c r="HX21" s="128"/>
      <c r="HY21" s="128"/>
      <c r="HZ21" s="128"/>
      <c r="IA21" s="128"/>
      <c r="IB21" s="128"/>
      <c r="IC21" s="128"/>
      <c r="ID21" s="128"/>
      <c r="IE21" s="128"/>
      <c r="IF21" s="128"/>
      <c r="IG21" s="128"/>
      <c r="IH21" s="128"/>
      <c r="II21" s="128"/>
      <c r="IJ21" s="128"/>
      <c r="IK21" s="128"/>
      <c r="IL21" s="128"/>
      <c r="IM21" s="128"/>
      <c r="IN21" s="128"/>
      <c r="IO21" s="128"/>
      <c r="IP21" s="128"/>
      <c r="IQ21" s="128"/>
      <c r="IR21" s="128"/>
      <c r="IS21" s="128"/>
      <c r="IT21" s="128"/>
      <c r="IU21" s="128"/>
      <c r="IV21" s="128"/>
      <c r="IW21" s="128"/>
      <c r="IX21" s="128"/>
      <c r="IY21" s="128"/>
      <c r="IZ21" s="128"/>
      <c r="JA21" s="128"/>
      <c r="JB21" s="128"/>
      <c r="JC21" s="128"/>
      <c r="JD21" s="128"/>
      <c r="JE21" s="128"/>
      <c r="JF21" s="128"/>
      <c r="JG21" s="128"/>
      <c r="JH21" s="128"/>
      <c r="JI21" s="128"/>
      <c r="JJ21" s="128"/>
      <c r="JK21" s="128"/>
      <c r="JL21" s="128"/>
      <c r="JM21" s="128"/>
      <c r="JN21" s="128"/>
      <c r="JO21" s="128"/>
      <c r="JP21" s="128"/>
      <c r="JQ21" s="128"/>
      <c r="JR21" s="128"/>
      <c r="JS21" s="128"/>
      <c r="JT21" s="128"/>
      <c r="JU21" s="128"/>
      <c r="JV21" s="128"/>
      <c r="JW21" s="128"/>
      <c r="JX21" s="128"/>
      <c r="JY21" s="128"/>
      <c r="JZ21" s="128"/>
      <c r="KA21" s="128"/>
      <c r="KB21" s="128"/>
      <c r="KC21" s="128"/>
      <c r="KD21" s="128"/>
      <c r="KE21" s="128"/>
      <c r="KF21" s="128"/>
      <c r="KG21" s="128"/>
      <c r="KH21" s="128"/>
      <c r="KI21" s="128"/>
      <c r="KJ21" s="128"/>
      <c r="KK21" s="128"/>
      <c r="KL21" s="128"/>
      <c r="KM21" s="128"/>
      <c r="KN21" s="128"/>
      <c r="KO21" s="128"/>
      <c r="KP21" s="128"/>
      <c r="KQ21" s="128"/>
      <c r="KR21" s="128"/>
      <c r="KS21" s="128"/>
      <c r="KT21" s="128"/>
      <c r="KU21" s="128"/>
      <c r="KV21" s="128"/>
      <c r="KW21" s="128"/>
      <c r="KX21" s="128"/>
      <c r="KY21" s="128"/>
      <c r="KZ21" s="128"/>
      <c r="LA21" s="128"/>
      <c r="LB21" s="128"/>
      <c r="LC21" s="128"/>
      <c r="LD21" s="128"/>
      <c r="LE21" s="128"/>
      <c r="LF21" s="128"/>
      <c r="LG21" s="128"/>
      <c r="LH21" s="128"/>
      <c r="LI21" s="128"/>
      <c r="LJ21" s="128"/>
      <c r="LK21" s="128"/>
      <c r="LL21" s="128"/>
      <c r="LM21" s="128"/>
      <c r="LN21" s="128"/>
      <c r="LO21" s="128"/>
      <c r="LP21" s="128"/>
      <c r="LQ21" s="128"/>
      <c r="LR21" s="128"/>
      <c r="LS21" s="128"/>
      <c r="LT21" s="128"/>
      <c r="LU21" s="128"/>
      <c r="LV21" s="128"/>
      <c r="LW21" s="128"/>
      <c r="LX21" s="128"/>
      <c r="LY21" s="128"/>
      <c r="LZ21" s="128"/>
      <c r="MA21" s="128"/>
      <c r="MB21" s="128"/>
      <c r="MC21" s="128"/>
      <c r="MD21" s="128"/>
      <c r="ME21" s="128"/>
      <c r="MF21" s="128"/>
      <c r="MG21" s="128"/>
      <c r="MH21" s="128"/>
      <c r="MI21" s="128"/>
      <c r="MJ21" s="128"/>
      <c r="MK21" s="128"/>
      <c r="ML21" s="128"/>
      <c r="MM21" s="128"/>
      <c r="MN21" s="128"/>
      <c r="MO21" s="128"/>
      <c r="MP21" s="128"/>
      <c r="MQ21" s="128"/>
      <c r="MR21" s="128"/>
      <c r="MS21" s="128"/>
      <c r="MT21" s="128"/>
      <c r="MU21" s="128"/>
      <c r="MV21" s="128"/>
      <c r="MW21" s="128"/>
      <c r="MX21" s="128"/>
      <c r="MY21" s="128"/>
      <c r="MZ21" s="128"/>
      <c r="NA21" s="128"/>
      <c r="NB21" s="128"/>
      <c r="NC21" s="128"/>
      <c r="ND21" s="128"/>
      <c r="NE21" s="128"/>
      <c r="NF21" s="128"/>
      <c r="NG21" s="128"/>
      <c r="NH21" s="128"/>
      <c r="NI21" s="128"/>
      <c r="NJ21" s="128"/>
      <c r="NK21" s="128"/>
      <c r="NL21" s="128"/>
      <c r="NM21" s="128"/>
      <c r="NN21" s="128"/>
      <c r="NO21" s="128"/>
      <c r="NP21" s="128"/>
      <c r="NQ21" s="128"/>
      <c r="NR21" s="128"/>
      <c r="NS21" s="128"/>
      <c r="NT21" s="128"/>
      <c r="NU21" s="128"/>
      <c r="NV21" s="128"/>
      <c r="NW21" s="128"/>
      <c r="NX21" s="128"/>
      <c r="NY21" s="128"/>
      <c r="NZ21" s="128"/>
      <c r="OA21" s="128"/>
      <c r="OB21" s="128"/>
      <c r="OC21" s="128"/>
      <c r="OD21" s="128"/>
      <c r="OE21" s="128"/>
      <c r="OF21" s="128"/>
      <c r="OG21" s="128"/>
      <c r="OH21" s="128"/>
      <c r="OI21" s="128"/>
      <c r="OJ21" s="128"/>
      <c r="OK21" s="128"/>
      <c r="OL21" s="128"/>
      <c r="OM21" s="128"/>
      <c r="ON21" s="128"/>
      <c r="OO21" s="128"/>
      <c r="OP21" s="128"/>
      <c r="OQ21" s="128"/>
      <c r="OR21" s="128"/>
      <c r="OS21" s="128"/>
      <c r="OT21" s="128"/>
      <c r="OU21" s="128"/>
      <c r="OV21" s="128"/>
      <c r="OW21" s="128"/>
      <c r="OX21" s="128"/>
      <c r="OY21" s="128"/>
      <c r="OZ21" s="128"/>
      <c r="PA21" s="128"/>
      <c r="PB21" s="128"/>
      <c r="PC21" s="128"/>
      <c r="PD21" s="128"/>
      <c r="PE21" s="128"/>
      <c r="PF21" s="128"/>
      <c r="PG21" s="128"/>
      <c r="PH21" s="128"/>
      <c r="PI21" s="128"/>
      <c r="PJ21" s="128"/>
      <c r="PK21" s="128"/>
      <c r="PL21" s="128"/>
      <c r="PM21" s="128"/>
      <c r="PN21" s="128"/>
      <c r="PO21" s="128"/>
      <c r="PP21" s="128"/>
      <c r="PQ21" s="128"/>
      <c r="PR21" s="128"/>
      <c r="PS21" s="128"/>
      <c r="PT21" s="128"/>
      <c r="PU21" s="128"/>
      <c r="PV21" s="128"/>
      <c r="PW21" s="128"/>
      <c r="PX21" s="128"/>
      <c r="PY21" s="128"/>
      <c r="PZ21" s="128"/>
      <c r="QA21" s="128"/>
      <c r="QB21" s="128"/>
      <c r="QC21" s="128"/>
      <c r="QD21" s="128"/>
      <c r="QE21" s="128"/>
      <c r="QF21" s="128"/>
      <c r="QG21" s="128"/>
      <c r="QH21" s="128"/>
      <c r="QI21" s="128"/>
      <c r="QJ21" s="128"/>
      <c r="QK21" s="128"/>
      <c r="QL21" s="128"/>
      <c r="QM21" s="128"/>
      <c r="QN21" s="128"/>
      <c r="QO21" s="128"/>
      <c r="QP21" s="128"/>
      <c r="QQ21" s="128"/>
      <c r="QR21" s="128"/>
      <c r="QS21" s="128"/>
      <c r="QT21" s="128"/>
      <c r="QU21" s="128"/>
      <c r="QV21" s="128"/>
      <c r="QW21" s="128"/>
      <c r="QX21" s="128"/>
      <c r="QY21" s="128"/>
      <c r="QZ21" s="128"/>
      <c r="RA21" s="128"/>
      <c r="RB21" s="128"/>
      <c r="RC21" s="128"/>
      <c r="RD21" s="128"/>
      <c r="RE21" s="128"/>
      <c r="RF21" s="128"/>
      <c r="RG21" s="128"/>
      <c r="RH21" s="128"/>
      <c r="RI21" s="128"/>
      <c r="RJ21" s="128"/>
      <c r="RK21" s="128"/>
      <c r="RL21" s="128"/>
      <c r="RM21" s="128"/>
      <c r="RN21" s="128"/>
      <c r="RO21" s="128"/>
      <c r="RP21" s="128"/>
      <c r="RQ21" s="128"/>
      <c r="RR21" s="128"/>
      <c r="RS21" s="128"/>
      <c r="RT21" s="128"/>
      <c r="RU21" s="128"/>
      <c r="RV21" s="128"/>
      <c r="RW21" s="128"/>
      <c r="RX21" s="128"/>
      <c r="RY21" s="128"/>
      <c r="RZ21" s="128"/>
      <c r="SA21" s="128"/>
      <c r="SB21" s="128"/>
      <c r="SC21" s="128"/>
      <c r="SD21" s="128"/>
      <c r="SE21" s="128"/>
      <c r="SF21" s="128"/>
      <c r="SG21" s="128"/>
      <c r="SH21" s="128"/>
      <c r="SI21" s="128"/>
      <c r="SJ21" s="128"/>
      <c r="SK21" s="128"/>
      <c r="SL21" s="128"/>
      <c r="SM21" s="128"/>
      <c r="SN21" s="128"/>
      <c r="SO21" s="128"/>
      <c r="SP21" s="128"/>
      <c r="SQ21" s="128"/>
      <c r="SR21" s="128"/>
      <c r="SS21" s="128"/>
      <c r="ST21" s="128"/>
      <c r="SU21" s="128"/>
      <c r="SV21" s="128"/>
      <c r="SW21" s="128"/>
      <c r="SX21" s="128"/>
      <c r="SY21" s="128"/>
      <c r="SZ21" s="128"/>
      <c r="TA21" s="128"/>
      <c r="TB21" s="128"/>
      <c r="TC21" s="128"/>
      <c r="TD21" s="128"/>
      <c r="TE21" s="128"/>
      <c r="TF21" s="128"/>
      <c r="TG21" s="128"/>
      <c r="TH21" s="128"/>
      <c r="TI21" s="128"/>
      <c r="TJ21" s="128"/>
      <c r="TK21" s="128"/>
      <c r="TL21" s="128"/>
      <c r="TM21" s="128"/>
      <c r="TN21" s="128"/>
      <c r="TO21" s="128"/>
      <c r="TP21" s="128"/>
      <c r="TQ21" s="128"/>
      <c r="TR21" s="128"/>
      <c r="TS21" s="128"/>
      <c r="TT21" s="128"/>
      <c r="TU21" s="128"/>
      <c r="TV21" s="128"/>
      <c r="TW21" s="128"/>
      <c r="TX21" s="128"/>
      <c r="TY21" s="128"/>
      <c r="TZ21" s="128"/>
      <c r="UA21" s="128"/>
      <c r="UB21" s="128"/>
      <c r="UC21" s="128"/>
      <c r="UD21" s="128"/>
      <c r="UE21" s="128"/>
      <c r="UF21" s="128"/>
      <c r="UG21" s="128"/>
      <c r="UH21" s="128"/>
      <c r="UI21" s="128"/>
      <c r="UJ21" s="128"/>
      <c r="UK21" s="128"/>
      <c r="UL21" s="128"/>
      <c r="UM21" s="128"/>
      <c r="UN21" s="128"/>
      <c r="UO21" s="128"/>
      <c r="UP21" s="128"/>
      <c r="UQ21" s="128"/>
      <c r="UR21" s="128"/>
      <c r="US21" s="128"/>
      <c r="UT21" s="128"/>
      <c r="UU21" s="128"/>
      <c r="UV21" s="128"/>
      <c r="UW21" s="128"/>
      <c r="UX21" s="128"/>
      <c r="UY21" s="128"/>
      <c r="UZ21" s="128"/>
      <c r="VA21" s="128"/>
      <c r="VB21" s="128"/>
      <c r="VC21" s="128"/>
      <c r="VD21" s="128"/>
      <c r="VE21" s="128"/>
      <c r="VF21" s="128"/>
      <c r="VG21" s="128"/>
      <c r="VH21" s="128"/>
      <c r="VI21" s="128"/>
      <c r="VJ21" s="128"/>
      <c r="VK21" s="128"/>
      <c r="VL21" s="128"/>
      <c r="VM21" s="128"/>
      <c r="VN21" s="128"/>
      <c r="VO21" s="128"/>
      <c r="VP21" s="128"/>
      <c r="VQ21" s="128"/>
      <c r="VR21" s="128"/>
      <c r="VS21" s="128"/>
      <c r="VT21" s="128"/>
      <c r="VU21" s="128"/>
      <c r="VV21" s="128"/>
      <c r="VW21" s="128"/>
      <c r="VX21" s="128"/>
      <c r="VY21" s="128"/>
      <c r="VZ21" s="128"/>
      <c r="WA21" s="128"/>
      <c r="WB21" s="128"/>
      <c r="WC21" s="128"/>
      <c r="WD21" s="128"/>
      <c r="WE21" s="128"/>
      <c r="WF21" s="128"/>
      <c r="WG21" s="128"/>
      <c r="WH21" s="128"/>
      <c r="WI21" s="128"/>
      <c r="WJ21" s="128"/>
      <c r="WK21" s="128"/>
      <c r="WL21" s="128"/>
      <c r="WM21" s="128"/>
      <c r="WN21" s="128"/>
      <c r="WO21" s="128"/>
      <c r="WP21" s="128"/>
      <c r="WQ21" s="128"/>
      <c r="WR21" s="128"/>
      <c r="WS21" s="128"/>
      <c r="WT21" s="128"/>
      <c r="WU21" s="128"/>
      <c r="WV21" s="128"/>
      <c r="WW21" s="128"/>
      <c r="WX21" s="128"/>
      <c r="WY21" s="128"/>
      <c r="WZ21" s="128"/>
      <c r="XA21" s="128"/>
      <c r="XB21" s="128"/>
      <c r="XC21" s="128"/>
      <c r="XD21" s="128"/>
      <c r="XE21" s="128"/>
      <c r="XF21" s="128"/>
      <c r="XG21" s="128"/>
      <c r="XH21" s="128"/>
      <c r="XI21" s="128"/>
      <c r="XJ21" s="128"/>
      <c r="XK21" s="128"/>
      <c r="XL21" s="128"/>
      <c r="XM21" s="128"/>
      <c r="XN21" s="128"/>
      <c r="XO21" s="128"/>
      <c r="XP21" s="128"/>
      <c r="XQ21" s="128"/>
      <c r="XR21" s="128"/>
      <c r="XS21" s="128"/>
      <c r="XT21" s="128"/>
      <c r="XU21" s="128"/>
      <c r="XV21" s="128"/>
      <c r="XW21" s="128"/>
      <c r="XX21" s="128"/>
      <c r="XY21" s="128"/>
      <c r="XZ21" s="128"/>
      <c r="YA21" s="128"/>
      <c r="YB21" s="128"/>
      <c r="YC21" s="128"/>
      <c r="YD21" s="128"/>
      <c r="YE21" s="128"/>
      <c r="YF21" s="128"/>
      <c r="YG21" s="128"/>
      <c r="YH21" s="128"/>
      <c r="YI21" s="128"/>
      <c r="YJ21" s="128"/>
      <c r="YK21" s="128"/>
      <c r="YL21" s="128"/>
      <c r="YM21" s="128"/>
      <c r="YN21" s="128"/>
      <c r="YO21" s="128"/>
      <c r="YP21" s="128"/>
      <c r="YQ21" s="128"/>
      <c r="YR21" s="128"/>
      <c r="YS21" s="128"/>
      <c r="YT21" s="128"/>
      <c r="YU21" s="128"/>
      <c r="YV21" s="128"/>
      <c r="YW21" s="128"/>
      <c r="YX21" s="128"/>
      <c r="YY21" s="128"/>
      <c r="YZ21" s="128"/>
      <c r="ZA21" s="128"/>
      <c r="ZB21" s="128"/>
      <c r="ZC21" s="128"/>
      <c r="ZD21" s="128"/>
      <c r="ZE21" s="128"/>
      <c r="ZF21" s="128"/>
      <c r="ZG21" s="128"/>
      <c r="ZH21" s="128"/>
      <c r="ZI21" s="128"/>
      <c r="ZJ21" s="128"/>
      <c r="ZK21" s="128"/>
      <c r="ZL21" s="128"/>
      <c r="ZM21" s="128"/>
      <c r="ZN21" s="128"/>
      <c r="ZO21" s="128"/>
      <c r="ZP21" s="128"/>
      <c r="ZQ21" s="128"/>
      <c r="ZR21" s="128"/>
      <c r="ZS21" s="128"/>
      <c r="ZT21" s="128"/>
      <c r="ZU21" s="128"/>
      <c r="ZV21" s="128"/>
      <c r="ZW21" s="128"/>
      <c r="ZX21" s="128"/>
      <c r="ZY21" s="128"/>
      <c r="ZZ21" s="128"/>
      <c r="AAA21" s="128"/>
      <c r="AAB21" s="128"/>
      <c r="AAC21" s="128"/>
      <c r="AAD21" s="128"/>
      <c r="AAE21" s="128"/>
      <c r="AAF21" s="128"/>
      <c r="AAG21" s="128"/>
      <c r="AAH21" s="128"/>
      <c r="AAI21" s="128"/>
      <c r="AAJ21" s="128"/>
      <c r="AAK21" s="128"/>
      <c r="AAL21" s="128"/>
      <c r="AAM21" s="128"/>
      <c r="AAN21" s="128"/>
      <c r="AAO21" s="128"/>
      <c r="AAP21" s="128"/>
      <c r="AAQ21" s="128"/>
      <c r="AAR21" s="128"/>
      <c r="AAS21" s="128"/>
      <c r="AAT21" s="128"/>
      <c r="AAU21" s="128"/>
      <c r="AAV21" s="128"/>
      <c r="AAW21" s="128"/>
      <c r="AAX21" s="128"/>
      <c r="AAY21" s="128"/>
      <c r="AAZ21" s="128"/>
      <c r="ABA21" s="128"/>
      <c r="ABB21" s="128"/>
      <c r="ABC21" s="128"/>
      <c r="ABD21" s="128"/>
      <c r="ABE21" s="128"/>
      <c r="ABF21" s="128"/>
      <c r="ABG21" s="128"/>
      <c r="ABH21" s="128"/>
      <c r="ABI21" s="128"/>
      <c r="ABJ21" s="128"/>
      <c r="ABK21" s="128"/>
      <c r="ABL21" s="128"/>
      <c r="ABM21" s="128"/>
      <c r="ABN21" s="128"/>
      <c r="ABO21" s="128"/>
      <c r="ABP21" s="128"/>
      <c r="ABQ21" s="128"/>
      <c r="ABR21" s="128"/>
      <c r="ABS21" s="128"/>
      <c r="ABT21" s="128"/>
      <c r="ABU21" s="128"/>
      <c r="ABV21" s="128"/>
      <c r="ABW21" s="128"/>
      <c r="ABX21" s="128"/>
      <c r="ABY21" s="128"/>
      <c r="ABZ21" s="128"/>
      <c r="ACA21" s="128"/>
      <c r="ACB21" s="128"/>
      <c r="ACC21" s="128"/>
      <c r="ACD21" s="128"/>
      <c r="ACE21" s="128"/>
      <c r="ACF21" s="128"/>
      <c r="ACG21" s="128"/>
      <c r="ACH21" s="128"/>
      <c r="ACI21" s="128"/>
      <c r="ACJ21" s="128"/>
      <c r="ACK21" s="128"/>
      <c r="ACL21" s="128"/>
      <c r="ACM21" s="128"/>
      <c r="ACN21" s="128"/>
      <c r="ACO21" s="128"/>
      <c r="ACP21" s="128"/>
      <c r="ACQ21" s="128"/>
      <c r="ACR21" s="128"/>
      <c r="ACS21" s="128"/>
      <c r="ACT21" s="128"/>
      <c r="ACU21" s="128"/>
      <c r="ACV21" s="128"/>
      <c r="ACW21" s="128"/>
      <c r="ACX21" s="128"/>
      <c r="ACY21" s="128"/>
      <c r="ACZ21" s="128"/>
      <c r="ADA21" s="128"/>
      <c r="ADB21" s="128"/>
      <c r="ADC21" s="128"/>
      <c r="ADD21" s="128"/>
      <c r="ADE21" s="128"/>
      <c r="ADF21" s="128"/>
      <c r="ADG21" s="128"/>
      <c r="ADH21" s="128"/>
      <c r="ADI21" s="128"/>
      <c r="ADJ21" s="128"/>
      <c r="ADK21" s="128"/>
      <c r="ADL21" s="128"/>
      <c r="ADM21" s="128"/>
      <c r="ADN21" s="128"/>
      <c r="ADO21" s="128"/>
      <c r="ADP21" s="128"/>
      <c r="ADQ21" s="128"/>
      <c r="ADR21" s="128"/>
      <c r="ADS21" s="128"/>
      <c r="ADT21" s="128"/>
      <c r="ADU21" s="128"/>
      <c r="ADV21" s="128"/>
      <c r="ADW21" s="128"/>
      <c r="ADX21" s="128"/>
      <c r="ADY21" s="128"/>
      <c r="ADZ21" s="128"/>
      <c r="AEA21" s="128"/>
      <c r="AEB21" s="128"/>
      <c r="AEC21" s="128"/>
      <c r="AED21" s="128"/>
      <c r="AEE21" s="128"/>
      <c r="AEF21" s="128"/>
      <c r="AEG21" s="128"/>
      <c r="AEH21" s="128"/>
      <c r="AEI21" s="128"/>
      <c r="AEJ21" s="128"/>
      <c r="AEK21" s="128"/>
      <c r="AEL21" s="128"/>
      <c r="AEM21" s="128"/>
      <c r="AEN21" s="128"/>
      <c r="AEO21" s="128"/>
      <c r="AEP21" s="128"/>
      <c r="AEQ21" s="128"/>
      <c r="AER21" s="128"/>
      <c r="AES21" s="128"/>
      <c r="AET21" s="128"/>
      <c r="AEU21" s="128"/>
      <c r="AEV21" s="128"/>
      <c r="AEW21" s="128"/>
      <c r="AEX21" s="128"/>
      <c r="AEY21" s="128"/>
      <c r="AEZ21" s="128"/>
      <c r="AFA21" s="128"/>
      <c r="AFB21" s="128"/>
      <c r="AFC21" s="128"/>
      <c r="AFD21" s="128"/>
      <c r="AFE21" s="128"/>
      <c r="AFF21" s="128"/>
      <c r="AFG21" s="128"/>
      <c r="AFH21" s="128"/>
      <c r="AFI21" s="128"/>
      <c r="AFJ21" s="128"/>
      <c r="AFK21" s="128"/>
      <c r="AFL21" s="128"/>
      <c r="AFM21" s="128"/>
      <c r="AFN21" s="128"/>
      <c r="AFO21" s="128"/>
      <c r="AFP21" s="128"/>
      <c r="AFQ21" s="128"/>
      <c r="AFR21" s="128"/>
      <c r="AFS21" s="128"/>
      <c r="AFT21" s="128"/>
      <c r="AFU21" s="128"/>
      <c r="AFV21" s="128"/>
      <c r="AFW21" s="128"/>
      <c r="AFX21" s="128"/>
      <c r="AFY21" s="128"/>
      <c r="AFZ21" s="128"/>
      <c r="AGA21" s="128"/>
      <c r="AGB21" s="128"/>
      <c r="AGC21" s="128"/>
      <c r="AGD21" s="128"/>
      <c r="AGE21" s="128"/>
      <c r="AGF21" s="128"/>
      <c r="AGG21" s="128"/>
      <c r="AGH21" s="128"/>
      <c r="AGI21" s="128"/>
      <c r="AGJ21" s="128"/>
      <c r="AGK21" s="128"/>
      <c r="AGL21" s="128"/>
      <c r="AGM21" s="128"/>
      <c r="AGN21" s="128"/>
      <c r="AGO21" s="128"/>
      <c r="AGP21" s="128"/>
      <c r="AGQ21" s="128"/>
      <c r="AGR21" s="128"/>
      <c r="AGS21" s="128"/>
      <c r="AGT21" s="128"/>
      <c r="AGU21" s="128"/>
      <c r="AGV21" s="128"/>
      <c r="AGW21" s="128"/>
      <c r="AGX21" s="128"/>
      <c r="AGY21" s="128"/>
      <c r="AGZ21" s="128"/>
      <c r="AHA21" s="128"/>
      <c r="AHB21" s="128"/>
      <c r="AHC21" s="128"/>
      <c r="AHD21" s="128"/>
      <c r="AHE21" s="128"/>
      <c r="AHF21" s="128"/>
      <c r="AHG21" s="128"/>
      <c r="AHH21" s="128"/>
      <c r="AHI21" s="128"/>
      <c r="AHJ21" s="128"/>
      <c r="AHK21" s="128"/>
      <c r="AHL21" s="128"/>
      <c r="AHM21" s="128"/>
      <c r="AHN21" s="128"/>
      <c r="AHO21" s="128"/>
      <c r="AHP21" s="128"/>
      <c r="AHQ21" s="128"/>
      <c r="AHR21" s="128"/>
      <c r="AHS21" s="128"/>
      <c r="AHT21" s="128"/>
      <c r="AHU21" s="128"/>
      <c r="AHV21" s="128"/>
      <c r="AHW21" s="128"/>
      <c r="AHX21" s="128"/>
      <c r="AHY21" s="128"/>
      <c r="AHZ21" s="128"/>
      <c r="AIA21" s="128"/>
      <c r="AIB21" s="128"/>
      <c r="AIC21" s="128"/>
      <c r="AID21" s="128"/>
      <c r="AIE21" s="128"/>
      <c r="AIF21" s="128"/>
      <c r="AIG21" s="128"/>
      <c r="AIH21" s="128"/>
      <c r="AII21" s="128"/>
      <c r="AIJ21" s="128"/>
      <c r="AIK21" s="128"/>
      <c r="AIL21" s="128"/>
      <c r="AIM21" s="128"/>
      <c r="AIN21" s="128"/>
      <c r="AIO21" s="128"/>
      <c r="AIP21" s="128"/>
      <c r="AIQ21" s="128"/>
      <c r="AIR21" s="128"/>
      <c r="AIS21" s="128"/>
      <c r="AIT21" s="128"/>
      <c r="AIU21" s="128"/>
      <c r="AIV21" s="128"/>
      <c r="AIW21" s="128"/>
      <c r="AIX21" s="128"/>
      <c r="AIY21" s="128"/>
      <c r="AIZ21" s="128"/>
      <c r="AJA21" s="128"/>
      <c r="AJB21" s="128"/>
      <c r="AJC21" s="128"/>
      <c r="AJD21" s="128"/>
      <c r="AJE21" s="128"/>
      <c r="AJF21" s="128"/>
      <c r="AJG21" s="128"/>
      <c r="AJH21" s="128"/>
      <c r="AJI21" s="128"/>
      <c r="AJJ21" s="128"/>
      <c r="AJK21" s="128"/>
      <c r="AJL21" s="128"/>
      <c r="AJM21" s="128"/>
      <c r="AJN21" s="128"/>
      <c r="AJO21" s="128"/>
      <c r="AJP21" s="128"/>
      <c r="AJQ21" s="128"/>
      <c r="AJR21" s="128"/>
      <c r="AJS21" s="128"/>
      <c r="AJT21" s="128"/>
      <c r="AJU21" s="128"/>
      <c r="AJV21" s="128"/>
      <c r="AJW21" s="128"/>
      <c r="AJX21" s="128"/>
      <c r="AJY21" s="128"/>
      <c r="AJZ21" s="128"/>
      <c r="AKA21" s="128"/>
      <c r="AKB21" s="128"/>
      <c r="AKC21" s="128"/>
      <c r="AKD21" s="128"/>
      <c r="AKE21" s="128"/>
      <c r="AKF21" s="128"/>
      <c r="AKG21" s="128"/>
      <c r="AKH21" s="128"/>
      <c r="AKI21" s="128"/>
      <c r="AKJ21" s="128"/>
      <c r="AKK21" s="128"/>
      <c r="AKL21" s="128"/>
      <c r="AKM21" s="128"/>
      <c r="AKN21" s="128"/>
      <c r="AKO21" s="128"/>
      <c r="AKP21" s="128"/>
      <c r="AKQ21" s="128"/>
      <c r="AKR21" s="128"/>
      <c r="AKS21" s="128"/>
      <c r="AKT21" s="128"/>
      <c r="AKU21" s="128"/>
      <c r="AKV21" s="128"/>
      <c r="AKW21" s="128"/>
      <c r="AKX21" s="128"/>
      <c r="AKY21" s="128"/>
      <c r="AKZ21" s="128"/>
      <c r="ALA21" s="128"/>
      <c r="ALB21" s="128"/>
      <c r="ALC21" s="128"/>
      <c r="ALD21" s="128"/>
      <c r="ALE21" s="128"/>
      <c r="ALF21" s="128"/>
      <c r="ALG21" s="128"/>
      <c r="ALH21" s="128"/>
      <c r="ALI21" s="128"/>
      <c r="ALJ21" s="128"/>
      <c r="ALK21" s="128"/>
      <c r="ALL21" s="128"/>
      <c r="ALM21" s="128"/>
      <c r="ALN21" s="128"/>
      <c r="ALO21" s="128"/>
      <c r="ALP21" s="128"/>
      <c r="ALQ21" s="128"/>
      <c r="ALR21" s="128"/>
      <c r="ALS21" s="128"/>
      <c r="ALT21" s="128"/>
      <c r="ALU21" s="128"/>
      <c r="ALV21" s="128"/>
      <c r="ALW21" s="128"/>
      <c r="ALX21" s="128"/>
      <c r="ALY21" s="128"/>
      <c r="ALZ21" s="128"/>
      <c r="AMA21" s="128"/>
      <c r="AMB21" s="128"/>
      <c r="AMC21" s="128"/>
      <c r="AMD21" s="128"/>
      <c r="AME21" s="128"/>
      <c r="AMF21" s="128"/>
      <c r="AMG21" s="128"/>
      <c r="AMH21" s="128"/>
      <c r="AMI21" s="128"/>
      <c r="AMJ21" s="128"/>
    </row>
    <row r="22" customFormat="false" ht="12.85" hidden="false" customHeight="false" outlineLevel="0" collapsed="false">
      <c r="A22" s="129" t="s">
        <v>236</v>
      </c>
      <c r="B22" s="147" t="n">
        <f aca="false">B20*E21/B21</f>
        <v>1.14458893948182</v>
      </c>
      <c r="D22" s="31"/>
      <c r="E22" s="149" t="s">
        <v>237</v>
      </c>
      <c r="F22" s="133" t="n">
        <f aca="false">B20*I21/B21</f>
        <v>0.3147619583575</v>
      </c>
      <c r="G22" s="31"/>
      <c r="I22" s="144" t="s">
        <v>238</v>
      </c>
      <c r="J22" s="134" t="n">
        <f aca="false">B20*L21/B21</f>
        <v>1.14458893948182</v>
      </c>
      <c r="K22" s="31" t="s">
        <v>239</v>
      </c>
      <c r="L22" s="134" t="n">
        <f aca="false">B22+F22+J22</f>
        <v>2.60393983732113</v>
      </c>
      <c r="M22" s="128"/>
      <c r="N22" s="128"/>
      <c r="O22" s="128"/>
      <c r="P22" s="128"/>
      <c r="Q22" s="128"/>
      <c r="R22" s="128"/>
      <c r="S22" s="128"/>
      <c r="T22" s="128"/>
      <c r="U22" s="128"/>
      <c r="V22" s="128"/>
      <c r="W22" s="128"/>
      <c r="X22" s="128"/>
      <c r="Y22" s="128"/>
      <c r="Z22" s="128"/>
      <c r="AA22" s="128"/>
      <c r="AB22" s="128"/>
      <c r="AC22" s="128"/>
      <c r="AD22" s="128"/>
      <c r="AE22" s="128"/>
      <c r="AF22" s="128"/>
      <c r="AG22" s="128"/>
      <c r="AH22" s="128"/>
      <c r="AI22" s="128"/>
      <c r="AJ22" s="128"/>
      <c r="AK22" s="128"/>
      <c r="AL22" s="128"/>
      <c r="AM22" s="128"/>
      <c r="AN22" s="128"/>
      <c r="AO22" s="128"/>
      <c r="AP22" s="128"/>
      <c r="AQ22" s="128"/>
      <c r="AR22" s="128"/>
      <c r="AS22" s="128"/>
      <c r="AT22" s="128"/>
      <c r="AU22" s="128"/>
      <c r="AV22" s="128"/>
      <c r="AW22" s="128"/>
      <c r="AX22" s="128"/>
      <c r="AY22" s="128"/>
      <c r="AZ22" s="128"/>
      <c r="BA22" s="128"/>
      <c r="BB22" s="128"/>
      <c r="BC22" s="128"/>
      <c r="BD22" s="128"/>
      <c r="BE22" s="128"/>
      <c r="BF22" s="128"/>
      <c r="BG22" s="128"/>
      <c r="BH22" s="128"/>
      <c r="BI22" s="128"/>
      <c r="BJ22" s="128"/>
      <c r="BK22" s="128"/>
      <c r="BL22" s="128"/>
      <c r="BM22" s="128"/>
      <c r="BN22" s="128"/>
      <c r="BO22" s="128"/>
      <c r="BP22" s="128"/>
      <c r="BQ22" s="128"/>
      <c r="BR22" s="128"/>
      <c r="BS22" s="128"/>
      <c r="BT22" s="128"/>
      <c r="BU22" s="128"/>
      <c r="BV22" s="128"/>
      <c r="BW22" s="128"/>
      <c r="BX22" s="128"/>
      <c r="BY22" s="128"/>
      <c r="BZ22" s="128"/>
      <c r="CA22" s="128"/>
      <c r="CB22" s="128"/>
      <c r="CC22" s="128"/>
      <c r="CD22" s="128"/>
      <c r="CE22" s="128"/>
      <c r="CF22" s="128"/>
      <c r="CG22" s="128"/>
      <c r="CH22" s="128"/>
      <c r="CI22" s="128"/>
      <c r="CJ22" s="128"/>
      <c r="CK22" s="128"/>
      <c r="CL22" s="128"/>
      <c r="CM22" s="128"/>
      <c r="CN22" s="128"/>
      <c r="CO22" s="128"/>
      <c r="CP22" s="128"/>
      <c r="CQ22" s="128"/>
      <c r="CR22" s="128"/>
      <c r="CS22" s="128"/>
      <c r="CT22" s="128"/>
      <c r="CU22" s="128"/>
      <c r="CV22" s="128"/>
      <c r="CW22" s="128"/>
      <c r="CX22" s="128"/>
      <c r="CY22" s="128"/>
      <c r="CZ22" s="128"/>
      <c r="DA22" s="128"/>
      <c r="DB22" s="128"/>
      <c r="DC22" s="128"/>
      <c r="DD22" s="128"/>
      <c r="DE22" s="128"/>
      <c r="DF22" s="128"/>
      <c r="DG22" s="128"/>
      <c r="DH22" s="128"/>
      <c r="DI22" s="128"/>
      <c r="DJ22" s="128"/>
      <c r="DK22" s="128"/>
      <c r="DL22" s="128"/>
      <c r="DM22" s="128"/>
      <c r="DN22" s="128"/>
      <c r="DO22" s="128"/>
      <c r="DP22" s="128"/>
      <c r="DQ22" s="128"/>
      <c r="DR22" s="128"/>
      <c r="DS22" s="128"/>
      <c r="DT22" s="128"/>
      <c r="DU22" s="128"/>
      <c r="DV22" s="128"/>
      <c r="DW22" s="128"/>
      <c r="DX22" s="128"/>
      <c r="DY22" s="128"/>
      <c r="DZ22" s="128"/>
      <c r="EA22" s="128"/>
      <c r="EB22" s="128"/>
      <c r="EC22" s="128"/>
      <c r="ED22" s="128"/>
      <c r="EE22" s="128"/>
      <c r="EF22" s="128"/>
      <c r="EG22" s="128"/>
      <c r="EH22" s="128"/>
      <c r="EI22" s="128"/>
      <c r="EJ22" s="128"/>
      <c r="EK22" s="128"/>
      <c r="EL22" s="128"/>
      <c r="EM22" s="128"/>
      <c r="EN22" s="128"/>
      <c r="EO22" s="128"/>
      <c r="EP22" s="128"/>
      <c r="EQ22" s="128"/>
      <c r="ER22" s="128"/>
      <c r="ES22" s="128"/>
      <c r="ET22" s="128"/>
      <c r="EU22" s="128"/>
      <c r="EV22" s="128"/>
      <c r="EW22" s="128"/>
      <c r="EX22" s="128"/>
      <c r="EY22" s="128"/>
      <c r="EZ22" s="128"/>
      <c r="FA22" s="128"/>
      <c r="FB22" s="128"/>
      <c r="FC22" s="128"/>
      <c r="FD22" s="128"/>
      <c r="FE22" s="128"/>
      <c r="FF22" s="128"/>
      <c r="FG22" s="128"/>
      <c r="FH22" s="128"/>
      <c r="FI22" s="128"/>
      <c r="FJ22" s="128"/>
      <c r="FK22" s="128"/>
      <c r="FL22" s="128"/>
      <c r="FM22" s="128"/>
      <c r="FN22" s="128"/>
      <c r="FO22" s="128"/>
      <c r="FP22" s="128"/>
      <c r="FQ22" s="128"/>
      <c r="FR22" s="128"/>
      <c r="FS22" s="128"/>
      <c r="FT22" s="128"/>
      <c r="FU22" s="128"/>
      <c r="FV22" s="128"/>
      <c r="FW22" s="128"/>
      <c r="FX22" s="128"/>
      <c r="FY22" s="128"/>
      <c r="FZ22" s="128"/>
      <c r="GA22" s="128"/>
      <c r="GB22" s="128"/>
      <c r="GC22" s="128"/>
      <c r="GD22" s="128"/>
      <c r="GE22" s="128"/>
      <c r="GF22" s="128"/>
      <c r="GG22" s="128"/>
      <c r="GH22" s="128"/>
      <c r="GI22" s="128"/>
      <c r="GJ22" s="128"/>
      <c r="GK22" s="128"/>
      <c r="GL22" s="128"/>
      <c r="GM22" s="128"/>
      <c r="GN22" s="128"/>
      <c r="GO22" s="128"/>
      <c r="GP22" s="128"/>
      <c r="GQ22" s="128"/>
      <c r="GR22" s="128"/>
      <c r="GS22" s="128"/>
      <c r="GT22" s="128"/>
      <c r="GU22" s="128"/>
      <c r="GV22" s="128"/>
      <c r="GW22" s="128"/>
      <c r="GX22" s="128"/>
      <c r="GY22" s="128"/>
      <c r="GZ22" s="128"/>
      <c r="HA22" s="128"/>
      <c r="HB22" s="128"/>
      <c r="HC22" s="128"/>
      <c r="HD22" s="128"/>
      <c r="HE22" s="128"/>
      <c r="HF22" s="128"/>
      <c r="HG22" s="128"/>
      <c r="HH22" s="128"/>
      <c r="HI22" s="128"/>
      <c r="HJ22" s="128"/>
      <c r="HK22" s="128"/>
      <c r="HL22" s="128"/>
      <c r="HM22" s="128"/>
      <c r="HN22" s="128"/>
      <c r="HO22" s="128"/>
      <c r="HP22" s="128"/>
      <c r="HQ22" s="128"/>
      <c r="HR22" s="128"/>
      <c r="HS22" s="128"/>
      <c r="HT22" s="128"/>
      <c r="HU22" s="128"/>
      <c r="HV22" s="128"/>
      <c r="HW22" s="128"/>
      <c r="HX22" s="128"/>
      <c r="HY22" s="128"/>
      <c r="HZ22" s="128"/>
      <c r="IA22" s="128"/>
      <c r="IB22" s="128"/>
      <c r="IC22" s="128"/>
      <c r="ID22" s="128"/>
      <c r="IE22" s="128"/>
      <c r="IF22" s="128"/>
      <c r="IG22" s="128"/>
      <c r="IH22" s="128"/>
      <c r="II22" s="128"/>
      <c r="IJ22" s="128"/>
      <c r="IK22" s="128"/>
      <c r="IL22" s="128"/>
      <c r="IM22" s="128"/>
      <c r="IN22" s="128"/>
      <c r="IO22" s="128"/>
      <c r="IP22" s="128"/>
      <c r="IQ22" s="128"/>
      <c r="IR22" s="128"/>
      <c r="IS22" s="128"/>
      <c r="IT22" s="128"/>
      <c r="IU22" s="128"/>
      <c r="IV22" s="128"/>
      <c r="IW22" s="128"/>
      <c r="IX22" s="128"/>
      <c r="IY22" s="128"/>
      <c r="IZ22" s="128"/>
      <c r="JA22" s="128"/>
      <c r="JB22" s="128"/>
      <c r="JC22" s="128"/>
      <c r="JD22" s="128"/>
      <c r="JE22" s="128"/>
      <c r="JF22" s="128"/>
      <c r="JG22" s="128"/>
      <c r="JH22" s="128"/>
      <c r="JI22" s="128"/>
      <c r="JJ22" s="128"/>
      <c r="JK22" s="128"/>
      <c r="JL22" s="128"/>
      <c r="JM22" s="128"/>
      <c r="JN22" s="128"/>
      <c r="JO22" s="128"/>
      <c r="JP22" s="128"/>
      <c r="JQ22" s="128"/>
      <c r="JR22" s="128"/>
      <c r="JS22" s="128"/>
      <c r="JT22" s="128"/>
      <c r="JU22" s="128"/>
      <c r="JV22" s="128"/>
      <c r="JW22" s="128"/>
      <c r="JX22" s="128"/>
      <c r="JY22" s="128"/>
      <c r="JZ22" s="128"/>
      <c r="KA22" s="128"/>
      <c r="KB22" s="128"/>
      <c r="KC22" s="128"/>
      <c r="KD22" s="128"/>
      <c r="KE22" s="128"/>
      <c r="KF22" s="128"/>
      <c r="KG22" s="128"/>
      <c r="KH22" s="128"/>
      <c r="KI22" s="128"/>
      <c r="KJ22" s="128"/>
      <c r="KK22" s="128"/>
      <c r="KL22" s="128"/>
      <c r="KM22" s="128"/>
      <c r="KN22" s="128"/>
      <c r="KO22" s="128"/>
      <c r="KP22" s="128"/>
      <c r="KQ22" s="128"/>
      <c r="KR22" s="128"/>
      <c r="KS22" s="128"/>
      <c r="KT22" s="128"/>
      <c r="KU22" s="128"/>
      <c r="KV22" s="128"/>
      <c r="KW22" s="128"/>
      <c r="KX22" s="128"/>
      <c r="KY22" s="128"/>
      <c r="KZ22" s="128"/>
      <c r="LA22" s="128"/>
      <c r="LB22" s="128"/>
      <c r="LC22" s="128"/>
      <c r="LD22" s="128"/>
      <c r="LE22" s="128"/>
      <c r="LF22" s="128"/>
      <c r="LG22" s="128"/>
      <c r="LH22" s="128"/>
      <c r="LI22" s="128"/>
      <c r="LJ22" s="128"/>
      <c r="LK22" s="128"/>
      <c r="LL22" s="128"/>
      <c r="LM22" s="128"/>
      <c r="LN22" s="128"/>
      <c r="LO22" s="128"/>
      <c r="LP22" s="128"/>
      <c r="LQ22" s="128"/>
      <c r="LR22" s="128"/>
      <c r="LS22" s="128"/>
      <c r="LT22" s="128"/>
      <c r="LU22" s="128"/>
      <c r="LV22" s="128"/>
      <c r="LW22" s="128"/>
      <c r="LX22" s="128"/>
      <c r="LY22" s="128"/>
      <c r="LZ22" s="128"/>
      <c r="MA22" s="128"/>
      <c r="MB22" s="128"/>
      <c r="MC22" s="128"/>
      <c r="MD22" s="128"/>
      <c r="ME22" s="128"/>
      <c r="MF22" s="128"/>
      <c r="MG22" s="128"/>
      <c r="MH22" s="128"/>
      <c r="MI22" s="128"/>
      <c r="MJ22" s="128"/>
      <c r="MK22" s="128"/>
      <c r="ML22" s="128"/>
      <c r="MM22" s="128"/>
      <c r="MN22" s="128"/>
      <c r="MO22" s="128"/>
      <c r="MP22" s="128"/>
      <c r="MQ22" s="128"/>
      <c r="MR22" s="128"/>
      <c r="MS22" s="128"/>
      <c r="MT22" s="128"/>
      <c r="MU22" s="128"/>
      <c r="MV22" s="128"/>
      <c r="MW22" s="128"/>
      <c r="MX22" s="128"/>
      <c r="MY22" s="128"/>
      <c r="MZ22" s="128"/>
      <c r="NA22" s="128"/>
      <c r="NB22" s="128"/>
      <c r="NC22" s="128"/>
      <c r="ND22" s="128"/>
      <c r="NE22" s="128"/>
      <c r="NF22" s="128"/>
      <c r="NG22" s="128"/>
      <c r="NH22" s="128"/>
      <c r="NI22" s="128"/>
      <c r="NJ22" s="128"/>
      <c r="NK22" s="128"/>
      <c r="NL22" s="128"/>
      <c r="NM22" s="128"/>
      <c r="NN22" s="128"/>
      <c r="NO22" s="128"/>
      <c r="NP22" s="128"/>
      <c r="NQ22" s="128"/>
      <c r="NR22" s="128"/>
      <c r="NS22" s="128"/>
      <c r="NT22" s="128"/>
      <c r="NU22" s="128"/>
      <c r="NV22" s="128"/>
      <c r="NW22" s="128"/>
      <c r="NX22" s="128"/>
      <c r="NY22" s="128"/>
      <c r="NZ22" s="128"/>
      <c r="OA22" s="128"/>
      <c r="OB22" s="128"/>
      <c r="OC22" s="128"/>
      <c r="OD22" s="128"/>
      <c r="OE22" s="128"/>
      <c r="OF22" s="128"/>
      <c r="OG22" s="128"/>
      <c r="OH22" s="128"/>
      <c r="OI22" s="128"/>
      <c r="OJ22" s="128"/>
      <c r="OK22" s="128"/>
      <c r="OL22" s="128"/>
      <c r="OM22" s="128"/>
      <c r="ON22" s="128"/>
      <c r="OO22" s="128"/>
      <c r="OP22" s="128"/>
      <c r="OQ22" s="128"/>
      <c r="OR22" s="128"/>
      <c r="OS22" s="128"/>
      <c r="OT22" s="128"/>
      <c r="OU22" s="128"/>
      <c r="OV22" s="128"/>
      <c r="OW22" s="128"/>
      <c r="OX22" s="128"/>
      <c r="OY22" s="128"/>
      <c r="OZ22" s="128"/>
      <c r="PA22" s="128"/>
      <c r="PB22" s="128"/>
      <c r="PC22" s="128"/>
      <c r="PD22" s="128"/>
      <c r="PE22" s="128"/>
      <c r="PF22" s="128"/>
      <c r="PG22" s="128"/>
      <c r="PH22" s="128"/>
      <c r="PI22" s="128"/>
      <c r="PJ22" s="128"/>
      <c r="PK22" s="128"/>
      <c r="PL22" s="128"/>
      <c r="PM22" s="128"/>
      <c r="PN22" s="128"/>
      <c r="PO22" s="128"/>
      <c r="PP22" s="128"/>
      <c r="PQ22" s="128"/>
      <c r="PR22" s="128"/>
      <c r="PS22" s="128"/>
      <c r="PT22" s="128"/>
      <c r="PU22" s="128"/>
      <c r="PV22" s="128"/>
      <c r="PW22" s="128"/>
      <c r="PX22" s="128"/>
      <c r="PY22" s="128"/>
      <c r="PZ22" s="128"/>
      <c r="QA22" s="128"/>
      <c r="QB22" s="128"/>
      <c r="QC22" s="128"/>
      <c r="QD22" s="128"/>
      <c r="QE22" s="128"/>
      <c r="QF22" s="128"/>
      <c r="QG22" s="128"/>
      <c r="QH22" s="128"/>
      <c r="QI22" s="128"/>
      <c r="QJ22" s="128"/>
      <c r="QK22" s="128"/>
      <c r="QL22" s="128"/>
      <c r="QM22" s="128"/>
      <c r="QN22" s="128"/>
      <c r="QO22" s="128"/>
      <c r="QP22" s="128"/>
      <c r="QQ22" s="128"/>
      <c r="QR22" s="128"/>
      <c r="QS22" s="128"/>
      <c r="QT22" s="128"/>
      <c r="QU22" s="128"/>
      <c r="QV22" s="128"/>
      <c r="QW22" s="128"/>
      <c r="QX22" s="128"/>
      <c r="QY22" s="128"/>
      <c r="QZ22" s="128"/>
      <c r="RA22" s="128"/>
      <c r="RB22" s="128"/>
      <c r="RC22" s="128"/>
      <c r="RD22" s="128"/>
      <c r="RE22" s="128"/>
      <c r="RF22" s="128"/>
      <c r="RG22" s="128"/>
      <c r="RH22" s="128"/>
      <c r="RI22" s="128"/>
      <c r="RJ22" s="128"/>
      <c r="RK22" s="128"/>
      <c r="RL22" s="128"/>
      <c r="RM22" s="128"/>
      <c r="RN22" s="128"/>
      <c r="RO22" s="128"/>
      <c r="RP22" s="128"/>
      <c r="RQ22" s="128"/>
      <c r="RR22" s="128"/>
      <c r="RS22" s="128"/>
      <c r="RT22" s="128"/>
      <c r="RU22" s="128"/>
      <c r="RV22" s="128"/>
      <c r="RW22" s="128"/>
      <c r="RX22" s="128"/>
      <c r="RY22" s="128"/>
      <c r="RZ22" s="128"/>
      <c r="SA22" s="128"/>
      <c r="SB22" s="128"/>
      <c r="SC22" s="128"/>
      <c r="SD22" s="128"/>
      <c r="SE22" s="128"/>
      <c r="SF22" s="128"/>
      <c r="SG22" s="128"/>
      <c r="SH22" s="128"/>
      <c r="SI22" s="128"/>
      <c r="SJ22" s="128"/>
      <c r="SK22" s="128"/>
      <c r="SL22" s="128"/>
      <c r="SM22" s="128"/>
      <c r="SN22" s="128"/>
      <c r="SO22" s="128"/>
      <c r="SP22" s="128"/>
      <c r="SQ22" s="128"/>
      <c r="SR22" s="128"/>
      <c r="SS22" s="128"/>
      <c r="ST22" s="128"/>
      <c r="SU22" s="128"/>
      <c r="SV22" s="128"/>
      <c r="SW22" s="128"/>
      <c r="SX22" s="128"/>
      <c r="SY22" s="128"/>
      <c r="SZ22" s="128"/>
      <c r="TA22" s="128"/>
      <c r="TB22" s="128"/>
      <c r="TC22" s="128"/>
      <c r="TD22" s="128"/>
      <c r="TE22" s="128"/>
      <c r="TF22" s="128"/>
      <c r="TG22" s="128"/>
      <c r="TH22" s="128"/>
      <c r="TI22" s="128"/>
      <c r="TJ22" s="128"/>
      <c r="TK22" s="128"/>
      <c r="TL22" s="128"/>
      <c r="TM22" s="128"/>
      <c r="TN22" s="128"/>
      <c r="TO22" s="128"/>
      <c r="TP22" s="128"/>
      <c r="TQ22" s="128"/>
      <c r="TR22" s="128"/>
      <c r="TS22" s="128"/>
      <c r="TT22" s="128"/>
      <c r="TU22" s="128"/>
      <c r="TV22" s="128"/>
      <c r="TW22" s="128"/>
      <c r="TX22" s="128"/>
      <c r="TY22" s="128"/>
      <c r="TZ22" s="128"/>
      <c r="UA22" s="128"/>
      <c r="UB22" s="128"/>
      <c r="UC22" s="128"/>
      <c r="UD22" s="128"/>
      <c r="UE22" s="128"/>
      <c r="UF22" s="128"/>
      <c r="UG22" s="128"/>
      <c r="UH22" s="128"/>
      <c r="UI22" s="128"/>
      <c r="UJ22" s="128"/>
      <c r="UK22" s="128"/>
      <c r="UL22" s="128"/>
      <c r="UM22" s="128"/>
      <c r="UN22" s="128"/>
      <c r="UO22" s="128"/>
      <c r="UP22" s="128"/>
      <c r="UQ22" s="128"/>
      <c r="UR22" s="128"/>
      <c r="US22" s="128"/>
      <c r="UT22" s="128"/>
      <c r="UU22" s="128"/>
      <c r="UV22" s="128"/>
      <c r="UW22" s="128"/>
      <c r="UX22" s="128"/>
      <c r="UY22" s="128"/>
      <c r="UZ22" s="128"/>
      <c r="VA22" s="128"/>
      <c r="VB22" s="128"/>
      <c r="VC22" s="128"/>
      <c r="VD22" s="128"/>
      <c r="VE22" s="128"/>
      <c r="VF22" s="128"/>
      <c r="VG22" s="128"/>
      <c r="VH22" s="128"/>
      <c r="VI22" s="128"/>
      <c r="VJ22" s="128"/>
      <c r="VK22" s="128"/>
      <c r="VL22" s="128"/>
      <c r="VM22" s="128"/>
      <c r="VN22" s="128"/>
      <c r="VO22" s="128"/>
      <c r="VP22" s="128"/>
      <c r="VQ22" s="128"/>
      <c r="VR22" s="128"/>
      <c r="VS22" s="128"/>
      <c r="VT22" s="128"/>
      <c r="VU22" s="128"/>
      <c r="VV22" s="128"/>
      <c r="VW22" s="128"/>
      <c r="VX22" s="128"/>
      <c r="VY22" s="128"/>
      <c r="VZ22" s="128"/>
      <c r="WA22" s="128"/>
      <c r="WB22" s="128"/>
      <c r="WC22" s="128"/>
      <c r="WD22" s="128"/>
      <c r="WE22" s="128"/>
      <c r="WF22" s="128"/>
      <c r="WG22" s="128"/>
      <c r="WH22" s="128"/>
      <c r="WI22" s="128"/>
      <c r="WJ22" s="128"/>
      <c r="WK22" s="128"/>
      <c r="WL22" s="128"/>
      <c r="WM22" s="128"/>
      <c r="WN22" s="128"/>
      <c r="WO22" s="128"/>
      <c r="WP22" s="128"/>
      <c r="WQ22" s="128"/>
      <c r="WR22" s="128"/>
      <c r="WS22" s="128"/>
      <c r="WT22" s="128"/>
      <c r="WU22" s="128"/>
      <c r="WV22" s="128"/>
      <c r="WW22" s="128"/>
      <c r="WX22" s="128"/>
      <c r="WY22" s="128"/>
      <c r="WZ22" s="128"/>
      <c r="XA22" s="128"/>
      <c r="XB22" s="128"/>
      <c r="XC22" s="128"/>
      <c r="XD22" s="128"/>
      <c r="XE22" s="128"/>
      <c r="XF22" s="128"/>
      <c r="XG22" s="128"/>
      <c r="XH22" s="128"/>
      <c r="XI22" s="128"/>
      <c r="XJ22" s="128"/>
      <c r="XK22" s="128"/>
      <c r="XL22" s="128"/>
      <c r="XM22" s="128"/>
      <c r="XN22" s="128"/>
      <c r="XO22" s="128"/>
      <c r="XP22" s="128"/>
      <c r="XQ22" s="128"/>
      <c r="XR22" s="128"/>
      <c r="XS22" s="128"/>
      <c r="XT22" s="128"/>
      <c r="XU22" s="128"/>
      <c r="XV22" s="128"/>
      <c r="XW22" s="128"/>
      <c r="XX22" s="128"/>
      <c r="XY22" s="128"/>
      <c r="XZ22" s="128"/>
      <c r="YA22" s="128"/>
      <c r="YB22" s="128"/>
      <c r="YC22" s="128"/>
      <c r="YD22" s="128"/>
      <c r="YE22" s="128"/>
      <c r="YF22" s="128"/>
      <c r="YG22" s="128"/>
      <c r="YH22" s="128"/>
      <c r="YI22" s="128"/>
      <c r="YJ22" s="128"/>
      <c r="YK22" s="128"/>
      <c r="YL22" s="128"/>
      <c r="YM22" s="128"/>
      <c r="YN22" s="128"/>
      <c r="YO22" s="128"/>
      <c r="YP22" s="128"/>
      <c r="YQ22" s="128"/>
      <c r="YR22" s="128"/>
      <c r="YS22" s="128"/>
      <c r="YT22" s="128"/>
      <c r="YU22" s="128"/>
      <c r="YV22" s="128"/>
      <c r="YW22" s="128"/>
      <c r="YX22" s="128"/>
      <c r="YY22" s="128"/>
      <c r="YZ22" s="128"/>
      <c r="ZA22" s="128"/>
      <c r="ZB22" s="128"/>
      <c r="ZC22" s="128"/>
      <c r="ZD22" s="128"/>
      <c r="ZE22" s="128"/>
      <c r="ZF22" s="128"/>
      <c r="ZG22" s="128"/>
      <c r="ZH22" s="128"/>
      <c r="ZI22" s="128"/>
      <c r="ZJ22" s="128"/>
      <c r="ZK22" s="128"/>
      <c r="ZL22" s="128"/>
      <c r="ZM22" s="128"/>
      <c r="ZN22" s="128"/>
      <c r="ZO22" s="128"/>
      <c r="ZP22" s="128"/>
      <c r="ZQ22" s="128"/>
      <c r="ZR22" s="128"/>
      <c r="ZS22" s="128"/>
      <c r="ZT22" s="128"/>
      <c r="ZU22" s="128"/>
      <c r="ZV22" s="128"/>
      <c r="ZW22" s="128"/>
      <c r="ZX22" s="128"/>
      <c r="ZY22" s="128"/>
      <c r="ZZ22" s="128"/>
      <c r="AAA22" s="128"/>
      <c r="AAB22" s="128"/>
      <c r="AAC22" s="128"/>
      <c r="AAD22" s="128"/>
      <c r="AAE22" s="128"/>
      <c r="AAF22" s="128"/>
      <c r="AAG22" s="128"/>
      <c r="AAH22" s="128"/>
      <c r="AAI22" s="128"/>
      <c r="AAJ22" s="128"/>
      <c r="AAK22" s="128"/>
      <c r="AAL22" s="128"/>
      <c r="AAM22" s="128"/>
      <c r="AAN22" s="128"/>
      <c r="AAO22" s="128"/>
      <c r="AAP22" s="128"/>
      <c r="AAQ22" s="128"/>
      <c r="AAR22" s="128"/>
      <c r="AAS22" s="128"/>
      <c r="AAT22" s="128"/>
      <c r="AAU22" s="128"/>
      <c r="AAV22" s="128"/>
      <c r="AAW22" s="128"/>
      <c r="AAX22" s="128"/>
      <c r="AAY22" s="128"/>
      <c r="AAZ22" s="128"/>
      <c r="ABA22" s="128"/>
      <c r="ABB22" s="128"/>
      <c r="ABC22" s="128"/>
      <c r="ABD22" s="128"/>
      <c r="ABE22" s="128"/>
      <c r="ABF22" s="128"/>
      <c r="ABG22" s="128"/>
      <c r="ABH22" s="128"/>
      <c r="ABI22" s="128"/>
      <c r="ABJ22" s="128"/>
      <c r="ABK22" s="128"/>
      <c r="ABL22" s="128"/>
      <c r="ABM22" s="128"/>
      <c r="ABN22" s="128"/>
      <c r="ABO22" s="128"/>
      <c r="ABP22" s="128"/>
      <c r="ABQ22" s="128"/>
      <c r="ABR22" s="128"/>
      <c r="ABS22" s="128"/>
      <c r="ABT22" s="128"/>
      <c r="ABU22" s="128"/>
      <c r="ABV22" s="128"/>
      <c r="ABW22" s="128"/>
      <c r="ABX22" s="128"/>
      <c r="ABY22" s="128"/>
      <c r="ABZ22" s="128"/>
      <c r="ACA22" s="128"/>
      <c r="ACB22" s="128"/>
      <c r="ACC22" s="128"/>
      <c r="ACD22" s="128"/>
      <c r="ACE22" s="128"/>
      <c r="ACF22" s="128"/>
      <c r="ACG22" s="128"/>
      <c r="ACH22" s="128"/>
      <c r="ACI22" s="128"/>
      <c r="ACJ22" s="128"/>
      <c r="ACK22" s="128"/>
      <c r="ACL22" s="128"/>
      <c r="ACM22" s="128"/>
      <c r="ACN22" s="128"/>
      <c r="ACO22" s="128"/>
      <c r="ACP22" s="128"/>
      <c r="ACQ22" s="128"/>
      <c r="ACR22" s="128"/>
      <c r="ACS22" s="128"/>
      <c r="ACT22" s="128"/>
      <c r="ACU22" s="128"/>
      <c r="ACV22" s="128"/>
      <c r="ACW22" s="128"/>
      <c r="ACX22" s="128"/>
      <c r="ACY22" s="128"/>
      <c r="ACZ22" s="128"/>
      <c r="ADA22" s="128"/>
      <c r="ADB22" s="128"/>
      <c r="ADC22" s="128"/>
      <c r="ADD22" s="128"/>
      <c r="ADE22" s="128"/>
      <c r="ADF22" s="128"/>
      <c r="ADG22" s="128"/>
      <c r="ADH22" s="128"/>
      <c r="ADI22" s="128"/>
      <c r="ADJ22" s="128"/>
      <c r="ADK22" s="128"/>
      <c r="ADL22" s="128"/>
      <c r="ADM22" s="128"/>
      <c r="ADN22" s="128"/>
      <c r="ADO22" s="128"/>
      <c r="ADP22" s="128"/>
      <c r="ADQ22" s="128"/>
      <c r="ADR22" s="128"/>
      <c r="ADS22" s="128"/>
      <c r="ADT22" s="128"/>
      <c r="ADU22" s="128"/>
      <c r="ADV22" s="128"/>
      <c r="ADW22" s="128"/>
      <c r="ADX22" s="128"/>
      <c r="ADY22" s="128"/>
      <c r="ADZ22" s="128"/>
      <c r="AEA22" s="128"/>
      <c r="AEB22" s="128"/>
      <c r="AEC22" s="128"/>
      <c r="AED22" s="128"/>
      <c r="AEE22" s="128"/>
      <c r="AEF22" s="128"/>
      <c r="AEG22" s="128"/>
      <c r="AEH22" s="128"/>
      <c r="AEI22" s="128"/>
      <c r="AEJ22" s="128"/>
      <c r="AEK22" s="128"/>
      <c r="AEL22" s="128"/>
      <c r="AEM22" s="128"/>
      <c r="AEN22" s="128"/>
      <c r="AEO22" s="128"/>
      <c r="AEP22" s="128"/>
      <c r="AEQ22" s="128"/>
      <c r="AER22" s="128"/>
      <c r="AES22" s="128"/>
      <c r="AET22" s="128"/>
      <c r="AEU22" s="128"/>
      <c r="AEV22" s="128"/>
      <c r="AEW22" s="128"/>
      <c r="AEX22" s="128"/>
      <c r="AEY22" s="128"/>
      <c r="AEZ22" s="128"/>
      <c r="AFA22" s="128"/>
      <c r="AFB22" s="128"/>
      <c r="AFC22" s="128"/>
      <c r="AFD22" s="128"/>
      <c r="AFE22" s="128"/>
      <c r="AFF22" s="128"/>
      <c r="AFG22" s="128"/>
      <c r="AFH22" s="128"/>
      <c r="AFI22" s="128"/>
      <c r="AFJ22" s="128"/>
      <c r="AFK22" s="128"/>
      <c r="AFL22" s="128"/>
      <c r="AFM22" s="128"/>
      <c r="AFN22" s="128"/>
      <c r="AFO22" s="128"/>
      <c r="AFP22" s="128"/>
      <c r="AFQ22" s="128"/>
      <c r="AFR22" s="128"/>
      <c r="AFS22" s="128"/>
      <c r="AFT22" s="128"/>
      <c r="AFU22" s="128"/>
      <c r="AFV22" s="128"/>
      <c r="AFW22" s="128"/>
      <c r="AFX22" s="128"/>
      <c r="AFY22" s="128"/>
      <c r="AFZ22" s="128"/>
      <c r="AGA22" s="128"/>
      <c r="AGB22" s="128"/>
      <c r="AGC22" s="128"/>
      <c r="AGD22" s="128"/>
      <c r="AGE22" s="128"/>
      <c r="AGF22" s="128"/>
      <c r="AGG22" s="128"/>
      <c r="AGH22" s="128"/>
      <c r="AGI22" s="128"/>
      <c r="AGJ22" s="128"/>
      <c r="AGK22" s="128"/>
      <c r="AGL22" s="128"/>
      <c r="AGM22" s="128"/>
      <c r="AGN22" s="128"/>
      <c r="AGO22" s="128"/>
      <c r="AGP22" s="128"/>
      <c r="AGQ22" s="128"/>
      <c r="AGR22" s="128"/>
      <c r="AGS22" s="128"/>
      <c r="AGT22" s="128"/>
      <c r="AGU22" s="128"/>
      <c r="AGV22" s="128"/>
      <c r="AGW22" s="128"/>
      <c r="AGX22" s="128"/>
      <c r="AGY22" s="128"/>
      <c r="AGZ22" s="128"/>
      <c r="AHA22" s="128"/>
      <c r="AHB22" s="128"/>
      <c r="AHC22" s="128"/>
      <c r="AHD22" s="128"/>
      <c r="AHE22" s="128"/>
      <c r="AHF22" s="128"/>
      <c r="AHG22" s="128"/>
      <c r="AHH22" s="128"/>
      <c r="AHI22" s="128"/>
      <c r="AHJ22" s="128"/>
      <c r="AHK22" s="128"/>
      <c r="AHL22" s="128"/>
      <c r="AHM22" s="128"/>
      <c r="AHN22" s="128"/>
      <c r="AHO22" s="128"/>
      <c r="AHP22" s="128"/>
      <c r="AHQ22" s="128"/>
      <c r="AHR22" s="128"/>
      <c r="AHS22" s="128"/>
      <c r="AHT22" s="128"/>
      <c r="AHU22" s="128"/>
      <c r="AHV22" s="128"/>
      <c r="AHW22" s="128"/>
      <c r="AHX22" s="128"/>
      <c r="AHY22" s="128"/>
      <c r="AHZ22" s="128"/>
      <c r="AIA22" s="128"/>
      <c r="AIB22" s="128"/>
      <c r="AIC22" s="128"/>
      <c r="AID22" s="128"/>
      <c r="AIE22" s="128"/>
      <c r="AIF22" s="128"/>
      <c r="AIG22" s="128"/>
      <c r="AIH22" s="128"/>
      <c r="AII22" s="128"/>
      <c r="AIJ22" s="128"/>
      <c r="AIK22" s="128"/>
      <c r="AIL22" s="128"/>
      <c r="AIM22" s="128"/>
      <c r="AIN22" s="128"/>
      <c r="AIO22" s="128"/>
      <c r="AIP22" s="128"/>
      <c r="AIQ22" s="128"/>
      <c r="AIR22" s="128"/>
      <c r="AIS22" s="128"/>
      <c r="AIT22" s="128"/>
      <c r="AIU22" s="128"/>
      <c r="AIV22" s="128"/>
      <c r="AIW22" s="128"/>
      <c r="AIX22" s="128"/>
      <c r="AIY22" s="128"/>
      <c r="AIZ22" s="128"/>
      <c r="AJA22" s="128"/>
      <c r="AJB22" s="128"/>
      <c r="AJC22" s="128"/>
      <c r="AJD22" s="128"/>
      <c r="AJE22" s="128"/>
      <c r="AJF22" s="128"/>
      <c r="AJG22" s="128"/>
      <c r="AJH22" s="128"/>
      <c r="AJI22" s="128"/>
      <c r="AJJ22" s="128"/>
      <c r="AJK22" s="128"/>
      <c r="AJL22" s="128"/>
      <c r="AJM22" s="128"/>
      <c r="AJN22" s="128"/>
      <c r="AJO22" s="128"/>
      <c r="AJP22" s="128"/>
      <c r="AJQ22" s="128"/>
      <c r="AJR22" s="128"/>
      <c r="AJS22" s="128"/>
      <c r="AJT22" s="128"/>
      <c r="AJU22" s="128"/>
      <c r="AJV22" s="128"/>
      <c r="AJW22" s="128"/>
      <c r="AJX22" s="128"/>
      <c r="AJY22" s="128"/>
      <c r="AJZ22" s="128"/>
      <c r="AKA22" s="128"/>
      <c r="AKB22" s="128"/>
      <c r="AKC22" s="128"/>
      <c r="AKD22" s="128"/>
      <c r="AKE22" s="128"/>
      <c r="AKF22" s="128"/>
      <c r="AKG22" s="128"/>
      <c r="AKH22" s="128"/>
      <c r="AKI22" s="128"/>
      <c r="AKJ22" s="128"/>
      <c r="AKK22" s="128"/>
      <c r="AKL22" s="128"/>
      <c r="AKM22" s="128"/>
      <c r="AKN22" s="128"/>
      <c r="AKO22" s="128"/>
      <c r="AKP22" s="128"/>
      <c r="AKQ22" s="128"/>
      <c r="AKR22" s="128"/>
      <c r="AKS22" s="128"/>
      <c r="AKT22" s="128"/>
      <c r="AKU22" s="128"/>
      <c r="AKV22" s="128"/>
      <c r="AKW22" s="128"/>
      <c r="AKX22" s="128"/>
      <c r="AKY22" s="128"/>
      <c r="AKZ22" s="128"/>
      <c r="ALA22" s="128"/>
      <c r="ALB22" s="128"/>
      <c r="ALC22" s="128"/>
      <c r="ALD22" s="128"/>
      <c r="ALE22" s="128"/>
      <c r="ALF22" s="128"/>
      <c r="ALG22" s="128"/>
      <c r="ALH22" s="128"/>
      <c r="ALI22" s="128"/>
      <c r="ALJ22" s="128"/>
      <c r="ALK22" s="128"/>
      <c r="ALL22" s="128"/>
      <c r="ALM22" s="128"/>
      <c r="ALN22" s="128"/>
      <c r="ALO22" s="128"/>
      <c r="ALP22" s="128"/>
      <c r="ALQ22" s="128"/>
      <c r="ALR22" s="128"/>
      <c r="ALS22" s="128"/>
      <c r="ALT22" s="128"/>
      <c r="ALU22" s="128"/>
      <c r="ALV22" s="128"/>
      <c r="ALW22" s="128"/>
      <c r="ALX22" s="128"/>
      <c r="ALY22" s="128"/>
      <c r="ALZ22" s="128"/>
      <c r="AMA22" s="128"/>
      <c r="AMB22" s="128"/>
      <c r="AMC22" s="128"/>
      <c r="AMD22" s="128"/>
      <c r="AME22" s="128"/>
      <c r="AMF22" s="128"/>
      <c r="AMG22" s="128"/>
      <c r="AMH22" s="128"/>
      <c r="AMI22" s="128"/>
      <c r="AMJ22" s="128"/>
    </row>
    <row r="24" customFormat="false" ht="12.85" hidden="false" customHeight="false" outlineLevel="0" collapsed="false">
      <c r="A24" s="150" t="s">
        <v>240</v>
      </c>
      <c r="B24" s="151" t="n">
        <f aca="false">B22/B13</f>
        <v>1.18628323639126E-005</v>
      </c>
      <c r="C24" s="128"/>
      <c r="E24" s="152" t="s">
        <v>241</v>
      </c>
      <c r="F24" s="151" t="n">
        <f aca="false">F22/B13</f>
        <v>3.26227890007597E-006</v>
      </c>
      <c r="H24" s="152" t="s">
        <v>242</v>
      </c>
      <c r="I24" s="151" t="n">
        <f aca="false">J22/B13</f>
        <v>1.18628323639126E-005</v>
      </c>
      <c r="K24" s="152" t="s">
        <v>243</v>
      </c>
      <c r="L24" s="151" t="n">
        <f aca="false">I24/2</f>
        <v>5.9314161819563E-006</v>
      </c>
      <c r="M24" s="128"/>
      <c r="N24" s="128"/>
      <c r="O24" s="128"/>
      <c r="P24" s="128"/>
      <c r="Q24" s="128"/>
      <c r="R24" s="128"/>
      <c r="S24" s="128"/>
      <c r="T24" s="128"/>
      <c r="U24" s="128"/>
      <c r="V24" s="128"/>
      <c r="W24" s="128"/>
      <c r="X24" s="128"/>
      <c r="Y24" s="128"/>
      <c r="Z24" s="128"/>
      <c r="AA24" s="128"/>
      <c r="AB24" s="128"/>
      <c r="AC24" s="128"/>
      <c r="AD24" s="128"/>
      <c r="AE24" s="128"/>
      <c r="AF24" s="128"/>
      <c r="AG24" s="128"/>
      <c r="AH24" s="128"/>
      <c r="AI24" s="128"/>
      <c r="AJ24" s="128"/>
      <c r="AK24" s="128"/>
      <c r="AL24" s="128"/>
      <c r="AM24" s="128"/>
      <c r="AN24" s="128"/>
      <c r="AO24" s="128"/>
      <c r="AP24" s="128"/>
      <c r="AQ24" s="128"/>
      <c r="AR24" s="128"/>
      <c r="AS24" s="128"/>
      <c r="AT24" s="128"/>
      <c r="AU24" s="128"/>
      <c r="AV24" s="128"/>
      <c r="AW24" s="128"/>
      <c r="AX24" s="128"/>
      <c r="AY24" s="128"/>
      <c r="AZ24" s="128"/>
      <c r="BA24" s="128"/>
      <c r="BB24" s="128"/>
      <c r="BC24" s="128"/>
      <c r="BD24" s="128"/>
      <c r="BE24" s="128"/>
      <c r="BF24" s="128"/>
      <c r="BG24" s="128"/>
      <c r="BH24" s="128"/>
      <c r="BI24" s="128"/>
      <c r="BJ24" s="128"/>
      <c r="BK24" s="128"/>
      <c r="BL24" s="128"/>
      <c r="BM24" s="128"/>
      <c r="BN24" s="128"/>
      <c r="BO24" s="128"/>
      <c r="BP24" s="128"/>
      <c r="BQ24" s="128"/>
      <c r="BR24" s="128"/>
      <c r="BS24" s="128"/>
      <c r="BT24" s="128"/>
      <c r="BU24" s="128"/>
      <c r="BV24" s="128"/>
      <c r="BW24" s="128"/>
      <c r="BX24" s="128"/>
      <c r="BY24" s="128"/>
      <c r="BZ24" s="128"/>
      <c r="CA24" s="128"/>
      <c r="CB24" s="128"/>
      <c r="CC24" s="128"/>
      <c r="CD24" s="128"/>
      <c r="CE24" s="128"/>
      <c r="CF24" s="128"/>
      <c r="CG24" s="128"/>
      <c r="CH24" s="128"/>
      <c r="CI24" s="128"/>
      <c r="CJ24" s="128"/>
      <c r="CK24" s="128"/>
      <c r="CL24" s="128"/>
      <c r="CM24" s="128"/>
      <c r="CN24" s="128"/>
      <c r="CO24" s="128"/>
      <c r="CP24" s="128"/>
      <c r="CQ24" s="128"/>
      <c r="CR24" s="128"/>
      <c r="CS24" s="128"/>
      <c r="CT24" s="128"/>
      <c r="CU24" s="128"/>
      <c r="CV24" s="128"/>
      <c r="CW24" s="128"/>
      <c r="CX24" s="128"/>
      <c r="CY24" s="128"/>
      <c r="CZ24" s="128"/>
      <c r="DA24" s="128"/>
      <c r="DB24" s="128"/>
      <c r="DC24" s="128"/>
      <c r="DD24" s="128"/>
      <c r="DE24" s="128"/>
      <c r="DF24" s="128"/>
      <c r="DG24" s="128"/>
      <c r="DH24" s="128"/>
      <c r="DI24" s="128"/>
      <c r="DJ24" s="128"/>
      <c r="DK24" s="128"/>
      <c r="DL24" s="128"/>
      <c r="DM24" s="128"/>
      <c r="DN24" s="128"/>
      <c r="DO24" s="128"/>
      <c r="DP24" s="128"/>
      <c r="DQ24" s="128"/>
      <c r="DR24" s="128"/>
      <c r="DS24" s="128"/>
      <c r="DT24" s="128"/>
      <c r="DU24" s="128"/>
      <c r="DV24" s="128"/>
      <c r="DW24" s="128"/>
      <c r="DX24" s="128"/>
      <c r="DY24" s="128"/>
      <c r="DZ24" s="128"/>
      <c r="EA24" s="128"/>
      <c r="EB24" s="128"/>
      <c r="EC24" s="128"/>
      <c r="ED24" s="128"/>
      <c r="EE24" s="128"/>
      <c r="EF24" s="128"/>
      <c r="EG24" s="128"/>
      <c r="EH24" s="128"/>
      <c r="EI24" s="128"/>
      <c r="EJ24" s="128"/>
      <c r="EK24" s="128"/>
      <c r="EL24" s="128"/>
      <c r="EM24" s="128"/>
      <c r="EN24" s="128"/>
      <c r="EO24" s="128"/>
      <c r="EP24" s="128"/>
      <c r="EQ24" s="128"/>
      <c r="ER24" s="128"/>
      <c r="ES24" s="128"/>
      <c r="ET24" s="128"/>
      <c r="EU24" s="128"/>
      <c r="EV24" s="128"/>
      <c r="EW24" s="128"/>
      <c r="EX24" s="128"/>
      <c r="EY24" s="128"/>
      <c r="EZ24" s="128"/>
      <c r="FA24" s="128"/>
      <c r="FB24" s="128"/>
      <c r="FC24" s="128"/>
      <c r="FD24" s="128"/>
      <c r="FE24" s="128"/>
      <c r="FF24" s="128"/>
      <c r="FG24" s="128"/>
      <c r="FH24" s="128"/>
      <c r="FI24" s="128"/>
      <c r="FJ24" s="128"/>
      <c r="FK24" s="128"/>
      <c r="FL24" s="128"/>
      <c r="FM24" s="128"/>
      <c r="FN24" s="128"/>
      <c r="FO24" s="128"/>
      <c r="FP24" s="128"/>
      <c r="FQ24" s="128"/>
      <c r="FR24" s="128"/>
      <c r="FS24" s="128"/>
      <c r="FT24" s="128"/>
      <c r="FU24" s="128"/>
      <c r="FV24" s="128"/>
      <c r="FW24" s="128"/>
      <c r="FX24" s="128"/>
      <c r="FY24" s="128"/>
      <c r="FZ24" s="128"/>
      <c r="GA24" s="128"/>
      <c r="GB24" s="128"/>
      <c r="GC24" s="128"/>
      <c r="GD24" s="128"/>
      <c r="GE24" s="128"/>
      <c r="GF24" s="128"/>
      <c r="GG24" s="128"/>
      <c r="GH24" s="128"/>
      <c r="GI24" s="128"/>
      <c r="GJ24" s="128"/>
      <c r="GK24" s="128"/>
      <c r="GL24" s="128"/>
      <c r="GM24" s="128"/>
      <c r="GN24" s="128"/>
      <c r="GO24" s="128"/>
      <c r="GP24" s="128"/>
      <c r="GQ24" s="128"/>
      <c r="GR24" s="128"/>
      <c r="GS24" s="128"/>
      <c r="GT24" s="128"/>
      <c r="GU24" s="128"/>
      <c r="GV24" s="128"/>
      <c r="GW24" s="128"/>
      <c r="GX24" s="128"/>
      <c r="GY24" s="128"/>
      <c r="GZ24" s="128"/>
      <c r="HA24" s="128"/>
      <c r="HB24" s="128"/>
      <c r="HC24" s="128"/>
      <c r="HD24" s="128"/>
      <c r="HE24" s="128"/>
      <c r="HF24" s="128"/>
      <c r="HG24" s="128"/>
      <c r="HH24" s="128"/>
      <c r="HI24" s="128"/>
      <c r="HJ24" s="128"/>
      <c r="HK24" s="128"/>
      <c r="HL24" s="128"/>
      <c r="HM24" s="128"/>
      <c r="HN24" s="128"/>
      <c r="HO24" s="128"/>
      <c r="HP24" s="128"/>
      <c r="HQ24" s="128"/>
      <c r="HR24" s="128"/>
      <c r="HS24" s="128"/>
      <c r="HT24" s="128"/>
      <c r="HU24" s="128"/>
      <c r="HV24" s="128"/>
      <c r="HW24" s="128"/>
      <c r="HX24" s="128"/>
      <c r="HY24" s="128"/>
      <c r="HZ24" s="128"/>
      <c r="IA24" s="128"/>
      <c r="IB24" s="128"/>
      <c r="IC24" s="128"/>
      <c r="ID24" s="128"/>
      <c r="IE24" s="128"/>
      <c r="IF24" s="128"/>
      <c r="IG24" s="128"/>
      <c r="IH24" s="128"/>
      <c r="II24" s="128"/>
      <c r="IJ24" s="128"/>
      <c r="IK24" s="128"/>
      <c r="IL24" s="128"/>
      <c r="IM24" s="128"/>
      <c r="IN24" s="128"/>
      <c r="IO24" s="128"/>
      <c r="IP24" s="128"/>
      <c r="IQ24" s="128"/>
      <c r="IR24" s="128"/>
      <c r="IS24" s="128"/>
      <c r="IT24" s="128"/>
      <c r="IU24" s="128"/>
      <c r="IV24" s="128"/>
      <c r="IW24" s="128"/>
      <c r="IX24" s="128"/>
      <c r="IY24" s="128"/>
      <c r="IZ24" s="128"/>
      <c r="JA24" s="128"/>
      <c r="JB24" s="128"/>
      <c r="JC24" s="128"/>
      <c r="JD24" s="128"/>
      <c r="JE24" s="128"/>
      <c r="JF24" s="128"/>
      <c r="JG24" s="128"/>
      <c r="JH24" s="128"/>
      <c r="JI24" s="128"/>
      <c r="JJ24" s="128"/>
      <c r="JK24" s="128"/>
      <c r="JL24" s="128"/>
      <c r="JM24" s="128"/>
      <c r="JN24" s="128"/>
      <c r="JO24" s="128"/>
      <c r="JP24" s="128"/>
      <c r="JQ24" s="128"/>
      <c r="JR24" s="128"/>
      <c r="JS24" s="128"/>
      <c r="JT24" s="128"/>
      <c r="JU24" s="128"/>
      <c r="JV24" s="128"/>
      <c r="JW24" s="128"/>
      <c r="JX24" s="128"/>
      <c r="JY24" s="128"/>
      <c r="JZ24" s="128"/>
      <c r="KA24" s="128"/>
      <c r="KB24" s="128"/>
      <c r="KC24" s="128"/>
      <c r="KD24" s="128"/>
      <c r="KE24" s="128"/>
      <c r="KF24" s="128"/>
      <c r="KG24" s="128"/>
      <c r="KH24" s="128"/>
      <c r="KI24" s="128"/>
      <c r="KJ24" s="128"/>
      <c r="KK24" s="128"/>
      <c r="KL24" s="128"/>
      <c r="KM24" s="128"/>
      <c r="KN24" s="128"/>
      <c r="KO24" s="128"/>
      <c r="KP24" s="128"/>
      <c r="KQ24" s="128"/>
      <c r="KR24" s="128"/>
      <c r="KS24" s="128"/>
      <c r="KT24" s="128"/>
      <c r="KU24" s="128"/>
      <c r="KV24" s="128"/>
      <c r="KW24" s="128"/>
      <c r="KX24" s="128"/>
      <c r="KY24" s="128"/>
      <c r="KZ24" s="128"/>
      <c r="LA24" s="128"/>
      <c r="LB24" s="128"/>
      <c r="LC24" s="128"/>
      <c r="LD24" s="128"/>
      <c r="LE24" s="128"/>
      <c r="LF24" s="128"/>
      <c r="LG24" s="128"/>
      <c r="LH24" s="128"/>
      <c r="LI24" s="128"/>
      <c r="LJ24" s="128"/>
      <c r="LK24" s="128"/>
      <c r="LL24" s="128"/>
      <c r="LM24" s="128"/>
      <c r="LN24" s="128"/>
      <c r="LO24" s="128"/>
      <c r="LP24" s="128"/>
      <c r="LQ24" s="128"/>
      <c r="LR24" s="128"/>
      <c r="LS24" s="128"/>
      <c r="LT24" s="128"/>
      <c r="LU24" s="128"/>
      <c r="LV24" s="128"/>
      <c r="LW24" s="128"/>
      <c r="LX24" s="128"/>
      <c r="LY24" s="128"/>
      <c r="LZ24" s="128"/>
      <c r="MA24" s="128"/>
      <c r="MB24" s="128"/>
      <c r="MC24" s="128"/>
      <c r="MD24" s="128"/>
      <c r="ME24" s="128"/>
      <c r="MF24" s="128"/>
      <c r="MG24" s="128"/>
      <c r="MH24" s="128"/>
      <c r="MI24" s="128"/>
      <c r="MJ24" s="128"/>
      <c r="MK24" s="128"/>
      <c r="ML24" s="128"/>
      <c r="MM24" s="128"/>
      <c r="MN24" s="128"/>
      <c r="MO24" s="128"/>
      <c r="MP24" s="128"/>
      <c r="MQ24" s="128"/>
      <c r="MR24" s="128"/>
      <c r="MS24" s="128"/>
      <c r="MT24" s="128"/>
      <c r="MU24" s="128"/>
      <c r="MV24" s="128"/>
      <c r="MW24" s="128"/>
      <c r="MX24" s="128"/>
      <c r="MY24" s="128"/>
      <c r="MZ24" s="128"/>
      <c r="NA24" s="128"/>
      <c r="NB24" s="128"/>
      <c r="NC24" s="128"/>
      <c r="ND24" s="128"/>
      <c r="NE24" s="128"/>
      <c r="NF24" s="128"/>
      <c r="NG24" s="128"/>
      <c r="NH24" s="128"/>
      <c r="NI24" s="128"/>
      <c r="NJ24" s="128"/>
      <c r="NK24" s="128"/>
      <c r="NL24" s="128"/>
      <c r="NM24" s="128"/>
      <c r="NN24" s="128"/>
      <c r="NO24" s="128"/>
      <c r="NP24" s="128"/>
      <c r="NQ24" s="128"/>
      <c r="NR24" s="128"/>
      <c r="NS24" s="128"/>
      <c r="NT24" s="128"/>
      <c r="NU24" s="128"/>
      <c r="NV24" s="128"/>
      <c r="NW24" s="128"/>
      <c r="NX24" s="128"/>
      <c r="NY24" s="128"/>
      <c r="NZ24" s="128"/>
      <c r="OA24" s="128"/>
      <c r="OB24" s="128"/>
      <c r="OC24" s="128"/>
      <c r="OD24" s="128"/>
      <c r="OE24" s="128"/>
      <c r="OF24" s="128"/>
      <c r="OG24" s="128"/>
      <c r="OH24" s="128"/>
      <c r="OI24" s="128"/>
      <c r="OJ24" s="128"/>
      <c r="OK24" s="128"/>
      <c r="OL24" s="128"/>
      <c r="OM24" s="128"/>
      <c r="ON24" s="128"/>
      <c r="OO24" s="128"/>
      <c r="OP24" s="128"/>
      <c r="OQ24" s="128"/>
      <c r="OR24" s="128"/>
      <c r="OS24" s="128"/>
      <c r="OT24" s="128"/>
      <c r="OU24" s="128"/>
      <c r="OV24" s="128"/>
      <c r="OW24" s="128"/>
      <c r="OX24" s="128"/>
      <c r="OY24" s="128"/>
      <c r="OZ24" s="128"/>
      <c r="PA24" s="128"/>
      <c r="PB24" s="128"/>
      <c r="PC24" s="128"/>
      <c r="PD24" s="128"/>
      <c r="PE24" s="128"/>
      <c r="PF24" s="128"/>
      <c r="PG24" s="128"/>
      <c r="PH24" s="128"/>
      <c r="PI24" s="128"/>
      <c r="PJ24" s="128"/>
      <c r="PK24" s="128"/>
      <c r="PL24" s="128"/>
      <c r="PM24" s="128"/>
      <c r="PN24" s="128"/>
      <c r="PO24" s="128"/>
      <c r="PP24" s="128"/>
      <c r="PQ24" s="128"/>
      <c r="PR24" s="128"/>
      <c r="PS24" s="128"/>
      <c r="PT24" s="128"/>
      <c r="PU24" s="128"/>
      <c r="PV24" s="128"/>
      <c r="PW24" s="128"/>
      <c r="PX24" s="128"/>
      <c r="PY24" s="128"/>
      <c r="PZ24" s="128"/>
      <c r="QA24" s="128"/>
      <c r="QB24" s="128"/>
      <c r="QC24" s="128"/>
      <c r="QD24" s="128"/>
      <c r="QE24" s="128"/>
      <c r="QF24" s="128"/>
      <c r="QG24" s="128"/>
      <c r="QH24" s="128"/>
      <c r="QI24" s="128"/>
      <c r="QJ24" s="128"/>
      <c r="QK24" s="128"/>
      <c r="QL24" s="128"/>
      <c r="QM24" s="128"/>
      <c r="QN24" s="128"/>
      <c r="QO24" s="128"/>
      <c r="QP24" s="128"/>
      <c r="QQ24" s="128"/>
      <c r="QR24" s="128"/>
      <c r="QS24" s="128"/>
      <c r="QT24" s="128"/>
      <c r="QU24" s="128"/>
      <c r="QV24" s="128"/>
      <c r="QW24" s="128"/>
      <c r="QX24" s="128"/>
      <c r="QY24" s="128"/>
      <c r="QZ24" s="128"/>
      <c r="RA24" s="128"/>
      <c r="RB24" s="128"/>
      <c r="RC24" s="128"/>
      <c r="RD24" s="128"/>
      <c r="RE24" s="128"/>
      <c r="RF24" s="128"/>
      <c r="RG24" s="128"/>
      <c r="RH24" s="128"/>
      <c r="RI24" s="128"/>
      <c r="RJ24" s="128"/>
      <c r="RK24" s="128"/>
      <c r="RL24" s="128"/>
      <c r="RM24" s="128"/>
      <c r="RN24" s="128"/>
      <c r="RO24" s="128"/>
      <c r="RP24" s="128"/>
      <c r="RQ24" s="128"/>
      <c r="RR24" s="128"/>
      <c r="RS24" s="128"/>
      <c r="RT24" s="128"/>
      <c r="RU24" s="128"/>
      <c r="RV24" s="128"/>
      <c r="RW24" s="128"/>
      <c r="RX24" s="128"/>
      <c r="RY24" s="128"/>
      <c r="RZ24" s="128"/>
      <c r="SA24" s="128"/>
      <c r="SB24" s="128"/>
      <c r="SC24" s="128"/>
      <c r="SD24" s="128"/>
      <c r="SE24" s="128"/>
      <c r="SF24" s="128"/>
      <c r="SG24" s="128"/>
      <c r="SH24" s="128"/>
      <c r="SI24" s="128"/>
      <c r="SJ24" s="128"/>
      <c r="SK24" s="128"/>
      <c r="SL24" s="128"/>
      <c r="SM24" s="128"/>
      <c r="SN24" s="128"/>
      <c r="SO24" s="128"/>
      <c r="SP24" s="128"/>
      <c r="SQ24" s="128"/>
      <c r="SR24" s="128"/>
      <c r="SS24" s="128"/>
      <c r="ST24" s="128"/>
      <c r="SU24" s="128"/>
      <c r="SV24" s="128"/>
      <c r="SW24" s="128"/>
      <c r="SX24" s="128"/>
      <c r="SY24" s="128"/>
      <c r="SZ24" s="128"/>
      <c r="TA24" s="128"/>
      <c r="TB24" s="128"/>
      <c r="TC24" s="128"/>
      <c r="TD24" s="128"/>
      <c r="TE24" s="128"/>
      <c r="TF24" s="128"/>
      <c r="TG24" s="128"/>
      <c r="TH24" s="128"/>
      <c r="TI24" s="128"/>
      <c r="TJ24" s="128"/>
      <c r="TK24" s="128"/>
      <c r="TL24" s="128"/>
      <c r="TM24" s="128"/>
      <c r="TN24" s="128"/>
      <c r="TO24" s="128"/>
      <c r="TP24" s="128"/>
      <c r="TQ24" s="128"/>
      <c r="TR24" s="128"/>
      <c r="TS24" s="128"/>
      <c r="TT24" s="128"/>
      <c r="TU24" s="128"/>
      <c r="TV24" s="128"/>
      <c r="TW24" s="128"/>
      <c r="TX24" s="128"/>
      <c r="TY24" s="128"/>
      <c r="TZ24" s="128"/>
      <c r="UA24" s="128"/>
      <c r="UB24" s="128"/>
      <c r="UC24" s="128"/>
      <c r="UD24" s="128"/>
      <c r="UE24" s="128"/>
      <c r="UF24" s="128"/>
      <c r="UG24" s="128"/>
      <c r="UH24" s="128"/>
      <c r="UI24" s="128"/>
      <c r="UJ24" s="128"/>
      <c r="UK24" s="128"/>
      <c r="UL24" s="128"/>
      <c r="UM24" s="128"/>
      <c r="UN24" s="128"/>
      <c r="UO24" s="128"/>
      <c r="UP24" s="128"/>
      <c r="UQ24" s="128"/>
      <c r="UR24" s="128"/>
      <c r="US24" s="128"/>
      <c r="UT24" s="128"/>
      <c r="UU24" s="128"/>
      <c r="UV24" s="128"/>
      <c r="UW24" s="128"/>
      <c r="UX24" s="128"/>
      <c r="UY24" s="128"/>
      <c r="UZ24" s="128"/>
      <c r="VA24" s="128"/>
      <c r="VB24" s="128"/>
      <c r="VC24" s="128"/>
      <c r="VD24" s="128"/>
      <c r="VE24" s="128"/>
      <c r="VF24" s="128"/>
      <c r="VG24" s="128"/>
      <c r="VH24" s="128"/>
      <c r="VI24" s="128"/>
      <c r="VJ24" s="128"/>
      <c r="VK24" s="128"/>
      <c r="VL24" s="128"/>
      <c r="VM24" s="128"/>
      <c r="VN24" s="128"/>
      <c r="VO24" s="128"/>
      <c r="VP24" s="128"/>
      <c r="VQ24" s="128"/>
      <c r="VR24" s="128"/>
      <c r="VS24" s="128"/>
      <c r="VT24" s="128"/>
      <c r="VU24" s="128"/>
      <c r="VV24" s="128"/>
      <c r="VW24" s="128"/>
      <c r="VX24" s="128"/>
      <c r="VY24" s="128"/>
      <c r="VZ24" s="128"/>
      <c r="WA24" s="128"/>
      <c r="WB24" s="128"/>
      <c r="WC24" s="128"/>
      <c r="WD24" s="128"/>
      <c r="WE24" s="128"/>
      <c r="WF24" s="128"/>
      <c r="WG24" s="128"/>
      <c r="WH24" s="128"/>
      <c r="WI24" s="128"/>
      <c r="WJ24" s="128"/>
      <c r="WK24" s="128"/>
      <c r="WL24" s="128"/>
      <c r="WM24" s="128"/>
      <c r="WN24" s="128"/>
      <c r="WO24" s="128"/>
      <c r="WP24" s="128"/>
      <c r="WQ24" s="128"/>
      <c r="WR24" s="128"/>
      <c r="WS24" s="128"/>
      <c r="WT24" s="128"/>
      <c r="WU24" s="128"/>
      <c r="WV24" s="128"/>
      <c r="WW24" s="128"/>
      <c r="WX24" s="128"/>
      <c r="WY24" s="128"/>
      <c r="WZ24" s="128"/>
      <c r="XA24" s="128"/>
      <c r="XB24" s="128"/>
      <c r="XC24" s="128"/>
      <c r="XD24" s="128"/>
      <c r="XE24" s="128"/>
      <c r="XF24" s="128"/>
      <c r="XG24" s="128"/>
      <c r="XH24" s="128"/>
      <c r="XI24" s="128"/>
      <c r="XJ24" s="128"/>
      <c r="XK24" s="128"/>
      <c r="XL24" s="128"/>
      <c r="XM24" s="128"/>
      <c r="XN24" s="128"/>
      <c r="XO24" s="128"/>
      <c r="XP24" s="128"/>
      <c r="XQ24" s="128"/>
      <c r="XR24" s="128"/>
      <c r="XS24" s="128"/>
      <c r="XT24" s="128"/>
      <c r="XU24" s="128"/>
      <c r="XV24" s="128"/>
      <c r="XW24" s="128"/>
      <c r="XX24" s="128"/>
      <c r="XY24" s="128"/>
      <c r="XZ24" s="128"/>
      <c r="YA24" s="128"/>
      <c r="YB24" s="128"/>
      <c r="YC24" s="128"/>
      <c r="YD24" s="128"/>
      <c r="YE24" s="128"/>
      <c r="YF24" s="128"/>
      <c r="YG24" s="128"/>
      <c r="YH24" s="128"/>
      <c r="YI24" s="128"/>
      <c r="YJ24" s="128"/>
      <c r="YK24" s="128"/>
      <c r="YL24" s="128"/>
      <c r="YM24" s="128"/>
      <c r="YN24" s="128"/>
      <c r="YO24" s="128"/>
      <c r="YP24" s="128"/>
      <c r="YQ24" s="128"/>
      <c r="YR24" s="128"/>
      <c r="YS24" s="128"/>
      <c r="YT24" s="128"/>
      <c r="YU24" s="128"/>
      <c r="YV24" s="128"/>
      <c r="YW24" s="128"/>
      <c r="YX24" s="128"/>
      <c r="YY24" s="128"/>
      <c r="YZ24" s="128"/>
      <c r="ZA24" s="128"/>
      <c r="ZB24" s="128"/>
      <c r="ZC24" s="128"/>
      <c r="ZD24" s="128"/>
      <c r="ZE24" s="128"/>
      <c r="ZF24" s="128"/>
      <c r="ZG24" s="128"/>
      <c r="ZH24" s="128"/>
      <c r="ZI24" s="128"/>
      <c r="ZJ24" s="128"/>
      <c r="ZK24" s="128"/>
      <c r="ZL24" s="128"/>
      <c r="ZM24" s="128"/>
      <c r="ZN24" s="128"/>
      <c r="ZO24" s="128"/>
      <c r="ZP24" s="128"/>
      <c r="ZQ24" s="128"/>
      <c r="ZR24" s="128"/>
      <c r="ZS24" s="128"/>
      <c r="ZT24" s="128"/>
      <c r="ZU24" s="128"/>
      <c r="ZV24" s="128"/>
      <c r="ZW24" s="128"/>
      <c r="ZX24" s="128"/>
      <c r="ZY24" s="128"/>
      <c r="ZZ24" s="128"/>
      <c r="AAA24" s="128"/>
      <c r="AAB24" s="128"/>
      <c r="AAC24" s="128"/>
      <c r="AAD24" s="128"/>
      <c r="AAE24" s="128"/>
      <c r="AAF24" s="128"/>
      <c r="AAG24" s="128"/>
      <c r="AAH24" s="128"/>
      <c r="AAI24" s="128"/>
      <c r="AAJ24" s="128"/>
      <c r="AAK24" s="128"/>
      <c r="AAL24" s="128"/>
      <c r="AAM24" s="128"/>
      <c r="AAN24" s="128"/>
      <c r="AAO24" s="128"/>
      <c r="AAP24" s="128"/>
      <c r="AAQ24" s="128"/>
      <c r="AAR24" s="128"/>
      <c r="AAS24" s="128"/>
      <c r="AAT24" s="128"/>
      <c r="AAU24" s="128"/>
      <c r="AAV24" s="128"/>
      <c r="AAW24" s="128"/>
      <c r="AAX24" s="128"/>
      <c r="AAY24" s="128"/>
      <c r="AAZ24" s="128"/>
      <c r="ABA24" s="128"/>
      <c r="ABB24" s="128"/>
      <c r="ABC24" s="128"/>
      <c r="ABD24" s="128"/>
      <c r="ABE24" s="128"/>
      <c r="ABF24" s="128"/>
      <c r="ABG24" s="128"/>
      <c r="ABH24" s="128"/>
      <c r="ABI24" s="128"/>
      <c r="ABJ24" s="128"/>
      <c r="ABK24" s="128"/>
      <c r="ABL24" s="128"/>
      <c r="ABM24" s="128"/>
      <c r="ABN24" s="128"/>
      <c r="ABO24" s="128"/>
      <c r="ABP24" s="128"/>
      <c r="ABQ24" s="128"/>
      <c r="ABR24" s="128"/>
      <c r="ABS24" s="128"/>
      <c r="ABT24" s="128"/>
      <c r="ABU24" s="128"/>
      <c r="ABV24" s="128"/>
      <c r="ABW24" s="128"/>
      <c r="ABX24" s="128"/>
      <c r="ABY24" s="128"/>
      <c r="ABZ24" s="128"/>
      <c r="ACA24" s="128"/>
      <c r="ACB24" s="128"/>
      <c r="ACC24" s="128"/>
      <c r="ACD24" s="128"/>
      <c r="ACE24" s="128"/>
      <c r="ACF24" s="128"/>
      <c r="ACG24" s="128"/>
      <c r="ACH24" s="128"/>
      <c r="ACI24" s="128"/>
      <c r="ACJ24" s="128"/>
      <c r="ACK24" s="128"/>
      <c r="ACL24" s="128"/>
      <c r="ACM24" s="128"/>
      <c r="ACN24" s="128"/>
      <c r="ACO24" s="128"/>
      <c r="ACP24" s="128"/>
      <c r="ACQ24" s="128"/>
      <c r="ACR24" s="128"/>
      <c r="ACS24" s="128"/>
      <c r="ACT24" s="128"/>
      <c r="ACU24" s="128"/>
      <c r="ACV24" s="128"/>
      <c r="ACW24" s="128"/>
      <c r="ACX24" s="128"/>
      <c r="ACY24" s="128"/>
      <c r="ACZ24" s="128"/>
      <c r="ADA24" s="128"/>
      <c r="ADB24" s="128"/>
      <c r="ADC24" s="128"/>
      <c r="ADD24" s="128"/>
      <c r="ADE24" s="128"/>
      <c r="ADF24" s="128"/>
      <c r="ADG24" s="128"/>
      <c r="ADH24" s="128"/>
      <c r="ADI24" s="128"/>
      <c r="ADJ24" s="128"/>
      <c r="ADK24" s="128"/>
      <c r="ADL24" s="128"/>
      <c r="ADM24" s="128"/>
      <c r="ADN24" s="128"/>
      <c r="ADO24" s="128"/>
      <c r="ADP24" s="128"/>
      <c r="ADQ24" s="128"/>
      <c r="ADR24" s="128"/>
      <c r="ADS24" s="128"/>
      <c r="ADT24" s="128"/>
      <c r="ADU24" s="128"/>
      <c r="ADV24" s="128"/>
      <c r="ADW24" s="128"/>
      <c r="ADX24" s="128"/>
      <c r="ADY24" s="128"/>
      <c r="ADZ24" s="128"/>
      <c r="AEA24" s="128"/>
      <c r="AEB24" s="128"/>
      <c r="AEC24" s="128"/>
      <c r="AED24" s="128"/>
      <c r="AEE24" s="128"/>
      <c r="AEF24" s="128"/>
      <c r="AEG24" s="128"/>
      <c r="AEH24" s="128"/>
      <c r="AEI24" s="128"/>
      <c r="AEJ24" s="128"/>
      <c r="AEK24" s="128"/>
      <c r="AEL24" s="128"/>
      <c r="AEM24" s="128"/>
      <c r="AEN24" s="128"/>
      <c r="AEO24" s="128"/>
      <c r="AEP24" s="128"/>
      <c r="AEQ24" s="128"/>
      <c r="AER24" s="128"/>
      <c r="AES24" s="128"/>
      <c r="AET24" s="128"/>
      <c r="AEU24" s="128"/>
      <c r="AEV24" s="128"/>
      <c r="AEW24" s="128"/>
      <c r="AEX24" s="128"/>
      <c r="AEY24" s="128"/>
      <c r="AEZ24" s="128"/>
      <c r="AFA24" s="128"/>
      <c r="AFB24" s="128"/>
      <c r="AFC24" s="128"/>
      <c r="AFD24" s="128"/>
      <c r="AFE24" s="128"/>
      <c r="AFF24" s="128"/>
      <c r="AFG24" s="128"/>
      <c r="AFH24" s="128"/>
      <c r="AFI24" s="128"/>
      <c r="AFJ24" s="128"/>
      <c r="AFK24" s="128"/>
      <c r="AFL24" s="128"/>
      <c r="AFM24" s="128"/>
      <c r="AFN24" s="128"/>
      <c r="AFO24" s="128"/>
      <c r="AFP24" s="128"/>
      <c r="AFQ24" s="128"/>
      <c r="AFR24" s="128"/>
      <c r="AFS24" s="128"/>
      <c r="AFT24" s="128"/>
      <c r="AFU24" s="128"/>
      <c r="AFV24" s="128"/>
      <c r="AFW24" s="128"/>
      <c r="AFX24" s="128"/>
      <c r="AFY24" s="128"/>
      <c r="AFZ24" s="128"/>
      <c r="AGA24" s="128"/>
      <c r="AGB24" s="128"/>
      <c r="AGC24" s="128"/>
      <c r="AGD24" s="128"/>
      <c r="AGE24" s="128"/>
      <c r="AGF24" s="128"/>
      <c r="AGG24" s="128"/>
      <c r="AGH24" s="128"/>
      <c r="AGI24" s="128"/>
      <c r="AGJ24" s="128"/>
      <c r="AGK24" s="128"/>
      <c r="AGL24" s="128"/>
      <c r="AGM24" s="128"/>
      <c r="AGN24" s="128"/>
      <c r="AGO24" s="128"/>
      <c r="AGP24" s="128"/>
      <c r="AGQ24" s="128"/>
      <c r="AGR24" s="128"/>
      <c r="AGS24" s="128"/>
      <c r="AGT24" s="128"/>
      <c r="AGU24" s="128"/>
      <c r="AGV24" s="128"/>
      <c r="AGW24" s="128"/>
      <c r="AGX24" s="128"/>
      <c r="AGY24" s="128"/>
      <c r="AGZ24" s="128"/>
      <c r="AHA24" s="128"/>
      <c r="AHB24" s="128"/>
      <c r="AHC24" s="128"/>
      <c r="AHD24" s="128"/>
      <c r="AHE24" s="128"/>
      <c r="AHF24" s="128"/>
      <c r="AHG24" s="128"/>
      <c r="AHH24" s="128"/>
      <c r="AHI24" s="128"/>
      <c r="AHJ24" s="128"/>
      <c r="AHK24" s="128"/>
      <c r="AHL24" s="128"/>
      <c r="AHM24" s="128"/>
      <c r="AHN24" s="128"/>
      <c r="AHO24" s="128"/>
      <c r="AHP24" s="128"/>
      <c r="AHQ24" s="128"/>
      <c r="AHR24" s="128"/>
      <c r="AHS24" s="128"/>
      <c r="AHT24" s="128"/>
      <c r="AHU24" s="128"/>
      <c r="AHV24" s="128"/>
      <c r="AHW24" s="128"/>
      <c r="AHX24" s="128"/>
      <c r="AHY24" s="128"/>
      <c r="AHZ24" s="128"/>
      <c r="AIA24" s="128"/>
      <c r="AIB24" s="128"/>
      <c r="AIC24" s="128"/>
      <c r="AID24" s="128"/>
      <c r="AIE24" s="128"/>
      <c r="AIF24" s="128"/>
      <c r="AIG24" s="128"/>
      <c r="AIH24" s="128"/>
      <c r="AII24" s="128"/>
      <c r="AIJ24" s="128"/>
      <c r="AIK24" s="128"/>
      <c r="AIL24" s="128"/>
      <c r="AIM24" s="128"/>
      <c r="AIN24" s="128"/>
      <c r="AIO24" s="128"/>
      <c r="AIP24" s="128"/>
      <c r="AIQ24" s="128"/>
      <c r="AIR24" s="128"/>
      <c r="AIS24" s="128"/>
      <c r="AIT24" s="128"/>
      <c r="AIU24" s="128"/>
      <c r="AIV24" s="128"/>
      <c r="AIW24" s="128"/>
      <c r="AIX24" s="128"/>
      <c r="AIY24" s="128"/>
      <c r="AIZ24" s="128"/>
      <c r="AJA24" s="128"/>
      <c r="AJB24" s="128"/>
      <c r="AJC24" s="128"/>
      <c r="AJD24" s="128"/>
      <c r="AJE24" s="128"/>
      <c r="AJF24" s="128"/>
      <c r="AJG24" s="128"/>
      <c r="AJH24" s="128"/>
      <c r="AJI24" s="128"/>
      <c r="AJJ24" s="128"/>
      <c r="AJK24" s="128"/>
      <c r="AJL24" s="128"/>
      <c r="AJM24" s="128"/>
      <c r="AJN24" s="128"/>
      <c r="AJO24" s="128"/>
      <c r="AJP24" s="128"/>
      <c r="AJQ24" s="128"/>
      <c r="AJR24" s="128"/>
      <c r="AJS24" s="128"/>
      <c r="AJT24" s="128"/>
      <c r="AJU24" s="128"/>
      <c r="AJV24" s="128"/>
      <c r="AJW24" s="128"/>
      <c r="AJX24" s="128"/>
      <c r="AJY24" s="128"/>
      <c r="AJZ24" s="128"/>
      <c r="AKA24" s="128"/>
      <c r="AKB24" s="128"/>
      <c r="AKC24" s="128"/>
      <c r="AKD24" s="128"/>
      <c r="AKE24" s="128"/>
      <c r="AKF24" s="128"/>
      <c r="AKG24" s="128"/>
      <c r="AKH24" s="128"/>
      <c r="AKI24" s="128"/>
      <c r="AKJ24" s="128"/>
      <c r="AKK24" s="128"/>
      <c r="AKL24" s="128"/>
      <c r="AKM24" s="128"/>
      <c r="AKN24" s="128"/>
      <c r="AKO24" s="128"/>
      <c r="AKP24" s="128"/>
      <c r="AKQ24" s="128"/>
      <c r="AKR24" s="128"/>
      <c r="AKS24" s="128"/>
      <c r="AKT24" s="128"/>
      <c r="AKU24" s="128"/>
      <c r="AKV24" s="128"/>
      <c r="AKW24" s="128"/>
      <c r="AKX24" s="128"/>
      <c r="AKY24" s="128"/>
      <c r="AKZ24" s="128"/>
      <c r="ALA24" s="128"/>
      <c r="ALB24" s="128"/>
      <c r="ALC24" s="128"/>
      <c r="ALD24" s="128"/>
      <c r="ALE24" s="128"/>
      <c r="ALF24" s="128"/>
      <c r="ALG24" s="128"/>
      <c r="ALH24" s="128"/>
      <c r="ALI24" s="128"/>
      <c r="ALJ24" s="128"/>
      <c r="ALK24" s="128"/>
      <c r="ALL24" s="128"/>
      <c r="ALM24" s="128"/>
      <c r="ALN24" s="128"/>
      <c r="ALO24" s="128"/>
      <c r="ALP24" s="128"/>
      <c r="ALQ24" s="128"/>
      <c r="ALR24" s="128"/>
      <c r="ALS24" s="128"/>
      <c r="ALT24" s="128"/>
      <c r="ALU24" s="128"/>
      <c r="ALV24" s="128"/>
      <c r="ALW24" s="128"/>
      <c r="ALX24" s="128"/>
      <c r="ALY24" s="128"/>
      <c r="ALZ24" s="128"/>
      <c r="AMA24" s="128"/>
      <c r="AMB24" s="128"/>
      <c r="AMC24" s="128"/>
      <c r="AMD24" s="128"/>
      <c r="AME24" s="128"/>
      <c r="AMF24" s="128"/>
      <c r="AMG24" s="128"/>
      <c r="AMH24" s="128"/>
      <c r="AMI24" s="128"/>
      <c r="AMJ24" s="128"/>
    </row>
    <row r="25" customFormat="false" ht="13.4" hidden="false" customHeight="false" outlineLevel="0" collapsed="false">
      <c r="A25" s="129" t="s">
        <v>244</v>
      </c>
      <c r="B25" s="151" t="n">
        <f aca="false">B24*B2</f>
        <v>0.000696269965068068</v>
      </c>
      <c r="C25" s="128" t="s">
        <v>245</v>
      </c>
      <c r="D25" s="128"/>
      <c r="E25" s="128"/>
      <c r="F25" s="128"/>
      <c r="G25" s="128"/>
      <c r="H25" s="128"/>
      <c r="I25" s="153"/>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c r="AG25" s="128"/>
      <c r="AH25" s="128"/>
      <c r="AI25" s="128"/>
      <c r="AJ25" s="128"/>
      <c r="AK25" s="128"/>
      <c r="AL25" s="128"/>
      <c r="AM25" s="128"/>
      <c r="AN25" s="128"/>
      <c r="AO25" s="128"/>
      <c r="AP25" s="128"/>
      <c r="AQ25" s="128"/>
      <c r="AR25" s="128"/>
      <c r="AS25" s="128"/>
      <c r="AT25" s="128"/>
      <c r="AU25" s="128"/>
      <c r="AV25" s="128"/>
      <c r="AW25" s="128"/>
      <c r="AX25" s="128"/>
      <c r="AY25" s="128"/>
      <c r="AZ25" s="128"/>
      <c r="BA25" s="128"/>
      <c r="BB25" s="128"/>
      <c r="BC25" s="128"/>
      <c r="BD25" s="128"/>
      <c r="BE25" s="128"/>
      <c r="BF25" s="128"/>
      <c r="BG25" s="128"/>
      <c r="BH25" s="128"/>
      <c r="BI25" s="128"/>
      <c r="BJ25" s="128"/>
      <c r="BK25" s="128"/>
      <c r="BL25" s="128"/>
      <c r="BM25" s="128"/>
      <c r="BN25" s="128"/>
      <c r="BO25" s="128"/>
      <c r="BP25" s="128"/>
      <c r="BQ25" s="128"/>
      <c r="BR25" s="128"/>
      <c r="BS25" s="128"/>
      <c r="BT25" s="128"/>
      <c r="BU25" s="128"/>
      <c r="BV25" s="128"/>
      <c r="BW25" s="128"/>
      <c r="BX25" s="128"/>
      <c r="BY25" s="128"/>
      <c r="BZ25" s="128"/>
      <c r="CA25" s="128"/>
      <c r="CB25" s="128"/>
      <c r="CC25" s="128"/>
      <c r="CD25" s="128"/>
      <c r="CE25" s="128"/>
      <c r="CF25" s="128"/>
      <c r="CG25" s="128"/>
      <c r="CH25" s="128"/>
      <c r="CI25" s="128"/>
      <c r="CJ25" s="128"/>
      <c r="CK25" s="128"/>
      <c r="CL25" s="128"/>
      <c r="CM25" s="128"/>
      <c r="CN25" s="128"/>
      <c r="CO25" s="128"/>
      <c r="CP25" s="128"/>
      <c r="CQ25" s="128"/>
      <c r="CR25" s="128"/>
      <c r="CS25" s="128"/>
      <c r="CT25" s="128"/>
      <c r="CU25" s="128"/>
      <c r="CV25" s="128"/>
      <c r="CW25" s="128"/>
      <c r="CX25" s="128"/>
      <c r="CY25" s="128"/>
      <c r="CZ25" s="128"/>
      <c r="DA25" s="128"/>
      <c r="DB25" s="128"/>
      <c r="DC25" s="128"/>
      <c r="DD25" s="128"/>
      <c r="DE25" s="128"/>
      <c r="DF25" s="128"/>
      <c r="DG25" s="128"/>
      <c r="DH25" s="128"/>
      <c r="DI25" s="128"/>
      <c r="DJ25" s="128"/>
      <c r="DK25" s="128"/>
      <c r="DL25" s="128"/>
      <c r="DM25" s="128"/>
      <c r="DN25" s="128"/>
      <c r="DO25" s="128"/>
      <c r="DP25" s="128"/>
      <c r="DQ25" s="128"/>
      <c r="DR25" s="128"/>
      <c r="DS25" s="128"/>
      <c r="DT25" s="128"/>
      <c r="DU25" s="128"/>
      <c r="DV25" s="128"/>
      <c r="DW25" s="128"/>
      <c r="DX25" s="128"/>
      <c r="DY25" s="128"/>
      <c r="DZ25" s="128"/>
      <c r="EA25" s="128"/>
      <c r="EB25" s="128"/>
      <c r="EC25" s="128"/>
      <c r="ED25" s="128"/>
      <c r="EE25" s="128"/>
      <c r="EF25" s="128"/>
      <c r="EG25" s="128"/>
      <c r="EH25" s="128"/>
      <c r="EI25" s="128"/>
      <c r="EJ25" s="128"/>
      <c r="EK25" s="128"/>
      <c r="EL25" s="128"/>
      <c r="EM25" s="128"/>
      <c r="EN25" s="128"/>
      <c r="EO25" s="128"/>
      <c r="EP25" s="128"/>
      <c r="EQ25" s="128"/>
      <c r="ER25" s="128"/>
      <c r="ES25" s="128"/>
      <c r="ET25" s="128"/>
      <c r="EU25" s="128"/>
      <c r="EV25" s="128"/>
      <c r="EW25" s="128"/>
      <c r="EX25" s="128"/>
      <c r="EY25" s="128"/>
      <c r="EZ25" s="128"/>
      <c r="FA25" s="128"/>
      <c r="FB25" s="128"/>
      <c r="FC25" s="128"/>
      <c r="FD25" s="128"/>
      <c r="FE25" s="128"/>
      <c r="FF25" s="128"/>
      <c r="FG25" s="128"/>
      <c r="FH25" s="128"/>
      <c r="FI25" s="128"/>
      <c r="FJ25" s="128"/>
      <c r="FK25" s="128"/>
      <c r="FL25" s="128"/>
      <c r="FM25" s="128"/>
      <c r="FN25" s="128"/>
      <c r="FO25" s="128"/>
      <c r="FP25" s="128"/>
      <c r="FQ25" s="128"/>
      <c r="FR25" s="128"/>
      <c r="FS25" s="128"/>
      <c r="FT25" s="128"/>
      <c r="FU25" s="128"/>
      <c r="FV25" s="128"/>
      <c r="FW25" s="128"/>
      <c r="FX25" s="128"/>
      <c r="FY25" s="128"/>
      <c r="FZ25" s="128"/>
      <c r="GA25" s="128"/>
      <c r="GB25" s="128"/>
      <c r="GC25" s="128"/>
      <c r="GD25" s="128"/>
      <c r="GE25" s="128"/>
      <c r="GF25" s="128"/>
      <c r="GG25" s="128"/>
      <c r="GH25" s="128"/>
      <c r="GI25" s="128"/>
      <c r="GJ25" s="128"/>
      <c r="GK25" s="128"/>
      <c r="GL25" s="128"/>
      <c r="GM25" s="128"/>
      <c r="GN25" s="128"/>
      <c r="GO25" s="128"/>
      <c r="GP25" s="128"/>
      <c r="GQ25" s="128"/>
      <c r="GR25" s="128"/>
      <c r="GS25" s="128"/>
      <c r="GT25" s="128"/>
      <c r="GU25" s="128"/>
      <c r="GV25" s="128"/>
      <c r="GW25" s="128"/>
      <c r="GX25" s="128"/>
      <c r="GY25" s="128"/>
      <c r="GZ25" s="128"/>
      <c r="HA25" s="128"/>
      <c r="HB25" s="128"/>
      <c r="HC25" s="128"/>
      <c r="HD25" s="128"/>
      <c r="HE25" s="128"/>
      <c r="HF25" s="128"/>
      <c r="HG25" s="128"/>
      <c r="HH25" s="128"/>
      <c r="HI25" s="128"/>
      <c r="HJ25" s="128"/>
      <c r="HK25" s="128"/>
      <c r="HL25" s="128"/>
      <c r="HM25" s="128"/>
      <c r="HN25" s="128"/>
      <c r="HO25" s="128"/>
      <c r="HP25" s="128"/>
      <c r="HQ25" s="128"/>
      <c r="HR25" s="128"/>
      <c r="HS25" s="128"/>
      <c r="HT25" s="128"/>
      <c r="HU25" s="128"/>
      <c r="HV25" s="128"/>
      <c r="HW25" s="128"/>
      <c r="HX25" s="128"/>
      <c r="HY25" s="128"/>
      <c r="HZ25" s="128"/>
      <c r="IA25" s="128"/>
      <c r="IB25" s="128"/>
      <c r="IC25" s="128"/>
      <c r="ID25" s="128"/>
      <c r="IE25" s="128"/>
      <c r="IF25" s="128"/>
      <c r="IG25" s="128"/>
      <c r="IH25" s="128"/>
      <c r="II25" s="128"/>
      <c r="IJ25" s="128"/>
      <c r="IK25" s="128"/>
      <c r="IL25" s="128"/>
      <c r="IM25" s="128"/>
      <c r="IN25" s="128"/>
      <c r="IO25" s="128"/>
      <c r="IP25" s="128"/>
      <c r="IQ25" s="128"/>
      <c r="IR25" s="128"/>
      <c r="IS25" s="128"/>
      <c r="IT25" s="128"/>
      <c r="IU25" s="128"/>
      <c r="IV25" s="128"/>
      <c r="IW25" s="128"/>
      <c r="IX25" s="128"/>
      <c r="IY25" s="128"/>
      <c r="IZ25" s="128"/>
      <c r="JA25" s="128"/>
      <c r="JB25" s="128"/>
      <c r="JC25" s="128"/>
      <c r="JD25" s="128"/>
      <c r="JE25" s="128"/>
      <c r="JF25" s="128"/>
      <c r="JG25" s="128"/>
      <c r="JH25" s="128"/>
      <c r="JI25" s="128"/>
      <c r="JJ25" s="128"/>
      <c r="JK25" s="128"/>
      <c r="JL25" s="128"/>
      <c r="JM25" s="128"/>
      <c r="JN25" s="128"/>
      <c r="JO25" s="128"/>
      <c r="JP25" s="128"/>
      <c r="JQ25" s="128"/>
      <c r="JR25" s="128"/>
      <c r="JS25" s="128"/>
      <c r="JT25" s="128"/>
      <c r="JU25" s="128"/>
      <c r="JV25" s="128"/>
      <c r="JW25" s="128"/>
      <c r="JX25" s="128"/>
      <c r="JY25" s="128"/>
      <c r="JZ25" s="128"/>
      <c r="KA25" s="128"/>
      <c r="KB25" s="128"/>
      <c r="KC25" s="128"/>
      <c r="KD25" s="128"/>
      <c r="KE25" s="128"/>
      <c r="KF25" s="128"/>
      <c r="KG25" s="128"/>
      <c r="KH25" s="128"/>
      <c r="KI25" s="128"/>
      <c r="KJ25" s="128"/>
      <c r="KK25" s="128"/>
      <c r="KL25" s="128"/>
      <c r="KM25" s="128"/>
      <c r="KN25" s="128"/>
      <c r="KO25" s="128"/>
      <c r="KP25" s="128"/>
      <c r="KQ25" s="128"/>
      <c r="KR25" s="128"/>
      <c r="KS25" s="128"/>
      <c r="KT25" s="128"/>
      <c r="KU25" s="128"/>
      <c r="KV25" s="128"/>
      <c r="KW25" s="128"/>
      <c r="KX25" s="128"/>
      <c r="KY25" s="128"/>
      <c r="KZ25" s="128"/>
      <c r="LA25" s="128"/>
      <c r="LB25" s="128"/>
      <c r="LC25" s="128"/>
      <c r="LD25" s="128"/>
      <c r="LE25" s="128"/>
      <c r="LF25" s="128"/>
      <c r="LG25" s="128"/>
      <c r="LH25" s="128"/>
      <c r="LI25" s="128"/>
      <c r="LJ25" s="128"/>
      <c r="LK25" s="128"/>
      <c r="LL25" s="128"/>
      <c r="LM25" s="128"/>
      <c r="LN25" s="128"/>
      <c r="LO25" s="128"/>
      <c r="LP25" s="128"/>
      <c r="LQ25" s="128"/>
      <c r="LR25" s="128"/>
      <c r="LS25" s="128"/>
      <c r="LT25" s="128"/>
      <c r="LU25" s="128"/>
      <c r="LV25" s="128"/>
      <c r="LW25" s="128"/>
      <c r="LX25" s="128"/>
      <c r="LY25" s="128"/>
      <c r="LZ25" s="128"/>
      <c r="MA25" s="128"/>
      <c r="MB25" s="128"/>
      <c r="MC25" s="128"/>
      <c r="MD25" s="128"/>
      <c r="ME25" s="128"/>
      <c r="MF25" s="128"/>
      <c r="MG25" s="128"/>
      <c r="MH25" s="128"/>
      <c r="MI25" s="128"/>
      <c r="MJ25" s="128"/>
      <c r="MK25" s="128"/>
      <c r="ML25" s="128"/>
      <c r="MM25" s="128"/>
      <c r="MN25" s="128"/>
      <c r="MO25" s="128"/>
      <c r="MP25" s="128"/>
      <c r="MQ25" s="128"/>
      <c r="MR25" s="128"/>
      <c r="MS25" s="128"/>
      <c r="MT25" s="128"/>
      <c r="MU25" s="128"/>
      <c r="MV25" s="128"/>
      <c r="MW25" s="128"/>
      <c r="MX25" s="128"/>
      <c r="MY25" s="128"/>
      <c r="MZ25" s="128"/>
      <c r="NA25" s="128"/>
      <c r="NB25" s="128"/>
      <c r="NC25" s="128"/>
      <c r="ND25" s="128"/>
      <c r="NE25" s="128"/>
      <c r="NF25" s="128"/>
      <c r="NG25" s="128"/>
      <c r="NH25" s="128"/>
      <c r="NI25" s="128"/>
      <c r="NJ25" s="128"/>
      <c r="NK25" s="128"/>
      <c r="NL25" s="128"/>
      <c r="NM25" s="128"/>
      <c r="NN25" s="128"/>
      <c r="NO25" s="128"/>
      <c r="NP25" s="128"/>
      <c r="NQ25" s="128"/>
      <c r="NR25" s="128"/>
      <c r="NS25" s="128"/>
      <c r="NT25" s="128"/>
      <c r="NU25" s="128"/>
      <c r="NV25" s="128"/>
      <c r="NW25" s="128"/>
      <c r="NX25" s="128"/>
      <c r="NY25" s="128"/>
      <c r="NZ25" s="128"/>
      <c r="OA25" s="128"/>
      <c r="OB25" s="128"/>
      <c r="OC25" s="128"/>
      <c r="OD25" s="128"/>
      <c r="OE25" s="128"/>
      <c r="OF25" s="128"/>
      <c r="OG25" s="128"/>
      <c r="OH25" s="128"/>
      <c r="OI25" s="128"/>
      <c r="OJ25" s="128"/>
      <c r="OK25" s="128"/>
      <c r="OL25" s="128"/>
      <c r="OM25" s="128"/>
      <c r="ON25" s="128"/>
      <c r="OO25" s="128"/>
      <c r="OP25" s="128"/>
      <c r="OQ25" s="128"/>
      <c r="OR25" s="128"/>
      <c r="OS25" s="128"/>
      <c r="OT25" s="128"/>
      <c r="OU25" s="128"/>
      <c r="OV25" s="128"/>
      <c r="OW25" s="128"/>
      <c r="OX25" s="128"/>
      <c r="OY25" s="128"/>
      <c r="OZ25" s="128"/>
      <c r="PA25" s="128"/>
      <c r="PB25" s="128"/>
      <c r="PC25" s="128"/>
      <c r="PD25" s="128"/>
      <c r="PE25" s="128"/>
      <c r="PF25" s="128"/>
      <c r="PG25" s="128"/>
      <c r="PH25" s="128"/>
      <c r="PI25" s="128"/>
      <c r="PJ25" s="128"/>
      <c r="PK25" s="128"/>
      <c r="PL25" s="128"/>
      <c r="PM25" s="128"/>
      <c r="PN25" s="128"/>
      <c r="PO25" s="128"/>
      <c r="PP25" s="128"/>
      <c r="PQ25" s="128"/>
      <c r="PR25" s="128"/>
      <c r="PS25" s="128"/>
      <c r="PT25" s="128"/>
      <c r="PU25" s="128"/>
      <c r="PV25" s="128"/>
      <c r="PW25" s="128"/>
      <c r="PX25" s="128"/>
      <c r="PY25" s="128"/>
      <c r="PZ25" s="128"/>
      <c r="QA25" s="128"/>
      <c r="QB25" s="128"/>
      <c r="QC25" s="128"/>
      <c r="QD25" s="128"/>
      <c r="QE25" s="128"/>
      <c r="QF25" s="128"/>
      <c r="QG25" s="128"/>
      <c r="QH25" s="128"/>
      <c r="QI25" s="128"/>
      <c r="QJ25" s="128"/>
      <c r="QK25" s="128"/>
      <c r="QL25" s="128"/>
      <c r="QM25" s="128"/>
      <c r="QN25" s="128"/>
      <c r="QO25" s="128"/>
      <c r="QP25" s="128"/>
      <c r="QQ25" s="128"/>
      <c r="QR25" s="128"/>
      <c r="QS25" s="128"/>
      <c r="QT25" s="128"/>
      <c r="QU25" s="128"/>
      <c r="QV25" s="128"/>
      <c r="QW25" s="128"/>
      <c r="QX25" s="128"/>
      <c r="QY25" s="128"/>
      <c r="QZ25" s="128"/>
      <c r="RA25" s="128"/>
      <c r="RB25" s="128"/>
      <c r="RC25" s="128"/>
      <c r="RD25" s="128"/>
      <c r="RE25" s="128"/>
      <c r="RF25" s="128"/>
      <c r="RG25" s="128"/>
      <c r="RH25" s="128"/>
      <c r="RI25" s="128"/>
      <c r="RJ25" s="128"/>
      <c r="RK25" s="128"/>
      <c r="RL25" s="128"/>
      <c r="RM25" s="128"/>
      <c r="RN25" s="128"/>
      <c r="RO25" s="128"/>
      <c r="RP25" s="128"/>
      <c r="RQ25" s="128"/>
      <c r="RR25" s="128"/>
      <c r="RS25" s="128"/>
      <c r="RT25" s="128"/>
      <c r="RU25" s="128"/>
      <c r="RV25" s="128"/>
      <c r="RW25" s="128"/>
      <c r="RX25" s="128"/>
      <c r="RY25" s="128"/>
      <c r="RZ25" s="128"/>
      <c r="SA25" s="128"/>
      <c r="SB25" s="128"/>
      <c r="SC25" s="128"/>
      <c r="SD25" s="128"/>
      <c r="SE25" s="128"/>
      <c r="SF25" s="128"/>
      <c r="SG25" s="128"/>
      <c r="SH25" s="128"/>
      <c r="SI25" s="128"/>
      <c r="SJ25" s="128"/>
      <c r="SK25" s="128"/>
      <c r="SL25" s="128"/>
      <c r="SM25" s="128"/>
      <c r="SN25" s="128"/>
      <c r="SO25" s="128"/>
      <c r="SP25" s="128"/>
      <c r="SQ25" s="128"/>
      <c r="SR25" s="128"/>
      <c r="SS25" s="128"/>
      <c r="ST25" s="128"/>
      <c r="SU25" s="128"/>
      <c r="SV25" s="128"/>
      <c r="SW25" s="128"/>
      <c r="SX25" s="128"/>
      <c r="SY25" s="128"/>
      <c r="SZ25" s="128"/>
      <c r="TA25" s="128"/>
      <c r="TB25" s="128"/>
      <c r="TC25" s="128"/>
      <c r="TD25" s="128"/>
      <c r="TE25" s="128"/>
      <c r="TF25" s="128"/>
      <c r="TG25" s="128"/>
      <c r="TH25" s="128"/>
      <c r="TI25" s="128"/>
      <c r="TJ25" s="128"/>
      <c r="TK25" s="128"/>
      <c r="TL25" s="128"/>
      <c r="TM25" s="128"/>
      <c r="TN25" s="128"/>
      <c r="TO25" s="128"/>
      <c r="TP25" s="128"/>
      <c r="TQ25" s="128"/>
      <c r="TR25" s="128"/>
      <c r="TS25" s="128"/>
      <c r="TT25" s="128"/>
      <c r="TU25" s="128"/>
      <c r="TV25" s="128"/>
      <c r="TW25" s="128"/>
      <c r="TX25" s="128"/>
      <c r="TY25" s="128"/>
      <c r="TZ25" s="128"/>
      <c r="UA25" s="128"/>
      <c r="UB25" s="128"/>
      <c r="UC25" s="128"/>
      <c r="UD25" s="128"/>
      <c r="UE25" s="128"/>
      <c r="UF25" s="128"/>
      <c r="UG25" s="128"/>
      <c r="UH25" s="128"/>
      <c r="UI25" s="128"/>
      <c r="UJ25" s="128"/>
      <c r="UK25" s="128"/>
      <c r="UL25" s="128"/>
      <c r="UM25" s="128"/>
      <c r="UN25" s="128"/>
      <c r="UO25" s="128"/>
      <c r="UP25" s="128"/>
      <c r="UQ25" s="128"/>
      <c r="UR25" s="128"/>
      <c r="US25" s="128"/>
      <c r="UT25" s="128"/>
      <c r="UU25" s="128"/>
      <c r="UV25" s="128"/>
      <c r="UW25" s="128"/>
      <c r="UX25" s="128"/>
      <c r="UY25" s="128"/>
      <c r="UZ25" s="128"/>
      <c r="VA25" s="128"/>
      <c r="VB25" s="128"/>
      <c r="VC25" s="128"/>
      <c r="VD25" s="128"/>
      <c r="VE25" s="128"/>
      <c r="VF25" s="128"/>
      <c r="VG25" s="128"/>
      <c r="VH25" s="128"/>
      <c r="VI25" s="128"/>
      <c r="VJ25" s="128"/>
      <c r="VK25" s="128"/>
      <c r="VL25" s="128"/>
      <c r="VM25" s="128"/>
      <c r="VN25" s="128"/>
      <c r="VO25" s="128"/>
      <c r="VP25" s="128"/>
      <c r="VQ25" s="128"/>
      <c r="VR25" s="128"/>
      <c r="VS25" s="128"/>
      <c r="VT25" s="128"/>
      <c r="VU25" s="128"/>
      <c r="VV25" s="128"/>
      <c r="VW25" s="128"/>
      <c r="VX25" s="128"/>
      <c r="VY25" s="128"/>
      <c r="VZ25" s="128"/>
      <c r="WA25" s="128"/>
      <c r="WB25" s="128"/>
      <c r="WC25" s="128"/>
      <c r="WD25" s="128"/>
      <c r="WE25" s="128"/>
      <c r="WF25" s="128"/>
      <c r="WG25" s="128"/>
      <c r="WH25" s="128"/>
      <c r="WI25" s="128"/>
      <c r="WJ25" s="128"/>
      <c r="WK25" s="128"/>
      <c r="WL25" s="128"/>
      <c r="WM25" s="128"/>
      <c r="WN25" s="128"/>
      <c r="WO25" s="128"/>
      <c r="WP25" s="128"/>
      <c r="WQ25" s="128"/>
      <c r="WR25" s="128"/>
      <c r="WS25" s="128"/>
      <c r="WT25" s="128"/>
      <c r="WU25" s="128"/>
      <c r="WV25" s="128"/>
      <c r="WW25" s="128"/>
      <c r="WX25" s="128"/>
      <c r="WY25" s="128"/>
      <c r="WZ25" s="128"/>
      <c r="XA25" s="128"/>
      <c r="XB25" s="128"/>
      <c r="XC25" s="128"/>
      <c r="XD25" s="128"/>
      <c r="XE25" s="128"/>
      <c r="XF25" s="128"/>
      <c r="XG25" s="128"/>
      <c r="XH25" s="128"/>
      <c r="XI25" s="128"/>
      <c r="XJ25" s="128"/>
      <c r="XK25" s="128"/>
      <c r="XL25" s="128"/>
      <c r="XM25" s="128"/>
      <c r="XN25" s="128"/>
      <c r="XO25" s="128"/>
      <c r="XP25" s="128"/>
      <c r="XQ25" s="128"/>
      <c r="XR25" s="128"/>
      <c r="XS25" s="128"/>
      <c r="XT25" s="128"/>
      <c r="XU25" s="128"/>
      <c r="XV25" s="128"/>
      <c r="XW25" s="128"/>
      <c r="XX25" s="128"/>
      <c r="XY25" s="128"/>
      <c r="XZ25" s="128"/>
      <c r="YA25" s="128"/>
      <c r="YB25" s="128"/>
      <c r="YC25" s="128"/>
      <c r="YD25" s="128"/>
      <c r="YE25" s="128"/>
      <c r="YF25" s="128"/>
      <c r="YG25" s="128"/>
      <c r="YH25" s="128"/>
      <c r="YI25" s="128"/>
      <c r="YJ25" s="128"/>
      <c r="YK25" s="128"/>
      <c r="YL25" s="128"/>
      <c r="YM25" s="128"/>
      <c r="YN25" s="128"/>
      <c r="YO25" s="128"/>
      <c r="YP25" s="128"/>
      <c r="YQ25" s="128"/>
      <c r="YR25" s="128"/>
      <c r="YS25" s="128"/>
      <c r="YT25" s="128"/>
      <c r="YU25" s="128"/>
      <c r="YV25" s="128"/>
      <c r="YW25" s="128"/>
      <c r="YX25" s="128"/>
      <c r="YY25" s="128"/>
      <c r="YZ25" s="128"/>
      <c r="ZA25" s="128"/>
      <c r="ZB25" s="128"/>
      <c r="ZC25" s="128"/>
      <c r="ZD25" s="128"/>
      <c r="ZE25" s="128"/>
      <c r="ZF25" s="128"/>
      <c r="ZG25" s="128"/>
      <c r="ZH25" s="128"/>
      <c r="ZI25" s="128"/>
      <c r="ZJ25" s="128"/>
      <c r="ZK25" s="128"/>
      <c r="ZL25" s="128"/>
      <c r="ZM25" s="128"/>
      <c r="ZN25" s="128"/>
      <c r="ZO25" s="128"/>
      <c r="ZP25" s="128"/>
      <c r="ZQ25" s="128"/>
      <c r="ZR25" s="128"/>
      <c r="ZS25" s="128"/>
      <c r="ZT25" s="128"/>
      <c r="ZU25" s="128"/>
      <c r="ZV25" s="128"/>
      <c r="ZW25" s="128"/>
      <c r="ZX25" s="128"/>
      <c r="ZY25" s="128"/>
      <c r="ZZ25" s="128"/>
      <c r="AAA25" s="128"/>
      <c r="AAB25" s="128"/>
      <c r="AAC25" s="128"/>
      <c r="AAD25" s="128"/>
      <c r="AAE25" s="128"/>
      <c r="AAF25" s="128"/>
      <c r="AAG25" s="128"/>
      <c r="AAH25" s="128"/>
      <c r="AAI25" s="128"/>
      <c r="AAJ25" s="128"/>
      <c r="AAK25" s="128"/>
      <c r="AAL25" s="128"/>
      <c r="AAM25" s="128"/>
      <c r="AAN25" s="128"/>
      <c r="AAO25" s="128"/>
      <c r="AAP25" s="128"/>
      <c r="AAQ25" s="128"/>
      <c r="AAR25" s="128"/>
      <c r="AAS25" s="128"/>
      <c r="AAT25" s="128"/>
      <c r="AAU25" s="128"/>
      <c r="AAV25" s="128"/>
      <c r="AAW25" s="128"/>
      <c r="AAX25" s="128"/>
      <c r="AAY25" s="128"/>
      <c r="AAZ25" s="128"/>
      <c r="ABA25" s="128"/>
      <c r="ABB25" s="128"/>
      <c r="ABC25" s="128"/>
      <c r="ABD25" s="128"/>
      <c r="ABE25" s="128"/>
      <c r="ABF25" s="128"/>
      <c r="ABG25" s="128"/>
      <c r="ABH25" s="128"/>
      <c r="ABI25" s="128"/>
      <c r="ABJ25" s="128"/>
      <c r="ABK25" s="128"/>
      <c r="ABL25" s="128"/>
      <c r="ABM25" s="128"/>
      <c r="ABN25" s="128"/>
      <c r="ABO25" s="128"/>
      <c r="ABP25" s="128"/>
      <c r="ABQ25" s="128"/>
      <c r="ABR25" s="128"/>
      <c r="ABS25" s="128"/>
      <c r="ABT25" s="128"/>
      <c r="ABU25" s="128"/>
      <c r="ABV25" s="128"/>
      <c r="ABW25" s="128"/>
      <c r="ABX25" s="128"/>
      <c r="ABY25" s="128"/>
      <c r="ABZ25" s="128"/>
      <c r="ACA25" s="128"/>
      <c r="ACB25" s="128"/>
      <c r="ACC25" s="128"/>
      <c r="ACD25" s="128"/>
      <c r="ACE25" s="128"/>
      <c r="ACF25" s="128"/>
      <c r="ACG25" s="128"/>
      <c r="ACH25" s="128"/>
      <c r="ACI25" s="128"/>
      <c r="ACJ25" s="128"/>
      <c r="ACK25" s="128"/>
      <c r="ACL25" s="128"/>
      <c r="ACM25" s="128"/>
      <c r="ACN25" s="128"/>
      <c r="ACO25" s="128"/>
      <c r="ACP25" s="128"/>
      <c r="ACQ25" s="128"/>
      <c r="ACR25" s="128"/>
      <c r="ACS25" s="128"/>
      <c r="ACT25" s="128"/>
      <c r="ACU25" s="128"/>
      <c r="ACV25" s="128"/>
      <c r="ACW25" s="128"/>
      <c r="ACX25" s="128"/>
      <c r="ACY25" s="128"/>
      <c r="ACZ25" s="128"/>
      <c r="ADA25" s="128"/>
      <c r="ADB25" s="128"/>
      <c r="ADC25" s="128"/>
      <c r="ADD25" s="128"/>
      <c r="ADE25" s="128"/>
      <c r="ADF25" s="128"/>
      <c r="ADG25" s="128"/>
      <c r="ADH25" s="128"/>
      <c r="ADI25" s="128"/>
      <c r="ADJ25" s="128"/>
      <c r="ADK25" s="128"/>
      <c r="ADL25" s="128"/>
      <c r="ADM25" s="128"/>
      <c r="ADN25" s="128"/>
      <c r="ADO25" s="128"/>
      <c r="ADP25" s="128"/>
      <c r="ADQ25" s="128"/>
      <c r="ADR25" s="128"/>
      <c r="ADS25" s="128"/>
      <c r="ADT25" s="128"/>
      <c r="ADU25" s="128"/>
      <c r="ADV25" s="128"/>
      <c r="ADW25" s="128"/>
      <c r="ADX25" s="128"/>
      <c r="ADY25" s="128"/>
      <c r="ADZ25" s="128"/>
      <c r="AEA25" s="128"/>
      <c r="AEB25" s="128"/>
      <c r="AEC25" s="128"/>
      <c r="AED25" s="128"/>
      <c r="AEE25" s="128"/>
      <c r="AEF25" s="128"/>
      <c r="AEG25" s="128"/>
      <c r="AEH25" s="128"/>
      <c r="AEI25" s="128"/>
      <c r="AEJ25" s="128"/>
      <c r="AEK25" s="128"/>
      <c r="AEL25" s="128"/>
      <c r="AEM25" s="128"/>
      <c r="AEN25" s="128"/>
      <c r="AEO25" s="128"/>
      <c r="AEP25" s="128"/>
      <c r="AEQ25" s="128"/>
      <c r="AER25" s="128"/>
      <c r="AES25" s="128"/>
      <c r="AET25" s="128"/>
      <c r="AEU25" s="128"/>
      <c r="AEV25" s="128"/>
      <c r="AEW25" s="128"/>
      <c r="AEX25" s="128"/>
      <c r="AEY25" s="128"/>
      <c r="AEZ25" s="128"/>
      <c r="AFA25" s="128"/>
      <c r="AFB25" s="128"/>
      <c r="AFC25" s="128"/>
      <c r="AFD25" s="128"/>
      <c r="AFE25" s="128"/>
      <c r="AFF25" s="128"/>
      <c r="AFG25" s="128"/>
      <c r="AFH25" s="128"/>
      <c r="AFI25" s="128"/>
      <c r="AFJ25" s="128"/>
      <c r="AFK25" s="128"/>
      <c r="AFL25" s="128"/>
      <c r="AFM25" s="128"/>
      <c r="AFN25" s="128"/>
      <c r="AFO25" s="128"/>
      <c r="AFP25" s="128"/>
      <c r="AFQ25" s="128"/>
      <c r="AFR25" s="128"/>
      <c r="AFS25" s="128"/>
      <c r="AFT25" s="128"/>
      <c r="AFU25" s="128"/>
      <c r="AFV25" s="128"/>
      <c r="AFW25" s="128"/>
      <c r="AFX25" s="128"/>
      <c r="AFY25" s="128"/>
      <c r="AFZ25" s="128"/>
      <c r="AGA25" s="128"/>
      <c r="AGB25" s="128"/>
      <c r="AGC25" s="128"/>
      <c r="AGD25" s="128"/>
      <c r="AGE25" s="128"/>
      <c r="AGF25" s="128"/>
      <c r="AGG25" s="128"/>
      <c r="AGH25" s="128"/>
      <c r="AGI25" s="128"/>
      <c r="AGJ25" s="128"/>
      <c r="AGK25" s="128"/>
      <c r="AGL25" s="128"/>
      <c r="AGM25" s="128"/>
      <c r="AGN25" s="128"/>
      <c r="AGO25" s="128"/>
      <c r="AGP25" s="128"/>
      <c r="AGQ25" s="128"/>
      <c r="AGR25" s="128"/>
      <c r="AGS25" s="128"/>
      <c r="AGT25" s="128"/>
      <c r="AGU25" s="128"/>
      <c r="AGV25" s="128"/>
      <c r="AGW25" s="128"/>
      <c r="AGX25" s="128"/>
      <c r="AGY25" s="128"/>
      <c r="AGZ25" s="128"/>
      <c r="AHA25" s="128"/>
      <c r="AHB25" s="128"/>
      <c r="AHC25" s="128"/>
      <c r="AHD25" s="128"/>
      <c r="AHE25" s="128"/>
      <c r="AHF25" s="128"/>
      <c r="AHG25" s="128"/>
      <c r="AHH25" s="128"/>
      <c r="AHI25" s="128"/>
      <c r="AHJ25" s="128"/>
      <c r="AHK25" s="128"/>
      <c r="AHL25" s="128"/>
      <c r="AHM25" s="128"/>
      <c r="AHN25" s="128"/>
      <c r="AHO25" s="128"/>
      <c r="AHP25" s="128"/>
      <c r="AHQ25" s="128"/>
      <c r="AHR25" s="128"/>
      <c r="AHS25" s="128"/>
      <c r="AHT25" s="128"/>
      <c r="AHU25" s="128"/>
      <c r="AHV25" s="128"/>
      <c r="AHW25" s="128"/>
      <c r="AHX25" s="128"/>
      <c r="AHY25" s="128"/>
      <c r="AHZ25" s="128"/>
      <c r="AIA25" s="128"/>
      <c r="AIB25" s="128"/>
      <c r="AIC25" s="128"/>
      <c r="AID25" s="128"/>
      <c r="AIE25" s="128"/>
      <c r="AIF25" s="128"/>
      <c r="AIG25" s="128"/>
      <c r="AIH25" s="128"/>
      <c r="AII25" s="128"/>
      <c r="AIJ25" s="128"/>
      <c r="AIK25" s="128"/>
      <c r="AIL25" s="128"/>
      <c r="AIM25" s="128"/>
      <c r="AIN25" s="128"/>
      <c r="AIO25" s="128"/>
      <c r="AIP25" s="128"/>
      <c r="AIQ25" s="128"/>
      <c r="AIR25" s="128"/>
      <c r="AIS25" s="128"/>
      <c r="AIT25" s="128"/>
      <c r="AIU25" s="128"/>
      <c r="AIV25" s="128"/>
      <c r="AIW25" s="128"/>
      <c r="AIX25" s="128"/>
      <c r="AIY25" s="128"/>
      <c r="AIZ25" s="128"/>
      <c r="AJA25" s="128"/>
      <c r="AJB25" s="128"/>
      <c r="AJC25" s="128"/>
      <c r="AJD25" s="128"/>
      <c r="AJE25" s="128"/>
      <c r="AJF25" s="128"/>
      <c r="AJG25" s="128"/>
      <c r="AJH25" s="128"/>
      <c r="AJI25" s="128"/>
      <c r="AJJ25" s="128"/>
      <c r="AJK25" s="128"/>
      <c r="AJL25" s="128"/>
      <c r="AJM25" s="128"/>
      <c r="AJN25" s="128"/>
      <c r="AJO25" s="128"/>
      <c r="AJP25" s="128"/>
      <c r="AJQ25" s="128"/>
      <c r="AJR25" s="128"/>
      <c r="AJS25" s="128"/>
      <c r="AJT25" s="128"/>
      <c r="AJU25" s="128"/>
      <c r="AJV25" s="128"/>
      <c r="AJW25" s="128"/>
      <c r="AJX25" s="128"/>
      <c r="AJY25" s="128"/>
      <c r="AJZ25" s="128"/>
      <c r="AKA25" s="128"/>
      <c r="AKB25" s="128"/>
      <c r="AKC25" s="128"/>
      <c r="AKD25" s="128"/>
      <c r="AKE25" s="128"/>
      <c r="AKF25" s="128"/>
      <c r="AKG25" s="128"/>
      <c r="AKH25" s="128"/>
      <c r="AKI25" s="128"/>
      <c r="AKJ25" s="128"/>
      <c r="AKK25" s="128"/>
      <c r="AKL25" s="128"/>
      <c r="AKM25" s="128"/>
      <c r="AKN25" s="128"/>
      <c r="AKO25" s="128"/>
      <c r="AKP25" s="128"/>
      <c r="AKQ25" s="128"/>
      <c r="AKR25" s="128"/>
      <c r="AKS25" s="128"/>
      <c r="AKT25" s="128"/>
      <c r="AKU25" s="128"/>
      <c r="AKV25" s="128"/>
      <c r="AKW25" s="128"/>
      <c r="AKX25" s="128"/>
      <c r="AKY25" s="128"/>
      <c r="AKZ25" s="128"/>
      <c r="ALA25" s="128"/>
      <c r="ALB25" s="128"/>
      <c r="ALC25" s="128"/>
      <c r="ALD25" s="128"/>
      <c r="ALE25" s="128"/>
      <c r="ALF25" s="128"/>
      <c r="ALG25" s="128"/>
      <c r="ALH25" s="128"/>
      <c r="ALI25" s="128"/>
      <c r="ALJ25" s="128"/>
      <c r="ALK25" s="128"/>
      <c r="ALL25" s="128"/>
      <c r="ALM25" s="128"/>
      <c r="ALN25" s="128"/>
      <c r="ALO25" s="128"/>
      <c r="ALP25" s="128"/>
      <c r="ALQ25" s="128"/>
      <c r="ALR25" s="128"/>
      <c r="ALS25" s="128"/>
      <c r="ALT25" s="128"/>
      <c r="ALU25" s="128"/>
      <c r="ALV25" s="128"/>
      <c r="ALW25" s="128"/>
      <c r="ALX25" s="128"/>
      <c r="ALY25" s="128"/>
      <c r="ALZ25" s="128"/>
      <c r="AMA25" s="128"/>
      <c r="AMB25" s="128"/>
      <c r="AMC25" s="128"/>
      <c r="AMD25" s="128"/>
      <c r="AME25" s="128"/>
      <c r="AMF25" s="128"/>
      <c r="AMG25" s="128"/>
      <c r="AMH25" s="128"/>
      <c r="AMI25" s="128"/>
      <c r="AMJ25" s="128"/>
    </row>
    <row r="26" customFormat="false" ht="12.8" hidden="false" customHeight="false" outlineLevel="0" collapsed="false">
      <c r="C26" s="128"/>
      <c r="D26" s="128"/>
      <c r="E26" s="31" t="s">
        <v>246</v>
      </c>
      <c r="F26" s="139" t="n">
        <f aca="false">B25/F2</f>
        <v>7.81623220776906E-005</v>
      </c>
      <c r="G26" s="128"/>
      <c r="M26" s="128"/>
      <c r="N26" s="128"/>
      <c r="O26" s="128"/>
      <c r="P26" s="128"/>
      <c r="Q26" s="128"/>
      <c r="R26" s="128"/>
      <c r="S26" s="128"/>
      <c r="T26" s="128"/>
      <c r="U26" s="128"/>
      <c r="V26" s="128"/>
      <c r="W26" s="128"/>
      <c r="X26" s="128"/>
      <c r="Y26" s="128"/>
      <c r="Z26" s="128"/>
      <c r="AA26" s="128"/>
      <c r="AB26" s="128"/>
      <c r="AC26" s="128"/>
      <c r="AD26" s="128"/>
      <c r="AE26" s="128"/>
      <c r="AF26" s="128"/>
      <c r="AG26" s="128"/>
      <c r="AH26" s="128"/>
      <c r="AI26" s="128"/>
      <c r="AJ26" s="128"/>
      <c r="AK26" s="128"/>
      <c r="AL26" s="128"/>
      <c r="AM26" s="128"/>
      <c r="AN26" s="128"/>
      <c r="AO26" s="128"/>
      <c r="AP26" s="128"/>
      <c r="AQ26" s="128"/>
      <c r="AR26" s="128"/>
      <c r="AS26" s="128"/>
      <c r="AT26" s="128"/>
      <c r="AU26" s="128"/>
      <c r="AV26" s="128"/>
      <c r="AW26" s="128"/>
      <c r="AX26" s="128"/>
      <c r="AY26" s="128"/>
      <c r="AZ26" s="128"/>
      <c r="BA26" s="128"/>
      <c r="BB26" s="128"/>
      <c r="BC26" s="128"/>
      <c r="BD26" s="128"/>
      <c r="BE26" s="128"/>
      <c r="BF26" s="128"/>
      <c r="BG26" s="128"/>
      <c r="BH26" s="128"/>
      <c r="BI26" s="128"/>
      <c r="BJ26" s="128"/>
      <c r="BK26" s="128"/>
      <c r="BL26" s="128"/>
      <c r="BM26" s="128"/>
      <c r="BN26" s="128"/>
      <c r="BO26" s="128"/>
      <c r="BP26" s="128"/>
      <c r="BQ26" s="128"/>
      <c r="BR26" s="128"/>
      <c r="BS26" s="128"/>
      <c r="BT26" s="128"/>
      <c r="BU26" s="128"/>
      <c r="BV26" s="128"/>
      <c r="BW26" s="128"/>
      <c r="BX26" s="128"/>
      <c r="BY26" s="128"/>
      <c r="BZ26" s="128"/>
      <c r="CA26" s="128"/>
      <c r="CB26" s="128"/>
      <c r="CC26" s="128"/>
      <c r="CD26" s="128"/>
      <c r="CE26" s="128"/>
      <c r="CF26" s="128"/>
      <c r="CG26" s="128"/>
      <c r="CH26" s="128"/>
      <c r="CI26" s="128"/>
      <c r="CJ26" s="128"/>
      <c r="CK26" s="128"/>
      <c r="CL26" s="128"/>
      <c r="CM26" s="128"/>
      <c r="CN26" s="128"/>
      <c r="CO26" s="128"/>
      <c r="CP26" s="128"/>
      <c r="CQ26" s="128"/>
      <c r="CR26" s="128"/>
      <c r="CS26" s="128"/>
      <c r="CT26" s="128"/>
      <c r="CU26" s="128"/>
      <c r="CV26" s="128"/>
      <c r="CW26" s="128"/>
      <c r="CX26" s="128"/>
      <c r="CY26" s="128"/>
      <c r="CZ26" s="128"/>
      <c r="DA26" s="128"/>
      <c r="DB26" s="128"/>
      <c r="DC26" s="128"/>
      <c r="DD26" s="128"/>
      <c r="DE26" s="128"/>
      <c r="DF26" s="128"/>
      <c r="DG26" s="128"/>
      <c r="DH26" s="128"/>
      <c r="DI26" s="128"/>
      <c r="DJ26" s="128"/>
      <c r="DK26" s="128"/>
      <c r="DL26" s="128"/>
      <c r="DM26" s="128"/>
      <c r="DN26" s="128"/>
      <c r="DO26" s="128"/>
      <c r="DP26" s="128"/>
      <c r="DQ26" s="128"/>
      <c r="DR26" s="128"/>
      <c r="DS26" s="128"/>
      <c r="DT26" s="128"/>
      <c r="DU26" s="128"/>
      <c r="DV26" s="128"/>
      <c r="DW26" s="128"/>
      <c r="DX26" s="128"/>
      <c r="DY26" s="128"/>
      <c r="DZ26" s="128"/>
      <c r="EA26" s="128"/>
      <c r="EB26" s="128"/>
      <c r="EC26" s="128"/>
      <c r="ED26" s="128"/>
      <c r="EE26" s="128"/>
      <c r="EF26" s="128"/>
      <c r="EG26" s="128"/>
      <c r="EH26" s="128"/>
      <c r="EI26" s="128"/>
      <c r="EJ26" s="128"/>
      <c r="EK26" s="128"/>
      <c r="EL26" s="128"/>
      <c r="EM26" s="128"/>
      <c r="EN26" s="128"/>
      <c r="EO26" s="128"/>
      <c r="EP26" s="128"/>
      <c r="EQ26" s="128"/>
      <c r="ER26" s="128"/>
      <c r="ES26" s="128"/>
      <c r="ET26" s="128"/>
      <c r="EU26" s="128"/>
      <c r="EV26" s="128"/>
      <c r="EW26" s="128"/>
      <c r="EX26" s="128"/>
      <c r="EY26" s="128"/>
      <c r="EZ26" s="128"/>
      <c r="FA26" s="128"/>
      <c r="FB26" s="128"/>
      <c r="FC26" s="128"/>
      <c r="FD26" s="128"/>
      <c r="FE26" s="128"/>
      <c r="FF26" s="128"/>
      <c r="FG26" s="128"/>
      <c r="FH26" s="128"/>
      <c r="FI26" s="128"/>
      <c r="FJ26" s="128"/>
      <c r="FK26" s="128"/>
      <c r="FL26" s="128"/>
      <c r="FM26" s="128"/>
      <c r="FN26" s="128"/>
      <c r="FO26" s="128"/>
      <c r="FP26" s="128"/>
      <c r="FQ26" s="128"/>
      <c r="FR26" s="128"/>
      <c r="FS26" s="128"/>
      <c r="FT26" s="128"/>
      <c r="FU26" s="128"/>
      <c r="FV26" s="128"/>
      <c r="FW26" s="128"/>
      <c r="FX26" s="128"/>
      <c r="FY26" s="128"/>
      <c r="FZ26" s="128"/>
      <c r="GA26" s="128"/>
      <c r="GB26" s="128"/>
      <c r="GC26" s="128"/>
      <c r="GD26" s="128"/>
      <c r="GE26" s="128"/>
      <c r="GF26" s="128"/>
      <c r="GG26" s="128"/>
      <c r="GH26" s="128"/>
      <c r="GI26" s="128"/>
      <c r="GJ26" s="128"/>
      <c r="GK26" s="128"/>
      <c r="GL26" s="128"/>
      <c r="GM26" s="128"/>
      <c r="GN26" s="128"/>
      <c r="GO26" s="128"/>
      <c r="GP26" s="128"/>
      <c r="GQ26" s="128"/>
      <c r="GR26" s="128"/>
      <c r="GS26" s="128"/>
      <c r="GT26" s="128"/>
      <c r="GU26" s="128"/>
      <c r="GV26" s="128"/>
      <c r="GW26" s="128"/>
      <c r="GX26" s="128"/>
      <c r="GY26" s="128"/>
      <c r="GZ26" s="128"/>
      <c r="HA26" s="128"/>
      <c r="HB26" s="128"/>
      <c r="HC26" s="128"/>
      <c r="HD26" s="128"/>
      <c r="HE26" s="128"/>
      <c r="HF26" s="128"/>
      <c r="HG26" s="128"/>
      <c r="HH26" s="128"/>
      <c r="HI26" s="128"/>
      <c r="HJ26" s="128"/>
      <c r="HK26" s="128"/>
      <c r="HL26" s="128"/>
      <c r="HM26" s="128"/>
      <c r="HN26" s="128"/>
      <c r="HO26" s="128"/>
      <c r="HP26" s="128"/>
      <c r="HQ26" s="128"/>
      <c r="HR26" s="128"/>
      <c r="HS26" s="128"/>
      <c r="HT26" s="128"/>
      <c r="HU26" s="128"/>
      <c r="HV26" s="128"/>
      <c r="HW26" s="128"/>
      <c r="HX26" s="128"/>
      <c r="HY26" s="128"/>
      <c r="HZ26" s="128"/>
      <c r="IA26" s="128"/>
      <c r="IB26" s="128"/>
      <c r="IC26" s="128"/>
      <c r="ID26" s="128"/>
      <c r="IE26" s="128"/>
      <c r="IF26" s="128"/>
      <c r="IG26" s="128"/>
      <c r="IH26" s="128"/>
      <c r="II26" s="128"/>
      <c r="IJ26" s="128"/>
      <c r="IK26" s="128"/>
      <c r="IL26" s="128"/>
      <c r="IM26" s="128"/>
      <c r="IN26" s="128"/>
      <c r="IO26" s="128"/>
      <c r="IP26" s="128"/>
      <c r="IQ26" s="128"/>
      <c r="IR26" s="128"/>
      <c r="IS26" s="128"/>
      <c r="IT26" s="128"/>
      <c r="IU26" s="128"/>
      <c r="IV26" s="128"/>
      <c r="IW26" s="128"/>
      <c r="IX26" s="128"/>
      <c r="IY26" s="128"/>
      <c r="IZ26" s="128"/>
      <c r="JA26" s="128"/>
      <c r="JB26" s="128"/>
      <c r="JC26" s="128"/>
      <c r="JD26" s="128"/>
      <c r="JE26" s="128"/>
      <c r="JF26" s="128"/>
      <c r="JG26" s="128"/>
      <c r="JH26" s="128"/>
      <c r="JI26" s="128"/>
      <c r="JJ26" s="128"/>
      <c r="JK26" s="128"/>
      <c r="JL26" s="128"/>
      <c r="JM26" s="128"/>
      <c r="JN26" s="128"/>
      <c r="JO26" s="128"/>
      <c r="JP26" s="128"/>
      <c r="JQ26" s="128"/>
      <c r="JR26" s="128"/>
      <c r="JS26" s="128"/>
      <c r="JT26" s="128"/>
      <c r="JU26" s="128"/>
      <c r="JV26" s="128"/>
      <c r="JW26" s="128"/>
      <c r="JX26" s="128"/>
      <c r="JY26" s="128"/>
      <c r="JZ26" s="128"/>
      <c r="KA26" s="128"/>
      <c r="KB26" s="128"/>
      <c r="KC26" s="128"/>
      <c r="KD26" s="128"/>
      <c r="KE26" s="128"/>
      <c r="KF26" s="128"/>
      <c r="KG26" s="128"/>
      <c r="KH26" s="128"/>
      <c r="KI26" s="128"/>
      <c r="KJ26" s="128"/>
      <c r="KK26" s="128"/>
      <c r="KL26" s="128"/>
      <c r="KM26" s="128"/>
      <c r="KN26" s="128"/>
      <c r="KO26" s="128"/>
      <c r="KP26" s="128"/>
      <c r="KQ26" s="128"/>
      <c r="KR26" s="128"/>
      <c r="KS26" s="128"/>
      <c r="KT26" s="128"/>
      <c r="KU26" s="128"/>
      <c r="KV26" s="128"/>
      <c r="KW26" s="128"/>
      <c r="KX26" s="128"/>
      <c r="KY26" s="128"/>
      <c r="KZ26" s="128"/>
      <c r="LA26" s="128"/>
      <c r="LB26" s="128"/>
      <c r="LC26" s="128"/>
      <c r="LD26" s="128"/>
      <c r="LE26" s="128"/>
      <c r="LF26" s="128"/>
      <c r="LG26" s="128"/>
      <c r="LH26" s="128"/>
      <c r="LI26" s="128"/>
      <c r="LJ26" s="128"/>
      <c r="LK26" s="128"/>
      <c r="LL26" s="128"/>
      <c r="LM26" s="128"/>
      <c r="LN26" s="128"/>
      <c r="LO26" s="128"/>
      <c r="LP26" s="128"/>
      <c r="LQ26" s="128"/>
      <c r="LR26" s="128"/>
      <c r="LS26" s="128"/>
      <c r="LT26" s="128"/>
      <c r="LU26" s="128"/>
      <c r="LV26" s="128"/>
      <c r="LW26" s="128"/>
      <c r="LX26" s="128"/>
      <c r="LY26" s="128"/>
      <c r="LZ26" s="128"/>
      <c r="MA26" s="128"/>
      <c r="MB26" s="128"/>
      <c r="MC26" s="128"/>
      <c r="MD26" s="128"/>
      <c r="ME26" s="128"/>
      <c r="MF26" s="128"/>
      <c r="MG26" s="128"/>
      <c r="MH26" s="128"/>
      <c r="MI26" s="128"/>
      <c r="MJ26" s="128"/>
      <c r="MK26" s="128"/>
      <c r="ML26" s="128"/>
      <c r="MM26" s="128"/>
      <c r="MN26" s="128"/>
      <c r="MO26" s="128"/>
      <c r="MP26" s="128"/>
      <c r="MQ26" s="128"/>
      <c r="MR26" s="128"/>
      <c r="MS26" s="128"/>
      <c r="MT26" s="128"/>
      <c r="MU26" s="128"/>
      <c r="MV26" s="128"/>
      <c r="MW26" s="128"/>
      <c r="MX26" s="128"/>
      <c r="MY26" s="128"/>
      <c r="MZ26" s="128"/>
      <c r="NA26" s="128"/>
      <c r="NB26" s="128"/>
      <c r="NC26" s="128"/>
      <c r="ND26" s="128"/>
      <c r="NE26" s="128"/>
      <c r="NF26" s="128"/>
      <c r="NG26" s="128"/>
      <c r="NH26" s="128"/>
      <c r="NI26" s="128"/>
      <c r="NJ26" s="128"/>
      <c r="NK26" s="128"/>
      <c r="NL26" s="128"/>
      <c r="NM26" s="128"/>
      <c r="NN26" s="128"/>
      <c r="NO26" s="128"/>
      <c r="NP26" s="128"/>
      <c r="NQ26" s="128"/>
      <c r="NR26" s="128"/>
      <c r="NS26" s="128"/>
      <c r="NT26" s="128"/>
      <c r="NU26" s="128"/>
      <c r="NV26" s="128"/>
      <c r="NW26" s="128"/>
      <c r="NX26" s="128"/>
      <c r="NY26" s="128"/>
      <c r="NZ26" s="128"/>
      <c r="OA26" s="128"/>
      <c r="OB26" s="128"/>
      <c r="OC26" s="128"/>
      <c r="OD26" s="128"/>
      <c r="OE26" s="128"/>
      <c r="OF26" s="128"/>
      <c r="OG26" s="128"/>
      <c r="OH26" s="128"/>
      <c r="OI26" s="128"/>
      <c r="OJ26" s="128"/>
      <c r="OK26" s="128"/>
      <c r="OL26" s="128"/>
      <c r="OM26" s="128"/>
      <c r="ON26" s="128"/>
      <c r="OO26" s="128"/>
      <c r="OP26" s="128"/>
      <c r="OQ26" s="128"/>
      <c r="OR26" s="128"/>
      <c r="OS26" s="128"/>
      <c r="OT26" s="128"/>
      <c r="OU26" s="128"/>
      <c r="OV26" s="128"/>
      <c r="OW26" s="128"/>
      <c r="OX26" s="128"/>
      <c r="OY26" s="128"/>
      <c r="OZ26" s="128"/>
      <c r="PA26" s="128"/>
      <c r="PB26" s="128"/>
      <c r="PC26" s="128"/>
      <c r="PD26" s="128"/>
      <c r="PE26" s="128"/>
      <c r="PF26" s="128"/>
      <c r="PG26" s="128"/>
      <c r="PH26" s="128"/>
      <c r="PI26" s="128"/>
      <c r="PJ26" s="128"/>
      <c r="PK26" s="128"/>
      <c r="PL26" s="128"/>
      <c r="PM26" s="128"/>
      <c r="PN26" s="128"/>
      <c r="PO26" s="128"/>
      <c r="PP26" s="128"/>
      <c r="PQ26" s="128"/>
      <c r="PR26" s="128"/>
      <c r="PS26" s="128"/>
      <c r="PT26" s="128"/>
      <c r="PU26" s="128"/>
      <c r="PV26" s="128"/>
      <c r="PW26" s="128"/>
      <c r="PX26" s="128"/>
      <c r="PY26" s="128"/>
      <c r="PZ26" s="128"/>
      <c r="QA26" s="128"/>
      <c r="QB26" s="128"/>
      <c r="QC26" s="128"/>
      <c r="QD26" s="128"/>
      <c r="QE26" s="128"/>
      <c r="QF26" s="128"/>
      <c r="QG26" s="128"/>
      <c r="QH26" s="128"/>
      <c r="QI26" s="128"/>
      <c r="QJ26" s="128"/>
      <c r="QK26" s="128"/>
      <c r="QL26" s="128"/>
      <c r="QM26" s="128"/>
      <c r="QN26" s="128"/>
      <c r="QO26" s="128"/>
      <c r="QP26" s="128"/>
      <c r="QQ26" s="128"/>
      <c r="QR26" s="128"/>
      <c r="QS26" s="128"/>
      <c r="QT26" s="128"/>
      <c r="QU26" s="128"/>
      <c r="QV26" s="128"/>
      <c r="QW26" s="128"/>
      <c r="QX26" s="128"/>
      <c r="QY26" s="128"/>
      <c r="QZ26" s="128"/>
      <c r="RA26" s="128"/>
      <c r="RB26" s="128"/>
      <c r="RC26" s="128"/>
      <c r="RD26" s="128"/>
      <c r="RE26" s="128"/>
      <c r="RF26" s="128"/>
      <c r="RG26" s="128"/>
      <c r="RH26" s="128"/>
      <c r="RI26" s="128"/>
      <c r="RJ26" s="128"/>
      <c r="RK26" s="128"/>
      <c r="RL26" s="128"/>
      <c r="RM26" s="128"/>
      <c r="RN26" s="128"/>
      <c r="RO26" s="128"/>
      <c r="RP26" s="128"/>
      <c r="RQ26" s="128"/>
      <c r="RR26" s="128"/>
      <c r="RS26" s="128"/>
      <c r="RT26" s="128"/>
      <c r="RU26" s="128"/>
      <c r="RV26" s="128"/>
      <c r="RW26" s="128"/>
      <c r="RX26" s="128"/>
      <c r="RY26" s="128"/>
      <c r="RZ26" s="128"/>
      <c r="SA26" s="128"/>
      <c r="SB26" s="128"/>
      <c r="SC26" s="128"/>
      <c r="SD26" s="128"/>
      <c r="SE26" s="128"/>
      <c r="SF26" s="128"/>
      <c r="SG26" s="128"/>
      <c r="SH26" s="128"/>
      <c r="SI26" s="128"/>
      <c r="SJ26" s="128"/>
      <c r="SK26" s="128"/>
      <c r="SL26" s="128"/>
      <c r="SM26" s="128"/>
      <c r="SN26" s="128"/>
      <c r="SO26" s="128"/>
      <c r="SP26" s="128"/>
      <c r="SQ26" s="128"/>
      <c r="SR26" s="128"/>
      <c r="SS26" s="128"/>
      <c r="ST26" s="128"/>
      <c r="SU26" s="128"/>
      <c r="SV26" s="128"/>
      <c r="SW26" s="128"/>
      <c r="SX26" s="128"/>
      <c r="SY26" s="128"/>
      <c r="SZ26" s="128"/>
      <c r="TA26" s="128"/>
      <c r="TB26" s="128"/>
      <c r="TC26" s="128"/>
      <c r="TD26" s="128"/>
      <c r="TE26" s="128"/>
      <c r="TF26" s="128"/>
      <c r="TG26" s="128"/>
      <c r="TH26" s="128"/>
      <c r="TI26" s="128"/>
      <c r="TJ26" s="128"/>
      <c r="TK26" s="128"/>
      <c r="TL26" s="128"/>
      <c r="TM26" s="128"/>
      <c r="TN26" s="128"/>
      <c r="TO26" s="128"/>
      <c r="TP26" s="128"/>
      <c r="TQ26" s="128"/>
      <c r="TR26" s="128"/>
      <c r="TS26" s="128"/>
      <c r="TT26" s="128"/>
      <c r="TU26" s="128"/>
      <c r="TV26" s="128"/>
      <c r="TW26" s="128"/>
      <c r="TX26" s="128"/>
      <c r="TY26" s="128"/>
      <c r="TZ26" s="128"/>
      <c r="UA26" s="128"/>
      <c r="UB26" s="128"/>
      <c r="UC26" s="128"/>
      <c r="UD26" s="128"/>
      <c r="UE26" s="128"/>
      <c r="UF26" s="128"/>
      <c r="UG26" s="128"/>
      <c r="UH26" s="128"/>
      <c r="UI26" s="128"/>
      <c r="UJ26" s="128"/>
      <c r="UK26" s="128"/>
      <c r="UL26" s="128"/>
      <c r="UM26" s="128"/>
      <c r="UN26" s="128"/>
      <c r="UO26" s="128"/>
      <c r="UP26" s="128"/>
      <c r="UQ26" s="128"/>
      <c r="UR26" s="128"/>
      <c r="US26" s="128"/>
      <c r="UT26" s="128"/>
      <c r="UU26" s="128"/>
      <c r="UV26" s="128"/>
      <c r="UW26" s="128"/>
      <c r="UX26" s="128"/>
      <c r="UY26" s="128"/>
      <c r="UZ26" s="128"/>
      <c r="VA26" s="128"/>
      <c r="VB26" s="128"/>
      <c r="VC26" s="128"/>
      <c r="VD26" s="128"/>
      <c r="VE26" s="128"/>
      <c r="VF26" s="128"/>
      <c r="VG26" s="128"/>
      <c r="VH26" s="128"/>
      <c r="VI26" s="128"/>
      <c r="VJ26" s="128"/>
      <c r="VK26" s="128"/>
      <c r="VL26" s="128"/>
      <c r="VM26" s="128"/>
      <c r="VN26" s="128"/>
      <c r="VO26" s="128"/>
      <c r="VP26" s="128"/>
      <c r="VQ26" s="128"/>
      <c r="VR26" s="128"/>
      <c r="VS26" s="128"/>
      <c r="VT26" s="128"/>
      <c r="VU26" s="128"/>
      <c r="VV26" s="128"/>
      <c r="VW26" s="128"/>
      <c r="VX26" s="128"/>
      <c r="VY26" s="128"/>
      <c r="VZ26" s="128"/>
      <c r="WA26" s="128"/>
      <c r="WB26" s="128"/>
      <c r="WC26" s="128"/>
      <c r="WD26" s="128"/>
      <c r="WE26" s="128"/>
      <c r="WF26" s="128"/>
      <c r="WG26" s="128"/>
      <c r="WH26" s="128"/>
      <c r="WI26" s="128"/>
      <c r="WJ26" s="128"/>
      <c r="WK26" s="128"/>
      <c r="WL26" s="128"/>
      <c r="WM26" s="128"/>
      <c r="WN26" s="128"/>
      <c r="WO26" s="128"/>
      <c r="WP26" s="128"/>
      <c r="WQ26" s="128"/>
      <c r="WR26" s="128"/>
      <c r="WS26" s="128"/>
      <c r="WT26" s="128"/>
      <c r="WU26" s="128"/>
      <c r="WV26" s="128"/>
      <c r="WW26" s="128"/>
      <c r="WX26" s="128"/>
      <c r="WY26" s="128"/>
      <c r="WZ26" s="128"/>
      <c r="XA26" s="128"/>
      <c r="XB26" s="128"/>
      <c r="XC26" s="128"/>
      <c r="XD26" s="128"/>
      <c r="XE26" s="128"/>
      <c r="XF26" s="128"/>
      <c r="XG26" s="128"/>
      <c r="XH26" s="128"/>
      <c r="XI26" s="128"/>
      <c r="XJ26" s="128"/>
      <c r="XK26" s="128"/>
      <c r="XL26" s="128"/>
      <c r="XM26" s="128"/>
      <c r="XN26" s="128"/>
      <c r="XO26" s="128"/>
      <c r="XP26" s="128"/>
      <c r="XQ26" s="128"/>
      <c r="XR26" s="128"/>
      <c r="XS26" s="128"/>
      <c r="XT26" s="128"/>
      <c r="XU26" s="128"/>
      <c r="XV26" s="128"/>
      <c r="XW26" s="128"/>
      <c r="XX26" s="128"/>
      <c r="XY26" s="128"/>
      <c r="XZ26" s="128"/>
      <c r="YA26" s="128"/>
      <c r="YB26" s="128"/>
      <c r="YC26" s="128"/>
      <c r="YD26" s="128"/>
      <c r="YE26" s="128"/>
      <c r="YF26" s="128"/>
      <c r="YG26" s="128"/>
      <c r="YH26" s="128"/>
      <c r="YI26" s="128"/>
      <c r="YJ26" s="128"/>
      <c r="YK26" s="128"/>
      <c r="YL26" s="128"/>
      <c r="YM26" s="128"/>
      <c r="YN26" s="128"/>
      <c r="YO26" s="128"/>
      <c r="YP26" s="128"/>
      <c r="YQ26" s="128"/>
      <c r="YR26" s="128"/>
      <c r="YS26" s="128"/>
      <c r="YT26" s="128"/>
      <c r="YU26" s="128"/>
      <c r="YV26" s="128"/>
      <c r="YW26" s="128"/>
      <c r="YX26" s="128"/>
      <c r="YY26" s="128"/>
      <c r="YZ26" s="128"/>
      <c r="ZA26" s="128"/>
      <c r="ZB26" s="128"/>
      <c r="ZC26" s="128"/>
      <c r="ZD26" s="128"/>
      <c r="ZE26" s="128"/>
      <c r="ZF26" s="128"/>
      <c r="ZG26" s="128"/>
      <c r="ZH26" s="128"/>
      <c r="ZI26" s="128"/>
      <c r="ZJ26" s="128"/>
      <c r="ZK26" s="128"/>
      <c r="ZL26" s="128"/>
      <c r="ZM26" s="128"/>
      <c r="ZN26" s="128"/>
      <c r="ZO26" s="128"/>
      <c r="ZP26" s="128"/>
      <c r="ZQ26" s="128"/>
      <c r="ZR26" s="128"/>
      <c r="ZS26" s="128"/>
      <c r="ZT26" s="128"/>
      <c r="ZU26" s="128"/>
      <c r="ZV26" s="128"/>
      <c r="ZW26" s="128"/>
      <c r="ZX26" s="128"/>
      <c r="ZY26" s="128"/>
      <c r="ZZ26" s="128"/>
      <c r="AAA26" s="128"/>
      <c r="AAB26" s="128"/>
      <c r="AAC26" s="128"/>
      <c r="AAD26" s="128"/>
      <c r="AAE26" s="128"/>
      <c r="AAF26" s="128"/>
      <c r="AAG26" s="128"/>
      <c r="AAH26" s="128"/>
      <c r="AAI26" s="128"/>
      <c r="AAJ26" s="128"/>
      <c r="AAK26" s="128"/>
      <c r="AAL26" s="128"/>
      <c r="AAM26" s="128"/>
      <c r="AAN26" s="128"/>
      <c r="AAO26" s="128"/>
      <c r="AAP26" s="128"/>
      <c r="AAQ26" s="128"/>
      <c r="AAR26" s="128"/>
      <c r="AAS26" s="128"/>
      <c r="AAT26" s="128"/>
      <c r="AAU26" s="128"/>
      <c r="AAV26" s="128"/>
      <c r="AAW26" s="128"/>
      <c r="AAX26" s="128"/>
      <c r="AAY26" s="128"/>
      <c r="AAZ26" s="128"/>
      <c r="ABA26" s="128"/>
      <c r="ABB26" s="128"/>
      <c r="ABC26" s="128"/>
      <c r="ABD26" s="128"/>
      <c r="ABE26" s="128"/>
      <c r="ABF26" s="128"/>
      <c r="ABG26" s="128"/>
      <c r="ABH26" s="128"/>
      <c r="ABI26" s="128"/>
      <c r="ABJ26" s="128"/>
      <c r="ABK26" s="128"/>
      <c r="ABL26" s="128"/>
      <c r="ABM26" s="128"/>
      <c r="ABN26" s="128"/>
      <c r="ABO26" s="128"/>
      <c r="ABP26" s="128"/>
      <c r="ABQ26" s="128"/>
      <c r="ABR26" s="128"/>
      <c r="ABS26" s="128"/>
      <c r="ABT26" s="128"/>
      <c r="ABU26" s="128"/>
      <c r="ABV26" s="128"/>
      <c r="ABW26" s="128"/>
      <c r="ABX26" s="128"/>
      <c r="ABY26" s="128"/>
      <c r="ABZ26" s="128"/>
      <c r="ACA26" s="128"/>
      <c r="ACB26" s="128"/>
      <c r="ACC26" s="128"/>
      <c r="ACD26" s="128"/>
      <c r="ACE26" s="128"/>
      <c r="ACF26" s="128"/>
      <c r="ACG26" s="128"/>
      <c r="ACH26" s="128"/>
      <c r="ACI26" s="128"/>
      <c r="ACJ26" s="128"/>
      <c r="ACK26" s="128"/>
      <c r="ACL26" s="128"/>
      <c r="ACM26" s="128"/>
      <c r="ACN26" s="128"/>
      <c r="ACO26" s="128"/>
      <c r="ACP26" s="128"/>
      <c r="ACQ26" s="128"/>
      <c r="ACR26" s="128"/>
      <c r="ACS26" s="128"/>
      <c r="ACT26" s="128"/>
      <c r="ACU26" s="128"/>
      <c r="ACV26" s="128"/>
      <c r="ACW26" s="128"/>
      <c r="ACX26" s="128"/>
      <c r="ACY26" s="128"/>
      <c r="ACZ26" s="128"/>
      <c r="ADA26" s="128"/>
      <c r="ADB26" s="128"/>
      <c r="ADC26" s="128"/>
      <c r="ADD26" s="128"/>
      <c r="ADE26" s="128"/>
      <c r="ADF26" s="128"/>
      <c r="ADG26" s="128"/>
      <c r="ADH26" s="128"/>
      <c r="ADI26" s="128"/>
      <c r="ADJ26" s="128"/>
      <c r="ADK26" s="128"/>
      <c r="ADL26" s="128"/>
      <c r="ADM26" s="128"/>
      <c r="ADN26" s="128"/>
      <c r="ADO26" s="128"/>
      <c r="ADP26" s="128"/>
      <c r="ADQ26" s="128"/>
      <c r="ADR26" s="128"/>
      <c r="ADS26" s="128"/>
      <c r="ADT26" s="128"/>
      <c r="ADU26" s="128"/>
      <c r="ADV26" s="128"/>
      <c r="ADW26" s="128"/>
      <c r="ADX26" s="128"/>
      <c r="ADY26" s="128"/>
      <c r="ADZ26" s="128"/>
      <c r="AEA26" s="128"/>
      <c r="AEB26" s="128"/>
      <c r="AEC26" s="128"/>
      <c r="AED26" s="128"/>
      <c r="AEE26" s="128"/>
      <c r="AEF26" s="128"/>
      <c r="AEG26" s="128"/>
      <c r="AEH26" s="128"/>
      <c r="AEI26" s="128"/>
      <c r="AEJ26" s="128"/>
      <c r="AEK26" s="128"/>
      <c r="AEL26" s="128"/>
      <c r="AEM26" s="128"/>
      <c r="AEN26" s="128"/>
      <c r="AEO26" s="128"/>
      <c r="AEP26" s="128"/>
      <c r="AEQ26" s="128"/>
      <c r="AER26" s="128"/>
      <c r="AES26" s="128"/>
      <c r="AET26" s="128"/>
      <c r="AEU26" s="128"/>
      <c r="AEV26" s="128"/>
      <c r="AEW26" s="128"/>
      <c r="AEX26" s="128"/>
      <c r="AEY26" s="128"/>
      <c r="AEZ26" s="128"/>
      <c r="AFA26" s="128"/>
      <c r="AFB26" s="128"/>
      <c r="AFC26" s="128"/>
      <c r="AFD26" s="128"/>
      <c r="AFE26" s="128"/>
      <c r="AFF26" s="128"/>
      <c r="AFG26" s="128"/>
      <c r="AFH26" s="128"/>
      <c r="AFI26" s="128"/>
      <c r="AFJ26" s="128"/>
      <c r="AFK26" s="128"/>
      <c r="AFL26" s="128"/>
      <c r="AFM26" s="128"/>
      <c r="AFN26" s="128"/>
      <c r="AFO26" s="128"/>
      <c r="AFP26" s="128"/>
      <c r="AFQ26" s="128"/>
      <c r="AFR26" s="128"/>
      <c r="AFS26" s="128"/>
      <c r="AFT26" s="128"/>
      <c r="AFU26" s="128"/>
      <c r="AFV26" s="128"/>
      <c r="AFW26" s="128"/>
      <c r="AFX26" s="128"/>
      <c r="AFY26" s="128"/>
      <c r="AFZ26" s="128"/>
      <c r="AGA26" s="128"/>
      <c r="AGB26" s="128"/>
      <c r="AGC26" s="128"/>
      <c r="AGD26" s="128"/>
      <c r="AGE26" s="128"/>
      <c r="AGF26" s="128"/>
      <c r="AGG26" s="128"/>
      <c r="AGH26" s="128"/>
      <c r="AGI26" s="128"/>
      <c r="AGJ26" s="128"/>
      <c r="AGK26" s="128"/>
      <c r="AGL26" s="128"/>
      <c r="AGM26" s="128"/>
      <c r="AGN26" s="128"/>
      <c r="AGO26" s="128"/>
      <c r="AGP26" s="128"/>
      <c r="AGQ26" s="128"/>
      <c r="AGR26" s="128"/>
      <c r="AGS26" s="128"/>
      <c r="AGT26" s="128"/>
      <c r="AGU26" s="128"/>
      <c r="AGV26" s="128"/>
      <c r="AGW26" s="128"/>
      <c r="AGX26" s="128"/>
      <c r="AGY26" s="128"/>
      <c r="AGZ26" s="128"/>
      <c r="AHA26" s="128"/>
      <c r="AHB26" s="128"/>
      <c r="AHC26" s="128"/>
      <c r="AHD26" s="128"/>
      <c r="AHE26" s="128"/>
      <c r="AHF26" s="128"/>
      <c r="AHG26" s="128"/>
      <c r="AHH26" s="128"/>
      <c r="AHI26" s="128"/>
      <c r="AHJ26" s="128"/>
      <c r="AHK26" s="128"/>
      <c r="AHL26" s="128"/>
      <c r="AHM26" s="128"/>
      <c r="AHN26" s="128"/>
      <c r="AHO26" s="128"/>
      <c r="AHP26" s="128"/>
      <c r="AHQ26" s="128"/>
      <c r="AHR26" s="128"/>
      <c r="AHS26" s="128"/>
      <c r="AHT26" s="128"/>
      <c r="AHU26" s="128"/>
      <c r="AHV26" s="128"/>
      <c r="AHW26" s="128"/>
      <c r="AHX26" s="128"/>
      <c r="AHY26" s="128"/>
      <c r="AHZ26" s="128"/>
      <c r="AIA26" s="128"/>
      <c r="AIB26" s="128"/>
      <c r="AIC26" s="128"/>
      <c r="AID26" s="128"/>
      <c r="AIE26" s="128"/>
      <c r="AIF26" s="128"/>
      <c r="AIG26" s="128"/>
      <c r="AIH26" s="128"/>
      <c r="AII26" s="128"/>
      <c r="AIJ26" s="128"/>
      <c r="AIK26" s="128"/>
      <c r="AIL26" s="128"/>
      <c r="AIM26" s="128"/>
      <c r="AIN26" s="128"/>
      <c r="AIO26" s="128"/>
      <c r="AIP26" s="128"/>
      <c r="AIQ26" s="128"/>
      <c r="AIR26" s="128"/>
      <c r="AIS26" s="128"/>
      <c r="AIT26" s="128"/>
      <c r="AIU26" s="128"/>
      <c r="AIV26" s="128"/>
      <c r="AIW26" s="128"/>
      <c r="AIX26" s="128"/>
      <c r="AIY26" s="128"/>
      <c r="AIZ26" s="128"/>
      <c r="AJA26" s="128"/>
      <c r="AJB26" s="128"/>
      <c r="AJC26" s="128"/>
      <c r="AJD26" s="128"/>
      <c r="AJE26" s="128"/>
      <c r="AJF26" s="128"/>
      <c r="AJG26" s="128"/>
      <c r="AJH26" s="128"/>
      <c r="AJI26" s="128"/>
      <c r="AJJ26" s="128"/>
      <c r="AJK26" s="128"/>
      <c r="AJL26" s="128"/>
      <c r="AJM26" s="128"/>
      <c r="AJN26" s="128"/>
      <c r="AJO26" s="128"/>
      <c r="AJP26" s="128"/>
      <c r="AJQ26" s="128"/>
      <c r="AJR26" s="128"/>
      <c r="AJS26" s="128"/>
      <c r="AJT26" s="128"/>
      <c r="AJU26" s="128"/>
      <c r="AJV26" s="128"/>
      <c r="AJW26" s="128"/>
      <c r="AJX26" s="128"/>
      <c r="AJY26" s="128"/>
      <c r="AJZ26" s="128"/>
      <c r="AKA26" s="128"/>
      <c r="AKB26" s="128"/>
      <c r="AKC26" s="128"/>
      <c r="AKD26" s="128"/>
      <c r="AKE26" s="128"/>
      <c r="AKF26" s="128"/>
      <c r="AKG26" s="128"/>
      <c r="AKH26" s="128"/>
      <c r="AKI26" s="128"/>
      <c r="AKJ26" s="128"/>
      <c r="AKK26" s="128"/>
      <c r="AKL26" s="128"/>
      <c r="AKM26" s="128"/>
      <c r="AKN26" s="128"/>
      <c r="AKO26" s="128"/>
      <c r="AKP26" s="128"/>
      <c r="AKQ26" s="128"/>
      <c r="AKR26" s="128"/>
      <c r="AKS26" s="128"/>
      <c r="AKT26" s="128"/>
      <c r="AKU26" s="128"/>
      <c r="AKV26" s="128"/>
      <c r="AKW26" s="128"/>
      <c r="AKX26" s="128"/>
      <c r="AKY26" s="128"/>
      <c r="AKZ26" s="128"/>
      <c r="ALA26" s="128"/>
      <c r="ALB26" s="128"/>
      <c r="ALC26" s="128"/>
      <c r="ALD26" s="128"/>
      <c r="ALE26" s="128"/>
      <c r="ALF26" s="128"/>
      <c r="ALG26" s="128"/>
      <c r="ALH26" s="128"/>
      <c r="ALI26" s="128"/>
      <c r="ALJ26" s="128"/>
      <c r="ALK26" s="128"/>
      <c r="ALL26" s="128"/>
      <c r="ALM26" s="128"/>
      <c r="ALN26" s="128"/>
      <c r="ALO26" s="128"/>
      <c r="ALP26" s="128"/>
      <c r="ALQ26" s="128"/>
      <c r="ALR26" s="128"/>
      <c r="ALS26" s="128"/>
      <c r="ALT26" s="128"/>
      <c r="ALU26" s="128"/>
      <c r="ALV26" s="128"/>
      <c r="ALW26" s="128"/>
      <c r="ALX26" s="128"/>
      <c r="ALY26" s="128"/>
      <c r="ALZ26" s="128"/>
      <c r="AMA26" s="128"/>
      <c r="AMB26" s="128"/>
      <c r="AMC26" s="128"/>
      <c r="AMD26" s="128"/>
      <c r="AME26" s="128"/>
      <c r="AMF26" s="128"/>
      <c r="AMG26" s="128"/>
      <c r="AMH26" s="128"/>
      <c r="AMI26" s="128"/>
      <c r="AMJ26" s="128"/>
    </row>
    <row r="27" customFormat="false" ht="12.85" hidden="false" customHeight="false" outlineLevel="0" collapsed="false">
      <c r="A27" s="127" t="s">
        <v>160</v>
      </c>
      <c r="B27" s="154" t="n">
        <f aca="false">650</f>
        <v>650</v>
      </c>
      <c r="C27" s="155"/>
      <c r="D27" s="31" t="s">
        <v>247</v>
      </c>
      <c r="E27" s="156" t="n">
        <f aca="false">B27+273.15</f>
        <v>923.15</v>
      </c>
      <c r="H27" s="31" t="s">
        <v>248</v>
      </c>
      <c r="I27" s="149" t="n">
        <v>0.85</v>
      </c>
      <c r="K27" s="128"/>
      <c r="L27" s="31"/>
      <c r="M27" s="128"/>
      <c r="N27" s="128"/>
      <c r="O27" s="128"/>
      <c r="P27" s="128"/>
      <c r="Q27" s="128"/>
      <c r="R27" s="128"/>
      <c r="S27" s="128"/>
      <c r="T27" s="128"/>
      <c r="U27" s="128"/>
      <c r="V27" s="128"/>
      <c r="W27" s="128"/>
      <c r="X27" s="128"/>
      <c r="Y27" s="128"/>
      <c r="Z27" s="128"/>
      <c r="AA27" s="128"/>
      <c r="AB27" s="128"/>
      <c r="AC27" s="128"/>
      <c r="AD27" s="128"/>
      <c r="AE27" s="128"/>
      <c r="AF27" s="128"/>
      <c r="AG27" s="128"/>
      <c r="AH27" s="128"/>
      <c r="AI27" s="128"/>
      <c r="AJ27" s="128"/>
      <c r="AK27" s="128"/>
      <c r="AL27" s="128"/>
      <c r="AM27" s="128"/>
      <c r="AN27" s="128"/>
      <c r="AO27" s="128"/>
      <c r="AP27" s="128"/>
      <c r="AQ27" s="128"/>
      <c r="AR27" s="128"/>
      <c r="AS27" s="128"/>
      <c r="AT27" s="128"/>
      <c r="AU27" s="128"/>
      <c r="AV27" s="128"/>
      <c r="AW27" s="128"/>
      <c r="AX27" s="128"/>
      <c r="AY27" s="128"/>
      <c r="AZ27" s="128"/>
      <c r="BA27" s="128"/>
      <c r="BB27" s="128"/>
      <c r="BC27" s="128"/>
      <c r="BD27" s="128"/>
      <c r="BE27" s="128"/>
      <c r="BF27" s="128"/>
      <c r="BG27" s="128"/>
      <c r="BH27" s="128"/>
      <c r="BI27" s="128"/>
      <c r="BJ27" s="128"/>
      <c r="BK27" s="128"/>
      <c r="BL27" s="128"/>
      <c r="BM27" s="128"/>
      <c r="BN27" s="128"/>
      <c r="BO27" s="128"/>
      <c r="BP27" s="128"/>
      <c r="BQ27" s="128"/>
      <c r="BR27" s="128"/>
      <c r="BS27" s="128"/>
      <c r="BT27" s="128"/>
      <c r="BU27" s="128"/>
      <c r="BV27" s="128"/>
      <c r="BW27" s="128"/>
      <c r="BX27" s="128"/>
      <c r="BY27" s="128"/>
      <c r="BZ27" s="128"/>
      <c r="CA27" s="128"/>
      <c r="CB27" s="128"/>
      <c r="CC27" s="128"/>
      <c r="CD27" s="128"/>
      <c r="CE27" s="128"/>
      <c r="CF27" s="128"/>
      <c r="CG27" s="128"/>
      <c r="CH27" s="128"/>
      <c r="CI27" s="128"/>
      <c r="CJ27" s="128"/>
      <c r="CK27" s="128"/>
      <c r="CL27" s="128"/>
      <c r="CM27" s="128"/>
      <c r="CN27" s="128"/>
      <c r="CO27" s="128"/>
      <c r="CP27" s="128"/>
      <c r="CQ27" s="128"/>
      <c r="CR27" s="128"/>
      <c r="CS27" s="128"/>
      <c r="CT27" s="128"/>
      <c r="CU27" s="128"/>
      <c r="CV27" s="128"/>
      <c r="CW27" s="128"/>
      <c r="CX27" s="128"/>
      <c r="CY27" s="128"/>
      <c r="CZ27" s="128"/>
      <c r="DA27" s="128"/>
      <c r="DB27" s="128"/>
      <c r="DC27" s="128"/>
      <c r="DD27" s="128"/>
      <c r="DE27" s="128"/>
      <c r="DF27" s="128"/>
      <c r="DG27" s="128"/>
      <c r="DH27" s="128"/>
      <c r="DI27" s="128"/>
      <c r="DJ27" s="128"/>
      <c r="DK27" s="128"/>
      <c r="DL27" s="128"/>
      <c r="DM27" s="128"/>
      <c r="DN27" s="128"/>
      <c r="DO27" s="128"/>
      <c r="DP27" s="128"/>
      <c r="DQ27" s="128"/>
      <c r="DR27" s="128"/>
      <c r="DS27" s="128"/>
      <c r="DT27" s="128"/>
      <c r="DU27" s="128"/>
      <c r="DV27" s="128"/>
      <c r="DW27" s="128"/>
      <c r="DX27" s="128"/>
      <c r="DY27" s="128"/>
      <c r="DZ27" s="128"/>
      <c r="EA27" s="128"/>
      <c r="EB27" s="128"/>
      <c r="EC27" s="128"/>
      <c r="ED27" s="128"/>
      <c r="EE27" s="128"/>
      <c r="EF27" s="128"/>
      <c r="EG27" s="128"/>
      <c r="EH27" s="128"/>
      <c r="EI27" s="128"/>
      <c r="EJ27" s="128"/>
      <c r="EK27" s="128"/>
      <c r="EL27" s="128"/>
      <c r="EM27" s="128"/>
      <c r="EN27" s="128"/>
      <c r="EO27" s="128"/>
      <c r="EP27" s="128"/>
      <c r="EQ27" s="128"/>
      <c r="ER27" s="128"/>
      <c r="ES27" s="128"/>
      <c r="ET27" s="128"/>
      <c r="EU27" s="128"/>
      <c r="EV27" s="128"/>
      <c r="EW27" s="128"/>
      <c r="EX27" s="128"/>
      <c r="EY27" s="128"/>
      <c r="EZ27" s="128"/>
      <c r="FA27" s="128"/>
      <c r="FB27" s="128"/>
      <c r="FC27" s="128"/>
      <c r="FD27" s="128"/>
      <c r="FE27" s="128"/>
      <c r="FF27" s="128"/>
      <c r="FG27" s="128"/>
      <c r="FH27" s="128"/>
      <c r="FI27" s="128"/>
      <c r="FJ27" s="128"/>
      <c r="FK27" s="128"/>
      <c r="FL27" s="128"/>
      <c r="FM27" s="128"/>
      <c r="FN27" s="128"/>
      <c r="FO27" s="128"/>
      <c r="FP27" s="128"/>
      <c r="FQ27" s="128"/>
      <c r="FR27" s="128"/>
      <c r="FS27" s="128"/>
      <c r="FT27" s="128"/>
      <c r="FU27" s="128"/>
      <c r="FV27" s="128"/>
      <c r="FW27" s="128"/>
      <c r="FX27" s="128"/>
      <c r="FY27" s="128"/>
      <c r="FZ27" s="128"/>
      <c r="GA27" s="128"/>
      <c r="GB27" s="128"/>
      <c r="GC27" s="128"/>
      <c r="GD27" s="128"/>
      <c r="GE27" s="128"/>
      <c r="GF27" s="128"/>
      <c r="GG27" s="128"/>
      <c r="GH27" s="128"/>
      <c r="GI27" s="128"/>
      <c r="GJ27" s="128"/>
      <c r="GK27" s="128"/>
      <c r="GL27" s="128"/>
      <c r="GM27" s="128"/>
      <c r="GN27" s="128"/>
      <c r="GO27" s="128"/>
      <c r="GP27" s="128"/>
      <c r="GQ27" s="128"/>
      <c r="GR27" s="128"/>
      <c r="GS27" s="128"/>
      <c r="GT27" s="128"/>
      <c r="GU27" s="128"/>
      <c r="GV27" s="128"/>
      <c r="GW27" s="128"/>
      <c r="GX27" s="128"/>
      <c r="GY27" s="128"/>
      <c r="GZ27" s="128"/>
      <c r="HA27" s="128"/>
      <c r="HB27" s="128"/>
      <c r="HC27" s="128"/>
      <c r="HD27" s="128"/>
      <c r="HE27" s="128"/>
      <c r="HF27" s="128"/>
      <c r="HG27" s="128"/>
      <c r="HH27" s="128"/>
      <c r="HI27" s="128"/>
      <c r="HJ27" s="128"/>
      <c r="HK27" s="128"/>
      <c r="HL27" s="128"/>
      <c r="HM27" s="128"/>
      <c r="HN27" s="128"/>
      <c r="HO27" s="128"/>
      <c r="HP27" s="128"/>
      <c r="HQ27" s="128"/>
      <c r="HR27" s="128"/>
      <c r="HS27" s="128"/>
      <c r="HT27" s="128"/>
      <c r="HU27" s="128"/>
      <c r="HV27" s="128"/>
      <c r="HW27" s="128"/>
      <c r="HX27" s="128"/>
      <c r="HY27" s="128"/>
      <c r="HZ27" s="128"/>
      <c r="IA27" s="128"/>
      <c r="IB27" s="128"/>
      <c r="IC27" s="128"/>
      <c r="ID27" s="128"/>
      <c r="IE27" s="128"/>
      <c r="IF27" s="128"/>
      <c r="IG27" s="128"/>
      <c r="IH27" s="128"/>
      <c r="II27" s="128"/>
      <c r="IJ27" s="128"/>
      <c r="IK27" s="128"/>
      <c r="IL27" s="128"/>
      <c r="IM27" s="128"/>
      <c r="IN27" s="128"/>
      <c r="IO27" s="128"/>
      <c r="IP27" s="128"/>
      <c r="IQ27" s="128"/>
      <c r="IR27" s="128"/>
      <c r="IS27" s="128"/>
      <c r="IT27" s="128"/>
      <c r="IU27" s="128"/>
      <c r="IV27" s="128"/>
      <c r="IW27" s="128"/>
      <c r="IX27" s="128"/>
      <c r="IY27" s="128"/>
      <c r="IZ27" s="128"/>
      <c r="JA27" s="128"/>
      <c r="JB27" s="128"/>
      <c r="JC27" s="128"/>
      <c r="JD27" s="128"/>
      <c r="JE27" s="128"/>
      <c r="JF27" s="128"/>
      <c r="JG27" s="128"/>
      <c r="JH27" s="128"/>
      <c r="JI27" s="128"/>
      <c r="JJ27" s="128"/>
      <c r="JK27" s="128"/>
      <c r="JL27" s="128"/>
      <c r="JM27" s="128"/>
      <c r="JN27" s="128"/>
      <c r="JO27" s="128"/>
      <c r="JP27" s="128"/>
      <c r="JQ27" s="128"/>
      <c r="JR27" s="128"/>
      <c r="JS27" s="128"/>
      <c r="JT27" s="128"/>
      <c r="JU27" s="128"/>
      <c r="JV27" s="128"/>
      <c r="JW27" s="128"/>
      <c r="JX27" s="128"/>
      <c r="JY27" s="128"/>
      <c r="JZ27" s="128"/>
      <c r="KA27" s="128"/>
      <c r="KB27" s="128"/>
      <c r="KC27" s="128"/>
      <c r="KD27" s="128"/>
      <c r="KE27" s="128"/>
      <c r="KF27" s="128"/>
      <c r="KG27" s="128"/>
      <c r="KH27" s="128"/>
      <c r="KI27" s="128"/>
      <c r="KJ27" s="128"/>
      <c r="KK27" s="128"/>
      <c r="KL27" s="128"/>
      <c r="KM27" s="128"/>
      <c r="KN27" s="128"/>
      <c r="KO27" s="128"/>
      <c r="KP27" s="128"/>
      <c r="KQ27" s="128"/>
      <c r="KR27" s="128"/>
      <c r="KS27" s="128"/>
      <c r="KT27" s="128"/>
      <c r="KU27" s="128"/>
      <c r="KV27" s="128"/>
      <c r="KW27" s="128"/>
      <c r="KX27" s="128"/>
      <c r="KY27" s="128"/>
      <c r="KZ27" s="128"/>
      <c r="LA27" s="128"/>
      <c r="LB27" s="128"/>
      <c r="LC27" s="128"/>
      <c r="LD27" s="128"/>
      <c r="LE27" s="128"/>
      <c r="LF27" s="128"/>
      <c r="LG27" s="128"/>
      <c r="LH27" s="128"/>
      <c r="LI27" s="128"/>
      <c r="LJ27" s="128"/>
      <c r="LK27" s="128"/>
      <c r="LL27" s="128"/>
      <c r="LM27" s="128"/>
      <c r="LN27" s="128"/>
      <c r="LO27" s="128"/>
      <c r="LP27" s="128"/>
      <c r="LQ27" s="128"/>
      <c r="LR27" s="128"/>
      <c r="LS27" s="128"/>
      <c r="LT27" s="128"/>
      <c r="LU27" s="128"/>
      <c r="LV27" s="128"/>
      <c r="LW27" s="128"/>
      <c r="LX27" s="128"/>
      <c r="LY27" s="128"/>
      <c r="LZ27" s="128"/>
      <c r="MA27" s="128"/>
      <c r="MB27" s="128"/>
      <c r="MC27" s="128"/>
      <c r="MD27" s="128"/>
      <c r="ME27" s="128"/>
      <c r="MF27" s="128"/>
      <c r="MG27" s="128"/>
      <c r="MH27" s="128"/>
      <c r="MI27" s="128"/>
      <c r="MJ27" s="128"/>
      <c r="MK27" s="128"/>
      <c r="ML27" s="128"/>
      <c r="MM27" s="128"/>
      <c r="MN27" s="128"/>
      <c r="MO27" s="128"/>
      <c r="MP27" s="128"/>
      <c r="MQ27" s="128"/>
      <c r="MR27" s="128"/>
      <c r="MS27" s="128"/>
      <c r="MT27" s="128"/>
      <c r="MU27" s="128"/>
      <c r="MV27" s="128"/>
      <c r="MW27" s="128"/>
      <c r="MX27" s="128"/>
      <c r="MY27" s="128"/>
      <c r="MZ27" s="128"/>
      <c r="NA27" s="128"/>
      <c r="NB27" s="128"/>
      <c r="NC27" s="128"/>
      <c r="ND27" s="128"/>
      <c r="NE27" s="128"/>
      <c r="NF27" s="128"/>
      <c r="NG27" s="128"/>
      <c r="NH27" s="128"/>
      <c r="NI27" s="128"/>
      <c r="NJ27" s="128"/>
      <c r="NK27" s="128"/>
      <c r="NL27" s="128"/>
      <c r="NM27" s="128"/>
      <c r="NN27" s="128"/>
      <c r="NO27" s="128"/>
      <c r="NP27" s="128"/>
      <c r="NQ27" s="128"/>
      <c r="NR27" s="128"/>
      <c r="NS27" s="128"/>
      <c r="NT27" s="128"/>
      <c r="NU27" s="128"/>
      <c r="NV27" s="128"/>
      <c r="NW27" s="128"/>
      <c r="NX27" s="128"/>
      <c r="NY27" s="128"/>
      <c r="NZ27" s="128"/>
      <c r="OA27" s="128"/>
      <c r="OB27" s="128"/>
      <c r="OC27" s="128"/>
      <c r="OD27" s="128"/>
      <c r="OE27" s="128"/>
      <c r="OF27" s="128"/>
      <c r="OG27" s="128"/>
      <c r="OH27" s="128"/>
      <c r="OI27" s="128"/>
      <c r="OJ27" s="128"/>
      <c r="OK27" s="128"/>
      <c r="OL27" s="128"/>
      <c r="OM27" s="128"/>
      <c r="ON27" s="128"/>
      <c r="OO27" s="128"/>
      <c r="OP27" s="128"/>
      <c r="OQ27" s="128"/>
      <c r="OR27" s="128"/>
      <c r="OS27" s="128"/>
      <c r="OT27" s="128"/>
      <c r="OU27" s="128"/>
      <c r="OV27" s="128"/>
      <c r="OW27" s="128"/>
      <c r="OX27" s="128"/>
      <c r="OY27" s="128"/>
      <c r="OZ27" s="128"/>
      <c r="PA27" s="128"/>
      <c r="PB27" s="128"/>
      <c r="PC27" s="128"/>
      <c r="PD27" s="128"/>
      <c r="PE27" s="128"/>
      <c r="PF27" s="128"/>
      <c r="PG27" s="128"/>
      <c r="PH27" s="128"/>
      <c r="PI27" s="128"/>
      <c r="PJ27" s="128"/>
      <c r="PK27" s="128"/>
      <c r="PL27" s="128"/>
      <c r="PM27" s="128"/>
      <c r="PN27" s="128"/>
      <c r="PO27" s="128"/>
      <c r="PP27" s="128"/>
      <c r="PQ27" s="128"/>
      <c r="PR27" s="128"/>
      <c r="PS27" s="128"/>
      <c r="PT27" s="128"/>
      <c r="PU27" s="128"/>
      <c r="PV27" s="128"/>
      <c r="PW27" s="128"/>
      <c r="PX27" s="128"/>
      <c r="PY27" s="128"/>
      <c r="PZ27" s="128"/>
      <c r="QA27" s="128"/>
      <c r="QB27" s="128"/>
      <c r="QC27" s="128"/>
      <c r="QD27" s="128"/>
      <c r="QE27" s="128"/>
      <c r="QF27" s="128"/>
      <c r="QG27" s="128"/>
      <c r="QH27" s="128"/>
      <c r="QI27" s="128"/>
      <c r="QJ27" s="128"/>
      <c r="QK27" s="128"/>
      <c r="QL27" s="128"/>
      <c r="QM27" s="128"/>
      <c r="QN27" s="128"/>
      <c r="QO27" s="128"/>
      <c r="QP27" s="128"/>
      <c r="QQ27" s="128"/>
      <c r="QR27" s="128"/>
      <c r="QS27" s="128"/>
      <c r="QT27" s="128"/>
      <c r="QU27" s="128"/>
      <c r="QV27" s="128"/>
      <c r="QW27" s="128"/>
      <c r="QX27" s="128"/>
      <c r="QY27" s="128"/>
      <c r="QZ27" s="128"/>
      <c r="RA27" s="128"/>
      <c r="RB27" s="128"/>
      <c r="RC27" s="128"/>
      <c r="RD27" s="128"/>
      <c r="RE27" s="128"/>
      <c r="RF27" s="128"/>
      <c r="RG27" s="128"/>
      <c r="RH27" s="128"/>
      <c r="RI27" s="128"/>
      <c r="RJ27" s="128"/>
      <c r="RK27" s="128"/>
      <c r="RL27" s="128"/>
      <c r="RM27" s="128"/>
      <c r="RN27" s="128"/>
      <c r="RO27" s="128"/>
      <c r="RP27" s="128"/>
      <c r="RQ27" s="128"/>
      <c r="RR27" s="128"/>
      <c r="RS27" s="128"/>
      <c r="RT27" s="128"/>
      <c r="RU27" s="128"/>
      <c r="RV27" s="128"/>
      <c r="RW27" s="128"/>
      <c r="RX27" s="128"/>
      <c r="RY27" s="128"/>
      <c r="RZ27" s="128"/>
      <c r="SA27" s="128"/>
      <c r="SB27" s="128"/>
      <c r="SC27" s="128"/>
      <c r="SD27" s="128"/>
      <c r="SE27" s="128"/>
      <c r="SF27" s="128"/>
      <c r="SG27" s="128"/>
      <c r="SH27" s="128"/>
      <c r="SI27" s="128"/>
      <c r="SJ27" s="128"/>
      <c r="SK27" s="128"/>
      <c r="SL27" s="128"/>
      <c r="SM27" s="128"/>
      <c r="SN27" s="128"/>
      <c r="SO27" s="128"/>
      <c r="SP27" s="128"/>
      <c r="SQ27" s="128"/>
      <c r="SR27" s="128"/>
      <c r="SS27" s="128"/>
      <c r="ST27" s="128"/>
      <c r="SU27" s="128"/>
      <c r="SV27" s="128"/>
      <c r="SW27" s="128"/>
      <c r="SX27" s="128"/>
      <c r="SY27" s="128"/>
      <c r="SZ27" s="128"/>
      <c r="TA27" s="128"/>
      <c r="TB27" s="128"/>
      <c r="TC27" s="128"/>
      <c r="TD27" s="128"/>
      <c r="TE27" s="128"/>
      <c r="TF27" s="128"/>
      <c r="TG27" s="128"/>
      <c r="TH27" s="128"/>
      <c r="TI27" s="128"/>
      <c r="TJ27" s="128"/>
      <c r="TK27" s="128"/>
      <c r="TL27" s="128"/>
      <c r="TM27" s="128"/>
      <c r="TN27" s="128"/>
      <c r="TO27" s="128"/>
      <c r="TP27" s="128"/>
      <c r="TQ27" s="128"/>
      <c r="TR27" s="128"/>
      <c r="TS27" s="128"/>
      <c r="TT27" s="128"/>
      <c r="TU27" s="128"/>
      <c r="TV27" s="128"/>
      <c r="TW27" s="128"/>
      <c r="TX27" s="128"/>
      <c r="TY27" s="128"/>
      <c r="TZ27" s="128"/>
      <c r="UA27" s="128"/>
      <c r="UB27" s="128"/>
      <c r="UC27" s="128"/>
      <c r="UD27" s="128"/>
      <c r="UE27" s="128"/>
      <c r="UF27" s="128"/>
      <c r="UG27" s="128"/>
      <c r="UH27" s="128"/>
      <c r="UI27" s="128"/>
      <c r="UJ27" s="128"/>
      <c r="UK27" s="128"/>
      <c r="UL27" s="128"/>
      <c r="UM27" s="128"/>
      <c r="UN27" s="128"/>
      <c r="UO27" s="128"/>
      <c r="UP27" s="128"/>
      <c r="UQ27" s="128"/>
      <c r="UR27" s="128"/>
      <c r="US27" s="128"/>
      <c r="UT27" s="128"/>
      <c r="UU27" s="128"/>
      <c r="UV27" s="128"/>
      <c r="UW27" s="128"/>
      <c r="UX27" s="128"/>
      <c r="UY27" s="128"/>
      <c r="UZ27" s="128"/>
      <c r="VA27" s="128"/>
      <c r="VB27" s="128"/>
      <c r="VC27" s="128"/>
      <c r="VD27" s="128"/>
      <c r="VE27" s="128"/>
      <c r="VF27" s="128"/>
      <c r="VG27" s="128"/>
      <c r="VH27" s="128"/>
      <c r="VI27" s="128"/>
      <c r="VJ27" s="128"/>
      <c r="VK27" s="128"/>
      <c r="VL27" s="128"/>
      <c r="VM27" s="128"/>
      <c r="VN27" s="128"/>
      <c r="VO27" s="128"/>
      <c r="VP27" s="128"/>
      <c r="VQ27" s="128"/>
      <c r="VR27" s="128"/>
      <c r="VS27" s="128"/>
      <c r="VT27" s="128"/>
      <c r="VU27" s="128"/>
      <c r="VV27" s="128"/>
      <c r="VW27" s="128"/>
      <c r="VX27" s="128"/>
      <c r="VY27" s="128"/>
      <c r="VZ27" s="128"/>
      <c r="WA27" s="128"/>
      <c r="WB27" s="128"/>
      <c r="WC27" s="128"/>
      <c r="WD27" s="128"/>
      <c r="WE27" s="128"/>
      <c r="WF27" s="128"/>
      <c r="WG27" s="128"/>
      <c r="WH27" s="128"/>
      <c r="WI27" s="128"/>
      <c r="WJ27" s="128"/>
      <c r="WK27" s="128"/>
      <c r="WL27" s="128"/>
      <c r="WM27" s="128"/>
      <c r="WN27" s="128"/>
      <c r="WO27" s="128"/>
      <c r="WP27" s="128"/>
      <c r="WQ27" s="128"/>
      <c r="WR27" s="128"/>
      <c r="WS27" s="128"/>
      <c r="WT27" s="128"/>
      <c r="WU27" s="128"/>
      <c r="WV27" s="128"/>
      <c r="WW27" s="128"/>
      <c r="WX27" s="128"/>
      <c r="WY27" s="128"/>
      <c r="WZ27" s="128"/>
      <c r="XA27" s="128"/>
      <c r="XB27" s="128"/>
      <c r="XC27" s="128"/>
      <c r="XD27" s="128"/>
      <c r="XE27" s="128"/>
      <c r="XF27" s="128"/>
      <c r="XG27" s="128"/>
      <c r="XH27" s="128"/>
      <c r="XI27" s="128"/>
      <c r="XJ27" s="128"/>
      <c r="XK27" s="128"/>
      <c r="XL27" s="128"/>
      <c r="XM27" s="128"/>
      <c r="XN27" s="128"/>
      <c r="XO27" s="128"/>
      <c r="XP27" s="128"/>
      <c r="XQ27" s="128"/>
      <c r="XR27" s="128"/>
      <c r="XS27" s="128"/>
      <c r="XT27" s="128"/>
      <c r="XU27" s="128"/>
      <c r="XV27" s="128"/>
      <c r="XW27" s="128"/>
      <c r="XX27" s="128"/>
      <c r="XY27" s="128"/>
      <c r="XZ27" s="128"/>
      <c r="YA27" s="128"/>
      <c r="YB27" s="128"/>
      <c r="YC27" s="128"/>
      <c r="YD27" s="128"/>
      <c r="YE27" s="128"/>
      <c r="YF27" s="128"/>
      <c r="YG27" s="128"/>
      <c r="YH27" s="128"/>
      <c r="YI27" s="128"/>
      <c r="YJ27" s="128"/>
      <c r="YK27" s="128"/>
      <c r="YL27" s="128"/>
      <c r="YM27" s="128"/>
      <c r="YN27" s="128"/>
      <c r="YO27" s="128"/>
      <c r="YP27" s="128"/>
      <c r="YQ27" s="128"/>
      <c r="YR27" s="128"/>
      <c r="YS27" s="128"/>
      <c r="YT27" s="128"/>
      <c r="YU27" s="128"/>
      <c r="YV27" s="128"/>
      <c r="YW27" s="128"/>
      <c r="YX27" s="128"/>
      <c r="YY27" s="128"/>
      <c r="YZ27" s="128"/>
      <c r="ZA27" s="128"/>
      <c r="ZB27" s="128"/>
      <c r="ZC27" s="128"/>
      <c r="ZD27" s="128"/>
      <c r="ZE27" s="128"/>
      <c r="ZF27" s="128"/>
      <c r="ZG27" s="128"/>
      <c r="ZH27" s="128"/>
      <c r="ZI27" s="128"/>
      <c r="ZJ27" s="128"/>
      <c r="ZK27" s="128"/>
      <c r="ZL27" s="128"/>
      <c r="ZM27" s="128"/>
      <c r="ZN27" s="128"/>
      <c r="ZO27" s="128"/>
      <c r="ZP27" s="128"/>
      <c r="ZQ27" s="128"/>
      <c r="ZR27" s="128"/>
      <c r="ZS27" s="128"/>
      <c r="ZT27" s="128"/>
      <c r="ZU27" s="128"/>
      <c r="ZV27" s="128"/>
      <c r="ZW27" s="128"/>
      <c r="ZX27" s="128"/>
      <c r="ZY27" s="128"/>
      <c r="ZZ27" s="128"/>
      <c r="AAA27" s="128"/>
      <c r="AAB27" s="128"/>
      <c r="AAC27" s="128"/>
      <c r="AAD27" s="128"/>
      <c r="AAE27" s="128"/>
      <c r="AAF27" s="128"/>
      <c r="AAG27" s="128"/>
      <c r="AAH27" s="128"/>
      <c r="AAI27" s="128"/>
      <c r="AAJ27" s="128"/>
      <c r="AAK27" s="128"/>
      <c r="AAL27" s="128"/>
      <c r="AAM27" s="128"/>
      <c r="AAN27" s="128"/>
      <c r="AAO27" s="128"/>
      <c r="AAP27" s="128"/>
      <c r="AAQ27" s="128"/>
      <c r="AAR27" s="128"/>
      <c r="AAS27" s="128"/>
      <c r="AAT27" s="128"/>
      <c r="AAU27" s="128"/>
      <c r="AAV27" s="128"/>
      <c r="AAW27" s="128"/>
      <c r="AAX27" s="128"/>
      <c r="AAY27" s="128"/>
      <c r="AAZ27" s="128"/>
      <c r="ABA27" s="128"/>
      <c r="ABB27" s="128"/>
      <c r="ABC27" s="128"/>
      <c r="ABD27" s="128"/>
      <c r="ABE27" s="128"/>
      <c r="ABF27" s="128"/>
      <c r="ABG27" s="128"/>
      <c r="ABH27" s="128"/>
      <c r="ABI27" s="128"/>
      <c r="ABJ27" s="128"/>
      <c r="ABK27" s="128"/>
      <c r="ABL27" s="128"/>
      <c r="ABM27" s="128"/>
      <c r="ABN27" s="128"/>
      <c r="ABO27" s="128"/>
      <c r="ABP27" s="128"/>
      <c r="ABQ27" s="128"/>
      <c r="ABR27" s="128"/>
      <c r="ABS27" s="128"/>
      <c r="ABT27" s="128"/>
      <c r="ABU27" s="128"/>
      <c r="ABV27" s="128"/>
      <c r="ABW27" s="128"/>
      <c r="ABX27" s="128"/>
      <c r="ABY27" s="128"/>
      <c r="ABZ27" s="128"/>
      <c r="ACA27" s="128"/>
      <c r="ACB27" s="128"/>
      <c r="ACC27" s="128"/>
      <c r="ACD27" s="128"/>
      <c r="ACE27" s="128"/>
      <c r="ACF27" s="128"/>
      <c r="ACG27" s="128"/>
      <c r="ACH27" s="128"/>
      <c r="ACI27" s="128"/>
      <c r="ACJ27" s="128"/>
      <c r="ACK27" s="128"/>
      <c r="ACL27" s="128"/>
      <c r="ACM27" s="128"/>
      <c r="ACN27" s="128"/>
      <c r="ACO27" s="128"/>
      <c r="ACP27" s="128"/>
      <c r="ACQ27" s="128"/>
      <c r="ACR27" s="128"/>
      <c r="ACS27" s="128"/>
      <c r="ACT27" s="128"/>
      <c r="ACU27" s="128"/>
      <c r="ACV27" s="128"/>
      <c r="ACW27" s="128"/>
      <c r="ACX27" s="128"/>
      <c r="ACY27" s="128"/>
      <c r="ACZ27" s="128"/>
      <c r="ADA27" s="128"/>
      <c r="ADB27" s="128"/>
      <c r="ADC27" s="128"/>
      <c r="ADD27" s="128"/>
      <c r="ADE27" s="128"/>
      <c r="ADF27" s="128"/>
      <c r="ADG27" s="128"/>
      <c r="ADH27" s="128"/>
      <c r="ADI27" s="128"/>
      <c r="ADJ27" s="128"/>
      <c r="ADK27" s="128"/>
      <c r="ADL27" s="128"/>
      <c r="ADM27" s="128"/>
      <c r="ADN27" s="128"/>
      <c r="ADO27" s="128"/>
      <c r="ADP27" s="128"/>
      <c r="ADQ27" s="128"/>
      <c r="ADR27" s="128"/>
      <c r="ADS27" s="128"/>
      <c r="ADT27" s="128"/>
      <c r="ADU27" s="128"/>
      <c r="ADV27" s="128"/>
      <c r="ADW27" s="128"/>
      <c r="ADX27" s="128"/>
      <c r="ADY27" s="128"/>
      <c r="ADZ27" s="128"/>
      <c r="AEA27" s="128"/>
      <c r="AEB27" s="128"/>
      <c r="AEC27" s="128"/>
      <c r="AED27" s="128"/>
      <c r="AEE27" s="128"/>
      <c r="AEF27" s="128"/>
      <c r="AEG27" s="128"/>
      <c r="AEH27" s="128"/>
      <c r="AEI27" s="128"/>
      <c r="AEJ27" s="128"/>
      <c r="AEK27" s="128"/>
      <c r="AEL27" s="128"/>
      <c r="AEM27" s="128"/>
      <c r="AEN27" s="128"/>
      <c r="AEO27" s="128"/>
      <c r="AEP27" s="128"/>
      <c r="AEQ27" s="128"/>
      <c r="AER27" s="128"/>
      <c r="AES27" s="128"/>
      <c r="AET27" s="128"/>
      <c r="AEU27" s="128"/>
      <c r="AEV27" s="128"/>
      <c r="AEW27" s="128"/>
      <c r="AEX27" s="128"/>
      <c r="AEY27" s="128"/>
      <c r="AEZ27" s="128"/>
      <c r="AFA27" s="128"/>
      <c r="AFB27" s="128"/>
      <c r="AFC27" s="128"/>
      <c r="AFD27" s="128"/>
      <c r="AFE27" s="128"/>
      <c r="AFF27" s="128"/>
      <c r="AFG27" s="128"/>
      <c r="AFH27" s="128"/>
      <c r="AFI27" s="128"/>
      <c r="AFJ27" s="128"/>
      <c r="AFK27" s="128"/>
      <c r="AFL27" s="128"/>
      <c r="AFM27" s="128"/>
      <c r="AFN27" s="128"/>
      <c r="AFO27" s="128"/>
      <c r="AFP27" s="128"/>
      <c r="AFQ27" s="128"/>
      <c r="AFR27" s="128"/>
      <c r="AFS27" s="128"/>
      <c r="AFT27" s="128"/>
      <c r="AFU27" s="128"/>
      <c r="AFV27" s="128"/>
      <c r="AFW27" s="128"/>
      <c r="AFX27" s="128"/>
      <c r="AFY27" s="128"/>
      <c r="AFZ27" s="128"/>
      <c r="AGA27" s="128"/>
      <c r="AGB27" s="128"/>
      <c r="AGC27" s="128"/>
      <c r="AGD27" s="128"/>
      <c r="AGE27" s="128"/>
      <c r="AGF27" s="128"/>
      <c r="AGG27" s="128"/>
      <c r="AGH27" s="128"/>
      <c r="AGI27" s="128"/>
      <c r="AGJ27" s="128"/>
      <c r="AGK27" s="128"/>
      <c r="AGL27" s="128"/>
      <c r="AGM27" s="128"/>
      <c r="AGN27" s="128"/>
      <c r="AGO27" s="128"/>
      <c r="AGP27" s="128"/>
      <c r="AGQ27" s="128"/>
      <c r="AGR27" s="128"/>
      <c r="AGS27" s="128"/>
      <c r="AGT27" s="128"/>
      <c r="AGU27" s="128"/>
      <c r="AGV27" s="128"/>
      <c r="AGW27" s="128"/>
      <c r="AGX27" s="128"/>
      <c r="AGY27" s="128"/>
      <c r="AGZ27" s="128"/>
      <c r="AHA27" s="128"/>
      <c r="AHB27" s="128"/>
      <c r="AHC27" s="128"/>
      <c r="AHD27" s="128"/>
      <c r="AHE27" s="128"/>
      <c r="AHF27" s="128"/>
      <c r="AHG27" s="128"/>
      <c r="AHH27" s="128"/>
      <c r="AHI27" s="128"/>
      <c r="AHJ27" s="128"/>
      <c r="AHK27" s="128"/>
      <c r="AHL27" s="128"/>
      <c r="AHM27" s="128"/>
      <c r="AHN27" s="128"/>
      <c r="AHO27" s="128"/>
      <c r="AHP27" s="128"/>
      <c r="AHQ27" s="128"/>
      <c r="AHR27" s="128"/>
      <c r="AHS27" s="128"/>
      <c r="AHT27" s="128"/>
      <c r="AHU27" s="128"/>
      <c r="AHV27" s="128"/>
      <c r="AHW27" s="128"/>
      <c r="AHX27" s="128"/>
      <c r="AHY27" s="128"/>
      <c r="AHZ27" s="128"/>
      <c r="AIA27" s="128"/>
      <c r="AIB27" s="128"/>
      <c r="AIC27" s="128"/>
      <c r="AID27" s="128"/>
      <c r="AIE27" s="128"/>
      <c r="AIF27" s="128"/>
      <c r="AIG27" s="128"/>
      <c r="AIH27" s="128"/>
      <c r="AII27" s="128"/>
      <c r="AIJ27" s="128"/>
      <c r="AIK27" s="128"/>
      <c r="AIL27" s="128"/>
      <c r="AIM27" s="128"/>
      <c r="AIN27" s="128"/>
      <c r="AIO27" s="128"/>
      <c r="AIP27" s="128"/>
      <c r="AIQ27" s="128"/>
      <c r="AIR27" s="128"/>
      <c r="AIS27" s="128"/>
      <c r="AIT27" s="128"/>
      <c r="AIU27" s="128"/>
      <c r="AIV27" s="128"/>
      <c r="AIW27" s="128"/>
      <c r="AIX27" s="128"/>
      <c r="AIY27" s="128"/>
      <c r="AIZ27" s="128"/>
      <c r="AJA27" s="128"/>
      <c r="AJB27" s="128"/>
      <c r="AJC27" s="128"/>
      <c r="AJD27" s="128"/>
      <c r="AJE27" s="128"/>
      <c r="AJF27" s="128"/>
      <c r="AJG27" s="128"/>
      <c r="AJH27" s="128"/>
      <c r="AJI27" s="128"/>
      <c r="AJJ27" s="128"/>
      <c r="AJK27" s="128"/>
      <c r="AJL27" s="128"/>
      <c r="AJM27" s="128"/>
      <c r="AJN27" s="128"/>
      <c r="AJO27" s="128"/>
      <c r="AJP27" s="128"/>
      <c r="AJQ27" s="128"/>
      <c r="AJR27" s="128"/>
      <c r="AJS27" s="128"/>
      <c r="AJT27" s="128"/>
      <c r="AJU27" s="128"/>
      <c r="AJV27" s="128"/>
      <c r="AJW27" s="128"/>
      <c r="AJX27" s="128"/>
      <c r="AJY27" s="128"/>
      <c r="AJZ27" s="128"/>
      <c r="AKA27" s="128"/>
      <c r="AKB27" s="128"/>
      <c r="AKC27" s="128"/>
      <c r="AKD27" s="128"/>
      <c r="AKE27" s="128"/>
      <c r="AKF27" s="128"/>
      <c r="AKG27" s="128"/>
      <c r="AKH27" s="128"/>
      <c r="AKI27" s="128"/>
      <c r="AKJ27" s="128"/>
      <c r="AKK27" s="128"/>
      <c r="AKL27" s="128"/>
      <c r="AKM27" s="128"/>
      <c r="AKN27" s="128"/>
      <c r="AKO27" s="128"/>
      <c r="AKP27" s="128"/>
      <c r="AKQ27" s="128"/>
      <c r="AKR27" s="128"/>
      <c r="AKS27" s="128"/>
      <c r="AKT27" s="128"/>
      <c r="AKU27" s="128"/>
      <c r="AKV27" s="128"/>
      <c r="AKW27" s="128"/>
      <c r="AKX27" s="128"/>
      <c r="AKY27" s="128"/>
      <c r="AKZ27" s="128"/>
      <c r="ALA27" s="128"/>
      <c r="ALB27" s="128"/>
      <c r="ALC27" s="128"/>
      <c r="ALD27" s="128"/>
      <c r="ALE27" s="128"/>
      <c r="ALF27" s="128"/>
      <c r="ALG27" s="128"/>
      <c r="ALH27" s="128"/>
      <c r="ALI27" s="128"/>
      <c r="ALJ27" s="128"/>
      <c r="ALK27" s="128"/>
      <c r="ALL27" s="128"/>
      <c r="ALM27" s="128"/>
      <c r="ALN27" s="128"/>
      <c r="ALO27" s="128"/>
      <c r="ALP27" s="128"/>
      <c r="ALQ27" s="128"/>
      <c r="ALR27" s="128"/>
      <c r="ALS27" s="128"/>
      <c r="ALT27" s="128"/>
      <c r="ALU27" s="128"/>
      <c r="ALV27" s="128"/>
      <c r="ALW27" s="128"/>
      <c r="ALX27" s="128"/>
      <c r="ALY27" s="128"/>
      <c r="ALZ27" s="128"/>
      <c r="AMA27" s="128"/>
      <c r="AMB27" s="128"/>
      <c r="AMC27" s="128"/>
      <c r="AMD27" s="128"/>
      <c r="AME27" s="128"/>
      <c r="AMF27" s="128"/>
      <c r="AMG27" s="128"/>
      <c r="AMH27" s="128"/>
      <c r="AMI27" s="128"/>
      <c r="AMJ27" s="128"/>
    </row>
    <row r="28" customFormat="false" ht="12.85" hidden="false" customHeight="false" outlineLevel="0" collapsed="false">
      <c r="A28" s="128" t="s">
        <v>249</v>
      </c>
      <c r="B28" s="139" t="n">
        <f aca="false">I24*B14*E27/I27</f>
        <v>1.05716189001505E-006</v>
      </c>
      <c r="C28" s="128" t="s">
        <v>250</v>
      </c>
      <c r="H28" s="31" t="s">
        <v>251</v>
      </c>
      <c r="I28" s="157" t="n">
        <f aca="false">1000000000/100</f>
        <v>10000000</v>
      </c>
      <c r="K28" s="128"/>
      <c r="L28" s="31"/>
      <c r="M28" s="128"/>
      <c r="N28" s="128"/>
      <c r="O28" s="128"/>
      <c r="P28" s="128"/>
      <c r="Q28" s="128"/>
      <c r="R28" s="128"/>
      <c r="S28" s="128"/>
      <c r="T28" s="128"/>
      <c r="U28" s="128"/>
      <c r="V28" s="128"/>
      <c r="W28" s="128"/>
      <c r="X28" s="128"/>
      <c r="Y28" s="128"/>
      <c r="Z28" s="128"/>
      <c r="AA28" s="128"/>
      <c r="AB28" s="128"/>
      <c r="AC28" s="128"/>
      <c r="AD28" s="128"/>
      <c r="AE28" s="128"/>
      <c r="AF28" s="128"/>
      <c r="AG28" s="128"/>
      <c r="AH28" s="128"/>
      <c r="AI28" s="128"/>
      <c r="AJ28" s="128"/>
      <c r="AK28" s="128"/>
      <c r="AL28" s="128"/>
      <c r="AM28" s="128"/>
      <c r="AN28" s="128"/>
      <c r="AO28" s="128"/>
      <c r="AP28" s="128"/>
      <c r="AQ28" s="128"/>
      <c r="AR28" s="128"/>
      <c r="AS28" s="128"/>
      <c r="AT28" s="128"/>
      <c r="AU28" s="128"/>
      <c r="AV28" s="128"/>
      <c r="AW28" s="128"/>
      <c r="AX28" s="128"/>
      <c r="AY28" s="128"/>
      <c r="AZ28" s="128"/>
      <c r="BA28" s="128"/>
      <c r="BB28" s="128"/>
      <c r="BC28" s="128"/>
      <c r="BD28" s="128"/>
      <c r="BE28" s="128"/>
      <c r="BF28" s="128"/>
      <c r="BG28" s="128"/>
      <c r="BH28" s="128"/>
      <c r="BI28" s="128"/>
      <c r="BJ28" s="128"/>
      <c r="BK28" s="128"/>
      <c r="BL28" s="128"/>
      <c r="BM28" s="128"/>
      <c r="BN28" s="128"/>
      <c r="BO28" s="128"/>
      <c r="BP28" s="128"/>
      <c r="BQ28" s="128"/>
      <c r="BR28" s="128"/>
      <c r="BS28" s="128"/>
      <c r="BT28" s="128"/>
      <c r="BU28" s="128"/>
      <c r="BV28" s="128"/>
      <c r="BW28" s="128"/>
      <c r="BX28" s="128"/>
      <c r="BY28" s="128"/>
      <c r="BZ28" s="128"/>
      <c r="CA28" s="128"/>
      <c r="CB28" s="128"/>
      <c r="CC28" s="128"/>
      <c r="CD28" s="128"/>
      <c r="CE28" s="128"/>
      <c r="CF28" s="128"/>
      <c r="CG28" s="128"/>
      <c r="CH28" s="128"/>
      <c r="CI28" s="128"/>
      <c r="CJ28" s="128"/>
      <c r="CK28" s="128"/>
      <c r="CL28" s="128"/>
      <c r="CM28" s="128"/>
      <c r="CN28" s="128"/>
      <c r="CO28" s="128"/>
      <c r="CP28" s="128"/>
      <c r="CQ28" s="128"/>
      <c r="CR28" s="128"/>
      <c r="CS28" s="128"/>
      <c r="CT28" s="128"/>
      <c r="CU28" s="128"/>
      <c r="CV28" s="128"/>
      <c r="CW28" s="128"/>
      <c r="CX28" s="128"/>
      <c r="CY28" s="128"/>
      <c r="CZ28" s="128"/>
      <c r="DA28" s="128"/>
      <c r="DB28" s="128"/>
      <c r="DC28" s="128"/>
      <c r="DD28" s="128"/>
      <c r="DE28" s="128"/>
      <c r="DF28" s="128"/>
      <c r="DG28" s="128"/>
      <c r="DH28" s="128"/>
      <c r="DI28" s="128"/>
      <c r="DJ28" s="128"/>
      <c r="DK28" s="128"/>
      <c r="DL28" s="128"/>
      <c r="DM28" s="128"/>
      <c r="DN28" s="128"/>
      <c r="DO28" s="128"/>
      <c r="DP28" s="128"/>
      <c r="DQ28" s="128"/>
      <c r="DR28" s="128"/>
      <c r="DS28" s="128"/>
      <c r="DT28" s="128"/>
      <c r="DU28" s="128"/>
      <c r="DV28" s="128"/>
      <c r="DW28" s="128"/>
      <c r="DX28" s="128"/>
      <c r="DY28" s="128"/>
      <c r="DZ28" s="128"/>
      <c r="EA28" s="128"/>
      <c r="EB28" s="128"/>
      <c r="EC28" s="128"/>
      <c r="ED28" s="128"/>
      <c r="EE28" s="128"/>
      <c r="EF28" s="128"/>
      <c r="EG28" s="128"/>
      <c r="EH28" s="128"/>
      <c r="EI28" s="128"/>
      <c r="EJ28" s="128"/>
      <c r="EK28" s="128"/>
      <c r="EL28" s="128"/>
      <c r="EM28" s="128"/>
      <c r="EN28" s="128"/>
      <c r="EO28" s="128"/>
      <c r="EP28" s="128"/>
      <c r="EQ28" s="128"/>
      <c r="ER28" s="128"/>
      <c r="ES28" s="128"/>
      <c r="ET28" s="128"/>
      <c r="EU28" s="128"/>
      <c r="EV28" s="128"/>
      <c r="EW28" s="128"/>
      <c r="EX28" s="128"/>
      <c r="EY28" s="128"/>
      <c r="EZ28" s="128"/>
      <c r="FA28" s="128"/>
      <c r="FB28" s="128"/>
      <c r="FC28" s="128"/>
      <c r="FD28" s="128"/>
      <c r="FE28" s="128"/>
      <c r="FF28" s="128"/>
      <c r="FG28" s="128"/>
      <c r="FH28" s="128"/>
      <c r="FI28" s="128"/>
      <c r="FJ28" s="128"/>
      <c r="FK28" s="128"/>
      <c r="FL28" s="128"/>
      <c r="FM28" s="128"/>
      <c r="FN28" s="128"/>
      <c r="FO28" s="128"/>
      <c r="FP28" s="128"/>
      <c r="FQ28" s="128"/>
      <c r="FR28" s="128"/>
      <c r="FS28" s="128"/>
      <c r="FT28" s="128"/>
      <c r="FU28" s="128"/>
      <c r="FV28" s="128"/>
      <c r="FW28" s="128"/>
      <c r="FX28" s="128"/>
      <c r="FY28" s="128"/>
      <c r="FZ28" s="128"/>
      <c r="GA28" s="128"/>
      <c r="GB28" s="128"/>
      <c r="GC28" s="128"/>
      <c r="GD28" s="128"/>
      <c r="GE28" s="128"/>
      <c r="GF28" s="128"/>
      <c r="GG28" s="128"/>
      <c r="GH28" s="128"/>
      <c r="GI28" s="128"/>
      <c r="GJ28" s="128"/>
      <c r="GK28" s="128"/>
      <c r="GL28" s="128"/>
      <c r="GM28" s="128"/>
      <c r="GN28" s="128"/>
      <c r="GO28" s="128"/>
      <c r="GP28" s="128"/>
      <c r="GQ28" s="128"/>
      <c r="GR28" s="128"/>
      <c r="GS28" s="128"/>
      <c r="GT28" s="128"/>
      <c r="GU28" s="128"/>
      <c r="GV28" s="128"/>
      <c r="GW28" s="128"/>
      <c r="GX28" s="128"/>
      <c r="GY28" s="128"/>
      <c r="GZ28" s="128"/>
      <c r="HA28" s="128"/>
      <c r="HB28" s="128"/>
      <c r="HC28" s="128"/>
      <c r="HD28" s="128"/>
      <c r="HE28" s="128"/>
      <c r="HF28" s="128"/>
      <c r="HG28" s="128"/>
      <c r="HH28" s="128"/>
      <c r="HI28" s="128"/>
      <c r="HJ28" s="128"/>
      <c r="HK28" s="128"/>
      <c r="HL28" s="128"/>
      <c r="HM28" s="128"/>
      <c r="HN28" s="128"/>
      <c r="HO28" s="128"/>
      <c r="HP28" s="128"/>
      <c r="HQ28" s="128"/>
      <c r="HR28" s="128"/>
      <c r="HS28" s="128"/>
      <c r="HT28" s="128"/>
      <c r="HU28" s="128"/>
      <c r="HV28" s="128"/>
      <c r="HW28" s="128"/>
      <c r="HX28" s="128"/>
      <c r="HY28" s="128"/>
      <c r="HZ28" s="128"/>
      <c r="IA28" s="128"/>
      <c r="IB28" s="128"/>
      <c r="IC28" s="128"/>
      <c r="ID28" s="128"/>
      <c r="IE28" s="128"/>
      <c r="IF28" s="128"/>
      <c r="IG28" s="128"/>
      <c r="IH28" s="128"/>
      <c r="II28" s="128"/>
      <c r="IJ28" s="128"/>
      <c r="IK28" s="128"/>
      <c r="IL28" s="128"/>
      <c r="IM28" s="128"/>
      <c r="IN28" s="128"/>
      <c r="IO28" s="128"/>
      <c r="IP28" s="128"/>
      <c r="IQ28" s="128"/>
      <c r="IR28" s="128"/>
      <c r="IS28" s="128"/>
      <c r="IT28" s="128"/>
      <c r="IU28" s="128"/>
      <c r="IV28" s="128"/>
      <c r="IW28" s="128"/>
      <c r="IX28" s="128"/>
      <c r="IY28" s="128"/>
      <c r="IZ28" s="128"/>
      <c r="JA28" s="128"/>
      <c r="JB28" s="128"/>
      <c r="JC28" s="128"/>
      <c r="JD28" s="128"/>
      <c r="JE28" s="128"/>
      <c r="JF28" s="128"/>
      <c r="JG28" s="128"/>
      <c r="JH28" s="128"/>
      <c r="JI28" s="128"/>
      <c r="JJ28" s="128"/>
      <c r="JK28" s="128"/>
      <c r="JL28" s="128"/>
      <c r="JM28" s="128"/>
      <c r="JN28" s="128"/>
      <c r="JO28" s="128"/>
      <c r="JP28" s="128"/>
      <c r="JQ28" s="128"/>
      <c r="JR28" s="128"/>
      <c r="JS28" s="128"/>
      <c r="JT28" s="128"/>
      <c r="JU28" s="128"/>
      <c r="JV28" s="128"/>
      <c r="JW28" s="128"/>
      <c r="JX28" s="128"/>
      <c r="JY28" s="128"/>
      <c r="JZ28" s="128"/>
      <c r="KA28" s="128"/>
      <c r="KB28" s="128"/>
      <c r="KC28" s="128"/>
      <c r="KD28" s="128"/>
      <c r="KE28" s="128"/>
      <c r="KF28" s="128"/>
      <c r="KG28" s="128"/>
      <c r="KH28" s="128"/>
      <c r="KI28" s="128"/>
      <c r="KJ28" s="128"/>
      <c r="KK28" s="128"/>
      <c r="KL28" s="128"/>
      <c r="KM28" s="128"/>
      <c r="KN28" s="128"/>
      <c r="KO28" s="128"/>
      <c r="KP28" s="128"/>
      <c r="KQ28" s="128"/>
      <c r="KR28" s="128"/>
      <c r="KS28" s="128"/>
      <c r="KT28" s="128"/>
      <c r="KU28" s="128"/>
      <c r="KV28" s="128"/>
      <c r="KW28" s="128"/>
      <c r="KX28" s="128"/>
      <c r="KY28" s="128"/>
      <c r="KZ28" s="128"/>
      <c r="LA28" s="128"/>
      <c r="LB28" s="128"/>
      <c r="LC28" s="128"/>
      <c r="LD28" s="128"/>
      <c r="LE28" s="128"/>
      <c r="LF28" s="128"/>
      <c r="LG28" s="128"/>
      <c r="LH28" s="128"/>
      <c r="LI28" s="128"/>
      <c r="LJ28" s="128"/>
      <c r="LK28" s="128"/>
      <c r="LL28" s="128"/>
      <c r="LM28" s="128"/>
      <c r="LN28" s="128"/>
      <c r="LO28" s="128"/>
      <c r="LP28" s="128"/>
      <c r="LQ28" s="128"/>
      <c r="LR28" s="128"/>
      <c r="LS28" s="128"/>
      <c r="LT28" s="128"/>
      <c r="LU28" s="128"/>
      <c r="LV28" s="128"/>
      <c r="LW28" s="128"/>
      <c r="LX28" s="128"/>
      <c r="LY28" s="128"/>
      <c r="LZ28" s="128"/>
      <c r="MA28" s="128"/>
      <c r="MB28" s="128"/>
      <c r="MC28" s="128"/>
      <c r="MD28" s="128"/>
      <c r="ME28" s="128"/>
      <c r="MF28" s="128"/>
      <c r="MG28" s="128"/>
      <c r="MH28" s="128"/>
      <c r="MI28" s="128"/>
      <c r="MJ28" s="128"/>
      <c r="MK28" s="128"/>
      <c r="ML28" s="128"/>
      <c r="MM28" s="128"/>
      <c r="MN28" s="128"/>
      <c r="MO28" s="128"/>
      <c r="MP28" s="128"/>
      <c r="MQ28" s="128"/>
      <c r="MR28" s="128"/>
      <c r="MS28" s="128"/>
      <c r="MT28" s="128"/>
      <c r="MU28" s="128"/>
      <c r="MV28" s="128"/>
      <c r="MW28" s="128"/>
      <c r="MX28" s="128"/>
      <c r="MY28" s="128"/>
      <c r="MZ28" s="128"/>
      <c r="NA28" s="128"/>
      <c r="NB28" s="128"/>
      <c r="NC28" s="128"/>
      <c r="ND28" s="128"/>
      <c r="NE28" s="128"/>
      <c r="NF28" s="128"/>
      <c r="NG28" s="128"/>
      <c r="NH28" s="128"/>
      <c r="NI28" s="128"/>
      <c r="NJ28" s="128"/>
      <c r="NK28" s="128"/>
      <c r="NL28" s="128"/>
      <c r="NM28" s="128"/>
      <c r="NN28" s="128"/>
      <c r="NO28" s="128"/>
      <c r="NP28" s="128"/>
      <c r="NQ28" s="128"/>
      <c r="NR28" s="128"/>
      <c r="NS28" s="128"/>
      <c r="NT28" s="128"/>
      <c r="NU28" s="128"/>
      <c r="NV28" s="128"/>
      <c r="NW28" s="128"/>
      <c r="NX28" s="128"/>
      <c r="NY28" s="128"/>
      <c r="NZ28" s="128"/>
      <c r="OA28" s="128"/>
      <c r="OB28" s="128"/>
      <c r="OC28" s="128"/>
      <c r="OD28" s="128"/>
      <c r="OE28" s="128"/>
      <c r="OF28" s="128"/>
      <c r="OG28" s="128"/>
      <c r="OH28" s="128"/>
      <c r="OI28" s="128"/>
      <c r="OJ28" s="128"/>
      <c r="OK28" s="128"/>
      <c r="OL28" s="128"/>
      <c r="OM28" s="128"/>
      <c r="ON28" s="128"/>
      <c r="OO28" s="128"/>
      <c r="OP28" s="128"/>
      <c r="OQ28" s="128"/>
      <c r="OR28" s="128"/>
      <c r="OS28" s="128"/>
      <c r="OT28" s="128"/>
      <c r="OU28" s="128"/>
      <c r="OV28" s="128"/>
      <c r="OW28" s="128"/>
      <c r="OX28" s="128"/>
      <c r="OY28" s="128"/>
      <c r="OZ28" s="128"/>
      <c r="PA28" s="128"/>
      <c r="PB28" s="128"/>
      <c r="PC28" s="128"/>
      <c r="PD28" s="128"/>
      <c r="PE28" s="128"/>
      <c r="PF28" s="128"/>
      <c r="PG28" s="128"/>
      <c r="PH28" s="128"/>
      <c r="PI28" s="128"/>
      <c r="PJ28" s="128"/>
      <c r="PK28" s="128"/>
      <c r="PL28" s="128"/>
      <c r="PM28" s="128"/>
      <c r="PN28" s="128"/>
      <c r="PO28" s="128"/>
      <c r="PP28" s="128"/>
      <c r="PQ28" s="128"/>
      <c r="PR28" s="128"/>
      <c r="PS28" s="128"/>
      <c r="PT28" s="128"/>
      <c r="PU28" s="128"/>
      <c r="PV28" s="128"/>
      <c r="PW28" s="128"/>
      <c r="PX28" s="128"/>
      <c r="PY28" s="128"/>
      <c r="PZ28" s="128"/>
      <c r="QA28" s="128"/>
      <c r="QB28" s="128"/>
      <c r="QC28" s="128"/>
      <c r="QD28" s="128"/>
      <c r="QE28" s="128"/>
      <c r="QF28" s="128"/>
      <c r="QG28" s="128"/>
      <c r="QH28" s="128"/>
      <c r="QI28" s="128"/>
      <c r="QJ28" s="128"/>
      <c r="QK28" s="128"/>
      <c r="QL28" s="128"/>
      <c r="QM28" s="128"/>
      <c r="QN28" s="128"/>
      <c r="QO28" s="128"/>
      <c r="QP28" s="128"/>
      <c r="QQ28" s="128"/>
      <c r="QR28" s="128"/>
      <c r="QS28" s="128"/>
      <c r="QT28" s="128"/>
      <c r="QU28" s="128"/>
      <c r="QV28" s="128"/>
      <c r="QW28" s="128"/>
      <c r="QX28" s="128"/>
      <c r="QY28" s="128"/>
      <c r="QZ28" s="128"/>
      <c r="RA28" s="128"/>
      <c r="RB28" s="128"/>
      <c r="RC28" s="128"/>
      <c r="RD28" s="128"/>
      <c r="RE28" s="128"/>
      <c r="RF28" s="128"/>
      <c r="RG28" s="128"/>
      <c r="RH28" s="128"/>
      <c r="RI28" s="128"/>
      <c r="RJ28" s="128"/>
      <c r="RK28" s="128"/>
      <c r="RL28" s="128"/>
      <c r="RM28" s="128"/>
      <c r="RN28" s="128"/>
      <c r="RO28" s="128"/>
      <c r="RP28" s="128"/>
      <c r="RQ28" s="128"/>
      <c r="RR28" s="128"/>
      <c r="RS28" s="128"/>
      <c r="RT28" s="128"/>
      <c r="RU28" s="128"/>
      <c r="RV28" s="128"/>
      <c r="RW28" s="128"/>
      <c r="RX28" s="128"/>
      <c r="RY28" s="128"/>
      <c r="RZ28" s="128"/>
      <c r="SA28" s="128"/>
      <c r="SB28" s="128"/>
      <c r="SC28" s="128"/>
      <c r="SD28" s="128"/>
      <c r="SE28" s="128"/>
      <c r="SF28" s="128"/>
      <c r="SG28" s="128"/>
      <c r="SH28" s="128"/>
      <c r="SI28" s="128"/>
      <c r="SJ28" s="128"/>
      <c r="SK28" s="128"/>
      <c r="SL28" s="128"/>
      <c r="SM28" s="128"/>
      <c r="SN28" s="128"/>
      <c r="SO28" s="128"/>
      <c r="SP28" s="128"/>
      <c r="SQ28" s="128"/>
      <c r="SR28" s="128"/>
      <c r="SS28" s="128"/>
      <c r="ST28" s="128"/>
      <c r="SU28" s="128"/>
      <c r="SV28" s="128"/>
      <c r="SW28" s="128"/>
      <c r="SX28" s="128"/>
      <c r="SY28" s="128"/>
      <c r="SZ28" s="128"/>
      <c r="TA28" s="128"/>
      <c r="TB28" s="128"/>
      <c r="TC28" s="128"/>
      <c r="TD28" s="128"/>
      <c r="TE28" s="128"/>
      <c r="TF28" s="128"/>
      <c r="TG28" s="128"/>
      <c r="TH28" s="128"/>
      <c r="TI28" s="128"/>
      <c r="TJ28" s="128"/>
      <c r="TK28" s="128"/>
      <c r="TL28" s="128"/>
      <c r="TM28" s="128"/>
      <c r="TN28" s="128"/>
      <c r="TO28" s="128"/>
      <c r="TP28" s="128"/>
      <c r="TQ28" s="128"/>
      <c r="TR28" s="128"/>
      <c r="TS28" s="128"/>
      <c r="TT28" s="128"/>
      <c r="TU28" s="128"/>
      <c r="TV28" s="128"/>
      <c r="TW28" s="128"/>
      <c r="TX28" s="128"/>
      <c r="TY28" s="128"/>
      <c r="TZ28" s="128"/>
      <c r="UA28" s="128"/>
      <c r="UB28" s="128"/>
      <c r="UC28" s="128"/>
      <c r="UD28" s="128"/>
      <c r="UE28" s="128"/>
      <c r="UF28" s="128"/>
      <c r="UG28" s="128"/>
      <c r="UH28" s="128"/>
      <c r="UI28" s="128"/>
      <c r="UJ28" s="128"/>
      <c r="UK28" s="128"/>
      <c r="UL28" s="128"/>
      <c r="UM28" s="128"/>
      <c r="UN28" s="128"/>
      <c r="UO28" s="128"/>
      <c r="UP28" s="128"/>
      <c r="UQ28" s="128"/>
      <c r="UR28" s="128"/>
      <c r="US28" s="128"/>
      <c r="UT28" s="128"/>
      <c r="UU28" s="128"/>
      <c r="UV28" s="128"/>
      <c r="UW28" s="128"/>
      <c r="UX28" s="128"/>
      <c r="UY28" s="128"/>
      <c r="UZ28" s="128"/>
      <c r="VA28" s="128"/>
      <c r="VB28" s="128"/>
      <c r="VC28" s="128"/>
      <c r="VD28" s="128"/>
      <c r="VE28" s="128"/>
      <c r="VF28" s="128"/>
      <c r="VG28" s="128"/>
      <c r="VH28" s="128"/>
      <c r="VI28" s="128"/>
      <c r="VJ28" s="128"/>
      <c r="VK28" s="128"/>
      <c r="VL28" s="128"/>
      <c r="VM28" s="128"/>
      <c r="VN28" s="128"/>
      <c r="VO28" s="128"/>
      <c r="VP28" s="128"/>
      <c r="VQ28" s="128"/>
      <c r="VR28" s="128"/>
      <c r="VS28" s="128"/>
      <c r="VT28" s="128"/>
      <c r="VU28" s="128"/>
      <c r="VV28" s="128"/>
      <c r="VW28" s="128"/>
      <c r="VX28" s="128"/>
      <c r="VY28" s="128"/>
      <c r="VZ28" s="128"/>
      <c r="WA28" s="128"/>
      <c r="WB28" s="128"/>
      <c r="WC28" s="128"/>
      <c r="WD28" s="128"/>
      <c r="WE28" s="128"/>
      <c r="WF28" s="128"/>
      <c r="WG28" s="128"/>
      <c r="WH28" s="128"/>
      <c r="WI28" s="128"/>
      <c r="WJ28" s="128"/>
      <c r="WK28" s="128"/>
      <c r="WL28" s="128"/>
      <c r="WM28" s="128"/>
      <c r="WN28" s="128"/>
      <c r="WO28" s="128"/>
      <c r="WP28" s="128"/>
      <c r="WQ28" s="128"/>
      <c r="WR28" s="128"/>
      <c r="WS28" s="128"/>
      <c r="WT28" s="128"/>
      <c r="WU28" s="128"/>
      <c r="WV28" s="128"/>
      <c r="WW28" s="128"/>
      <c r="WX28" s="128"/>
      <c r="WY28" s="128"/>
      <c r="WZ28" s="128"/>
      <c r="XA28" s="128"/>
      <c r="XB28" s="128"/>
      <c r="XC28" s="128"/>
      <c r="XD28" s="128"/>
      <c r="XE28" s="128"/>
      <c r="XF28" s="128"/>
      <c r="XG28" s="128"/>
      <c r="XH28" s="128"/>
      <c r="XI28" s="128"/>
      <c r="XJ28" s="128"/>
      <c r="XK28" s="128"/>
      <c r="XL28" s="128"/>
      <c r="XM28" s="128"/>
      <c r="XN28" s="128"/>
      <c r="XO28" s="128"/>
      <c r="XP28" s="128"/>
      <c r="XQ28" s="128"/>
      <c r="XR28" s="128"/>
      <c r="XS28" s="128"/>
      <c r="XT28" s="128"/>
      <c r="XU28" s="128"/>
      <c r="XV28" s="128"/>
      <c r="XW28" s="128"/>
      <c r="XX28" s="128"/>
      <c r="XY28" s="128"/>
      <c r="XZ28" s="128"/>
      <c r="YA28" s="128"/>
      <c r="YB28" s="128"/>
      <c r="YC28" s="128"/>
      <c r="YD28" s="128"/>
      <c r="YE28" s="128"/>
      <c r="YF28" s="128"/>
      <c r="YG28" s="128"/>
      <c r="YH28" s="128"/>
      <c r="YI28" s="128"/>
      <c r="YJ28" s="128"/>
      <c r="YK28" s="128"/>
      <c r="YL28" s="128"/>
      <c r="YM28" s="128"/>
      <c r="YN28" s="128"/>
      <c r="YO28" s="128"/>
      <c r="YP28" s="128"/>
      <c r="YQ28" s="128"/>
      <c r="YR28" s="128"/>
      <c r="YS28" s="128"/>
      <c r="YT28" s="128"/>
      <c r="YU28" s="128"/>
      <c r="YV28" s="128"/>
      <c r="YW28" s="128"/>
      <c r="YX28" s="128"/>
      <c r="YY28" s="128"/>
      <c r="YZ28" s="128"/>
      <c r="ZA28" s="128"/>
      <c r="ZB28" s="128"/>
      <c r="ZC28" s="128"/>
      <c r="ZD28" s="128"/>
      <c r="ZE28" s="128"/>
      <c r="ZF28" s="128"/>
      <c r="ZG28" s="128"/>
      <c r="ZH28" s="128"/>
      <c r="ZI28" s="128"/>
      <c r="ZJ28" s="128"/>
      <c r="ZK28" s="128"/>
      <c r="ZL28" s="128"/>
      <c r="ZM28" s="128"/>
      <c r="ZN28" s="128"/>
      <c r="ZO28" s="128"/>
      <c r="ZP28" s="128"/>
      <c r="ZQ28" s="128"/>
      <c r="ZR28" s="128"/>
      <c r="ZS28" s="128"/>
      <c r="ZT28" s="128"/>
      <c r="ZU28" s="128"/>
      <c r="ZV28" s="128"/>
      <c r="ZW28" s="128"/>
      <c r="ZX28" s="128"/>
      <c r="ZY28" s="128"/>
      <c r="ZZ28" s="128"/>
      <c r="AAA28" s="128"/>
      <c r="AAB28" s="128"/>
      <c r="AAC28" s="128"/>
      <c r="AAD28" s="128"/>
      <c r="AAE28" s="128"/>
      <c r="AAF28" s="128"/>
      <c r="AAG28" s="128"/>
      <c r="AAH28" s="128"/>
      <c r="AAI28" s="128"/>
      <c r="AAJ28" s="128"/>
      <c r="AAK28" s="128"/>
      <c r="AAL28" s="128"/>
      <c r="AAM28" s="128"/>
      <c r="AAN28" s="128"/>
      <c r="AAO28" s="128"/>
      <c r="AAP28" s="128"/>
      <c r="AAQ28" s="128"/>
      <c r="AAR28" s="128"/>
      <c r="AAS28" s="128"/>
      <c r="AAT28" s="128"/>
      <c r="AAU28" s="128"/>
      <c r="AAV28" s="128"/>
      <c r="AAW28" s="128"/>
      <c r="AAX28" s="128"/>
      <c r="AAY28" s="128"/>
      <c r="AAZ28" s="128"/>
      <c r="ABA28" s="128"/>
      <c r="ABB28" s="128"/>
      <c r="ABC28" s="128"/>
      <c r="ABD28" s="128"/>
      <c r="ABE28" s="128"/>
      <c r="ABF28" s="128"/>
      <c r="ABG28" s="128"/>
      <c r="ABH28" s="128"/>
      <c r="ABI28" s="128"/>
      <c r="ABJ28" s="128"/>
      <c r="ABK28" s="128"/>
      <c r="ABL28" s="128"/>
      <c r="ABM28" s="128"/>
      <c r="ABN28" s="128"/>
      <c r="ABO28" s="128"/>
      <c r="ABP28" s="128"/>
      <c r="ABQ28" s="128"/>
      <c r="ABR28" s="128"/>
      <c r="ABS28" s="128"/>
      <c r="ABT28" s="128"/>
      <c r="ABU28" s="128"/>
      <c r="ABV28" s="128"/>
      <c r="ABW28" s="128"/>
      <c r="ABX28" s="128"/>
      <c r="ABY28" s="128"/>
      <c r="ABZ28" s="128"/>
      <c r="ACA28" s="128"/>
      <c r="ACB28" s="128"/>
      <c r="ACC28" s="128"/>
      <c r="ACD28" s="128"/>
      <c r="ACE28" s="128"/>
      <c r="ACF28" s="128"/>
      <c r="ACG28" s="128"/>
      <c r="ACH28" s="128"/>
      <c r="ACI28" s="128"/>
      <c r="ACJ28" s="128"/>
      <c r="ACK28" s="128"/>
      <c r="ACL28" s="128"/>
      <c r="ACM28" s="128"/>
      <c r="ACN28" s="128"/>
      <c r="ACO28" s="128"/>
      <c r="ACP28" s="128"/>
      <c r="ACQ28" s="128"/>
      <c r="ACR28" s="128"/>
      <c r="ACS28" s="128"/>
      <c r="ACT28" s="128"/>
      <c r="ACU28" s="128"/>
      <c r="ACV28" s="128"/>
      <c r="ACW28" s="128"/>
      <c r="ACX28" s="128"/>
      <c r="ACY28" s="128"/>
      <c r="ACZ28" s="128"/>
      <c r="ADA28" s="128"/>
      <c r="ADB28" s="128"/>
      <c r="ADC28" s="128"/>
      <c r="ADD28" s="128"/>
      <c r="ADE28" s="128"/>
      <c r="ADF28" s="128"/>
      <c r="ADG28" s="128"/>
      <c r="ADH28" s="128"/>
      <c r="ADI28" s="128"/>
      <c r="ADJ28" s="128"/>
      <c r="ADK28" s="128"/>
      <c r="ADL28" s="128"/>
      <c r="ADM28" s="128"/>
      <c r="ADN28" s="128"/>
      <c r="ADO28" s="128"/>
      <c r="ADP28" s="128"/>
      <c r="ADQ28" s="128"/>
      <c r="ADR28" s="128"/>
      <c r="ADS28" s="128"/>
      <c r="ADT28" s="128"/>
      <c r="ADU28" s="128"/>
      <c r="ADV28" s="128"/>
      <c r="ADW28" s="128"/>
      <c r="ADX28" s="128"/>
      <c r="ADY28" s="128"/>
      <c r="ADZ28" s="128"/>
      <c r="AEA28" s="128"/>
      <c r="AEB28" s="128"/>
      <c r="AEC28" s="128"/>
      <c r="AED28" s="128"/>
      <c r="AEE28" s="128"/>
      <c r="AEF28" s="128"/>
      <c r="AEG28" s="128"/>
      <c r="AEH28" s="128"/>
      <c r="AEI28" s="128"/>
      <c r="AEJ28" s="128"/>
      <c r="AEK28" s="128"/>
      <c r="AEL28" s="128"/>
      <c r="AEM28" s="128"/>
      <c r="AEN28" s="128"/>
      <c r="AEO28" s="128"/>
      <c r="AEP28" s="128"/>
      <c r="AEQ28" s="128"/>
      <c r="AER28" s="128"/>
      <c r="AES28" s="128"/>
      <c r="AET28" s="128"/>
      <c r="AEU28" s="128"/>
      <c r="AEV28" s="128"/>
      <c r="AEW28" s="128"/>
      <c r="AEX28" s="128"/>
      <c r="AEY28" s="128"/>
      <c r="AEZ28" s="128"/>
      <c r="AFA28" s="128"/>
      <c r="AFB28" s="128"/>
      <c r="AFC28" s="128"/>
      <c r="AFD28" s="128"/>
      <c r="AFE28" s="128"/>
      <c r="AFF28" s="128"/>
      <c r="AFG28" s="128"/>
      <c r="AFH28" s="128"/>
      <c r="AFI28" s="128"/>
      <c r="AFJ28" s="128"/>
      <c r="AFK28" s="128"/>
      <c r="AFL28" s="128"/>
      <c r="AFM28" s="128"/>
      <c r="AFN28" s="128"/>
      <c r="AFO28" s="128"/>
      <c r="AFP28" s="128"/>
      <c r="AFQ28" s="128"/>
      <c r="AFR28" s="128"/>
      <c r="AFS28" s="128"/>
      <c r="AFT28" s="128"/>
      <c r="AFU28" s="128"/>
      <c r="AFV28" s="128"/>
      <c r="AFW28" s="128"/>
      <c r="AFX28" s="128"/>
      <c r="AFY28" s="128"/>
      <c r="AFZ28" s="128"/>
      <c r="AGA28" s="128"/>
      <c r="AGB28" s="128"/>
      <c r="AGC28" s="128"/>
      <c r="AGD28" s="128"/>
      <c r="AGE28" s="128"/>
      <c r="AGF28" s="128"/>
      <c r="AGG28" s="128"/>
      <c r="AGH28" s="128"/>
      <c r="AGI28" s="128"/>
      <c r="AGJ28" s="128"/>
      <c r="AGK28" s="128"/>
      <c r="AGL28" s="128"/>
      <c r="AGM28" s="128"/>
      <c r="AGN28" s="128"/>
      <c r="AGO28" s="128"/>
      <c r="AGP28" s="128"/>
      <c r="AGQ28" s="128"/>
      <c r="AGR28" s="128"/>
      <c r="AGS28" s="128"/>
      <c r="AGT28" s="128"/>
      <c r="AGU28" s="128"/>
      <c r="AGV28" s="128"/>
      <c r="AGW28" s="128"/>
      <c r="AGX28" s="128"/>
      <c r="AGY28" s="128"/>
      <c r="AGZ28" s="128"/>
      <c r="AHA28" s="128"/>
      <c r="AHB28" s="128"/>
      <c r="AHC28" s="128"/>
      <c r="AHD28" s="128"/>
      <c r="AHE28" s="128"/>
      <c r="AHF28" s="128"/>
      <c r="AHG28" s="128"/>
      <c r="AHH28" s="128"/>
      <c r="AHI28" s="128"/>
      <c r="AHJ28" s="128"/>
      <c r="AHK28" s="128"/>
      <c r="AHL28" s="128"/>
      <c r="AHM28" s="128"/>
      <c r="AHN28" s="128"/>
      <c r="AHO28" s="128"/>
      <c r="AHP28" s="128"/>
      <c r="AHQ28" s="128"/>
      <c r="AHR28" s="128"/>
      <c r="AHS28" s="128"/>
      <c r="AHT28" s="128"/>
      <c r="AHU28" s="128"/>
      <c r="AHV28" s="128"/>
      <c r="AHW28" s="128"/>
      <c r="AHX28" s="128"/>
      <c r="AHY28" s="128"/>
      <c r="AHZ28" s="128"/>
      <c r="AIA28" s="128"/>
      <c r="AIB28" s="128"/>
      <c r="AIC28" s="128"/>
      <c r="AID28" s="128"/>
      <c r="AIE28" s="128"/>
      <c r="AIF28" s="128"/>
      <c r="AIG28" s="128"/>
      <c r="AIH28" s="128"/>
      <c r="AII28" s="128"/>
      <c r="AIJ28" s="128"/>
      <c r="AIK28" s="128"/>
      <c r="AIL28" s="128"/>
      <c r="AIM28" s="128"/>
      <c r="AIN28" s="128"/>
      <c r="AIO28" s="128"/>
      <c r="AIP28" s="128"/>
      <c r="AIQ28" s="128"/>
      <c r="AIR28" s="128"/>
      <c r="AIS28" s="128"/>
      <c r="AIT28" s="128"/>
      <c r="AIU28" s="128"/>
      <c r="AIV28" s="128"/>
      <c r="AIW28" s="128"/>
      <c r="AIX28" s="128"/>
      <c r="AIY28" s="128"/>
      <c r="AIZ28" s="128"/>
      <c r="AJA28" s="128"/>
      <c r="AJB28" s="128"/>
      <c r="AJC28" s="128"/>
      <c r="AJD28" s="128"/>
      <c r="AJE28" s="128"/>
      <c r="AJF28" s="128"/>
      <c r="AJG28" s="128"/>
      <c r="AJH28" s="128"/>
      <c r="AJI28" s="128"/>
      <c r="AJJ28" s="128"/>
      <c r="AJK28" s="128"/>
      <c r="AJL28" s="128"/>
      <c r="AJM28" s="128"/>
      <c r="AJN28" s="128"/>
      <c r="AJO28" s="128"/>
      <c r="AJP28" s="128"/>
      <c r="AJQ28" s="128"/>
      <c r="AJR28" s="128"/>
      <c r="AJS28" s="128"/>
      <c r="AJT28" s="128"/>
      <c r="AJU28" s="128"/>
      <c r="AJV28" s="128"/>
      <c r="AJW28" s="128"/>
      <c r="AJX28" s="128"/>
      <c r="AJY28" s="128"/>
      <c r="AJZ28" s="128"/>
      <c r="AKA28" s="128"/>
      <c r="AKB28" s="128"/>
      <c r="AKC28" s="128"/>
      <c r="AKD28" s="128"/>
      <c r="AKE28" s="128"/>
      <c r="AKF28" s="128"/>
      <c r="AKG28" s="128"/>
      <c r="AKH28" s="128"/>
      <c r="AKI28" s="128"/>
      <c r="AKJ28" s="128"/>
      <c r="AKK28" s="128"/>
      <c r="AKL28" s="128"/>
      <c r="AKM28" s="128"/>
      <c r="AKN28" s="128"/>
      <c r="AKO28" s="128"/>
      <c r="AKP28" s="128"/>
      <c r="AKQ28" s="128"/>
      <c r="AKR28" s="128"/>
      <c r="AKS28" s="128"/>
      <c r="AKT28" s="128"/>
      <c r="AKU28" s="128"/>
      <c r="AKV28" s="128"/>
      <c r="AKW28" s="128"/>
      <c r="AKX28" s="128"/>
      <c r="AKY28" s="128"/>
      <c r="AKZ28" s="128"/>
      <c r="ALA28" s="128"/>
      <c r="ALB28" s="128"/>
      <c r="ALC28" s="128"/>
      <c r="ALD28" s="128"/>
      <c r="ALE28" s="128"/>
      <c r="ALF28" s="128"/>
      <c r="ALG28" s="128"/>
      <c r="ALH28" s="128"/>
      <c r="ALI28" s="128"/>
      <c r="ALJ28" s="128"/>
      <c r="ALK28" s="128"/>
      <c r="ALL28" s="128"/>
      <c r="ALM28" s="128"/>
      <c r="ALN28" s="128"/>
      <c r="ALO28" s="128"/>
      <c r="ALP28" s="128"/>
      <c r="ALQ28" s="128"/>
      <c r="ALR28" s="128"/>
      <c r="ALS28" s="128"/>
      <c r="ALT28" s="128"/>
      <c r="ALU28" s="128"/>
      <c r="ALV28" s="128"/>
      <c r="ALW28" s="128"/>
      <c r="ALX28" s="128"/>
      <c r="ALY28" s="128"/>
      <c r="ALZ28" s="128"/>
      <c r="AMA28" s="128"/>
      <c r="AMB28" s="128"/>
      <c r="AMC28" s="128"/>
      <c r="AMD28" s="128"/>
      <c r="AME28" s="128"/>
      <c r="AMF28" s="128"/>
      <c r="AMG28" s="128"/>
      <c r="AMH28" s="128"/>
      <c r="AMI28" s="128"/>
      <c r="AMJ28" s="128"/>
    </row>
    <row r="30" customFormat="false" ht="12.85" hidden="false" customHeight="false" outlineLevel="0" collapsed="false">
      <c r="A30" s="128" t="s">
        <v>252</v>
      </c>
      <c r="B30" s="158" t="n">
        <v>6</v>
      </c>
      <c r="C30" s="159" t="n">
        <v>4</v>
      </c>
      <c r="D30" s="136" t="n">
        <v>2</v>
      </c>
      <c r="E30" s="160" t="n">
        <v>1</v>
      </c>
      <c r="F30" s="139"/>
      <c r="G30" s="128"/>
      <c r="H30" s="128"/>
      <c r="M30" s="139"/>
      <c r="N30" s="128"/>
      <c r="O30" s="128"/>
      <c r="P30" s="128"/>
      <c r="Q30" s="128"/>
      <c r="R30" s="128"/>
      <c r="S30" s="128"/>
      <c r="T30" s="128"/>
      <c r="U30" s="128"/>
      <c r="V30" s="128"/>
      <c r="W30" s="128"/>
      <c r="X30" s="128"/>
      <c r="Y30" s="128"/>
      <c r="Z30" s="128"/>
      <c r="AA30" s="128"/>
      <c r="AB30" s="128"/>
      <c r="AC30" s="128"/>
      <c r="AD30" s="128"/>
      <c r="AE30" s="128"/>
      <c r="AF30" s="128"/>
      <c r="AG30" s="128"/>
      <c r="AH30" s="128"/>
      <c r="AI30" s="128"/>
      <c r="AJ30" s="128"/>
      <c r="AK30" s="128"/>
      <c r="AL30" s="128"/>
      <c r="AM30" s="128"/>
      <c r="AN30" s="128"/>
      <c r="AO30" s="128"/>
      <c r="AP30" s="128"/>
      <c r="AQ30" s="128"/>
      <c r="AR30" s="128"/>
      <c r="AS30" s="128"/>
      <c r="AT30" s="128"/>
      <c r="AU30" s="128"/>
      <c r="AV30" s="128"/>
      <c r="AW30" s="128"/>
      <c r="AX30" s="128"/>
      <c r="AY30" s="128"/>
      <c r="AZ30" s="128"/>
      <c r="BA30" s="128"/>
      <c r="BB30" s="128"/>
      <c r="BC30" s="128"/>
      <c r="BD30" s="128"/>
      <c r="BE30" s="128"/>
      <c r="BF30" s="128"/>
      <c r="BG30" s="128"/>
      <c r="BH30" s="128"/>
      <c r="BI30" s="128"/>
      <c r="BJ30" s="128"/>
      <c r="BK30" s="128"/>
      <c r="BL30" s="128"/>
      <c r="BM30" s="128"/>
      <c r="BN30" s="128"/>
      <c r="BO30" s="128"/>
      <c r="BP30" s="128"/>
      <c r="BQ30" s="128"/>
      <c r="BR30" s="128"/>
      <c r="BS30" s="128"/>
      <c r="BT30" s="128"/>
      <c r="BU30" s="128"/>
      <c r="BV30" s="128"/>
      <c r="BW30" s="128"/>
      <c r="BX30" s="128"/>
      <c r="BY30" s="128"/>
      <c r="BZ30" s="128"/>
      <c r="CA30" s="128"/>
      <c r="CB30" s="128"/>
      <c r="CC30" s="128"/>
      <c r="CD30" s="128"/>
      <c r="CE30" s="128"/>
      <c r="CF30" s="128"/>
      <c r="CG30" s="128"/>
      <c r="CH30" s="128"/>
      <c r="CI30" s="128"/>
      <c r="CJ30" s="128"/>
      <c r="CK30" s="128"/>
      <c r="CL30" s="128"/>
      <c r="CM30" s="128"/>
      <c r="CN30" s="128"/>
      <c r="CO30" s="128"/>
      <c r="CP30" s="128"/>
      <c r="CQ30" s="128"/>
      <c r="CR30" s="128"/>
      <c r="CS30" s="128"/>
      <c r="CT30" s="128"/>
      <c r="CU30" s="128"/>
      <c r="CV30" s="128"/>
      <c r="CW30" s="128"/>
      <c r="CX30" s="128"/>
      <c r="CY30" s="128"/>
      <c r="CZ30" s="128"/>
      <c r="DA30" s="128"/>
      <c r="DB30" s="128"/>
      <c r="DC30" s="128"/>
      <c r="DD30" s="128"/>
      <c r="DE30" s="128"/>
      <c r="DF30" s="128"/>
      <c r="DG30" s="128"/>
      <c r="DH30" s="128"/>
      <c r="DI30" s="128"/>
      <c r="DJ30" s="128"/>
      <c r="DK30" s="128"/>
      <c r="DL30" s="128"/>
      <c r="DM30" s="128"/>
      <c r="DN30" s="128"/>
      <c r="DO30" s="128"/>
      <c r="DP30" s="128"/>
      <c r="DQ30" s="128"/>
      <c r="DR30" s="128"/>
      <c r="DS30" s="128"/>
      <c r="DT30" s="128"/>
      <c r="DU30" s="128"/>
      <c r="DV30" s="128"/>
      <c r="DW30" s="128"/>
      <c r="DX30" s="128"/>
      <c r="DY30" s="128"/>
      <c r="DZ30" s="128"/>
      <c r="EA30" s="128"/>
      <c r="EB30" s="128"/>
      <c r="EC30" s="128"/>
      <c r="ED30" s="128"/>
      <c r="EE30" s="128"/>
      <c r="EF30" s="128"/>
      <c r="EG30" s="128"/>
      <c r="EH30" s="128"/>
      <c r="EI30" s="128"/>
      <c r="EJ30" s="128"/>
      <c r="EK30" s="128"/>
      <c r="EL30" s="128"/>
      <c r="EM30" s="128"/>
      <c r="EN30" s="128"/>
      <c r="EO30" s="128"/>
      <c r="EP30" s="128"/>
      <c r="EQ30" s="128"/>
      <c r="ER30" s="128"/>
      <c r="ES30" s="128"/>
      <c r="ET30" s="128"/>
      <c r="EU30" s="128"/>
      <c r="EV30" s="128"/>
      <c r="EW30" s="128"/>
      <c r="EX30" s="128"/>
      <c r="EY30" s="128"/>
      <c r="EZ30" s="128"/>
      <c r="FA30" s="128"/>
      <c r="FB30" s="128"/>
      <c r="FC30" s="128"/>
      <c r="FD30" s="128"/>
      <c r="FE30" s="128"/>
      <c r="FF30" s="128"/>
      <c r="FG30" s="128"/>
      <c r="FH30" s="128"/>
      <c r="FI30" s="128"/>
      <c r="FJ30" s="128"/>
      <c r="FK30" s="128"/>
      <c r="FL30" s="128"/>
      <c r="FM30" s="128"/>
      <c r="FN30" s="128"/>
      <c r="FO30" s="128"/>
      <c r="FP30" s="128"/>
      <c r="FQ30" s="128"/>
      <c r="FR30" s="128"/>
      <c r="FS30" s="128"/>
      <c r="FT30" s="128"/>
      <c r="FU30" s="128"/>
      <c r="FV30" s="128"/>
      <c r="FW30" s="128"/>
      <c r="FX30" s="128"/>
      <c r="FY30" s="128"/>
      <c r="FZ30" s="128"/>
      <c r="GA30" s="128"/>
      <c r="GB30" s="128"/>
      <c r="GC30" s="128"/>
      <c r="GD30" s="128"/>
      <c r="GE30" s="128"/>
      <c r="GF30" s="128"/>
      <c r="GG30" s="128"/>
      <c r="GH30" s="128"/>
      <c r="GI30" s="128"/>
      <c r="GJ30" s="128"/>
      <c r="GK30" s="128"/>
      <c r="GL30" s="128"/>
      <c r="GM30" s="128"/>
      <c r="GN30" s="128"/>
      <c r="GO30" s="128"/>
      <c r="GP30" s="128"/>
      <c r="GQ30" s="128"/>
      <c r="GR30" s="128"/>
      <c r="GS30" s="128"/>
      <c r="GT30" s="128"/>
      <c r="GU30" s="128"/>
      <c r="GV30" s="128"/>
      <c r="GW30" s="128"/>
      <c r="GX30" s="128"/>
      <c r="GY30" s="128"/>
      <c r="GZ30" s="128"/>
      <c r="HA30" s="128"/>
      <c r="HB30" s="128"/>
      <c r="HC30" s="128"/>
      <c r="HD30" s="128"/>
      <c r="HE30" s="128"/>
      <c r="HF30" s="128"/>
      <c r="HG30" s="128"/>
      <c r="HH30" s="128"/>
      <c r="HI30" s="128"/>
      <c r="HJ30" s="128"/>
      <c r="HK30" s="128"/>
      <c r="HL30" s="128"/>
      <c r="HM30" s="128"/>
      <c r="HN30" s="128"/>
      <c r="HO30" s="128"/>
      <c r="HP30" s="128"/>
      <c r="HQ30" s="128"/>
      <c r="HR30" s="128"/>
      <c r="HS30" s="128"/>
      <c r="HT30" s="128"/>
      <c r="HU30" s="128"/>
      <c r="HV30" s="128"/>
      <c r="HW30" s="128"/>
      <c r="HX30" s="128"/>
      <c r="HY30" s="128"/>
      <c r="HZ30" s="128"/>
      <c r="IA30" s="128"/>
      <c r="IB30" s="128"/>
      <c r="IC30" s="128"/>
      <c r="ID30" s="128"/>
      <c r="IE30" s="128"/>
      <c r="IF30" s="128"/>
      <c r="IG30" s="128"/>
      <c r="IH30" s="128"/>
      <c r="II30" s="128"/>
      <c r="IJ30" s="128"/>
      <c r="IK30" s="128"/>
      <c r="IL30" s="128"/>
      <c r="IM30" s="128"/>
      <c r="IN30" s="128"/>
      <c r="IO30" s="128"/>
      <c r="IP30" s="128"/>
      <c r="IQ30" s="128"/>
      <c r="IR30" s="128"/>
      <c r="IS30" s="128"/>
      <c r="IT30" s="128"/>
      <c r="IU30" s="128"/>
      <c r="IV30" s="128"/>
      <c r="IW30" s="128"/>
      <c r="IX30" s="128"/>
      <c r="IY30" s="128"/>
      <c r="IZ30" s="128"/>
      <c r="JA30" s="128"/>
      <c r="JB30" s="128"/>
      <c r="JC30" s="128"/>
      <c r="JD30" s="128"/>
      <c r="JE30" s="128"/>
      <c r="JF30" s="128"/>
      <c r="JG30" s="128"/>
      <c r="JH30" s="128"/>
      <c r="JI30" s="128"/>
      <c r="JJ30" s="128"/>
      <c r="JK30" s="128"/>
      <c r="JL30" s="128"/>
      <c r="JM30" s="128"/>
      <c r="JN30" s="128"/>
      <c r="JO30" s="128"/>
      <c r="JP30" s="128"/>
      <c r="JQ30" s="128"/>
      <c r="JR30" s="128"/>
      <c r="JS30" s="128"/>
      <c r="JT30" s="128"/>
      <c r="JU30" s="128"/>
      <c r="JV30" s="128"/>
      <c r="JW30" s="128"/>
      <c r="JX30" s="128"/>
      <c r="JY30" s="128"/>
      <c r="JZ30" s="128"/>
      <c r="KA30" s="128"/>
      <c r="KB30" s="128"/>
      <c r="KC30" s="128"/>
      <c r="KD30" s="128"/>
      <c r="KE30" s="128"/>
      <c r="KF30" s="128"/>
      <c r="KG30" s="128"/>
      <c r="KH30" s="128"/>
      <c r="KI30" s="128"/>
      <c r="KJ30" s="128"/>
      <c r="KK30" s="128"/>
      <c r="KL30" s="128"/>
      <c r="KM30" s="128"/>
      <c r="KN30" s="128"/>
      <c r="KO30" s="128"/>
      <c r="KP30" s="128"/>
      <c r="KQ30" s="128"/>
      <c r="KR30" s="128"/>
      <c r="KS30" s="128"/>
      <c r="KT30" s="128"/>
      <c r="KU30" s="128"/>
      <c r="KV30" s="128"/>
      <c r="KW30" s="128"/>
      <c r="KX30" s="128"/>
      <c r="KY30" s="128"/>
      <c r="KZ30" s="128"/>
      <c r="LA30" s="128"/>
      <c r="LB30" s="128"/>
      <c r="LC30" s="128"/>
      <c r="LD30" s="128"/>
      <c r="LE30" s="128"/>
      <c r="LF30" s="128"/>
      <c r="LG30" s="128"/>
      <c r="LH30" s="128"/>
      <c r="LI30" s="128"/>
      <c r="LJ30" s="128"/>
      <c r="LK30" s="128"/>
      <c r="LL30" s="128"/>
      <c r="LM30" s="128"/>
      <c r="LN30" s="128"/>
      <c r="LO30" s="128"/>
      <c r="LP30" s="128"/>
      <c r="LQ30" s="128"/>
      <c r="LR30" s="128"/>
      <c r="LS30" s="128"/>
      <c r="LT30" s="128"/>
      <c r="LU30" s="128"/>
      <c r="LV30" s="128"/>
      <c r="LW30" s="128"/>
      <c r="LX30" s="128"/>
      <c r="LY30" s="128"/>
      <c r="LZ30" s="128"/>
      <c r="MA30" s="128"/>
      <c r="MB30" s="128"/>
      <c r="MC30" s="128"/>
      <c r="MD30" s="128"/>
      <c r="ME30" s="128"/>
      <c r="MF30" s="128"/>
      <c r="MG30" s="128"/>
      <c r="MH30" s="128"/>
      <c r="MI30" s="128"/>
      <c r="MJ30" s="128"/>
      <c r="MK30" s="128"/>
      <c r="ML30" s="128"/>
      <c r="MM30" s="128"/>
      <c r="MN30" s="128"/>
      <c r="MO30" s="128"/>
      <c r="MP30" s="128"/>
      <c r="MQ30" s="128"/>
      <c r="MR30" s="128"/>
      <c r="MS30" s="128"/>
      <c r="MT30" s="128"/>
      <c r="MU30" s="128"/>
      <c r="MV30" s="128"/>
      <c r="MW30" s="128"/>
      <c r="MX30" s="128"/>
      <c r="MY30" s="128"/>
      <c r="MZ30" s="128"/>
      <c r="NA30" s="128"/>
      <c r="NB30" s="128"/>
      <c r="NC30" s="128"/>
      <c r="ND30" s="128"/>
      <c r="NE30" s="128"/>
      <c r="NF30" s="128"/>
      <c r="NG30" s="128"/>
      <c r="NH30" s="128"/>
      <c r="NI30" s="128"/>
      <c r="NJ30" s="128"/>
      <c r="NK30" s="128"/>
      <c r="NL30" s="128"/>
      <c r="NM30" s="128"/>
      <c r="NN30" s="128"/>
      <c r="NO30" s="128"/>
      <c r="NP30" s="128"/>
      <c r="NQ30" s="128"/>
      <c r="NR30" s="128"/>
      <c r="NS30" s="128"/>
      <c r="NT30" s="128"/>
      <c r="NU30" s="128"/>
      <c r="NV30" s="128"/>
      <c r="NW30" s="128"/>
      <c r="NX30" s="128"/>
      <c r="NY30" s="128"/>
      <c r="NZ30" s="128"/>
      <c r="OA30" s="128"/>
      <c r="OB30" s="128"/>
      <c r="OC30" s="128"/>
      <c r="OD30" s="128"/>
      <c r="OE30" s="128"/>
      <c r="OF30" s="128"/>
      <c r="OG30" s="128"/>
      <c r="OH30" s="128"/>
      <c r="OI30" s="128"/>
      <c r="OJ30" s="128"/>
      <c r="OK30" s="128"/>
      <c r="OL30" s="128"/>
      <c r="OM30" s="128"/>
      <c r="ON30" s="128"/>
      <c r="OO30" s="128"/>
      <c r="OP30" s="128"/>
      <c r="OQ30" s="128"/>
      <c r="OR30" s="128"/>
      <c r="OS30" s="128"/>
      <c r="OT30" s="128"/>
      <c r="OU30" s="128"/>
      <c r="OV30" s="128"/>
      <c r="OW30" s="128"/>
      <c r="OX30" s="128"/>
      <c r="OY30" s="128"/>
      <c r="OZ30" s="128"/>
      <c r="PA30" s="128"/>
      <c r="PB30" s="128"/>
      <c r="PC30" s="128"/>
      <c r="PD30" s="128"/>
      <c r="PE30" s="128"/>
      <c r="PF30" s="128"/>
      <c r="PG30" s="128"/>
      <c r="PH30" s="128"/>
      <c r="PI30" s="128"/>
      <c r="PJ30" s="128"/>
      <c r="PK30" s="128"/>
      <c r="PL30" s="128"/>
      <c r="PM30" s="128"/>
      <c r="PN30" s="128"/>
      <c r="PO30" s="128"/>
      <c r="PP30" s="128"/>
      <c r="PQ30" s="128"/>
      <c r="PR30" s="128"/>
      <c r="PS30" s="128"/>
      <c r="PT30" s="128"/>
      <c r="PU30" s="128"/>
      <c r="PV30" s="128"/>
      <c r="PW30" s="128"/>
      <c r="PX30" s="128"/>
      <c r="PY30" s="128"/>
      <c r="PZ30" s="128"/>
      <c r="QA30" s="128"/>
      <c r="QB30" s="128"/>
      <c r="QC30" s="128"/>
      <c r="QD30" s="128"/>
      <c r="QE30" s="128"/>
      <c r="QF30" s="128"/>
      <c r="QG30" s="128"/>
      <c r="QH30" s="128"/>
      <c r="QI30" s="128"/>
      <c r="QJ30" s="128"/>
      <c r="QK30" s="128"/>
      <c r="QL30" s="128"/>
      <c r="QM30" s="128"/>
      <c r="QN30" s="128"/>
      <c r="QO30" s="128"/>
      <c r="QP30" s="128"/>
      <c r="QQ30" s="128"/>
      <c r="QR30" s="128"/>
      <c r="QS30" s="128"/>
      <c r="QT30" s="128"/>
      <c r="QU30" s="128"/>
      <c r="QV30" s="128"/>
      <c r="QW30" s="128"/>
      <c r="QX30" s="128"/>
      <c r="QY30" s="128"/>
      <c r="QZ30" s="128"/>
      <c r="RA30" s="128"/>
      <c r="RB30" s="128"/>
      <c r="RC30" s="128"/>
      <c r="RD30" s="128"/>
      <c r="RE30" s="128"/>
      <c r="RF30" s="128"/>
      <c r="RG30" s="128"/>
      <c r="RH30" s="128"/>
      <c r="RI30" s="128"/>
      <c r="RJ30" s="128"/>
      <c r="RK30" s="128"/>
      <c r="RL30" s="128"/>
      <c r="RM30" s="128"/>
      <c r="RN30" s="128"/>
      <c r="RO30" s="128"/>
      <c r="RP30" s="128"/>
      <c r="RQ30" s="128"/>
      <c r="RR30" s="128"/>
      <c r="RS30" s="128"/>
      <c r="RT30" s="128"/>
      <c r="RU30" s="128"/>
      <c r="RV30" s="128"/>
      <c r="RW30" s="128"/>
      <c r="RX30" s="128"/>
      <c r="RY30" s="128"/>
      <c r="RZ30" s="128"/>
      <c r="SA30" s="128"/>
      <c r="SB30" s="128"/>
      <c r="SC30" s="128"/>
      <c r="SD30" s="128"/>
      <c r="SE30" s="128"/>
      <c r="SF30" s="128"/>
      <c r="SG30" s="128"/>
      <c r="SH30" s="128"/>
      <c r="SI30" s="128"/>
      <c r="SJ30" s="128"/>
      <c r="SK30" s="128"/>
      <c r="SL30" s="128"/>
      <c r="SM30" s="128"/>
      <c r="SN30" s="128"/>
      <c r="SO30" s="128"/>
      <c r="SP30" s="128"/>
      <c r="SQ30" s="128"/>
      <c r="SR30" s="128"/>
      <c r="SS30" s="128"/>
      <c r="ST30" s="128"/>
      <c r="SU30" s="128"/>
      <c r="SV30" s="128"/>
      <c r="SW30" s="128"/>
      <c r="SX30" s="128"/>
      <c r="SY30" s="128"/>
      <c r="SZ30" s="128"/>
      <c r="TA30" s="128"/>
      <c r="TB30" s="128"/>
      <c r="TC30" s="128"/>
      <c r="TD30" s="128"/>
      <c r="TE30" s="128"/>
      <c r="TF30" s="128"/>
      <c r="TG30" s="128"/>
      <c r="TH30" s="128"/>
      <c r="TI30" s="128"/>
      <c r="TJ30" s="128"/>
      <c r="TK30" s="128"/>
      <c r="TL30" s="128"/>
      <c r="TM30" s="128"/>
      <c r="TN30" s="128"/>
      <c r="TO30" s="128"/>
      <c r="TP30" s="128"/>
      <c r="TQ30" s="128"/>
      <c r="TR30" s="128"/>
      <c r="TS30" s="128"/>
      <c r="TT30" s="128"/>
      <c r="TU30" s="128"/>
      <c r="TV30" s="128"/>
      <c r="TW30" s="128"/>
      <c r="TX30" s="128"/>
      <c r="TY30" s="128"/>
      <c r="TZ30" s="128"/>
      <c r="UA30" s="128"/>
      <c r="UB30" s="128"/>
      <c r="UC30" s="128"/>
      <c r="UD30" s="128"/>
      <c r="UE30" s="128"/>
      <c r="UF30" s="128"/>
      <c r="UG30" s="128"/>
      <c r="UH30" s="128"/>
      <c r="UI30" s="128"/>
      <c r="UJ30" s="128"/>
      <c r="UK30" s="128"/>
      <c r="UL30" s="128"/>
      <c r="UM30" s="128"/>
      <c r="UN30" s="128"/>
      <c r="UO30" s="128"/>
      <c r="UP30" s="128"/>
      <c r="UQ30" s="128"/>
      <c r="UR30" s="128"/>
      <c r="US30" s="128"/>
      <c r="UT30" s="128"/>
      <c r="UU30" s="128"/>
      <c r="UV30" s="128"/>
      <c r="UW30" s="128"/>
      <c r="UX30" s="128"/>
      <c r="UY30" s="128"/>
      <c r="UZ30" s="128"/>
      <c r="VA30" s="128"/>
      <c r="VB30" s="128"/>
      <c r="VC30" s="128"/>
      <c r="VD30" s="128"/>
      <c r="VE30" s="128"/>
      <c r="VF30" s="128"/>
      <c r="VG30" s="128"/>
      <c r="VH30" s="128"/>
      <c r="VI30" s="128"/>
      <c r="VJ30" s="128"/>
      <c r="VK30" s="128"/>
      <c r="VL30" s="128"/>
      <c r="VM30" s="128"/>
      <c r="VN30" s="128"/>
      <c r="VO30" s="128"/>
      <c r="VP30" s="128"/>
      <c r="VQ30" s="128"/>
      <c r="VR30" s="128"/>
      <c r="VS30" s="128"/>
      <c r="VT30" s="128"/>
      <c r="VU30" s="128"/>
      <c r="VV30" s="128"/>
      <c r="VW30" s="128"/>
      <c r="VX30" s="128"/>
      <c r="VY30" s="128"/>
      <c r="VZ30" s="128"/>
      <c r="WA30" s="128"/>
      <c r="WB30" s="128"/>
      <c r="WC30" s="128"/>
      <c r="WD30" s="128"/>
      <c r="WE30" s="128"/>
      <c r="WF30" s="128"/>
      <c r="WG30" s="128"/>
      <c r="WH30" s="128"/>
      <c r="WI30" s="128"/>
      <c r="WJ30" s="128"/>
      <c r="WK30" s="128"/>
      <c r="WL30" s="128"/>
      <c r="WM30" s="128"/>
      <c r="WN30" s="128"/>
      <c r="WO30" s="128"/>
      <c r="WP30" s="128"/>
      <c r="WQ30" s="128"/>
      <c r="WR30" s="128"/>
      <c r="WS30" s="128"/>
      <c r="WT30" s="128"/>
      <c r="WU30" s="128"/>
      <c r="WV30" s="128"/>
      <c r="WW30" s="128"/>
      <c r="WX30" s="128"/>
      <c r="WY30" s="128"/>
      <c r="WZ30" s="128"/>
      <c r="XA30" s="128"/>
      <c r="XB30" s="128"/>
      <c r="XC30" s="128"/>
      <c r="XD30" s="128"/>
      <c r="XE30" s="128"/>
      <c r="XF30" s="128"/>
      <c r="XG30" s="128"/>
      <c r="XH30" s="128"/>
      <c r="XI30" s="128"/>
      <c r="XJ30" s="128"/>
      <c r="XK30" s="128"/>
      <c r="XL30" s="128"/>
      <c r="XM30" s="128"/>
      <c r="XN30" s="128"/>
      <c r="XO30" s="128"/>
      <c r="XP30" s="128"/>
      <c r="XQ30" s="128"/>
      <c r="XR30" s="128"/>
      <c r="XS30" s="128"/>
      <c r="XT30" s="128"/>
      <c r="XU30" s="128"/>
      <c r="XV30" s="128"/>
      <c r="XW30" s="128"/>
      <c r="XX30" s="128"/>
      <c r="XY30" s="128"/>
      <c r="XZ30" s="128"/>
      <c r="YA30" s="128"/>
      <c r="YB30" s="128"/>
      <c r="YC30" s="128"/>
      <c r="YD30" s="128"/>
      <c r="YE30" s="128"/>
      <c r="YF30" s="128"/>
      <c r="YG30" s="128"/>
      <c r="YH30" s="128"/>
      <c r="YI30" s="128"/>
      <c r="YJ30" s="128"/>
      <c r="YK30" s="128"/>
      <c r="YL30" s="128"/>
      <c r="YM30" s="128"/>
      <c r="YN30" s="128"/>
      <c r="YO30" s="128"/>
      <c r="YP30" s="128"/>
      <c r="YQ30" s="128"/>
      <c r="YR30" s="128"/>
      <c r="YS30" s="128"/>
      <c r="YT30" s="128"/>
      <c r="YU30" s="128"/>
      <c r="YV30" s="128"/>
      <c r="YW30" s="128"/>
      <c r="YX30" s="128"/>
      <c r="YY30" s="128"/>
      <c r="YZ30" s="128"/>
      <c r="ZA30" s="128"/>
      <c r="ZB30" s="128"/>
      <c r="ZC30" s="128"/>
      <c r="ZD30" s="128"/>
      <c r="ZE30" s="128"/>
      <c r="ZF30" s="128"/>
      <c r="ZG30" s="128"/>
      <c r="ZH30" s="128"/>
      <c r="ZI30" s="128"/>
      <c r="ZJ30" s="128"/>
      <c r="ZK30" s="128"/>
      <c r="ZL30" s="128"/>
      <c r="ZM30" s="128"/>
      <c r="ZN30" s="128"/>
      <c r="ZO30" s="128"/>
      <c r="ZP30" s="128"/>
      <c r="ZQ30" s="128"/>
      <c r="ZR30" s="128"/>
      <c r="ZS30" s="128"/>
      <c r="ZT30" s="128"/>
      <c r="ZU30" s="128"/>
      <c r="ZV30" s="128"/>
      <c r="ZW30" s="128"/>
      <c r="ZX30" s="128"/>
      <c r="ZY30" s="128"/>
      <c r="ZZ30" s="128"/>
      <c r="AAA30" s="128"/>
      <c r="AAB30" s="128"/>
      <c r="AAC30" s="128"/>
      <c r="AAD30" s="128"/>
      <c r="AAE30" s="128"/>
      <c r="AAF30" s="128"/>
      <c r="AAG30" s="128"/>
      <c r="AAH30" s="128"/>
      <c r="AAI30" s="128"/>
      <c r="AAJ30" s="128"/>
      <c r="AAK30" s="128"/>
      <c r="AAL30" s="128"/>
      <c r="AAM30" s="128"/>
      <c r="AAN30" s="128"/>
      <c r="AAO30" s="128"/>
      <c r="AAP30" s="128"/>
      <c r="AAQ30" s="128"/>
      <c r="AAR30" s="128"/>
      <c r="AAS30" s="128"/>
      <c r="AAT30" s="128"/>
      <c r="AAU30" s="128"/>
      <c r="AAV30" s="128"/>
      <c r="AAW30" s="128"/>
      <c r="AAX30" s="128"/>
      <c r="AAY30" s="128"/>
      <c r="AAZ30" s="128"/>
      <c r="ABA30" s="128"/>
      <c r="ABB30" s="128"/>
      <c r="ABC30" s="128"/>
      <c r="ABD30" s="128"/>
      <c r="ABE30" s="128"/>
      <c r="ABF30" s="128"/>
      <c r="ABG30" s="128"/>
      <c r="ABH30" s="128"/>
      <c r="ABI30" s="128"/>
      <c r="ABJ30" s="128"/>
      <c r="ABK30" s="128"/>
      <c r="ABL30" s="128"/>
      <c r="ABM30" s="128"/>
      <c r="ABN30" s="128"/>
      <c r="ABO30" s="128"/>
      <c r="ABP30" s="128"/>
      <c r="ABQ30" s="128"/>
      <c r="ABR30" s="128"/>
      <c r="ABS30" s="128"/>
      <c r="ABT30" s="128"/>
      <c r="ABU30" s="128"/>
      <c r="ABV30" s="128"/>
      <c r="ABW30" s="128"/>
      <c r="ABX30" s="128"/>
      <c r="ABY30" s="128"/>
      <c r="ABZ30" s="128"/>
      <c r="ACA30" s="128"/>
      <c r="ACB30" s="128"/>
      <c r="ACC30" s="128"/>
      <c r="ACD30" s="128"/>
      <c r="ACE30" s="128"/>
      <c r="ACF30" s="128"/>
      <c r="ACG30" s="128"/>
      <c r="ACH30" s="128"/>
      <c r="ACI30" s="128"/>
      <c r="ACJ30" s="128"/>
      <c r="ACK30" s="128"/>
      <c r="ACL30" s="128"/>
      <c r="ACM30" s="128"/>
      <c r="ACN30" s="128"/>
      <c r="ACO30" s="128"/>
      <c r="ACP30" s="128"/>
      <c r="ACQ30" s="128"/>
      <c r="ACR30" s="128"/>
      <c r="ACS30" s="128"/>
      <c r="ACT30" s="128"/>
      <c r="ACU30" s="128"/>
      <c r="ACV30" s="128"/>
      <c r="ACW30" s="128"/>
      <c r="ACX30" s="128"/>
      <c r="ACY30" s="128"/>
      <c r="ACZ30" s="128"/>
      <c r="ADA30" s="128"/>
      <c r="ADB30" s="128"/>
      <c r="ADC30" s="128"/>
      <c r="ADD30" s="128"/>
      <c r="ADE30" s="128"/>
      <c r="ADF30" s="128"/>
      <c r="ADG30" s="128"/>
      <c r="ADH30" s="128"/>
      <c r="ADI30" s="128"/>
      <c r="ADJ30" s="128"/>
      <c r="ADK30" s="128"/>
      <c r="ADL30" s="128"/>
      <c r="ADM30" s="128"/>
      <c r="ADN30" s="128"/>
      <c r="ADO30" s="128"/>
      <c r="ADP30" s="128"/>
      <c r="ADQ30" s="128"/>
      <c r="ADR30" s="128"/>
      <c r="ADS30" s="128"/>
      <c r="ADT30" s="128"/>
      <c r="ADU30" s="128"/>
      <c r="ADV30" s="128"/>
      <c r="ADW30" s="128"/>
      <c r="ADX30" s="128"/>
      <c r="ADY30" s="128"/>
      <c r="ADZ30" s="128"/>
      <c r="AEA30" s="128"/>
      <c r="AEB30" s="128"/>
      <c r="AEC30" s="128"/>
      <c r="AED30" s="128"/>
      <c r="AEE30" s="128"/>
      <c r="AEF30" s="128"/>
      <c r="AEG30" s="128"/>
      <c r="AEH30" s="128"/>
      <c r="AEI30" s="128"/>
      <c r="AEJ30" s="128"/>
      <c r="AEK30" s="128"/>
      <c r="AEL30" s="128"/>
      <c r="AEM30" s="128"/>
      <c r="AEN30" s="128"/>
      <c r="AEO30" s="128"/>
      <c r="AEP30" s="128"/>
      <c r="AEQ30" s="128"/>
      <c r="AER30" s="128"/>
      <c r="AES30" s="128"/>
      <c r="AET30" s="128"/>
      <c r="AEU30" s="128"/>
      <c r="AEV30" s="128"/>
      <c r="AEW30" s="128"/>
      <c r="AEX30" s="128"/>
      <c r="AEY30" s="128"/>
      <c r="AEZ30" s="128"/>
      <c r="AFA30" s="128"/>
      <c r="AFB30" s="128"/>
      <c r="AFC30" s="128"/>
      <c r="AFD30" s="128"/>
      <c r="AFE30" s="128"/>
      <c r="AFF30" s="128"/>
      <c r="AFG30" s="128"/>
      <c r="AFH30" s="128"/>
      <c r="AFI30" s="128"/>
      <c r="AFJ30" s="128"/>
      <c r="AFK30" s="128"/>
      <c r="AFL30" s="128"/>
      <c r="AFM30" s="128"/>
      <c r="AFN30" s="128"/>
      <c r="AFO30" s="128"/>
      <c r="AFP30" s="128"/>
      <c r="AFQ30" s="128"/>
      <c r="AFR30" s="128"/>
      <c r="AFS30" s="128"/>
      <c r="AFT30" s="128"/>
      <c r="AFU30" s="128"/>
      <c r="AFV30" s="128"/>
      <c r="AFW30" s="128"/>
      <c r="AFX30" s="128"/>
      <c r="AFY30" s="128"/>
      <c r="AFZ30" s="128"/>
      <c r="AGA30" s="128"/>
      <c r="AGB30" s="128"/>
      <c r="AGC30" s="128"/>
      <c r="AGD30" s="128"/>
      <c r="AGE30" s="128"/>
      <c r="AGF30" s="128"/>
      <c r="AGG30" s="128"/>
      <c r="AGH30" s="128"/>
      <c r="AGI30" s="128"/>
      <c r="AGJ30" s="128"/>
      <c r="AGK30" s="128"/>
      <c r="AGL30" s="128"/>
      <c r="AGM30" s="128"/>
      <c r="AGN30" s="128"/>
      <c r="AGO30" s="128"/>
      <c r="AGP30" s="128"/>
      <c r="AGQ30" s="128"/>
      <c r="AGR30" s="128"/>
      <c r="AGS30" s="128"/>
      <c r="AGT30" s="128"/>
      <c r="AGU30" s="128"/>
      <c r="AGV30" s="128"/>
      <c r="AGW30" s="128"/>
      <c r="AGX30" s="128"/>
      <c r="AGY30" s="128"/>
      <c r="AGZ30" s="128"/>
      <c r="AHA30" s="128"/>
      <c r="AHB30" s="128"/>
      <c r="AHC30" s="128"/>
      <c r="AHD30" s="128"/>
      <c r="AHE30" s="128"/>
      <c r="AHF30" s="128"/>
      <c r="AHG30" s="128"/>
      <c r="AHH30" s="128"/>
      <c r="AHI30" s="128"/>
      <c r="AHJ30" s="128"/>
      <c r="AHK30" s="128"/>
      <c r="AHL30" s="128"/>
      <c r="AHM30" s="128"/>
      <c r="AHN30" s="128"/>
      <c r="AHO30" s="128"/>
      <c r="AHP30" s="128"/>
      <c r="AHQ30" s="128"/>
      <c r="AHR30" s="128"/>
      <c r="AHS30" s="128"/>
      <c r="AHT30" s="128"/>
      <c r="AHU30" s="128"/>
      <c r="AHV30" s="128"/>
      <c r="AHW30" s="128"/>
      <c r="AHX30" s="128"/>
      <c r="AHY30" s="128"/>
      <c r="AHZ30" s="128"/>
      <c r="AIA30" s="128"/>
      <c r="AIB30" s="128"/>
      <c r="AIC30" s="128"/>
      <c r="AID30" s="128"/>
      <c r="AIE30" s="128"/>
      <c r="AIF30" s="128"/>
      <c r="AIG30" s="128"/>
      <c r="AIH30" s="128"/>
      <c r="AII30" s="128"/>
      <c r="AIJ30" s="128"/>
      <c r="AIK30" s="128"/>
      <c r="AIL30" s="128"/>
      <c r="AIM30" s="128"/>
      <c r="AIN30" s="128"/>
      <c r="AIO30" s="128"/>
      <c r="AIP30" s="128"/>
      <c r="AIQ30" s="128"/>
      <c r="AIR30" s="128"/>
      <c r="AIS30" s="128"/>
      <c r="AIT30" s="128"/>
      <c r="AIU30" s="128"/>
      <c r="AIV30" s="128"/>
      <c r="AIW30" s="128"/>
      <c r="AIX30" s="128"/>
      <c r="AIY30" s="128"/>
      <c r="AIZ30" s="128"/>
      <c r="AJA30" s="128"/>
      <c r="AJB30" s="128"/>
      <c r="AJC30" s="128"/>
      <c r="AJD30" s="128"/>
      <c r="AJE30" s="128"/>
      <c r="AJF30" s="128"/>
      <c r="AJG30" s="128"/>
      <c r="AJH30" s="128"/>
      <c r="AJI30" s="128"/>
      <c r="AJJ30" s="128"/>
      <c r="AJK30" s="128"/>
      <c r="AJL30" s="128"/>
      <c r="AJM30" s="128"/>
      <c r="AJN30" s="128"/>
      <c r="AJO30" s="128"/>
      <c r="AJP30" s="128"/>
      <c r="AJQ30" s="128"/>
      <c r="AJR30" s="128"/>
      <c r="AJS30" s="128"/>
      <c r="AJT30" s="128"/>
      <c r="AJU30" s="128"/>
      <c r="AJV30" s="128"/>
      <c r="AJW30" s="128"/>
      <c r="AJX30" s="128"/>
      <c r="AJY30" s="128"/>
      <c r="AJZ30" s="128"/>
      <c r="AKA30" s="128"/>
      <c r="AKB30" s="128"/>
      <c r="AKC30" s="128"/>
      <c r="AKD30" s="128"/>
      <c r="AKE30" s="128"/>
      <c r="AKF30" s="128"/>
      <c r="AKG30" s="128"/>
      <c r="AKH30" s="128"/>
      <c r="AKI30" s="128"/>
      <c r="AKJ30" s="128"/>
      <c r="AKK30" s="128"/>
      <c r="AKL30" s="128"/>
      <c r="AKM30" s="128"/>
      <c r="AKN30" s="128"/>
      <c r="AKO30" s="128"/>
      <c r="AKP30" s="128"/>
      <c r="AKQ30" s="128"/>
      <c r="AKR30" s="128"/>
      <c r="AKS30" s="128"/>
      <c r="AKT30" s="128"/>
      <c r="AKU30" s="128"/>
      <c r="AKV30" s="128"/>
      <c r="AKW30" s="128"/>
      <c r="AKX30" s="128"/>
      <c r="AKY30" s="128"/>
      <c r="AKZ30" s="128"/>
      <c r="ALA30" s="128"/>
      <c r="ALB30" s="128"/>
      <c r="ALC30" s="128"/>
      <c r="ALD30" s="128"/>
      <c r="ALE30" s="128"/>
      <c r="ALF30" s="128"/>
      <c r="ALG30" s="128"/>
      <c r="ALH30" s="128"/>
      <c r="ALI30" s="128"/>
      <c r="ALJ30" s="128"/>
      <c r="ALK30" s="128"/>
      <c r="ALL30" s="128"/>
      <c r="ALM30" s="128"/>
      <c r="ALN30" s="128"/>
      <c r="ALO30" s="128"/>
      <c r="ALP30" s="128"/>
      <c r="ALQ30" s="128"/>
      <c r="ALR30" s="128"/>
      <c r="ALS30" s="128"/>
      <c r="ALT30" s="128"/>
      <c r="ALU30" s="128"/>
      <c r="ALV30" s="128"/>
      <c r="ALW30" s="128"/>
      <c r="ALX30" s="128"/>
      <c r="ALY30" s="128"/>
      <c r="ALZ30" s="128"/>
      <c r="AMA30" s="128"/>
      <c r="AMB30" s="128"/>
      <c r="AMC30" s="128"/>
      <c r="AMD30" s="128"/>
      <c r="AME30" s="128"/>
      <c r="AMF30" s="128"/>
      <c r="AMG30" s="128"/>
      <c r="AMH30" s="128"/>
      <c r="AMI30" s="128"/>
      <c r="AMJ30" s="128"/>
    </row>
    <row r="31" customFormat="false" ht="12.85" hidden="false" customHeight="false" outlineLevel="0" collapsed="false">
      <c r="A31" s="128" t="s">
        <v>253</v>
      </c>
      <c r="B31" s="161" t="n">
        <f aca="false">'Reactor-Ni'!B57/2</f>
        <v>38.691109015006</v>
      </c>
      <c r="C31" s="161" t="n">
        <f aca="false">'Reactor-Ni'!C57/2</f>
        <v>25.7940726766706</v>
      </c>
      <c r="D31" s="161" t="n">
        <f aca="false">'Reactor-Ni'!D57/2</f>
        <v>12.8970363383353</v>
      </c>
      <c r="E31" s="162" t="n">
        <f aca="false">'Reactor-Ni'!E57/2</f>
        <v>6.44851816916766</v>
      </c>
      <c r="F31" s="139" t="s">
        <v>254</v>
      </c>
      <c r="G31" s="128"/>
      <c r="H31" s="128"/>
      <c r="M31" s="139"/>
      <c r="N31" s="128"/>
      <c r="O31" s="128"/>
      <c r="P31" s="128"/>
      <c r="Q31" s="128"/>
      <c r="R31" s="128"/>
      <c r="S31" s="128"/>
      <c r="T31" s="128"/>
      <c r="U31" s="128"/>
      <c r="V31" s="128"/>
      <c r="W31" s="128"/>
      <c r="X31" s="128"/>
      <c r="Y31" s="128"/>
      <c r="Z31" s="128"/>
      <c r="AA31" s="128"/>
      <c r="AB31" s="128"/>
      <c r="AC31" s="128"/>
      <c r="AD31" s="128"/>
      <c r="AE31" s="128"/>
      <c r="AF31" s="128"/>
      <c r="AG31" s="128"/>
      <c r="AH31" s="128"/>
      <c r="AI31" s="128"/>
      <c r="AJ31" s="128"/>
      <c r="AK31" s="128"/>
      <c r="AL31" s="128"/>
      <c r="AM31" s="128"/>
      <c r="AN31" s="128"/>
      <c r="AO31" s="128"/>
      <c r="AP31" s="128"/>
      <c r="AQ31" s="128"/>
      <c r="AR31" s="128"/>
      <c r="AS31" s="128"/>
      <c r="AT31" s="128"/>
      <c r="AU31" s="128"/>
      <c r="AV31" s="128"/>
      <c r="AW31" s="128"/>
      <c r="AX31" s="128"/>
      <c r="AY31" s="128"/>
      <c r="AZ31" s="128"/>
      <c r="BA31" s="128"/>
      <c r="BB31" s="128"/>
      <c r="BC31" s="128"/>
      <c r="BD31" s="128"/>
      <c r="BE31" s="128"/>
      <c r="BF31" s="128"/>
      <c r="BG31" s="128"/>
      <c r="BH31" s="128"/>
      <c r="BI31" s="128"/>
      <c r="BJ31" s="128"/>
      <c r="BK31" s="128"/>
      <c r="BL31" s="128"/>
      <c r="BM31" s="128"/>
      <c r="BN31" s="128"/>
      <c r="BO31" s="128"/>
      <c r="BP31" s="128"/>
      <c r="BQ31" s="128"/>
      <c r="BR31" s="128"/>
      <c r="BS31" s="128"/>
      <c r="BT31" s="128"/>
      <c r="BU31" s="128"/>
      <c r="BV31" s="128"/>
      <c r="BW31" s="128"/>
      <c r="BX31" s="128"/>
      <c r="BY31" s="128"/>
      <c r="BZ31" s="128"/>
      <c r="CA31" s="128"/>
      <c r="CB31" s="128"/>
      <c r="CC31" s="128"/>
      <c r="CD31" s="128"/>
      <c r="CE31" s="128"/>
      <c r="CF31" s="128"/>
      <c r="CG31" s="128"/>
      <c r="CH31" s="128"/>
      <c r="CI31" s="128"/>
      <c r="CJ31" s="128"/>
      <c r="CK31" s="128"/>
      <c r="CL31" s="128"/>
      <c r="CM31" s="128"/>
      <c r="CN31" s="128"/>
      <c r="CO31" s="128"/>
      <c r="CP31" s="128"/>
      <c r="CQ31" s="128"/>
      <c r="CR31" s="128"/>
      <c r="CS31" s="128"/>
      <c r="CT31" s="128"/>
      <c r="CU31" s="128"/>
      <c r="CV31" s="128"/>
      <c r="CW31" s="128"/>
      <c r="CX31" s="128"/>
      <c r="CY31" s="128"/>
      <c r="CZ31" s="128"/>
      <c r="DA31" s="128"/>
      <c r="DB31" s="128"/>
      <c r="DC31" s="128"/>
      <c r="DD31" s="128"/>
      <c r="DE31" s="128"/>
      <c r="DF31" s="128"/>
      <c r="DG31" s="128"/>
      <c r="DH31" s="128"/>
      <c r="DI31" s="128"/>
      <c r="DJ31" s="128"/>
      <c r="DK31" s="128"/>
      <c r="DL31" s="128"/>
      <c r="DM31" s="128"/>
      <c r="DN31" s="128"/>
      <c r="DO31" s="128"/>
      <c r="DP31" s="128"/>
      <c r="DQ31" s="128"/>
      <c r="DR31" s="128"/>
      <c r="DS31" s="128"/>
      <c r="DT31" s="128"/>
      <c r="DU31" s="128"/>
      <c r="DV31" s="128"/>
      <c r="DW31" s="128"/>
      <c r="DX31" s="128"/>
      <c r="DY31" s="128"/>
      <c r="DZ31" s="128"/>
      <c r="EA31" s="128"/>
      <c r="EB31" s="128"/>
      <c r="EC31" s="128"/>
      <c r="ED31" s="128"/>
      <c r="EE31" s="128"/>
      <c r="EF31" s="128"/>
      <c r="EG31" s="128"/>
      <c r="EH31" s="128"/>
      <c r="EI31" s="128"/>
      <c r="EJ31" s="128"/>
      <c r="EK31" s="128"/>
      <c r="EL31" s="128"/>
      <c r="EM31" s="128"/>
      <c r="EN31" s="128"/>
      <c r="EO31" s="128"/>
      <c r="EP31" s="128"/>
      <c r="EQ31" s="128"/>
      <c r="ER31" s="128"/>
      <c r="ES31" s="128"/>
      <c r="ET31" s="128"/>
      <c r="EU31" s="128"/>
      <c r="EV31" s="128"/>
      <c r="EW31" s="128"/>
      <c r="EX31" s="128"/>
      <c r="EY31" s="128"/>
      <c r="EZ31" s="128"/>
      <c r="FA31" s="128"/>
      <c r="FB31" s="128"/>
      <c r="FC31" s="128"/>
      <c r="FD31" s="128"/>
      <c r="FE31" s="128"/>
      <c r="FF31" s="128"/>
      <c r="FG31" s="128"/>
      <c r="FH31" s="128"/>
      <c r="FI31" s="128"/>
      <c r="FJ31" s="128"/>
      <c r="FK31" s="128"/>
      <c r="FL31" s="128"/>
      <c r="FM31" s="128"/>
      <c r="FN31" s="128"/>
      <c r="FO31" s="128"/>
      <c r="FP31" s="128"/>
      <c r="FQ31" s="128"/>
      <c r="FR31" s="128"/>
      <c r="FS31" s="128"/>
      <c r="FT31" s="128"/>
      <c r="FU31" s="128"/>
      <c r="FV31" s="128"/>
      <c r="FW31" s="128"/>
      <c r="FX31" s="128"/>
      <c r="FY31" s="128"/>
      <c r="FZ31" s="128"/>
      <c r="GA31" s="128"/>
      <c r="GB31" s="128"/>
      <c r="GC31" s="128"/>
      <c r="GD31" s="128"/>
      <c r="GE31" s="128"/>
      <c r="GF31" s="128"/>
      <c r="GG31" s="128"/>
      <c r="GH31" s="128"/>
      <c r="GI31" s="128"/>
      <c r="GJ31" s="128"/>
      <c r="GK31" s="128"/>
      <c r="GL31" s="128"/>
      <c r="GM31" s="128"/>
      <c r="GN31" s="128"/>
      <c r="GO31" s="128"/>
      <c r="GP31" s="128"/>
      <c r="GQ31" s="128"/>
      <c r="GR31" s="128"/>
      <c r="GS31" s="128"/>
      <c r="GT31" s="128"/>
      <c r="GU31" s="128"/>
      <c r="GV31" s="128"/>
      <c r="GW31" s="128"/>
      <c r="GX31" s="128"/>
      <c r="GY31" s="128"/>
      <c r="GZ31" s="128"/>
      <c r="HA31" s="128"/>
      <c r="HB31" s="128"/>
      <c r="HC31" s="128"/>
      <c r="HD31" s="128"/>
      <c r="HE31" s="128"/>
      <c r="HF31" s="128"/>
      <c r="HG31" s="128"/>
      <c r="HH31" s="128"/>
      <c r="HI31" s="128"/>
      <c r="HJ31" s="128"/>
      <c r="HK31" s="128"/>
      <c r="HL31" s="128"/>
      <c r="HM31" s="128"/>
      <c r="HN31" s="128"/>
      <c r="HO31" s="128"/>
      <c r="HP31" s="128"/>
      <c r="HQ31" s="128"/>
      <c r="HR31" s="128"/>
      <c r="HS31" s="128"/>
      <c r="HT31" s="128"/>
      <c r="HU31" s="128"/>
      <c r="HV31" s="128"/>
      <c r="HW31" s="128"/>
      <c r="HX31" s="128"/>
      <c r="HY31" s="128"/>
      <c r="HZ31" s="128"/>
      <c r="IA31" s="128"/>
      <c r="IB31" s="128"/>
      <c r="IC31" s="128"/>
      <c r="ID31" s="128"/>
      <c r="IE31" s="128"/>
      <c r="IF31" s="128"/>
      <c r="IG31" s="128"/>
      <c r="IH31" s="128"/>
      <c r="II31" s="128"/>
      <c r="IJ31" s="128"/>
      <c r="IK31" s="128"/>
      <c r="IL31" s="128"/>
      <c r="IM31" s="128"/>
      <c r="IN31" s="128"/>
      <c r="IO31" s="128"/>
      <c r="IP31" s="128"/>
      <c r="IQ31" s="128"/>
      <c r="IR31" s="128"/>
      <c r="IS31" s="128"/>
      <c r="IT31" s="128"/>
      <c r="IU31" s="128"/>
      <c r="IV31" s="128"/>
      <c r="IW31" s="128"/>
      <c r="IX31" s="128"/>
      <c r="IY31" s="128"/>
      <c r="IZ31" s="128"/>
      <c r="JA31" s="128"/>
      <c r="JB31" s="128"/>
      <c r="JC31" s="128"/>
      <c r="JD31" s="128"/>
      <c r="JE31" s="128"/>
      <c r="JF31" s="128"/>
      <c r="JG31" s="128"/>
      <c r="JH31" s="128"/>
      <c r="JI31" s="128"/>
      <c r="JJ31" s="128"/>
      <c r="JK31" s="128"/>
      <c r="JL31" s="128"/>
      <c r="JM31" s="128"/>
      <c r="JN31" s="128"/>
      <c r="JO31" s="128"/>
      <c r="JP31" s="128"/>
      <c r="JQ31" s="128"/>
      <c r="JR31" s="128"/>
      <c r="JS31" s="128"/>
      <c r="JT31" s="128"/>
      <c r="JU31" s="128"/>
      <c r="JV31" s="128"/>
      <c r="JW31" s="128"/>
      <c r="JX31" s="128"/>
      <c r="JY31" s="128"/>
      <c r="JZ31" s="128"/>
      <c r="KA31" s="128"/>
      <c r="KB31" s="128"/>
      <c r="KC31" s="128"/>
      <c r="KD31" s="128"/>
      <c r="KE31" s="128"/>
      <c r="KF31" s="128"/>
      <c r="KG31" s="128"/>
      <c r="KH31" s="128"/>
      <c r="KI31" s="128"/>
      <c r="KJ31" s="128"/>
      <c r="KK31" s="128"/>
      <c r="KL31" s="128"/>
      <c r="KM31" s="128"/>
      <c r="KN31" s="128"/>
      <c r="KO31" s="128"/>
      <c r="KP31" s="128"/>
      <c r="KQ31" s="128"/>
      <c r="KR31" s="128"/>
      <c r="KS31" s="128"/>
      <c r="KT31" s="128"/>
      <c r="KU31" s="128"/>
      <c r="KV31" s="128"/>
      <c r="KW31" s="128"/>
      <c r="KX31" s="128"/>
      <c r="KY31" s="128"/>
      <c r="KZ31" s="128"/>
      <c r="LA31" s="128"/>
      <c r="LB31" s="128"/>
      <c r="LC31" s="128"/>
      <c r="LD31" s="128"/>
      <c r="LE31" s="128"/>
      <c r="LF31" s="128"/>
      <c r="LG31" s="128"/>
      <c r="LH31" s="128"/>
      <c r="LI31" s="128"/>
      <c r="LJ31" s="128"/>
      <c r="LK31" s="128"/>
      <c r="LL31" s="128"/>
      <c r="LM31" s="128"/>
      <c r="LN31" s="128"/>
      <c r="LO31" s="128"/>
      <c r="LP31" s="128"/>
      <c r="LQ31" s="128"/>
      <c r="LR31" s="128"/>
      <c r="LS31" s="128"/>
      <c r="LT31" s="128"/>
      <c r="LU31" s="128"/>
      <c r="LV31" s="128"/>
      <c r="LW31" s="128"/>
      <c r="LX31" s="128"/>
      <c r="LY31" s="128"/>
      <c r="LZ31" s="128"/>
      <c r="MA31" s="128"/>
      <c r="MB31" s="128"/>
      <c r="MC31" s="128"/>
      <c r="MD31" s="128"/>
      <c r="ME31" s="128"/>
      <c r="MF31" s="128"/>
      <c r="MG31" s="128"/>
      <c r="MH31" s="128"/>
      <c r="MI31" s="128"/>
      <c r="MJ31" s="128"/>
      <c r="MK31" s="128"/>
      <c r="ML31" s="128"/>
      <c r="MM31" s="128"/>
      <c r="MN31" s="128"/>
      <c r="MO31" s="128"/>
      <c r="MP31" s="128"/>
      <c r="MQ31" s="128"/>
      <c r="MR31" s="128"/>
      <c r="MS31" s="128"/>
      <c r="MT31" s="128"/>
      <c r="MU31" s="128"/>
      <c r="MV31" s="128"/>
      <c r="MW31" s="128"/>
      <c r="MX31" s="128"/>
      <c r="MY31" s="128"/>
      <c r="MZ31" s="128"/>
      <c r="NA31" s="128"/>
      <c r="NB31" s="128"/>
      <c r="NC31" s="128"/>
      <c r="ND31" s="128"/>
      <c r="NE31" s="128"/>
      <c r="NF31" s="128"/>
      <c r="NG31" s="128"/>
      <c r="NH31" s="128"/>
      <c r="NI31" s="128"/>
      <c r="NJ31" s="128"/>
      <c r="NK31" s="128"/>
      <c r="NL31" s="128"/>
      <c r="NM31" s="128"/>
      <c r="NN31" s="128"/>
      <c r="NO31" s="128"/>
      <c r="NP31" s="128"/>
      <c r="NQ31" s="128"/>
      <c r="NR31" s="128"/>
      <c r="NS31" s="128"/>
      <c r="NT31" s="128"/>
      <c r="NU31" s="128"/>
      <c r="NV31" s="128"/>
      <c r="NW31" s="128"/>
      <c r="NX31" s="128"/>
      <c r="NY31" s="128"/>
      <c r="NZ31" s="128"/>
      <c r="OA31" s="128"/>
      <c r="OB31" s="128"/>
      <c r="OC31" s="128"/>
      <c r="OD31" s="128"/>
      <c r="OE31" s="128"/>
      <c r="OF31" s="128"/>
      <c r="OG31" s="128"/>
      <c r="OH31" s="128"/>
      <c r="OI31" s="128"/>
      <c r="OJ31" s="128"/>
      <c r="OK31" s="128"/>
      <c r="OL31" s="128"/>
      <c r="OM31" s="128"/>
      <c r="ON31" s="128"/>
      <c r="OO31" s="128"/>
      <c r="OP31" s="128"/>
      <c r="OQ31" s="128"/>
      <c r="OR31" s="128"/>
      <c r="OS31" s="128"/>
      <c r="OT31" s="128"/>
      <c r="OU31" s="128"/>
      <c r="OV31" s="128"/>
      <c r="OW31" s="128"/>
      <c r="OX31" s="128"/>
      <c r="OY31" s="128"/>
      <c r="OZ31" s="128"/>
      <c r="PA31" s="128"/>
      <c r="PB31" s="128"/>
      <c r="PC31" s="128"/>
      <c r="PD31" s="128"/>
      <c r="PE31" s="128"/>
      <c r="PF31" s="128"/>
      <c r="PG31" s="128"/>
      <c r="PH31" s="128"/>
      <c r="PI31" s="128"/>
      <c r="PJ31" s="128"/>
      <c r="PK31" s="128"/>
      <c r="PL31" s="128"/>
      <c r="PM31" s="128"/>
      <c r="PN31" s="128"/>
      <c r="PO31" s="128"/>
      <c r="PP31" s="128"/>
      <c r="PQ31" s="128"/>
      <c r="PR31" s="128"/>
      <c r="PS31" s="128"/>
      <c r="PT31" s="128"/>
      <c r="PU31" s="128"/>
      <c r="PV31" s="128"/>
      <c r="PW31" s="128"/>
      <c r="PX31" s="128"/>
      <c r="PY31" s="128"/>
      <c r="PZ31" s="128"/>
      <c r="QA31" s="128"/>
      <c r="QB31" s="128"/>
      <c r="QC31" s="128"/>
      <c r="QD31" s="128"/>
      <c r="QE31" s="128"/>
      <c r="QF31" s="128"/>
      <c r="QG31" s="128"/>
      <c r="QH31" s="128"/>
      <c r="QI31" s="128"/>
      <c r="QJ31" s="128"/>
      <c r="QK31" s="128"/>
      <c r="QL31" s="128"/>
      <c r="QM31" s="128"/>
      <c r="QN31" s="128"/>
      <c r="QO31" s="128"/>
      <c r="QP31" s="128"/>
      <c r="QQ31" s="128"/>
      <c r="QR31" s="128"/>
      <c r="QS31" s="128"/>
      <c r="QT31" s="128"/>
      <c r="QU31" s="128"/>
      <c r="QV31" s="128"/>
      <c r="QW31" s="128"/>
      <c r="QX31" s="128"/>
      <c r="QY31" s="128"/>
      <c r="QZ31" s="128"/>
      <c r="RA31" s="128"/>
      <c r="RB31" s="128"/>
      <c r="RC31" s="128"/>
      <c r="RD31" s="128"/>
      <c r="RE31" s="128"/>
      <c r="RF31" s="128"/>
      <c r="RG31" s="128"/>
      <c r="RH31" s="128"/>
      <c r="RI31" s="128"/>
      <c r="RJ31" s="128"/>
      <c r="RK31" s="128"/>
      <c r="RL31" s="128"/>
      <c r="RM31" s="128"/>
      <c r="RN31" s="128"/>
      <c r="RO31" s="128"/>
      <c r="RP31" s="128"/>
      <c r="RQ31" s="128"/>
      <c r="RR31" s="128"/>
      <c r="RS31" s="128"/>
      <c r="RT31" s="128"/>
      <c r="RU31" s="128"/>
      <c r="RV31" s="128"/>
      <c r="RW31" s="128"/>
      <c r="RX31" s="128"/>
      <c r="RY31" s="128"/>
      <c r="RZ31" s="128"/>
      <c r="SA31" s="128"/>
      <c r="SB31" s="128"/>
      <c r="SC31" s="128"/>
      <c r="SD31" s="128"/>
      <c r="SE31" s="128"/>
      <c r="SF31" s="128"/>
      <c r="SG31" s="128"/>
      <c r="SH31" s="128"/>
      <c r="SI31" s="128"/>
      <c r="SJ31" s="128"/>
      <c r="SK31" s="128"/>
      <c r="SL31" s="128"/>
      <c r="SM31" s="128"/>
      <c r="SN31" s="128"/>
      <c r="SO31" s="128"/>
      <c r="SP31" s="128"/>
      <c r="SQ31" s="128"/>
      <c r="SR31" s="128"/>
      <c r="SS31" s="128"/>
      <c r="ST31" s="128"/>
      <c r="SU31" s="128"/>
      <c r="SV31" s="128"/>
      <c r="SW31" s="128"/>
      <c r="SX31" s="128"/>
      <c r="SY31" s="128"/>
      <c r="SZ31" s="128"/>
      <c r="TA31" s="128"/>
      <c r="TB31" s="128"/>
      <c r="TC31" s="128"/>
      <c r="TD31" s="128"/>
      <c r="TE31" s="128"/>
      <c r="TF31" s="128"/>
      <c r="TG31" s="128"/>
      <c r="TH31" s="128"/>
      <c r="TI31" s="128"/>
      <c r="TJ31" s="128"/>
      <c r="TK31" s="128"/>
      <c r="TL31" s="128"/>
      <c r="TM31" s="128"/>
      <c r="TN31" s="128"/>
      <c r="TO31" s="128"/>
      <c r="TP31" s="128"/>
      <c r="TQ31" s="128"/>
      <c r="TR31" s="128"/>
      <c r="TS31" s="128"/>
      <c r="TT31" s="128"/>
      <c r="TU31" s="128"/>
      <c r="TV31" s="128"/>
      <c r="TW31" s="128"/>
      <c r="TX31" s="128"/>
      <c r="TY31" s="128"/>
      <c r="TZ31" s="128"/>
      <c r="UA31" s="128"/>
      <c r="UB31" s="128"/>
      <c r="UC31" s="128"/>
      <c r="UD31" s="128"/>
      <c r="UE31" s="128"/>
      <c r="UF31" s="128"/>
      <c r="UG31" s="128"/>
      <c r="UH31" s="128"/>
      <c r="UI31" s="128"/>
      <c r="UJ31" s="128"/>
      <c r="UK31" s="128"/>
      <c r="UL31" s="128"/>
      <c r="UM31" s="128"/>
      <c r="UN31" s="128"/>
      <c r="UO31" s="128"/>
      <c r="UP31" s="128"/>
      <c r="UQ31" s="128"/>
      <c r="UR31" s="128"/>
      <c r="US31" s="128"/>
      <c r="UT31" s="128"/>
      <c r="UU31" s="128"/>
      <c r="UV31" s="128"/>
      <c r="UW31" s="128"/>
      <c r="UX31" s="128"/>
      <c r="UY31" s="128"/>
      <c r="UZ31" s="128"/>
      <c r="VA31" s="128"/>
      <c r="VB31" s="128"/>
      <c r="VC31" s="128"/>
      <c r="VD31" s="128"/>
      <c r="VE31" s="128"/>
      <c r="VF31" s="128"/>
      <c r="VG31" s="128"/>
      <c r="VH31" s="128"/>
      <c r="VI31" s="128"/>
      <c r="VJ31" s="128"/>
      <c r="VK31" s="128"/>
      <c r="VL31" s="128"/>
      <c r="VM31" s="128"/>
      <c r="VN31" s="128"/>
      <c r="VO31" s="128"/>
      <c r="VP31" s="128"/>
      <c r="VQ31" s="128"/>
      <c r="VR31" s="128"/>
      <c r="VS31" s="128"/>
      <c r="VT31" s="128"/>
      <c r="VU31" s="128"/>
      <c r="VV31" s="128"/>
      <c r="VW31" s="128"/>
      <c r="VX31" s="128"/>
      <c r="VY31" s="128"/>
      <c r="VZ31" s="128"/>
      <c r="WA31" s="128"/>
      <c r="WB31" s="128"/>
      <c r="WC31" s="128"/>
      <c r="WD31" s="128"/>
      <c r="WE31" s="128"/>
      <c r="WF31" s="128"/>
      <c r="WG31" s="128"/>
      <c r="WH31" s="128"/>
      <c r="WI31" s="128"/>
      <c r="WJ31" s="128"/>
      <c r="WK31" s="128"/>
      <c r="WL31" s="128"/>
      <c r="WM31" s="128"/>
      <c r="WN31" s="128"/>
      <c r="WO31" s="128"/>
      <c r="WP31" s="128"/>
      <c r="WQ31" s="128"/>
      <c r="WR31" s="128"/>
      <c r="WS31" s="128"/>
      <c r="WT31" s="128"/>
      <c r="WU31" s="128"/>
      <c r="WV31" s="128"/>
      <c r="WW31" s="128"/>
      <c r="WX31" s="128"/>
      <c r="WY31" s="128"/>
      <c r="WZ31" s="128"/>
      <c r="XA31" s="128"/>
      <c r="XB31" s="128"/>
      <c r="XC31" s="128"/>
      <c r="XD31" s="128"/>
      <c r="XE31" s="128"/>
      <c r="XF31" s="128"/>
      <c r="XG31" s="128"/>
      <c r="XH31" s="128"/>
      <c r="XI31" s="128"/>
      <c r="XJ31" s="128"/>
      <c r="XK31" s="128"/>
      <c r="XL31" s="128"/>
      <c r="XM31" s="128"/>
      <c r="XN31" s="128"/>
      <c r="XO31" s="128"/>
      <c r="XP31" s="128"/>
      <c r="XQ31" s="128"/>
      <c r="XR31" s="128"/>
      <c r="XS31" s="128"/>
      <c r="XT31" s="128"/>
      <c r="XU31" s="128"/>
      <c r="XV31" s="128"/>
      <c r="XW31" s="128"/>
      <c r="XX31" s="128"/>
      <c r="XY31" s="128"/>
      <c r="XZ31" s="128"/>
      <c r="YA31" s="128"/>
      <c r="YB31" s="128"/>
      <c r="YC31" s="128"/>
      <c r="YD31" s="128"/>
      <c r="YE31" s="128"/>
      <c r="YF31" s="128"/>
      <c r="YG31" s="128"/>
      <c r="YH31" s="128"/>
      <c r="YI31" s="128"/>
      <c r="YJ31" s="128"/>
      <c r="YK31" s="128"/>
      <c r="YL31" s="128"/>
      <c r="YM31" s="128"/>
      <c r="YN31" s="128"/>
      <c r="YO31" s="128"/>
      <c r="YP31" s="128"/>
      <c r="YQ31" s="128"/>
      <c r="YR31" s="128"/>
      <c r="YS31" s="128"/>
      <c r="YT31" s="128"/>
      <c r="YU31" s="128"/>
      <c r="YV31" s="128"/>
      <c r="YW31" s="128"/>
      <c r="YX31" s="128"/>
      <c r="YY31" s="128"/>
      <c r="YZ31" s="128"/>
      <c r="ZA31" s="128"/>
      <c r="ZB31" s="128"/>
      <c r="ZC31" s="128"/>
      <c r="ZD31" s="128"/>
      <c r="ZE31" s="128"/>
      <c r="ZF31" s="128"/>
      <c r="ZG31" s="128"/>
      <c r="ZH31" s="128"/>
      <c r="ZI31" s="128"/>
      <c r="ZJ31" s="128"/>
      <c r="ZK31" s="128"/>
      <c r="ZL31" s="128"/>
      <c r="ZM31" s="128"/>
      <c r="ZN31" s="128"/>
      <c r="ZO31" s="128"/>
      <c r="ZP31" s="128"/>
      <c r="ZQ31" s="128"/>
      <c r="ZR31" s="128"/>
      <c r="ZS31" s="128"/>
      <c r="ZT31" s="128"/>
      <c r="ZU31" s="128"/>
      <c r="ZV31" s="128"/>
      <c r="ZW31" s="128"/>
      <c r="ZX31" s="128"/>
      <c r="ZY31" s="128"/>
      <c r="ZZ31" s="128"/>
      <c r="AAA31" s="128"/>
      <c r="AAB31" s="128"/>
      <c r="AAC31" s="128"/>
      <c r="AAD31" s="128"/>
      <c r="AAE31" s="128"/>
      <c r="AAF31" s="128"/>
      <c r="AAG31" s="128"/>
      <c r="AAH31" s="128"/>
      <c r="AAI31" s="128"/>
      <c r="AAJ31" s="128"/>
      <c r="AAK31" s="128"/>
      <c r="AAL31" s="128"/>
      <c r="AAM31" s="128"/>
      <c r="AAN31" s="128"/>
      <c r="AAO31" s="128"/>
      <c r="AAP31" s="128"/>
      <c r="AAQ31" s="128"/>
      <c r="AAR31" s="128"/>
      <c r="AAS31" s="128"/>
      <c r="AAT31" s="128"/>
      <c r="AAU31" s="128"/>
      <c r="AAV31" s="128"/>
      <c r="AAW31" s="128"/>
      <c r="AAX31" s="128"/>
      <c r="AAY31" s="128"/>
      <c r="AAZ31" s="128"/>
      <c r="ABA31" s="128"/>
      <c r="ABB31" s="128"/>
      <c r="ABC31" s="128"/>
      <c r="ABD31" s="128"/>
      <c r="ABE31" s="128"/>
      <c r="ABF31" s="128"/>
      <c r="ABG31" s="128"/>
      <c r="ABH31" s="128"/>
      <c r="ABI31" s="128"/>
      <c r="ABJ31" s="128"/>
      <c r="ABK31" s="128"/>
      <c r="ABL31" s="128"/>
      <c r="ABM31" s="128"/>
      <c r="ABN31" s="128"/>
      <c r="ABO31" s="128"/>
      <c r="ABP31" s="128"/>
      <c r="ABQ31" s="128"/>
      <c r="ABR31" s="128"/>
      <c r="ABS31" s="128"/>
      <c r="ABT31" s="128"/>
      <c r="ABU31" s="128"/>
      <c r="ABV31" s="128"/>
      <c r="ABW31" s="128"/>
      <c r="ABX31" s="128"/>
      <c r="ABY31" s="128"/>
      <c r="ABZ31" s="128"/>
      <c r="ACA31" s="128"/>
      <c r="ACB31" s="128"/>
      <c r="ACC31" s="128"/>
      <c r="ACD31" s="128"/>
      <c r="ACE31" s="128"/>
      <c r="ACF31" s="128"/>
      <c r="ACG31" s="128"/>
      <c r="ACH31" s="128"/>
      <c r="ACI31" s="128"/>
      <c r="ACJ31" s="128"/>
      <c r="ACK31" s="128"/>
      <c r="ACL31" s="128"/>
      <c r="ACM31" s="128"/>
      <c r="ACN31" s="128"/>
      <c r="ACO31" s="128"/>
      <c r="ACP31" s="128"/>
      <c r="ACQ31" s="128"/>
      <c r="ACR31" s="128"/>
      <c r="ACS31" s="128"/>
      <c r="ACT31" s="128"/>
      <c r="ACU31" s="128"/>
      <c r="ACV31" s="128"/>
      <c r="ACW31" s="128"/>
      <c r="ACX31" s="128"/>
      <c r="ACY31" s="128"/>
      <c r="ACZ31" s="128"/>
      <c r="ADA31" s="128"/>
      <c r="ADB31" s="128"/>
      <c r="ADC31" s="128"/>
      <c r="ADD31" s="128"/>
      <c r="ADE31" s="128"/>
      <c r="ADF31" s="128"/>
      <c r="ADG31" s="128"/>
      <c r="ADH31" s="128"/>
      <c r="ADI31" s="128"/>
      <c r="ADJ31" s="128"/>
      <c r="ADK31" s="128"/>
      <c r="ADL31" s="128"/>
      <c r="ADM31" s="128"/>
      <c r="ADN31" s="128"/>
      <c r="ADO31" s="128"/>
      <c r="ADP31" s="128"/>
      <c r="ADQ31" s="128"/>
      <c r="ADR31" s="128"/>
      <c r="ADS31" s="128"/>
      <c r="ADT31" s="128"/>
      <c r="ADU31" s="128"/>
      <c r="ADV31" s="128"/>
      <c r="ADW31" s="128"/>
      <c r="ADX31" s="128"/>
      <c r="ADY31" s="128"/>
      <c r="ADZ31" s="128"/>
      <c r="AEA31" s="128"/>
      <c r="AEB31" s="128"/>
      <c r="AEC31" s="128"/>
      <c r="AED31" s="128"/>
      <c r="AEE31" s="128"/>
      <c r="AEF31" s="128"/>
      <c r="AEG31" s="128"/>
      <c r="AEH31" s="128"/>
      <c r="AEI31" s="128"/>
      <c r="AEJ31" s="128"/>
      <c r="AEK31" s="128"/>
      <c r="AEL31" s="128"/>
      <c r="AEM31" s="128"/>
      <c r="AEN31" s="128"/>
      <c r="AEO31" s="128"/>
      <c r="AEP31" s="128"/>
      <c r="AEQ31" s="128"/>
      <c r="AER31" s="128"/>
      <c r="AES31" s="128"/>
      <c r="AET31" s="128"/>
      <c r="AEU31" s="128"/>
      <c r="AEV31" s="128"/>
      <c r="AEW31" s="128"/>
      <c r="AEX31" s="128"/>
      <c r="AEY31" s="128"/>
      <c r="AEZ31" s="128"/>
      <c r="AFA31" s="128"/>
      <c r="AFB31" s="128"/>
      <c r="AFC31" s="128"/>
      <c r="AFD31" s="128"/>
      <c r="AFE31" s="128"/>
      <c r="AFF31" s="128"/>
      <c r="AFG31" s="128"/>
      <c r="AFH31" s="128"/>
      <c r="AFI31" s="128"/>
      <c r="AFJ31" s="128"/>
      <c r="AFK31" s="128"/>
      <c r="AFL31" s="128"/>
      <c r="AFM31" s="128"/>
      <c r="AFN31" s="128"/>
      <c r="AFO31" s="128"/>
      <c r="AFP31" s="128"/>
      <c r="AFQ31" s="128"/>
      <c r="AFR31" s="128"/>
      <c r="AFS31" s="128"/>
      <c r="AFT31" s="128"/>
      <c r="AFU31" s="128"/>
      <c r="AFV31" s="128"/>
      <c r="AFW31" s="128"/>
      <c r="AFX31" s="128"/>
      <c r="AFY31" s="128"/>
      <c r="AFZ31" s="128"/>
      <c r="AGA31" s="128"/>
      <c r="AGB31" s="128"/>
      <c r="AGC31" s="128"/>
      <c r="AGD31" s="128"/>
      <c r="AGE31" s="128"/>
      <c r="AGF31" s="128"/>
      <c r="AGG31" s="128"/>
      <c r="AGH31" s="128"/>
      <c r="AGI31" s="128"/>
      <c r="AGJ31" s="128"/>
      <c r="AGK31" s="128"/>
      <c r="AGL31" s="128"/>
      <c r="AGM31" s="128"/>
      <c r="AGN31" s="128"/>
      <c r="AGO31" s="128"/>
      <c r="AGP31" s="128"/>
      <c r="AGQ31" s="128"/>
      <c r="AGR31" s="128"/>
      <c r="AGS31" s="128"/>
      <c r="AGT31" s="128"/>
      <c r="AGU31" s="128"/>
      <c r="AGV31" s="128"/>
      <c r="AGW31" s="128"/>
      <c r="AGX31" s="128"/>
      <c r="AGY31" s="128"/>
      <c r="AGZ31" s="128"/>
      <c r="AHA31" s="128"/>
      <c r="AHB31" s="128"/>
      <c r="AHC31" s="128"/>
      <c r="AHD31" s="128"/>
      <c r="AHE31" s="128"/>
      <c r="AHF31" s="128"/>
      <c r="AHG31" s="128"/>
      <c r="AHH31" s="128"/>
      <c r="AHI31" s="128"/>
      <c r="AHJ31" s="128"/>
      <c r="AHK31" s="128"/>
      <c r="AHL31" s="128"/>
      <c r="AHM31" s="128"/>
      <c r="AHN31" s="128"/>
      <c r="AHO31" s="128"/>
      <c r="AHP31" s="128"/>
      <c r="AHQ31" s="128"/>
      <c r="AHR31" s="128"/>
      <c r="AHS31" s="128"/>
      <c r="AHT31" s="128"/>
      <c r="AHU31" s="128"/>
      <c r="AHV31" s="128"/>
      <c r="AHW31" s="128"/>
      <c r="AHX31" s="128"/>
      <c r="AHY31" s="128"/>
      <c r="AHZ31" s="128"/>
      <c r="AIA31" s="128"/>
      <c r="AIB31" s="128"/>
      <c r="AIC31" s="128"/>
      <c r="AID31" s="128"/>
      <c r="AIE31" s="128"/>
      <c r="AIF31" s="128"/>
      <c r="AIG31" s="128"/>
      <c r="AIH31" s="128"/>
      <c r="AII31" s="128"/>
      <c r="AIJ31" s="128"/>
      <c r="AIK31" s="128"/>
      <c r="AIL31" s="128"/>
      <c r="AIM31" s="128"/>
      <c r="AIN31" s="128"/>
      <c r="AIO31" s="128"/>
      <c r="AIP31" s="128"/>
      <c r="AIQ31" s="128"/>
      <c r="AIR31" s="128"/>
      <c r="AIS31" s="128"/>
      <c r="AIT31" s="128"/>
      <c r="AIU31" s="128"/>
      <c r="AIV31" s="128"/>
      <c r="AIW31" s="128"/>
      <c r="AIX31" s="128"/>
      <c r="AIY31" s="128"/>
      <c r="AIZ31" s="128"/>
      <c r="AJA31" s="128"/>
      <c r="AJB31" s="128"/>
      <c r="AJC31" s="128"/>
      <c r="AJD31" s="128"/>
      <c r="AJE31" s="128"/>
      <c r="AJF31" s="128"/>
      <c r="AJG31" s="128"/>
      <c r="AJH31" s="128"/>
      <c r="AJI31" s="128"/>
      <c r="AJJ31" s="128"/>
      <c r="AJK31" s="128"/>
      <c r="AJL31" s="128"/>
      <c r="AJM31" s="128"/>
      <c r="AJN31" s="128"/>
      <c r="AJO31" s="128"/>
      <c r="AJP31" s="128"/>
      <c r="AJQ31" s="128"/>
      <c r="AJR31" s="128"/>
      <c r="AJS31" s="128"/>
      <c r="AJT31" s="128"/>
      <c r="AJU31" s="128"/>
      <c r="AJV31" s="128"/>
      <c r="AJW31" s="128"/>
      <c r="AJX31" s="128"/>
      <c r="AJY31" s="128"/>
      <c r="AJZ31" s="128"/>
      <c r="AKA31" s="128"/>
      <c r="AKB31" s="128"/>
      <c r="AKC31" s="128"/>
      <c r="AKD31" s="128"/>
      <c r="AKE31" s="128"/>
      <c r="AKF31" s="128"/>
      <c r="AKG31" s="128"/>
      <c r="AKH31" s="128"/>
      <c r="AKI31" s="128"/>
      <c r="AKJ31" s="128"/>
      <c r="AKK31" s="128"/>
      <c r="AKL31" s="128"/>
      <c r="AKM31" s="128"/>
      <c r="AKN31" s="128"/>
      <c r="AKO31" s="128"/>
      <c r="AKP31" s="128"/>
      <c r="AKQ31" s="128"/>
      <c r="AKR31" s="128"/>
      <c r="AKS31" s="128"/>
      <c r="AKT31" s="128"/>
      <c r="AKU31" s="128"/>
      <c r="AKV31" s="128"/>
      <c r="AKW31" s="128"/>
      <c r="AKX31" s="128"/>
      <c r="AKY31" s="128"/>
      <c r="AKZ31" s="128"/>
      <c r="ALA31" s="128"/>
      <c r="ALB31" s="128"/>
      <c r="ALC31" s="128"/>
      <c r="ALD31" s="128"/>
      <c r="ALE31" s="128"/>
      <c r="ALF31" s="128"/>
      <c r="ALG31" s="128"/>
      <c r="ALH31" s="128"/>
      <c r="ALI31" s="128"/>
      <c r="ALJ31" s="128"/>
      <c r="ALK31" s="128"/>
      <c r="ALL31" s="128"/>
      <c r="ALM31" s="128"/>
      <c r="ALN31" s="128"/>
      <c r="ALO31" s="128"/>
      <c r="ALP31" s="128"/>
      <c r="ALQ31" s="128"/>
      <c r="ALR31" s="128"/>
      <c r="ALS31" s="128"/>
      <c r="ALT31" s="128"/>
      <c r="ALU31" s="128"/>
      <c r="ALV31" s="128"/>
      <c r="ALW31" s="128"/>
      <c r="ALX31" s="128"/>
      <c r="ALY31" s="128"/>
      <c r="ALZ31" s="128"/>
      <c r="AMA31" s="128"/>
      <c r="AMB31" s="128"/>
      <c r="AMC31" s="128"/>
      <c r="AMD31" s="128"/>
      <c r="AME31" s="128"/>
      <c r="AMF31" s="128"/>
      <c r="AMG31" s="128"/>
      <c r="AMH31" s="128"/>
      <c r="AMI31" s="128"/>
      <c r="AMJ31" s="128"/>
    </row>
    <row r="32" customFormat="false" ht="13.4" hidden="false" customHeight="false" outlineLevel="0" collapsed="false">
      <c r="A32" s="129" t="s">
        <v>255</v>
      </c>
      <c r="B32" s="163" t="n">
        <f aca="false">$F$26/B31</f>
        <v>2.02016235945514E-006</v>
      </c>
      <c r="C32" s="164" t="n">
        <f aca="false">$F$26/C31</f>
        <v>3.03024353918272E-006</v>
      </c>
      <c r="D32" s="165" t="n">
        <f aca="false">$F$26/D31</f>
        <v>6.06048707836543E-006</v>
      </c>
      <c r="E32" s="166" t="n">
        <f aca="false">$F$26/E31</f>
        <v>1.21209741567309E-005</v>
      </c>
      <c r="F32" s="139"/>
      <c r="G32" s="128"/>
      <c r="H32" s="31" t="s">
        <v>256</v>
      </c>
      <c r="I32" s="130" t="n">
        <v>0.3499</v>
      </c>
      <c r="K32" s="128"/>
      <c r="L32" s="8" t="s">
        <v>257</v>
      </c>
      <c r="M32" s="139"/>
      <c r="N32" s="128"/>
      <c r="O32" s="128"/>
      <c r="P32" s="128"/>
      <c r="Q32" s="128"/>
      <c r="R32" s="128"/>
      <c r="S32" s="128"/>
      <c r="T32" s="128"/>
      <c r="U32" s="128"/>
      <c r="V32" s="128"/>
      <c r="W32" s="128"/>
      <c r="X32" s="128"/>
      <c r="Y32" s="128"/>
      <c r="Z32" s="128"/>
      <c r="AA32" s="128"/>
      <c r="AB32" s="128"/>
      <c r="AC32" s="128"/>
      <c r="AD32" s="128"/>
      <c r="AE32" s="128"/>
      <c r="AF32" s="128"/>
      <c r="AG32" s="128"/>
      <c r="AH32" s="128"/>
      <c r="AI32" s="128"/>
      <c r="AJ32" s="128"/>
      <c r="AK32" s="128"/>
      <c r="AL32" s="128"/>
      <c r="AM32" s="128"/>
      <c r="AN32" s="128"/>
      <c r="AO32" s="128"/>
      <c r="AP32" s="128"/>
      <c r="AQ32" s="128"/>
      <c r="AR32" s="128"/>
      <c r="AS32" s="128"/>
      <c r="AT32" s="128"/>
      <c r="AU32" s="128"/>
      <c r="AV32" s="128"/>
      <c r="AW32" s="128"/>
      <c r="AX32" s="128"/>
      <c r="AY32" s="128"/>
      <c r="AZ32" s="128"/>
      <c r="BA32" s="128"/>
      <c r="BB32" s="128"/>
      <c r="BC32" s="128"/>
      <c r="BD32" s="128"/>
      <c r="BE32" s="128"/>
      <c r="BF32" s="128"/>
      <c r="BG32" s="128"/>
      <c r="BH32" s="128"/>
      <c r="BI32" s="128"/>
      <c r="BJ32" s="128"/>
      <c r="BK32" s="128"/>
      <c r="BL32" s="128"/>
      <c r="BM32" s="128"/>
      <c r="BN32" s="128"/>
      <c r="BO32" s="128"/>
      <c r="BP32" s="128"/>
      <c r="BQ32" s="128"/>
      <c r="BR32" s="128"/>
      <c r="BS32" s="128"/>
      <c r="BT32" s="128"/>
      <c r="BU32" s="128"/>
      <c r="BV32" s="128"/>
      <c r="BW32" s="128"/>
      <c r="BX32" s="128"/>
      <c r="BY32" s="128"/>
      <c r="BZ32" s="128"/>
      <c r="CA32" s="128"/>
      <c r="CB32" s="128"/>
      <c r="CC32" s="128"/>
      <c r="CD32" s="128"/>
      <c r="CE32" s="128"/>
      <c r="CF32" s="128"/>
      <c r="CG32" s="128"/>
      <c r="CH32" s="128"/>
      <c r="CI32" s="128"/>
      <c r="CJ32" s="128"/>
      <c r="CK32" s="128"/>
      <c r="CL32" s="128"/>
      <c r="CM32" s="128"/>
      <c r="CN32" s="128"/>
      <c r="CO32" s="128"/>
      <c r="CP32" s="128"/>
      <c r="CQ32" s="128"/>
      <c r="CR32" s="128"/>
      <c r="CS32" s="128"/>
      <c r="CT32" s="128"/>
      <c r="CU32" s="128"/>
      <c r="CV32" s="128"/>
      <c r="CW32" s="128"/>
      <c r="CX32" s="128"/>
      <c r="CY32" s="128"/>
      <c r="CZ32" s="128"/>
      <c r="DA32" s="128"/>
      <c r="DB32" s="128"/>
      <c r="DC32" s="128"/>
      <c r="DD32" s="128"/>
      <c r="DE32" s="128"/>
      <c r="DF32" s="128"/>
      <c r="DG32" s="128"/>
      <c r="DH32" s="128"/>
      <c r="DI32" s="128"/>
      <c r="DJ32" s="128"/>
      <c r="DK32" s="128"/>
      <c r="DL32" s="128"/>
      <c r="DM32" s="128"/>
      <c r="DN32" s="128"/>
      <c r="DO32" s="128"/>
      <c r="DP32" s="128"/>
      <c r="DQ32" s="128"/>
      <c r="DR32" s="128"/>
      <c r="DS32" s="128"/>
      <c r="DT32" s="128"/>
      <c r="DU32" s="128"/>
      <c r="DV32" s="128"/>
      <c r="DW32" s="128"/>
      <c r="DX32" s="128"/>
      <c r="DY32" s="128"/>
      <c r="DZ32" s="128"/>
      <c r="EA32" s="128"/>
      <c r="EB32" s="128"/>
      <c r="EC32" s="128"/>
      <c r="ED32" s="128"/>
      <c r="EE32" s="128"/>
      <c r="EF32" s="128"/>
      <c r="EG32" s="128"/>
      <c r="EH32" s="128"/>
      <c r="EI32" s="128"/>
      <c r="EJ32" s="128"/>
      <c r="EK32" s="128"/>
      <c r="EL32" s="128"/>
      <c r="EM32" s="128"/>
      <c r="EN32" s="128"/>
      <c r="EO32" s="128"/>
      <c r="EP32" s="128"/>
      <c r="EQ32" s="128"/>
      <c r="ER32" s="128"/>
      <c r="ES32" s="128"/>
      <c r="ET32" s="128"/>
      <c r="EU32" s="128"/>
      <c r="EV32" s="128"/>
      <c r="EW32" s="128"/>
      <c r="EX32" s="128"/>
      <c r="EY32" s="128"/>
      <c r="EZ32" s="128"/>
      <c r="FA32" s="128"/>
      <c r="FB32" s="128"/>
      <c r="FC32" s="128"/>
      <c r="FD32" s="128"/>
      <c r="FE32" s="128"/>
      <c r="FF32" s="128"/>
      <c r="FG32" s="128"/>
      <c r="FH32" s="128"/>
      <c r="FI32" s="128"/>
      <c r="FJ32" s="128"/>
      <c r="FK32" s="128"/>
      <c r="FL32" s="128"/>
      <c r="FM32" s="128"/>
      <c r="FN32" s="128"/>
      <c r="FO32" s="128"/>
      <c r="FP32" s="128"/>
      <c r="FQ32" s="128"/>
      <c r="FR32" s="128"/>
      <c r="FS32" s="128"/>
      <c r="FT32" s="128"/>
      <c r="FU32" s="128"/>
      <c r="FV32" s="128"/>
      <c r="FW32" s="128"/>
      <c r="FX32" s="128"/>
      <c r="FY32" s="128"/>
      <c r="FZ32" s="128"/>
      <c r="GA32" s="128"/>
      <c r="GB32" s="128"/>
      <c r="GC32" s="128"/>
      <c r="GD32" s="128"/>
      <c r="GE32" s="128"/>
      <c r="GF32" s="128"/>
      <c r="GG32" s="128"/>
      <c r="GH32" s="128"/>
      <c r="GI32" s="128"/>
      <c r="GJ32" s="128"/>
      <c r="GK32" s="128"/>
      <c r="GL32" s="128"/>
      <c r="GM32" s="128"/>
      <c r="GN32" s="128"/>
      <c r="GO32" s="128"/>
      <c r="GP32" s="128"/>
      <c r="GQ32" s="128"/>
      <c r="GR32" s="128"/>
      <c r="GS32" s="128"/>
      <c r="GT32" s="128"/>
      <c r="GU32" s="128"/>
      <c r="GV32" s="128"/>
      <c r="GW32" s="128"/>
      <c r="GX32" s="128"/>
      <c r="GY32" s="128"/>
      <c r="GZ32" s="128"/>
      <c r="HA32" s="128"/>
      <c r="HB32" s="128"/>
      <c r="HC32" s="128"/>
      <c r="HD32" s="128"/>
      <c r="HE32" s="128"/>
      <c r="HF32" s="128"/>
      <c r="HG32" s="128"/>
      <c r="HH32" s="128"/>
      <c r="HI32" s="128"/>
      <c r="HJ32" s="128"/>
      <c r="HK32" s="128"/>
      <c r="HL32" s="128"/>
      <c r="HM32" s="128"/>
      <c r="HN32" s="128"/>
      <c r="HO32" s="128"/>
      <c r="HP32" s="128"/>
      <c r="HQ32" s="128"/>
      <c r="HR32" s="128"/>
      <c r="HS32" s="128"/>
      <c r="HT32" s="128"/>
      <c r="HU32" s="128"/>
      <c r="HV32" s="128"/>
      <c r="HW32" s="128"/>
      <c r="HX32" s="128"/>
      <c r="HY32" s="128"/>
      <c r="HZ32" s="128"/>
      <c r="IA32" s="128"/>
      <c r="IB32" s="128"/>
      <c r="IC32" s="128"/>
      <c r="ID32" s="128"/>
      <c r="IE32" s="128"/>
      <c r="IF32" s="128"/>
      <c r="IG32" s="128"/>
      <c r="IH32" s="128"/>
      <c r="II32" s="128"/>
      <c r="IJ32" s="128"/>
      <c r="IK32" s="128"/>
      <c r="IL32" s="128"/>
      <c r="IM32" s="128"/>
      <c r="IN32" s="128"/>
      <c r="IO32" s="128"/>
      <c r="IP32" s="128"/>
      <c r="IQ32" s="128"/>
      <c r="IR32" s="128"/>
      <c r="IS32" s="128"/>
      <c r="IT32" s="128"/>
      <c r="IU32" s="128"/>
      <c r="IV32" s="128"/>
      <c r="IW32" s="128"/>
      <c r="IX32" s="128"/>
      <c r="IY32" s="128"/>
      <c r="IZ32" s="128"/>
      <c r="JA32" s="128"/>
      <c r="JB32" s="128"/>
      <c r="JC32" s="128"/>
      <c r="JD32" s="128"/>
      <c r="JE32" s="128"/>
      <c r="JF32" s="128"/>
      <c r="JG32" s="128"/>
      <c r="JH32" s="128"/>
      <c r="JI32" s="128"/>
      <c r="JJ32" s="128"/>
      <c r="JK32" s="128"/>
      <c r="JL32" s="128"/>
      <c r="JM32" s="128"/>
      <c r="JN32" s="128"/>
      <c r="JO32" s="128"/>
      <c r="JP32" s="128"/>
      <c r="JQ32" s="128"/>
      <c r="JR32" s="128"/>
      <c r="JS32" s="128"/>
      <c r="JT32" s="128"/>
      <c r="JU32" s="128"/>
      <c r="JV32" s="128"/>
      <c r="JW32" s="128"/>
      <c r="JX32" s="128"/>
      <c r="JY32" s="128"/>
      <c r="JZ32" s="128"/>
      <c r="KA32" s="128"/>
      <c r="KB32" s="128"/>
      <c r="KC32" s="128"/>
      <c r="KD32" s="128"/>
      <c r="KE32" s="128"/>
      <c r="KF32" s="128"/>
      <c r="KG32" s="128"/>
      <c r="KH32" s="128"/>
      <c r="KI32" s="128"/>
      <c r="KJ32" s="128"/>
      <c r="KK32" s="128"/>
      <c r="KL32" s="128"/>
      <c r="KM32" s="128"/>
      <c r="KN32" s="128"/>
      <c r="KO32" s="128"/>
      <c r="KP32" s="128"/>
      <c r="KQ32" s="128"/>
      <c r="KR32" s="128"/>
      <c r="KS32" s="128"/>
      <c r="KT32" s="128"/>
      <c r="KU32" s="128"/>
      <c r="KV32" s="128"/>
      <c r="KW32" s="128"/>
      <c r="KX32" s="128"/>
      <c r="KY32" s="128"/>
      <c r="KZ32" s="128"/>
      <c r="LA32" s="128"/>
      <c r="LB32" s="128"/>
      <c r="LC32" s="128"/>
      <c r="LD32" s="128"/>
      <c r="LE32" s="128"/>
      <c r="LF32" s="128"/>
      <c r="LG32" s="128"/>
      <c r="LH32" s="128"/>
      <c r="LI32" s="128"/>
      <c r="LJ32" s="128"/>
      <c r="LK32" s="128"/>
      <c r="LL32" s="128"/>
      <c r="LM32" s="128"/>
      <c r="LN32" s="128"/>
      <c r="LO32" s="128"/>
      <c r="LP32" s="128"/>
      <c r="LQ32" s="128"/>
      <c r="LR32" s="128"/>
      <c r="LS32" s="128"/>
      <c r="LT32" s="128"/>
      <c r="LU32" s="128"/>
      <c r="LV32" s="128"/>
      <c r="LW32" s="128"/>
      <c r="LX32" s="128"/>
      <c r="LY32" s="128"/>
      <c r="LZ32" s="128"/>
      <c r="MA32" s="128"/>
      <c r="MB32" s="128"/>
      <c r="MC32" s="128"/>
      <c r="MD32" s="128"/>
      <c r="ME32" s="128"/>
      <c r="MF32" s="128"/>
      <c r="MG32" s="128"/>
      <c r="MH32" s="128"/>
      <c r="MI32" s="128"/>
      <c r="MJ32" s="128"/>
      <c r="MK32" s="128"/>
      <c r="ML32" s="128"/>
      <c r="MM32" s="128"/>
      <c r="MN32" s="128"/>
      <c r="MO32" s="128"/>
      <c r="MP32" s="128"/>
      <c r="MQ32" s="128"/>
      <c r="MR32" s="128"/>
      <c r="MS32" s="128"/>
      <c r="MT32" s="128"/>
      <c r="MU32" s="128"/>
      <c r="MV32" s="128"/>
      <c r="MW32" s="128"/>
      <c r="MX32" s="128"/>
      <c r="MY32" s="128"/>
      <c r="MZ32" s="128"/>
      <c r="NA32" s="128"/>
      <c r="NB32" s="128"/>
      <c r="NC32" s="128"/>
      <c r="ND32" s="128"/>
      <c r="NE32" s="128"/>
      <c r="NF32" s="128"/>
      <c r="NG32" s="128"/>
      <c r="NH32" s="128"/>
      <c r="NI32" s="128"/>
      <c r="NJ32" s="128"/>
      <c r="NK32" s="128"/>
      <c r="NL32" s="128"/>
      <c r="NM32" s="128"/>
      <c r="NN32" s="128"/>
      <c r="NO32" s="128"/>
      <c r="NP32" s="128"/>
      <c r="NQ32" s="128"/>
      <c r="NR32" s="128"/>
      <c r="NS32" s="128"/>
      <c r="NT32" s="128"/>
      <c r="NU32" s="128"/>
      <c r="NV32" s="128"/>
      <c r="NW32" s="128"/>
      <c r="NX32" s="128"/>
      <c r="NY32" s="128"/>
      <c r="NZ32" s="128"/>
      <c r="OA32" s="128"/>
      <c r="OB32" s="128"/>
      <c r="OC32" s="128"/>
      <c r="OD32" s="128"/>
      <c r="OE32" s="128"/>
      <c r="OF32" s="128"/>
      <c r="OG32" s="128"/>
      <c r="OH32" s="128"/>
      <c r="OI32" s="128"/>
      <c r="OJ32" s="128"/>
      <c r="OK32" s="128"/>
      <c r="OL32" s="128"/>
      <c r="OM32" s="128"/>
      <c r="ON32" s="128"/>
      <c r="OO32" s="128"/>
      <c r="OP32" s="128"/>
      <c r="OQ32" s="128"/>
      <c r="OR32" s="128"/>
      <c r="OS32" s="128"/>
      <c r="OT32" s="128"/>
      <c r="OU32" s="128"/>
      <c r="OV32" s="128"/>
      <c r="OW32" s="128"/>
      <c r="OX32" s="128"/>
      <c r="OY32" s="128"/>
      <c r="OZ32" s="128"/>
      <c r="PA32" s="128"/>
      <c r="PB32" s="128"/>
      <c r="PC32" s="128"/>
      <c r="PD32" s="128"/>
      <c r="PE32" s="128"/>
      <c r="PF32" s="128"/>
      <c r="PG32" s="128"/>
      <c r="PH32" s="128"/>
      <c r="PI32" s="128"/>
      <c r="PJ32" s="128"/>
      <c r="PK32" s="128"/>
      <c r="PL32" s="128"/>
      <c r="PM32" s="128"/>
      <c r="PN32" s="128"/>
      <c r="PO32" s="128"/>
      <c r="PP32" s="128"/>
      <c r="PQ32" s="128"/>
      <c r="PR32" s="128"/>
      <c r="PS32" s="128"/>
      <c r="PT32" s="128"/>
      <c r="PU32" s="128"/>
      <c r="PV32" s="128"/>
      <c r="PW32" s="128"/>
      <c r="PX32" s="128"/>
      <c r="PY32" s="128"/>
      <c r="PZ32" s="128"/>
      <c r="QA32" s="128"/>
      <c r="QB32" s="128"/>
      <c r="QC32" s="128"/>
      <c r="QD32" s="128"/>
      <c r="QE32" s="128"/>
      <c r="QF32" s="128"/>
      <c r="QG32" s="128"/>
      <c r="QH32" s="128"/>
      <c r="QI32" s="128"/>
      <c r="QJ32" s="128"/>
      <c r="QK32" s="128"/>
      <c r="QL32" s="128"/>
      <c r="QM32" s="128"/>
      <c r="QN32" s="128"/>
      <c r="QO32" s="128"/>
      <c r="QP32" s="128"/>
      <c r="QQ32" s="128"/>
      <c r="QR32" s="128"/>
      <c r="QS32" s="128"/>
      <c r="QT32" s="128"/>
      <c r="QU32" s="128"/>
      <c r="QV32" s="128"/>
      <c r="QW32" s="128"/>
      <c r="QX32" s="128"/>
      <c r="QY32" s="128"/>
      <c r="QZ32" s="128"/>
      <c r="RA32" s="128"/>
      <c r="RB32" s="128"/>
      <c r="RC32" s="128"/>
      <c r="RD32" s="128"/>
      <c r="RE32" s="128"/>
      <c r="RF32" s="128"/>
      <c r="RG32" s="128"/>
      <c r="RH32" s="128"/>
      <c r="RI32" s="128"/>
      <c r="RJ32" s="128"/>
      <c r="RK32" s="128"/>
      <c r="RL32" s="128"/>
      <c r="RM32" s="128"/>
      <c r="RN32" s="128"/>
      <c r="RO32" s="128"/>
      <c r="RP32" s="128"/>
      <c r="RQ32" s="128"/>
      <c r="RR32" s="128"/>
      <c r="RS32" s="128"/>
      <c r="RT32" s="128"/>
      <c r="RU32" s="128"/>
      <c r="RV32" s="128"/>
      <c r="RW32" s="128"/>
      <c r="RX32" s="128"/>
      <c r="RY32" s="128"/>
      <c r="RZ32" s="128"/>
      <c r="SA32" s="128"/>
      <c r="SB32" s="128"/>
      <c r="SC32" s="128"/>
      <c r="SD32" s="128"/>
      <c r="SE32" s="128"/>
      <c r="SF32" s="128"/>
      <c r="SG32" s="128"/>
      <c r="SH32" s="128"/>
      <c r="SI32" s="128"/>
      <c r="SJ32" s="128"/>
      <c r="SK32" s="128"/>
      <c r="SL32" s="128"/>
      <c r="SM32" s="128"/>
      <c r="SN32" s="128"/>
      <c r="SO32" s="128"/>
      <c r="SP32" s="128"/>
      <c r="SQ32" s="128"/>
      <c r="SR32" s="128"/>
      <c r="SS32" s="128"/>
      <c r="ST32" s="128"/>
      <c r="SU32" s="128"/>
      <c r="SV32" s="128"/>
      <c r="SW32" s="128"/>
      <c r="SX32" s="128"/>
      <c r="SY32" s="128"/>
      <c r="SZ32" s="128"/>
      <c r="TA32" s="128"/>
      <c r="TB32" s="128"/>
      <c r="TC32" s="128"/>
      <c r="TD32" s="128"/>
      <c r="TE32" s="128"/>
      <c r="TF32" s="128"/>
      <c r="TG32" s="128"/>
      <c r="TH32" s="128"/>
      <c r="TI32" s="128"/>
      <c r="TJ32" s="128"/>
      <c r="TK32" s="128"/>
      <c r="TL32" s="128"/>
      <c r="TM32" s="128"/>
      <c r="TN32" s="128"/>
      <c r="TO32" s="128"/>
      <c r="TP32" s="128"/>
      <c r="TQ32" s="128"/>
      <c r="TR32" s="128"/>
      <c r="TS32" s="128"/>
      <c r="TT32" s="128"/>
      <c r="TU32" s="128"/>
      <c r="TV32" s="128"/>
      <c r="TW32" s="128"/>
      <c r="TX32" s="128"/>
      <c r="TY32" s="128"/>
      <c r="TZ32" s="128"/>
      <c r="UA32" s="128"/>
      <c r="UB32" s="128"/>
      <c r="UC32" s="128"/>
      <c r="UD32" s="128"/>
      <c r="UE32" s="128"/>
      <c r="UF32" s="128"/>
      <c r="UG32" s="128"/>
      <c r="UH32" s="128"/>
      <c r="UI32" s="128"/>
      <c r="UJ32" s="128"/>
      <c r="UK32" s="128"/>
      <c r="UL32" s="128"/>
      <c r="UM32" s="128"/>
      <c r="UN32" s="128"/>
      <c r="UO32" s="128"/>
      <c r="UP32" s="128"/>
      <c r="UQ32" s="128"/>
      <c r="UR32" s="128"/>
      <c r="US32" s="128"/>
      <c r="UT32" s="128"/>
      <c r="UU32" s="128"/>
      <c r="UV32" s="128"/>
      <c r="UW32" s="128"/>
      <c r="UX32" s="128"/>
      <c r="UY32" s="128"/>
      <c r="UZ32" s="128"/>
      <c r="VA32" s="128"/>
      <c r="VB32" s="128"/>
      <c r="VC32" s="128"/>
      <c r="VD32" s="128"/>
      <c r="VE32" s="128"/>
      <c r="VF32" s="128"/>
      <c r="VG32" s="128"/>
      <c r="VH32" s="128"/>
      <c r="VI32" s="128"/>
      <c r="VJ32" s="128"/>
      <c r="VK32" s="128"/>
      <c r="VL32" s="128"/>
      <c r="VM32" s="128"/>
      <c r="VN32" s="128"/>
      <c r="VO32" s="128"/>
      <c r="VP32" s="128"/>
      <c r="VQ32" s="128"/>
      <c r="VR32" s="128"/>
      <c r="VS32" s="128"/>
      <c r="VT32" s="128"/>
      <c r="VU32" s="128"/>
      <c r="VV32" s="128"/>
      <c r="VW32" s="128"/>
      <c r="VX32" s="128"/>
      <c r="VY32" s="128"/>
      <c r="VZ32" s="128"/>
      <c r="WA32" s="128"/>
      <c r="WB32" s="128"/>
      <c r="WC32" s="128"/>
      <c r="WD32" s="128"/>
      <c r="WE32" s="128"/>
      <c r="WF32" s="128"/>
      <c r="WG32" s="128"/>
      <c r="WH32" s="128"/>
      <c r="WI32" s="128"/>
      <c r="WJ32" s="128"/>
      <c r="WK32" s="128"/>
      <c r="WL32" s="128"/>
      <c r="WM32" s="128"/>
      <c r="WN32" s="128"/>
      <c r="WO32" s="128"/>
      <c r="WP32" s="128"/>
      <c r="WQ32" s="128"/>
      <c r="WR32" s="128"/>
      <c r="WS32" s="128"/>
      <c r="WT32" s="128"/>
      <c r="WU32" s="128"/>
      <c r="WV32" s="128"/>
      <c r="WW32" s="128"/>
      <c r="WX32" s="128"/>
      <c r="WY32" s="128"/>
      <c r="WZ32" s="128"/>
      <c r="XA32" s="128"/>
      <c r="XB32" s="128"/>
      <c r="XC32" s="128"/>
      <c r="XD32" s="128"/>
      <c r="XE32" s="128"/>
      <c r="XF32" s="128"/>
      <c r="XG32" s="128"/>
      <c r="XH32" s="128"/>
      <c r="XI32" s="128"/>
      <c r="XJ32" s="128"/>
      <c r="XK32" s="128"/>
      <c r="XL32" s="128"/>
      <c r="XM32" s="128"/>
      <c r="XN32" s="128"/>
      <c r="XO32" s="128"/>
      <c r="XP32" s="128"/>
      <c r="XQ32" s="128"/>
      <c r="XR32" s="128"/>
      <c r="XS32" s="128"/>
      <c r="XT32" s="128"/>
      <c r="XU32" s="128"/>
      <c r="XV32" s="128"/>
      <c r="XW32" s="128"/>
      <c r="XX32" s="128"/>
      <c r="XY32" s="128"/>
      <c r="XZ32" s="128"/>
      <c r="YA32" s="128"/>
      <c r="YB32" s="128"/>
      <c r="YC32" s="128"/>
      <c r="YD32" s="128"/>
      <c r="YE32" s="128"/>
      <c r="YF32" s="128"/>
      <c r="YG32" s="128"/>
      <c r="YH32" s="128"/>
      <c r="YI32" s="128"/>
      <c r="YJ32" s="128"/>
      <c r="YK32" s="128"/>
      <c r="YL32" s="128"/>
      <c r="YM32" s="128"/>
      <c r="YN32" s="128"/>
      <c r="YO32" s="128"/>
      <c r="YP32" s="128"/>
      <c r="YQ32" s="128"/>
      <c r="YR32" s="128"/>
      <c r="YS32" s="128"/>
      <c r="YT32" s="128"/>
      <c r="YU32" s="128"/>
      <c r="YV32" s="128"/>
      <c r="YW32" s="128"/>
      <c r="YX32" s="128"/>
      <c r="YY32" s="128"/>
      <c r="YZ32" s="128"/>
      <c r="ZA32" s="128"/>
      <c r="ZB32" s="128"/>
      <c r="ZC32" s="128"/>
      <c r="ZD32" s="128"/>
      <c r="ZE32" s="128"/>
      <c r="ZF32" s="128"/>
      <c r="ZG32" s="128"/>
      <c r="ZH32" s="128"/>
      <c r="ZI32" s="128"/>
      <c r="ZJ32" s="128"/>
      <c r="ZK32" s="128"/>
      <c r="ZL32" s="128"/>
      <c r="ZM32" s="128"/>
      <c r="ZN32" s="128"/>
      <c r="ZO32" s="128"/>
      <c r="ZP32" s="128"/>
      <c r="ZQ32" s="128"/>
      <c r="ZR32" s="128"/>
      <c r="ZS32" s="128"/>
      <c r="ZT32" s="128"/>
      <c r="ZU32" s="128"/>
      <c r="ZV32" s="128"/>
      <c r="ZW32" s="128"/>
      <c r="ZX32" s="128"/>
      <c r="ZY32" s="128"/>
      <c r="ZZ32" s="128"/>
      <c r="AAA32" s="128"/>
      <c r="AAB32" s="128"/>
      <c r="AAC32" s="128"/>
      <c r="AAD32" s="128"/>
      <c r="AAE32" s="128"/>
      <c r="AAF32" s="128"/>
      <c r="AAG32" s="128"/>
      <c r="AAH32" s="128"/>
      <c r="AAI32" s="128"/>
      <c r="AAJ32" s="128"/>
      <c r="AAK32" s="128"/>
      <c r="AAL32" s="128"/>
      <c r="AAM32" s="128"/>
      <c r="AAN32" s="128"/>
      <c r="AAO32" s="128"/>
      <c r="AAP32" s="128"/>
      <c r="AAQ32" s="128"/>
      <c r="AAR32" s="128"/>
      <c r="AAS32" s="128"/>
      <c r="AAT32" s="128"/>
      <c r="AAU32" s="128"/>
      <c r="AAV32" s="128"/>
      <c r="AAW32" s="128"/>
      <c r="AAX32" s="128"/>
      <c r="AAY32" s="128"/>
      <c r="AAZ32" s="128"/>
      <c r="ABA32" s="128"/>
      <c r="ABB32" s="128"/>
      <c r="ABC32" s="128"/>
      <c r="ABD32" s="128"/>
      <c r="ABE32" s="128"/>
      <c r="ABF32" s="128"/>
      <c r="ABG32" s="128"/>
      <c r="ABH32" s="128"/>
      <c r="ABI32" s="128"/>
      <c r="ABJ32" s="128"/>
      <c r="ABK32" s="128"/>
      <c r="ABL32" s="128"/>
      <c r="ABM32" s="128"/>
      <c r="ABN32" s="128"/>
      <c r="ABO32" s="128"/>
      <c r="ABP32" s="128"/>
      <c r="ABQ32" s="128"/>
      <c r="ABR32" s="128"/>
      <c r="ABS32" s="128"/>
      <c r="ABT32" s="128"/>
      <c r="ABU32" s="128"/>
      <c r="ABV32" s="128"/>
      <c r="ABW32" s="128"/>
      <c r="ABX32" s="128"/>
      <c r="ABY32" s="128"/>
      <c r="ABZ32" s="128"/>
      <c r="ACA32" s="128"/>
      <c r="ACB32" s="128"/>
      <c r="ACC32" s="128"/>
      <c r="ACD32" s="128"/>
      <c r="ACE32" s="128"/>
      <c r="ACF32" s="128"/>
      <c r="ACG32" s="128"/>
      <c r="ACH32" s="128"/>
      <c r="ACI32" s="128"/>
      <c r="ACJ32" s="128"/>
      <c r="ACK32" s="128"/>
      <c r="ACL32" s="128"/>
      <c r="ACM32" s="128"/>
      <c r="ACN32" s="128"/>
      <c r="ACO32" s="128"/>
      <c r="ACP32" s="128"/>
      <c r="ACQ32" s="128"/>
      <c r="ACR32" s="128"/>
      <c r="ACS32" s="128"/>
      <c r="ACT32" s="128"/>
      <c r="ACU32" s="128"/>
      <c r="ACV32" s="128"/>
      <c r="ACW32" s="128"/>
      <c r="ACX32" s="128"/>
      <c r="ACY32" s="128"/>
      <c r="ACZ32" s="128"/>
      <c r="ADA32" s="128"/>
      <c r="ADB32" s="128"/>
      <c r="ADC32" s="128"/>
      <c r="ADD32" s="128"/>
      <c r="ADE32" s="128"/>
      <c r="ADF32" s="128"/>
      <c r="ADG32" s="128"/>
      <c r="ADH32" s="128"/>
      <c r="ADI32" s="128"/>
      <c r="ADJ32" s="128"/>
      <c r="ADK32" s="128"/>
      <c r="ADL32" s="128"/>
      <c r="ADM32" s="128"/>
      <c r="ADN32" s="128"/>
      <c r="ADO32" s="128"/>
      <c r="ADP32" s="128"/>
      <c r="ADQ32" s="128"/>
      <c r="ADR32" s="128"/>
      <c r="ADS32" s="128"/>
      <c r="ADT32" s="128"/>
      <c r="ADU32" s="128"/>
      <c r="ADV32" s="128"/>
      <c r="ADW32" s="128"/>
      <c r="ADX32" s="128"/>
      <c r="ADY32" s="128"/>
      <c r="ADZ32" s="128"/>
      <c r="AEA32" s="128"/>
      <c r="AEB32" s="128"/>
      <c r="AEC32" s="128"/>
      <c r="AED32" s="128"/>
      <c r="AEE32" s="128"/>
      <c r="AEF32" s="128"/>
      <c r="AEG32" s="128"/>
      <c r="AEH32" s="128"/>
      <c r="AEI32" s="128"/>
      <c r="AEJ32" s="128"/>
      <c r="AEK32" s="128"/>
      <c r="AEL32" s="128"/>
      <c r="AEM32" s="128"/>
      <c r="AEN32" s="128"/>
      <c r="AEO32" s="128"/>
      <c r="AEP32" s="128"/>
      <c r="AEQ32" s="128"/>
      <c r="AER32" s="128"/>
      <c r="AES32" s="128"/>
      <c r="AET32" s="128"/>
      <c r="AEU32" s="128"/>
      <c r="AEV32" s="128"/>
      <c r="AEW32" s="128"/>
      <c r="AEX32" s="128"/>
      <c r="AEY32" s="128"/>
      <c r="AEZ32" s="128"/>
      <c r="AFA32" s="128"/>
      <c r="AFB32" s="128"/>
      <c r="AFC32" s="128"/>
      <c r="AFD32" s="128"/>
      <c r="AFE32" s="128"/>
      <c r="AFF32" s="128"/>
      <c r="AFG32" s="128"/>
      <c r="AFH32" s="128"/>
      <c r="AFI32" s="128"/>
      <c r="AFJ32" s="128"/>
      <c r="AFK32" s="128"/>
      <c r="AFL32" s="128"/>
      <c r="AFM32" s="128"/>
      <c r="AFN32" s="128"/>
      <c r="AFO32" s="128"/>
      <c r="AFP32" s="128"/>
      <c r="AFQ32" s="128"/>
      <c r="AFR32" s="128"/>
      <c r="AFS32" s="128"/>
      <c r="AFT32" s="128"/>
      <c r="AFU32" s="128"/>
      <c r="AFV32" s="128"/>
      <c r="AFW32" s="128"/>
      <c r="AFX32" s="128"/>
      <c r="AFY32" s="128"/>
      <c r="AFZ32" s="128"/>
      <c r="AGA32" s="128"/>
      <c r="AGB32" s="128"/>
      <c r="AGC32" s="128"/>
      <c r="AGD32" s="128"/>
      <c r="AGE32" s="128"/>
      <c r="AGF32" s="128"/>
      <c r="AGG32" s="128"/>
      <c r="AGH32" s="128"/>
      <c r="AGI32" s="128"/>
      <c r="AGJ32" s="128"/>
      <c r="AGK32" s="128"/>
      <c r="AGL32" s="128"/>
      <c r="AGM32" s="128"/>
      <c r="AGN32" s="128"/>
      <c r="AGO32" s="128"/>
      <c r="AGP32" s="128"/>
      <c r="AGQ32" s="128"/>
      <c r="AGR32" s="128"/>
      <c r="AGS32" s="128"/>
      <c r="AGT32" s="128"/>
      <c r="AGU32" s="128"/>
      <c r="AGV32" s="128"/>
      <c r="AGW32" s="128"/>
      <c r="AGX32" s="128"/>
      <c r="AGY32" s="128"/>
      <c r="AGZ32" s="128"/>
      <c r="AHA32" s="128"/>
      <c r="AHB32" s="128"/>
      <c r="AHC32" s="128"/>
      <c r="AHD32" s="128"/>
      <c r="AHE32" s="128"/>
      <c r="AHF32" s="128"/>
      <c r="AHG32" s="128"/>
      <c r="AHH32" s="128"/>
      <c r="AHI32" s="128"/>
      <c r="AHJ32" s="128"/>
      <c r="AHK32" s="128"/>
      <c r="AHL32" s="128"/>
      <c r="AHM32" s="128"/>
      <c r="AHN32" s="128"/>
      <c r="AHO32" s="128"/>
      <c r="AHP32" s="128"/>
      <c r="AHQ32" s="128"/>
      <c r="AHR32" s="128"/>
      <c r="AHS32" s="128"/>
      <c r="AHT32" s="128"/>
      <c r="AHU32" s="128"/>
      <c r="AHV32" s="128"/>
      <c r="AHW32" s="128"/>
      <c r="AHX32" s="128"/>
      <c r="AHY32" s="128"/>
      <c r="AHZ32" s="128"/>
      <c r="AIA32" s="128"/>
      <c r="AIB32" s="128"/>
      <c r="AIC32" s="128"/>
      <c r="AID32" s="128"/>
      <c r="AIE32" s="128"/>
      <c r="AIF32" s="128"/>
      <c r="AIG32" s="128"/>
      <c r="AIH32" s="128"/>
      <c r="AII32" s="128"/>
      <c r="AIJ32" s="128"/>
      <c r="AIK32" s="128"/>
      <c r="AIL32" s="128"/>
      <c r="AIM32" s="128"/>
      <c r="AIN32" s="128"/>
      <c r="AIO32" s="128"/>
      <c r="AIP32" s="128"/>
      <c r="AIQ32" s="128"/>
      <c r="AIR32" s="128"/>
      <c r="AIS32" s="128"/>
      <c r="AIT32" s="128"/>
      <c r="AIU32" s="128"/>
      <c r="AIV32" s="128"/>
      <c r="AIW32" s="128"/>
      <c r="AIX32" s="128"/>
      <c r="AIY32" s="128"/>
      <c r="AIZ32" s="128"/>
      <c r="AJA32" s="128"/>
      <c r="AJB32" s="128"/>
      <c r="AJC32" s="128"/>
      <c r="AJD32" s="128"/>
      <c r="AJE32" s="128"/>
      <c r="AJF32" s="128"/>
      <c r="AJG32" s="128"/>
      <c r="AJH32" s="128"/>
      <c r="AJI32" s="128"/>
      <c r="AJJ32" s="128"/>
      <c r="AJK32" s="128"/>
      <c r="AJL32" s="128"/>
      <c r="AJM32" s="128"/>
      <c r="AJN32" s="128"/>
      <c r="AJO32" s="128"/>
      <c r="AJP32" s="128"/>
      <c r="AJQ32" s="128"/>
      <c r="AJR32" s="128"/>
      <c r="AJS32" s="128"/>
      <c r="AJT32" s="128"/>
      <c r="AJU32" s="128"/>
      <c r="AJV32" s="128"/>
      <c r="AJW32" s="128"/>
      <c r="AJX32" s="128"/>
      <c r="AJY32" s="128"/>
      <c r="AJZ32" s="128"/>
      <c r="AKA32" s="128"/>
      <c r="AKB32" s="128"/>
      <c r="AKC32" s="128"/>
      <c r="AKD32" s="128"/>
      <c r="AKE32" s="128"/>
      <c r="AKF32" s="128"/>
      <c r="AKG32" s="128"/>
      <c r="AKH32" s="128"/>
      <c r="AKI32" s="128"/>
      <c r="AKJ32" s="128"/>
      <c r="AKK32" s="128"/>
      <c r="AKL32" s="128"/>
      <c r="AKM32" s="128"/>
      <c r="AKN32" s="128"/>
      <c r="AKO32" s="128"/>
      <c r="AKP32" s="128"/>
      <c r="AKQ32" s="128"/>
      <c r="AKR32" s="128"/>
      <c r="AKS32" s="128"/>
      <c r="AKT32" s="128"/>
      <c r="AKU32" s="128"/>
      <c r="AKV32" s="128"/>
      <c r="AKW32" s="128"/>
      <c r="AKX32" s="128"/>
      <c r="AKY32" s="128"/>
      <c r="AKZ32" s="128"/>
      <c r="ALA32" s="128"/>
      <c r="ALB32" s="128"/>
      <c r="ALC32" s="128"/>
      <c r="ALD32" s="128"/>
      <c r="ALE32" s="128"/>
      <c r="ALF32" s="128"/>
      <c r="ALG32" s="128"/>
      <c r="ALH32" s="128"/>
      <c r="ALI32" s="128"/>
      <c r="ALJ32" s="128"/>
      <c r="ALK32" s="128"/>
      <c r="ALL32" s="128"/>
      <c r="ALM32" s="128"/>
      <c r="ALN32" s="128"/>
      <c r="ALO32" s="128"/>
      <c r="ALP32" s="128"/>
      <c r="ALQ32" s="128"/>
      <c r="ALR32" s="128"/>
      <c r="ALS32" s="128"/>
      <c r="ALT32" s="128"/>
      <c r="ALU32" s="128"/>
      <c r="ALV32" s="128"/>
      <c r="ALW32" s="128"/>
      <c r="ALX32" s="128"/>
      <c r="ALY32" s="128"/>
      <c r="ALZ32" s="128"/>
      <c r="AMA32" s="128"/>
      <c r="AMB32" s="128"/>
      <c r="AMC32" s="128"/>
      <c r="AMD32" s="128"/>
      <c r="AME32" s="128"/>
      <c r="AMF32" s="128"/>
      <c r="AMG32" s="128"/>
      <c r="AMH32" s="128"/>
      <c r="AMI32" s="128"/>
      <c r="AMJ32" s="128"/>
    </row>
    <row r="33" customFormat="false" ht="13.4" hidden="false" customHeight="false" outlineLevel="0" collapsed="false">
      <c r="A33" s="127" t="s">
        <v>258</v>
      </c>
      <c r="B33" s="167" t="n">
        <f aca="false">B32*$I$28</f>
        <v>20.2016235945514</v>
      </c>
      <c r="C33" s="155" t="n">
        <f aca="false">C32*$I$28</f>
        <v>30.3024353918272</v>
      </c>
      <c r="D33" s="168" t="n">
        <f aca="false">D32*$I$28</f>
        <v>60.6048707836543</v>
      </c>
      <c r="E33" s="169" t="n">
        <f aca="false">E32*$I$28</f>
        <v>121.209741567309</v>
      </c>
      <c r="F33" s="139"/>
      <c r="G33" s="128"/>
      <c r="H33" s="31" t="s">
        <v>259</v>
      </c>
      <c r="I33" s="130" t="n">
        <f aca="false">0.124*2</f>
        <v>0.248</v>
      </c>
      <c r="K33" s="128"/>
      <c r="L33" s="8" t="s">
        <v>201</v>
      </c>
      <c r="M33" s="139"/>
      <c r="N33" s="128"/>
      <c r="O33" s="128"/>
      <c r="P33" s="128"/>
      <c r="Q33" s="128"/>
      <c r="R33" s="128"/>
      <c r="S33" s="128"/>
      <c r="T33" s="128"/>
      <c r="U33" s="128"/>
      <c r="V33" s="128"/>
      <c r="W33" s="128"/>
      <c r="X33" s="128"/>
      <c r="Y33" s="128"/>
      <c r="Z33" s="128"/>
      <c r="AA33" s="128"/>
      <c r="AB33" s="128"/>
      <c r="AC33" s="128"/>
      <c r="AD33" s="128"/>
      <c r="AE33" s="128"/>
      <c r="AF33" s="128"/>
      <c r="AG33" s="128"/>
      <c r="AH33" s="128"/>
      <c r="AI33" s="128"/>
      <c r="AJ33" s="128"/>
      <c r="AK33" s="128"/>
      <c r="AL33" s="128"/>
      <c r="AM33" s="128"/>
      <c r="AN33" s="128"/>
      <c r="AO33" s="128"/>
      <c r="AP33" s="128"/>
      <c r="AQ33" s="128"/>
      <c r="AR33" s="128"/>
      <c r="AS33" s="128"/>
      <c r="AT33" s="128"/>
      <c r="AU33" s="128"/>
      <c r="AV33" s="128"/>
      <c r="AW33" s="128"/>
      <c r="AX33" s="128"/>
      <c r="AY33" s="128"/>
      <c r="AZ33" s="128"/>
      <c r="BA33" s="128"/>
      <c r="BB33" s="128"/>
      <c r="BC33" s="128"/>
      <c r="BD33" s="128"/>
      <c r="BE33" s="128"/>
      <c r="BF33" s="128"/>
      <c r="BG33" s="128"/>
      <c r="BH33" s="128"/>
      <c r="BI33" s="128"/>
      <c r="BJ33" s="128"/>
      <c r="BK33" s="128"/>
      <c r="BL33" s="128"/>
      <c r="BM33" s="128"/>
      <c r="BN33" s="128"/>
      <c r="BO33" s="128"/>
      <c r="BP33" s="128"/>
      <c r="BQ33" s="128"/>
      <c r="BR33" s="128"/>
      <c r="BS33" s="128"/>
      <c r="BT33" s="128"/>
      <c r="BU33" s="128"/>
      <c r="BV33" s="128"/>
      <c r="BW33" s="128"/>
      <c r="BX33" s="128"/>
      <c r="BY33" s="128"/>
      <c r="BZ33" s="128"/>
      <c r="CA33" s="128"/>
      <c r="CB33" s="128"/>
      <c r="CC33" s="128"/>
      <c r="CD33" s="128"/>
      <c r="CE33" s="128"/>
      <c r="CF33" s="128"/>
      <c r="CG33" s="128"/>
      <c r="CH33" s="128"/>
      <c r="CI33" s="128"/>
      <c r="CJ33" s="128"/>
      <c r="CK33" s="128"/>
      <c r="CL33" s="128"/>
      <c r="CM33" s="128"/>
      <c r="CN33" s="128"/>
      <c r="CO33" s="128"/>
      <c r="CP33" s="128"/>
      <c r="CQ33" s="128"/>
      <c r="CR33" s="128"/>
      <c r="CS33" s="128"/>
      <c r="CT33" s="128"/>
      <c r="CU33" s="128"/>
      <c r="CV33" s="128"/>
      <c r="CW33" s="128"/>
      <c r="CX33" s="128"/>
      <c r="CY33" s="128"/>
      <c r="CZ33" s="128"/>
      <c r="DA33" s="128"/>
      <c r="DB33" s="128"/>
      <c r="DC33" s="128"/>
      <c r="DD33" s="128"/>
      <c r="DE33" s="128"/>
      <c r="DF33" s="128"/>
      <c r="DG33" s="128"/>
      <c r="DH33" s="128"/>
      <c r="DI33" s="128"/>
      <c r="DJ33" s="128"/>
      <c r="DK33" s="128"/>
      <c r="DL33" s="128"/>
      <c r="DM33" s="128"/>
      <c r="DN33" s="128"/>
      <c r="DO33" s="128"/>
      <c r="DP33" s="128"/>
      <c r="DQ33" s="128"/>
      <c r="DR33" s="128"/>
      <c r="DS33" s="128"/>
      <c r="DT33" s="128"/>
      <c r="DU33" s="128"/>
      <c r="DV33" s="128"/>
      <c r="DW33" s="128"/>
      <c r="DX33" s="128"/>
      <c r="DY33" s="128"/>
      <c r="DZ33" s="128"/>
      <c r="EA33" s="128"/>
      <c r="EB33" s="128"/>
      <c r="EC33" s="128"/>
      <c r="ED33" s="128"/>
      <c r="EE33" s="128"/>
      <c r="EF33" s="128"/>
      <c r="EG33" s="128"/>
      <c r="EH33" s="128"/>
      <c r="EI33" s="128"/>
      <c r="EJ33" s="128"/>
      <c r="EK33" s="128"/>
      <c r="EL33" s="128"/>
      <c r="EM33" s="128"/>
      <c r="EN33" s="128"/>
      <c r="EO33" s="128"/>
      <c r="EP33" s="128"/>
      <c r="EQ33" s="128"/>
      <c r="ER33" s="128"/>
      <c r="ES33" s="128"/>
      <c r="ET33" s="128"/>
      <c r="EU33" s="128"/>
      <c r="EV33" s="128"/>
      <c r="EW33" s="128"/>
      <c r="EX33" s="128"/>
      <c r="EY33" s="128"/>
      <c r="EZ33" s="128"/>
      <c r="FA33" s="128"/>
      <c r="FB33" s="128"/>
      <c r="FC33" s="128"/>
      <c r="FD33" s="128"/>
      <c r="FE33" s="128"/>
      <c r="FF33" s="128"/>
      <c r="FG33" s="128"/>
      <c r="FH33" s="128"/>
      <c r="FI33" s="128"/>
      <c r="FJ33" s="128"/>
      <c r="FK33" s="128"/>
      <c r="FL33" s="128"/>
      <c r="FM33" s="128"/>
      <c r="FN33" s="128"/>
      <c r="FO33" s="128"/>
      <c r="FP33" s="128"/>
      <c r="FQ33" s="128"/>
      <c r="FR33" s="128"/>
      <c r="FS33" s="128"/>
      <c r="FT33" s="128"/>
      <c r="FU33" s="128"/>
      <c r="FV33" s="128"/>
      <c r="FW33" s="128"/>
      <c r="FX33" s="128"/>
      <c r="FY33" s="128"/>
      <c r="FZ33" s="128"/>
      <c r="GA33" s="128"/>
      <c r="GB33" s="128"/>
      <c r="GC33" s="128"/>
      <c r="GD33" s="128"/>
      <c r="GE33" s="128"/>
      <c r="GF33" s="128"/>
      <c r="GG33" s="128"/>
      <c r="GH33" s="128"/>
      <c r="GI33" s="128"/>
      <c r="GJ33" s="128"/>
      <c r="GK33" s="128"/>
      <c r="GL33" s="128"/>
      <c r="GM33" s="128"/>
      <c r="GN33" s="128"/>
      <c r="GO33" s="128"/>
      <c r="GP33" s="128"/>
      <c r="GQ33" s="128"/>
      <c r="GR33" s="128"/>
      <c r="GS33" s="128"/>
      <c r="GT33" s="128"/>
      <c r="GU33" s="128"/>
      <c r="GV33" s="128"/>
      <c r="GW33" s="128"/>
      <c r="GX33" s="128"/>
      <c r="GY33" s="128"/>
      <c r="GZ33" s="128"/>
      <c r="HA33" s="128"/>
      <c r="HB33" s="128"/>
      <c r="HC33" s="128"/>
      <c r="HD33" s="128"/>
      <c r="HE33" s="128"/>
      <c r="HF33" s="128"/>
      <c r="HG33" s="128"/>
      <c r="HH33" s="128"/>
      <c r="HI33" s="128"/>
      <c r="HJ33" s="128"/>
      <c r="HK33" s="128"/>
      <c r="HL33" s="128"/>
      <c r="HM33" s="128"/>
      <c r="HN33" s="128"/>
      <c r="HO33" s="128"/>
      <c r="HP33" s="128"/>
      <c r="HQ33" s="128"/>
      <c r="HR33" s="128"/>
      <c r="HS33" s="128"/>
      <c r="HT33" s="128"/>
      <c r="HU33" s="128"/>
      <c r="HV33" s="128"/>
      <c r="HW33" s="128"/>
      <c r="HX33" s="128"/>
      <c r="HY33" s="128"/>
      <c r="HZ33" s="128"/>
      <c r="IA33" s="128"/>
      <c r="IB33" s="128"/>
      <c r="IC33" s="128"/>
      <c r="ID33" s="128"/>
      <c r="IE33" s="128"/>
      <c r="IF33" s="128"/>
      <c r="IG33" s="128"/>
      <c r="IH33" s="128"/>
      <c r="II33" s="128"/>
      <c r="IJ33" s="128"/>
      <c r="IK33" s="128"/>
      <c r="IL33" s="128"/>
      <c r="IM33" s="128"/>
      <c r="IN33" s="128"/>
      <c r="IO33" s="128"/>
      <c r="IP33" s="128"/>
      <c r="IQ33" s="128"/>
      <c r="IR33" s="128"/>
      <c r="IS33" s="128"/>
      <c r="IT33" s="128"/>
      <c r="IU33" s="128"/>
      <c r="IV33" s="128"/>
      <c r="IW33" s="128"/>
      <c r="IX33" s="128"/>
      <c r="IY33" s="128"/>
      <c r="IZ33" s="128"/>
      <c r="JA33" s="128"/>
      <c r="JB33" s="128"/>
      <c r="JC33" s="128"/>
      <c r="JD33" s="128"/>
      <c r="JE33" s="128"/>
      <c r="JF33" s="128"/>
      <c r="JG33" s="128"/>
      <c r="JH33" s="128"/>
      <c r="JI33" s="128"/>
      <c r="JJ33" s="128"/>
      <c r="JK33" s="128"/>
      <c r="JL33" s="128"/>
      <c r="JM33" s="128"/>
      <c r="JN33" s="128"/>
      <c r="JO33" s="128"/>
      <c r="JP33" s="128"/>
      <c r="JQ33" s="128"/>
      <c r="JR33" s="128"/>
      <c r="JS33" s="128"/>
      <c r="JT33" s="128"/>
      <c r="JU33" s="128"/>
      <c r="JV33" s="128"/>
      <c r="JW33" s="128"/>
      <c r="JX33" s="128"/>
      <c r="JY33" s="128"/>
      <c r="JZ33" s="128"/>
      <c r="KA33" s="128"/>
      <c r="KB33" s="128"/>
      <c r="KC33" s="128"/>
      <c r="KD33" s="128"/>
      <c r="KE33" s="128"/>
      <c r="KF33" s="128"/>
      <c r="KG33" s="128"/>
      <c r="KH33" s="128"/>
      <c r="KI33" s="128"/>
      <c r="KJ33" s="128"/>
      <c r="KK33" s="128"/>
      <c r="KL33" s="128"/>
      <c r="KM33" s="128"/>
      <c r="KN33" s="128"/>
      <c r="KO33" s="128"/>
      <c r="KP33" s="128"/>
      <c r="KQ33" s="128"/>
      <c r="KR33" s="128"/>
      <c r="KS33" s="128"/>
      <c r="KT33" s="128"/>
      <c r="KU33" s="128"/>
      <c r="KV33" s="128"/>
      <c r="KW33" s="128"/>
      <c r="KX33" s="128"/>
      <c r="KY33" s="128"/>
      <c r="KZ33" s="128"/>
      <c r="LA33" s="128"/>
      <c r="LB33" s="128"/>
      <c r="LC33" s="128"/>
      <c r="LD33" s="128"/>
      <c r="LE33" s="128"/>
      <c r="LF33" s="128"/>
      <c r="LG33" s="128"/>
      <c r="LH33" s="128"/>
      <c r="LI33" s="128"/>
      <c r="LJ33" s="128"/>
      <c r="LK33" s="128"/>
      <c r="LL33" s="128"/>
      <c r="LM33" s="128"/>
      <c r="LN33" s="128"/>
      <c r="LO33" s="128"/>
      <c r="LP33" s="128"/>
      <c r="LQ33" s="128"/>
      <c r="LR33" s="128"/>
      <c r="LS33" s="128"/>
      <c r="LT33" s="128"/>
      <c r="LU33" s="128"/>
      <c r="LV33" s="128"/>
      <c r="LW33" s="128"/>
      <c r="LX33" s="128"/>
      <c r="LY33" s="128"/>
      <c r="LZ33" s="128"/>
      <c r="MA33" s="128"/>
      <c r="MB33" s="128"/>
      <c r="MC33" s="128"/>
      <c r="MD33" s="128"/>
      <c r="ME33" s="128"/>
      <c r="MF33" s="128"/>
      <c r="MG33" s="128"/>
      <c r="MH33" s="128"/>
      <c r="MI33" s="128"/>
      <c r="MJ33" s="128"/>
      <c r="MK33" s="128"/>
      <c r="ML33" s="128"/>
      <c r="MM33" s="128"/>
      <c r="MN33" s="128"/>
      <c r="MO33" s="128"/>
      <c r="MP33" s="128"/>
      <c r="MQ33" s="128"/>
      <c r="MR33" s="128"/>
      <c r="MS33" s="128"/>
      <c r="MT33" s="128"/>
      <c r="MU33" s="128"/>
      <c r="MV33" s="128"/>
      <c r="MW33" s="128"/>
      <c r="MX33" s="128"/>
      <c r="MY33" s="128"/>
      <c r="MZ33" s="128"/>
      <c r="NA33" s="128"/>
      <c r="NB33" s="128"/>
      <c r="NC33" s="128"/>
      <c r="ND33" s="128"/>
      <c r="NE33" s="128"/>
      <c r="NF33" s="128"/>
      <c r="NG33" s="128"/>
      <c r="NH33" s="128"/>
      <c r="NI33" s="128"/>
      <c r="NJ33" s="128"/>
      <c r="NK33" s="128"/>
      <c r="NL33" s="128"/>
      <c r="NM33" s="128"/>
      <c r="NN33" s="128"/>
      <c r="NO33" s="128"/>
      <c r="NP33" s="128"/>
      <c r="NQ33" s="128"/>
      <c r="NR33" s="128"/>
      <c r="NS33" s="128"/>
      <c r="NT33" s="128"/>
      <c r="NU33" s="128"/>
      <c r="NV33" s="128"/>
      <c r="NW33" s="128"/>
      <c r="NX33" s="128"/>
      <c r="NY33" s="128"/>
      <c r="NZ33" s="128"/>
      <c r="OA33" s="128"/>
      <c r="OB33" s="128"/>
      <c r="OC33" s="128"/>
      <c r="OD33" s="128"/>
      <c r="OE33" s="128"/>
      <c r="OF33" s="128"/>
      <c r="OG33" s="128"/>
      <c r="OH33" s="128"/>
      <c r="OI33" s="128"/>
      <c r="OJ33" s="128"/>
      <c r="OK33" s="128"/>
      <c r="OL33" s="128"/>
      <c r="OM33" s="128"/>
      <c r="ON33" s="128"/>
      <c r="OO33" s="128"/>
      <c r="OP33" s="128"/>
      <c r="OQ33" s="128"/>
      <c r="OR33" s="128"/>
      <c r="OS33" s="128"/>
      <c r="OT33" s="128"/>
      <c r="OU33" s="128"/>
      <c r="OV33" s="128"/>
      <c r="OW33" s="128"/>
      <c r="OX33" s="128"/>
      <c r="OY33" s="128"/>
      <c r="OZ33" s="128"/>
      <c r="PA33" s="128"/>
      <c r="PB33" s="128"/>
      <c r="PC33" s="128"/>
      <c r="PD33" s="128"/>
      <c r="PE33" s="128"/>
      <c r="PF33" s="128"/>
      <c r="PG33" s="128"/>
      <c r="PH33" s="128"/>
      <c r="PI33" s="128"/>
      <c r="PJ33" s="128"/>
      <c r="PK33" s="128"/>
      <c r="PL33" s="128"/>
      <c r="PM33" s="128"/>
      <c r="PN33" s="128"/>
      <c r="PO33" s="128"/>
      <c r="PP33" s="128"/>
      <c r="PQ33" s="128"/>
      <c r="PR33" s="128"/>
      <c r="PS33" s="128"/>
      <c r="PT33" s="128"/>
      <c r="PU33" s="128"/>
      <c r="PV33" s="128"/>
      <c r="PW33" s="128"/>
      <c r="PX33" s="128"/>
      <c r="PY33" s="128"/>
      <c r="PZ33" s="128"/>
      <c r="QA33" s="128"/>
      <c r="QB33" s="128"/>
      <c r="QC33" s="128"/>
      <c r="QD33" s="128"/>
      <c r="QE33" s="128"/>
      <c r="QF33" s="128"/>
      <c r="QG33" s="128"/>
      <c r="QH33" s="128"/>
      <c r="QI33" s="128"/>
      <c r="QJ33" s="128"/>
      <c r="QK33" s="128"/>
      <c r="QL33" s="128"/>
      <c r="QM33" s="128"/>
      <c r="QN33" s="128"/>
      <c r="QO33" s="128"/>
      <c r="QP33" s="128"/>
      <c r="QQ33" s="128"/>
      <c r="QR33" s="128"/>
      <c r="QS33" s="128"/>
      <c r="QT33" s="128"/>
      <c r="QU33" s="128"/>
      <c r="QV33" s="128"/>
      <c r="QW33" s="128"/>
      <c r="QX33" s="128"/>
      <c r="QY33" s="128"/>
      <c r="QZ33" s="128"/>
      <c r="RA33" s="128"/>
      <c r="RB33" s="128"/>
      <c r="RC33" s="128"/>
      <c r="RD33" s="128"/>
      <c r="RE33" s="128"/>
      <c r="RF33" s="128"/>
      <c r="RG33" s="128"/>
      <c r="RH33" s="128"/>
      <c r="RI33" s="128"/>
      <c r="RJ33" s="128"/>
      <c r="RK33" s="128"/>
      <c r="RL33" s="128"/>
      <c r="RM33" s="128"/>
      <c r="RN33" s="128"/>
      <c r="RO33" s="128"/>
      <c r="RP33" s="128"/>
      <c r="RQ33" s="128"/>
      <c r="RR33" s="128"/>
      <c r="RS33" s="128"/>
      <c r="RT33" s="128"/>
      <c r="RU33" s="128"/>
      <c r="RV33" s="128"/>
      <c r="RW33" s="128"/>
      <c r="RX33" s="128"/>
      <c r="RY33" s="128"/>
      <c r="RZ33" s="128"/>
      <c r="SA33" s="128"/>
      <c r="SB33" s="128"/>
      <c r="SC33" s="128"/>
      <c r="SD33" s="128"/>
      <c r="SE33" s="128"/>
      <c r="SF33" s="128"/>
      <c r="SG33" s="128"/>
      <c r="SH33" s="128"/>
      <c r="SI33" s="128"/>
      <c r="SJ33" s="128"/>
      <c r="SK33" s="128"/>
      <c r="SL33" s="128"/>
      <c r="SM33" s="128"/>
      <c r="SN33" s="128"/>
      <c r="SO33" s="128"/>
      <c r="SP33" s="128"/>
      <c r="SQ33" s="128"/>
      <c r="SR33" s="128"/>
      <c r="SS33" s="128"/>
      <c r="ST33" s="128"/>
      <c r="SU33" s="128"/>
      <c r="SV33" s="128"/>
      <c r="SW33" s="128"/>
      <c r="SX33" s="128"/>
      <c r="SY33" s="128"/>
      <c r="SZ33" s="128"/>
      <c r="TA33" s="128"/>
      <c r="TB33" s="128"/>
      <c r="TC33" s="128"/>
      <c r="TD33" s="128"/>
      <c r="TE33" s="128"/>
      <c r="TF33" s="128"/>
      <c r="TG33" s="128"/>
      <c r="TH33" s="128"/>
      <c r="TI33" s="128"/>
      <c r="TJ33" s="128"/>
      <c r="TK33" s="128"/>
      <c r="TL33" s="128"/>
      <c r="TM33" s="128"/>
      <c r="TN33" s="128"/>
      <c r="TO33" s="128"/>
      <c r="TP33" s="128"/>
      <c r="TQ33" s="128"/>
      <c r="TR33" s="128"/>
      <c r="TS33" s="128"/>
      <c r="TT33" s="128"/>
      <c r="TU33" s="128"/>
      <c r="TV33" s="128"/>
      <c r="TW33" s="128"/>
      <c r="TX33" s="128"/>
      <c r="TY33" s="128"/>
      <c r="TZ33" s="128"/>
      <c r="UA33" s="128"/>
      <c r="UB33" s="128"/>
      <c r="UC33" s="128"/>
      <c r="UD33" s="128"/>
      <c r="UE33" s="128"/>
      <c r="UF33" s="128"/>
      <c r="UG33" s="128"/>
      <c r="UH33" s="128"/>
      <c r="UI33" s="128"/>
      <c r="UJ33" s="128"/>
      <c r="UK33" s="128"/>
      <c r="UL33" s="128"/>
      <c r="UM33" s="128"/>
      <c r="UN33" s="128"/>
      <c r="UO33" s="128"/>
      <c r="UP33" s="128"/>
      <c r="UQ33" s="128"/>
      <c r="UR33" s="128"/>
      <c r="US33" s="128"/>
      <c r="UT33" s="128"/>
      <c r="UU33" s="128"/>
      <c r="UV33" s="128"/>
      <c r="UW33" s="128"/>
      <c r="UX33" s="128"/>
      <c r="UY33" s="128"/>
      <c r="UZ33" s="128"/>
      <c r="VA33" s="128"/>
      <c r="VB33" s="128"/>
      <c r="VC33" s="128"/>
      <c r="VD33" s="128"/>
      <c r="VE33" s="128"/>
      <c r="VF33" s="128"/>
      <c r="VG33" s="128"/>
      <c r="VH33" s="128"/>
      <c r="VI33" s="128"/>
      <c r="VJ33" s="128"/>
      <c r="VK33" s="128"/>
      <c r="VL33" s="128"/>
      <c r="VM33" s="128"/>
      <c r="VN33" s="128"/>
      <c r="VO33" s="128"/>
      <c r="VP33" s="128"/>
      <c r="VQ33" s="128"/>
      <c r="VR33" s="128"/>
      <c r="VS33" s="128"/>
      <c r="VT33" s="128"/>
      <c r="VU33" s="128"/>
      <c r="VV33" s="128"/>
      <c r="VW33" s="128"/>
      <c r="VX33" s="128"/>
      <c r="VY33" s="128"/>
      <c r="VZ33" s="128"/>
      <c r="WA33" s="128"/>
      <c r="WB33" s="128"/>
      <c r="WC33" s="128"/>
      <c r="WD33" s="128"/>
      <c r="WE33" s="128"/>
      <c r="WF33" s="128"/>
      <c r="WG33" s="128"/>
      <c r="WH33" s="128"/>
      <c r="WI33" s="128"/>
      <c r="WJ33" s="128"/>
      <c r="WK33" s="128"/>
      <c r="WL33" s="128"/>
      <c r="WM33" s="128"/>
      <c r="WN33" s="128"/>
      <c r="WO33" s="128"/>
      <c r="WP33" s="128"/>
      <c r="WQ33" s="128"/>
      <c r="WR33" s="128"/>
      <c r="WS33" s="128"/>
      <c r="WT33" s="128"/>
      <c r="WU33" s="128"/>
      <c r="WV33" s="128"/>
      <c r="WW33" s="128"/>
      <c r="WX33" s="128"/>
      <c r="WY33" s="128"/>
      <c r="WZ33" s="128"/>
      <c r="XA33" s="128"/>
      <c r="XB33" s="128"/>
      <c r="XC33" s="128"/>
      <c r="XD33" s="128"/>
      <c r="XE33" s="128"/>
      <c r="XF33" s="128"/>
      <c r="XG33" s="128"/>
      <c r="XH33" s="128"/>
      <c r="XI33" s="128"/>
      <c r="XJ33" s="128"/>
      <c r="XK33" s="128"/>
      <c r="XL33" s="128"/>
      <c r="XM33" s="128"/>
      <c r="XN33" s="128"/>
      <c r="XO33" s="128"/>
      <c r="XP33" s="128"/>
      <c r="XQ33" s="128"/>
      <c r="XR33" s="128"/>
      <c r="XS33" s="128"/>
      <c r="XT33" s="128"/>
      <c r="XU33" s="128"/>
      <c r="XV33" s="128"/>
      <c r="XW33" s="128"/>
      <c r="XX33" s="128"/>
      <c r="XY33" s="128"/>
      <c r="XZ33" s="128"/>
      <c r="YA33" s="128"/>
      <c r="YB33" s="128"/>
      <c r="YC33" s="128"/>
      <c r="YD33" s="128"/>
      <c r="YE33" s="128"/>
      <c r="YF33" s="128"/>
      <c r="YG33" s="128"/>
      <c r="YH33" s="128"/>
      <c r="YI33" s="128"/>
      <c r="YJ33" s="128"/>
      <c r="YK33" s="128"/>
      <c r="YL33" s="128"/>
      <c r="YM33" s="128"/>
      <c r="YN33" s="128"/>
      <c r="YO33" s="128"/>
      <c r="YP33" s="128"/>
      <c r="YQ33" s="128"/>
      <c r="YR33" s="128"/>
      <c r="YS33" s="128"/>
      <c r="YT33" s="128"/>
      <c r="YU33" s="128"/>
      <c r="YV33" s="128"/>
      <c r="YW33" s="128"/>
      <c r="YX33" s="128"/>
      <c r="YY33" s="128"/>
      <c r="YZ33" s="128"/>
      <c r="ZA33" s="128"/>
      <c r="ZB33" s="128"/>
      <c r="ZC33" s="128"/>
      <c r="ZD33" s="128"/>
      <c r="ZE33" s="128"/>
      <c r="ZF33" s="128"/>
      <c r="ZG33" s="128"/>
      <c r="ZH33" s="128"/>
      <c r="ZI33" s="128"/>
      <c r="ZJ33" s="128"/>
      <c r="ZK33" s="128"/>
      <c r="ZL33" s="128"/>
      <c r="ZM33" s="128"/>
      <c r="ZN33" s="128"/>
      <c r="ZO33" s="128"/>
      <c r="ZP33" s="128"/>
      <c r="ZQ33" s="128"/>
      <c r="ZR33" s="128"/>
      <c r="ZS33" s="128"/>
      <c r="ZT33" s="128"/>
      <c r="ZU33" s="128"/>
      <c r="ZV33" s="128"/>
      <c r="ZW33" s="128"/>
      <c r="ZX33" s="128"/>
      <c r="ZY33" s="128"/>
      <c r="ZZ33" s="128"/>
      <c r="AAA33" s="128"/>
      <c r="AAB33" s="128"/>
      <c r="AAC33" s="128"/>
      <c r="AAD33" s="128"/>
      <c r="AAE33" s="128"/>
      <c r="AAF33" s="128"/>
      <c r="AAG33" s="128"/>
      <c r="AAH33" s="128"/>
      <c r="AAI33" s="128"/>
      <c r="AAJ33" s="128"/>
      <c r="AAK33" s="128"/>
      <c r="AAL33" s="128"/>
      <c r="AAM33" s="128"/>
      <c r="AAN33" s="128"/>
      <c r="AAO33" s="128"/>
      <c r="AAP33" s="128"/>
      <c r="AAQ33" s="128"/>
      <c r="AAR33" s="128"/>
      <c r="AAS33" s="128"/>
      <c r="AAT33" s="128"/>
      <c r="AAU33" s="128"/>
      <c r="AAV33" s="128"/>
      <c r="AAW33" s="128"/>
      <c r="AAX33" s="128"/>
      <c r="AAY33" s="128"/>
      <c r="AAZ33" s="128"/>
      <c r="ABA33" s="128"/>
      <c r="ABB33" s="128"/>
      <c r="ABC33" s="128"/>
      <c r="ABD33" s="128"/>
      <c r="ABE33" s="128"/>
      <c r="ABF33" s="128"/>
      <c r="ABG33" s="128"/>
      <c r="ABH33" s="128"/>
      <c r="ABI33" s="128"/>
      <c r="ABJ33" s="128"/>
      <c r="ABK33" s="128"/>
      <c r="ABL33" s="128"/>
      <c r="ABM33" s="128"/>
      <c r="ABN33" s="128"/>
      <c r="ABO33" s="128"/>
      <c r="ABP33" s="128"/>
      <c r="ABQ33" s="128"/>
      <c r="ABR33" s="128"/>
      <c r="ABS33" s="128"/>
      <c r="ABT33" s="128"/>
      <c r="ABU33" s="128"/>
      <c r="ABV33" s="128"/>
      <c r="ABW33" s="128"/>
      <c r="ABX33" s="128"/>
      <c r="ABY33" s="128"/>
      <c r="ABZ33" s="128"/>
      <c r="ACA33" s="128"/>
      <c r="ACB33" s="128"/>
      <c r="ACC33" s="128"/>
      <c r="ACD33" s="128"/>
      <c r="ACE33" s="128"/>
      <c r="ACF33" s="128"/>
      <c r="ACG33" s="128"/>
      <c r="ACH33" s="128"/>
      <c r="ACI33" s="128"/>
      <c r="ACJ33" s="128"/>
      <c r="ACK33" s="128"/>
      <c r="ACL33" s="128"/>
      <c r="ACM33" s="128"/>
      <c r="ACN33" s="128"/>
      <c r="ACO33" s="128"/>
      <c r="ACP33" s="128"/>
      <c r="ACQ33" s="128"/>
      <c r="ACR33" s="128"/>
      <c r="ACS33" s="128"/>
      <c r="ACT33" s="128"/>
      <c r="ACU33" s="128"/>
      <c r="ACV33" s="128"/>
      <c r="ACW33" s="128"/>
      <c r="ACX33" s="128"/>
      <c r="ACY33" s="128"/>
      <c r="ACZ33" s="128"/>
      <c r="ADA33" s="128"/>
      <c r="ADB33" s="128"/>
      <c r="ADC33" s="128"/>
      <c r="ADD33" s="128"/>
      <c r="ADE33" s="128"/>
      <c r="ADF33" s="128"/>
      <c r="ADG33" s="128"/>
      <c r="ADH33" s="128"/>
      <c r="ADI33" s="128"/>
      <c r="ADJ33" s="128"/>
      <c r="ADK33" s="128"/>
      <c r="ADL33" s="128"/>
      <c r="ADM33" s="128"/>
      <c r="ADN33" s="128"/>
      <c r="ADO33" s="128"/>
      <c r="ADP33" s="128"/>
      <c r="ADQ33" s="128"/>
      <c r="ADR33" s="128"/>
      <c r="ADS33" s="128"/>
      <c r="ADT33" s="128"/>
      <c r="ADU33" s="128"/>
      <c r="ADV33" s="128"/>
      <c r="ADW33" s="128"/>
      <c r="ADX33" s="128"/>
      <c r="ADY33" s="128"/>
      <c r="ADZ33" s="128"/>
      <c r="AEA33" s="128"/>
      <c r="AEB33" s="128"/>
      <c r="AEC33" s="128"/>
      <c r="AED33" s="128"/>
      <c r="AEE33" s="128"/>
      <c r="AEF33" s="128"/>
      <c r="AEG33" s="128"/>
      <c r="AEH33" s="128"/>
      <c r="AEI33" s="128"/>
      <c r="AEJ33" s="128"/>
      <c r="AEK33" s="128"/>
      <c r="AEL33" s="128"/>
      <c r="AEM33" s="128"/>
      <c r="AEN33" s="128"/>
      <c r="AEO33" s="128"/>
      <c r="AEP33" s="128"/>
      <c r="AEQ33" s="128"/>
      <c r="AER33" s="128"/>
      <c r="AES33" s="128"/>
      <c r="AET33" s="128"/>
      <c r="AEU33" s="128"/>
      <c r="AEV33" s="128"/>
      <c r="AEW33" s="128"/>
      <c r="AEX33" s="128"/>
      <c r="AEY33" s="128"/>
      <c r="AEZ33" s="128"/>
      <c r="AFA33" s="128"/>
      <c r="AFB33" s="128"/>
      <c r="AFC33" s="128"/>
      <c r="AFD33" s="128"/>
      <c r="AFE33" s="128"/>
      <c r="AFF33" s="128"/>
      <c r="AFG33" s="128"/>
      <c r="AFH33" s="128"/>
      <c r="AFI33" s="128"/>
      <c r="AFJ33" s="128"/>
      <c r="AFK33" s="128"/>
      <c r="AFL33" s="128"/>
      <c r="AFM33" s="128"/>
      <c r="AFN33" s="128"/>
      <c r="AFO33" s="128"/>
      <c r="AFP33" s="128"/>
      <c r="AFQ33" s="128"/>
      <c r="AFR33" s="128"/>
      <c r="AFS33" s="128"/>
      <c r="AFT33" s="128"/>
      <c r="AFU33" s="128"/>
      <c r="AFV33" s="128"/>
      <c r="AFW33" s="128"/>
      <c r="AFX33" s="128"/>
      <c r="AFY33" s="128"/>
      <c r="AFZ33" s="128"/>
      <c r="AGA33" s="128"/>
      <c r="AGB33" s="128"/>
      <c r="AGC33" s="128"/>
      <c r="AGD33" s="128"/>
      <c r="AGE33" s="128"/>
      <c r="AGF33" s="128"/>
      <c r="AGG33" s="128"/>
      <c r="AGH33" s="128"/>
      <c r="AGI33" s="128"/>
      <c r="AGJ33" s="128"/>
      <c r="AGK33" s="128"/>
      <c r="AGL33" s="128"/>
      <c r="AGM33" s="128"/>
      <c r="AGN33" s="128"/>
      <c r="AGO33" s="128"/>
      <c r="AGP33" s="128"/>
      <c r="AGQ33" s="128"/>
      <c r="AGR33" s="128"/>
      <c r="AGS33" s="128"/>
      <c r="AGT33" s="128"/>
      <c r="AGU33" s="128"/>
      <c r="AGV33" s="128"/>
      <c r="AGW33" s="128"/>
      <c r="AGX33" s="128"/>
      <c r="AGY33" s="128"/>
      <c r="AGZ33" s="128"/>
      <c r="AHA33" s="128"/>
      <c r="AHB33" s="128"/>
      <c r="AHC33" s="128"/>
      <c r="AHD33" s="128"/>
      <c r="AHE33" s="128"/>
      <c r="AHF33" s="128"/>
      <c r="AHG33" s="128"/>
      <c r="AHH33" s="128"/>
      <c r="AHI33" s="128"/>
      <c r="AHJ33" s="128"/>
      <c r="AHK33" s="128"/>
      <c r="AHL33" s="128"/>
      <c r="AHM33" s="128"/>
      <c r="AHN33" s="128"/>
      <c r="AHO33" s="128"/>
      <c r="AHP33" s="128"/>
      <c r="AHQ33" s="128"/>
      <c r="AHR33" s="128"/>
      <c r="AHS33" s="128"/>
      <c r="AHT33" s="128"/>
      <c r="AHU33" s="128"/>
      <c r="AHV33" s="128"/>
      <c r="AHW33" s="128"/>
      <c r="AHX33" s="128"/>
      <c r="AHY33" s="128"/>
      <c r="AHZ33" s="128"/>
      <c r="AIA33" s="128"/>
      <c r="AIB33" s="128"/>
      <c r="AIC33" s="128"/>
      <c r="AID33" s="128"/>
      <c r="AIE33" s="128"/>
      <c r="AIF33" s="128"/>
      <c r="AIG33" s="128"/>
      <c r="AIH33" s="128"/>
      <c r="AII33" s="128"/>
      <c r="AIJ33" s="128"/>
      <c r="AIK33" s="128"/>
      <c r="AIL33" s="128"/>
      <c r="AIM33" s="128"/>
      <c r="AIN33" s="128"/>
      <c r="AIO33" s="128"/>
      <c r="AIP33" s="128"/>
      <c r="AIQ33" s="128"/>
      <c r="AIR33" s="128"/>
      <c r="AIS33" s="128"/>
      <c r="AIT33" s="128"/>
      <c r="AIU33" s="128"/>
      <c r="AIV33" s="128"/>
      <c r="AIW33" s="128"/>
      <c r="AIX33" s="128"/>
      <c r="AIY33" s="128"/>
      <c r="AIZ33" s="128"/>
      <c r="AJA33" s="128"/>
      <c r="AJB33" s="128"/>
      <c r="AJC33" s="128"/>
      <c r="AJD33" s="128"/>
      <c r="AJE33" s="128"/>
      <c r="AJF33" s="128"/>
      <c r="AJG33" s="128"/>
      <c r="AJH33" s="128"/>
      <c r="AJI33" s="128"/>
      <c r="AJJ33" s="128"/>
      <c r="AJK33" s="128"/>
      <c r="AJL33" s="128"/>
      <c r="AJM33" s="128"/>
      <c r="AJN33" s="128"/>
      <c r="AJO33" s="128"/>
      <c r="AJP33" s="128"/>
      <c r="AJQ33" s="128"/>
      <c r="AJR33" s="128"/>
      <c r="AJS33" s="128"/>
      <c r="AJT33" s="128"/>
      <c r="AJU33" s="128"/>
      <c r="AJV33" s="128"/>
      <c r="AJW33" s="128"/>
      <c r="AJX33" s="128"/>
      <c r="AJY33" s="128"/>
      <c r="AJZ33" s="128"/>
      <c r="AKA33" s="128"/>
      <c r="AKB33" s="128"/>
      <c r="AKC33" s="128"/>
      <c r="AKD33" s="128"/>
      <c r="AKE33" s="128"/>
      <c r="AKF33" s="128"/>
      <c r="AKG33" s="128"/>
      <c r="AKH33" s="128"/>
      <c r="AKI33" s="128"/>
      <c r="AKJ33" s="128"/>
      <c r="AKK33" s="128"/>
      <c r="AKL33" s="128"/>
      <c r="AKM33" s="128"/>
      <c r="AKN33" s="128"/>
      <c r="AKO33" s="128"/>
      <c r="AKP33" s="128"/>
      <c r="AKQ33" s="128"/>
      <c r="AKR33" s="128"/>
      <c r="AKS33" s="128"/>
      <c r="AKT33" s="128"/>
      <c r="AKU33" s="128"/>
      <c r="AKV33" s="128"/>
      <c r="AKW33" s="128"/>
      <c r="AKX33" s="128"/>
      <c r="AKY33" s="128"/>
      <c r="AKZ33" s="128"/>
      <c r="ALA33" s="128"/>
      <c r="ALB33" s="128"/>
      <c r="ALC33" s="128"/>
      <c r="ALD33" s="128"/>
      <c r="ALE33" s="128"/>
      <c r="ALF33" s="128"/>
      <c r="ALG33" s="128"/>
      <c r="ALH33" s="128"/>
      <c r="ALI33" s="128"/>
      <c r="ALJ33" s="128"/>
      <c r="ALK33" s="128"/>
      <c r="ALL33" s="128"/>
      <c r="ALM33" s="128"/>
      <c r="ALN33" s="128"/>
      <c r="ALO33" s="128"/>
      <c r="ALP33" s="128"/>
      <c r="ALQ33" s="128"/>
      <c r="ALR33" s="128"/>
      <c r="ALS33" s="128"/>
      <c r="ALT33" s="128"/>
      <c r="ALU33" s="128"/>
      <c r="ALV33" s="128"/>
      <c r="ALW33" s="128"/>
      <c r="ALX33" s="128"/>
      <c r="ALY33" s="128"/>
      <c r="ALZ33" s="128"/>
      <c r="AMA33" s="128"/>
      <c r="AMB33" s="128"/>
      <c r="AMC33" s="128"/>
      <c r="AMD33" s="128"/>
      <c r="AME33" s="128"/>
      <c r="AMF33" s="128"/>
      <c r="AMG33" s="128"/>
      <c r="AMH33" s="128"/>
      <c r="AMI33" s="128"/>
      <c r="AMJ33" s="128"/>
    </row>
    <row r="34" customFormat="false" ht="13.4" hidden="false" customHeight="false" outlineLevel="0" collapsed="false">
      <c r="A34" s="128" t="s">
        <v>260</v>
      </c>
      <c r="B34" s="170" t="n">
        <f aca="false">B33*$F$4</f>
        <v>26.979919487296</v>
      </c>
      <c r="C34" s="171" t="n">
        <f aca="false">C33*$F$4</f>
        <v>40.469879230944</v>
      </c>
      <c r="D34" s="172" t="n">
        <f aca="false">D33*$F$4</f>
        <v>80.939758461888</v>
      </c>
      <c r="E34" s="173" t="n">
        <f aca="false">E33*$F$4</f>
        <v>161.879516923776</v>
      </c>
      <c r="F34" s="139"/>
      <c r="G34" s="128"/>
      <c r="H34" s="31" t="s">
        <v>261</v>
      </c>
      <c r="I34" s="130" t="n">
        <f aca="false">SQRT(I32^2)</f>
        <v>0.3499</v>
      </c>
      <c r="K34" s="128"/>
      <c r="L34" s="8" t="s">
        <v>262</v>
      </c>
      <c r="M34" s="139"/>
      <c r="N34" s="128"/>
      <c r="O34" s="128"/>
      <c r="P34" s="128"/>
      <c r="Q34" s="128"/>
      <c r="R34" s="128"/>
      <c r="S34" s="128"/>
      <c r="T34" s="128"/>
      <c r="U34" s="128"/>
      <c r="V34" s="128"/>
      <c r="W34" s="128"/>
      <c r="X34" s="128"/>
      <c r="Y34" s="128"/>
      <c r="Z34" s="128"/>
      <c r="AA34" s="128"/>
      <c r="AB34" s="128"/>
      <c r="AC34" s="128"/>
      <c r="AD34" s="128"/>
      <c r="AE34" s="128"/>
      <c r="AF34" s="128"/>
      <c r="AG34" s="128"/>
      <c r="AH34" s="128"/>
      <c r="AI34" s="128"/>
      <c r="AJ34" s="128"/>
      <c r="AK34" s="128"/>
      <c r="AL34" s="128"/>
      <c r="AM34" s="128"/>
      <c r="AN34" s="128"/>
      <c r="AO34" s="128"/>
      <c r="AP34" s="128"/>
      <c r="AQ34" s="128"/>
      <c r="AR34" s="128"/>
      <c r="AS34" s="128"/>
      <c r="AT34" s="128"/>
      <c r="AU34" s="128"/>
      <c r="AV34" s="128"/>
      <c r="AW34" s="128"/>
      <c r="AX34" s="128"/>
      <c r="AY34" s="128"/>
      <c r="AZ34" s="128"/>
      <c r="BA34" s="128"/>
      <c r="BB34" s="128"/>
      <c r="BC34" s="128"/>
      <c r="BD34" s="128"/>
      <c r="BE34" s="128"/>
      <c r="BF34" s="128"/>
      <c r="BG34" s="128"/>
      <c r="BH34" s="128"/>
      <c r="BI34" s="128"/>
      <c r="BJ34" s="128"/>
      <c r="BK34" s="128"/>
      <c r="BL34" s="128"/>
      <c r="BM34" s="128"/>
      <c r="BN34" s="128"/>
      <c r="BO34" s="128"/>
      <c r="BP34" s="128"/>
      <c r="BQ34" s="128"/>
      <c r="BR34" s="128"/>
      <c r="BS34" s="128"/>
      <c r="BT34" s="128"/>
      <c r="BU34" s="128"/>
      <c r="BV34" s="128"/>
      <c r="BW34" s="128"/>
      <c r="BX34" s="128"/>
      <c r="BY34" s="128"/>
      <c r="BZ34" s="128"/>
      <c r="CA34" s="128"/>
      <c r="CB34" s="128"/>
      <c r="CC34" s="128"/>
      <c r="CD34" s="128"/>
      <c r="CE34" s="128"/>
      <c r="CF34" s="128"/>
      <c r="CG34" s="128"/>
      <c r="CH34" s="128"/>
      <c r="CI34" s="128"/>
      <c r="CJ34" s="128"/>
      <c r="CK34" s="128"/>
      <c r="CL34" s="128"/>
      <c r="CM34" s="128"/>
      <c r="CN34" s="128"/>
      <c r="CO34" s="128"/>
      <c r="CP34" s="128"/>
      <c r="CQ34" s="128"/>
      <c r="CR34" s="128"/>
      <c r="CS34" s="128"/>
      <c r="CT34" s="128"/>
      <c r="CU34" s="128"/>
      <c r="CV34" s="128"/>
      <c r="CW34" s="128"/>
      <c r="CX34" s="128"/>
      <c r="CY34" s="128"/>
      <c r="CZ34" s="128"/>
      <c r="DA34" s="128"/>
      <c r="DB34" s="128"/>
      <c r="DC34" s="128"/>
      <c r="DD34" s="128"/>
      <c r="DE34" s="128"/>
      <c r="DF34" s="128"/>
      <c r="DG34" s="128"/>
      <c r="DH34" s="128"/>
      <c r="DI34" s="128"/>
      <c r="DJ34" s="128"/>
      <c r="DK34" s="128"/>
      <c r="DL34" s="128"/>
      <c r="DM34" s="128"/>
      <c r="DN34" s="128"/>
      <c r="DO34" s="128"/>
      <c r="DP34" s="128"/>
      <c r="DQ34" s="128"/>
      <c r="DR34" s="128"/>
      <c r="DS34" s="128"/>
      <c r="DT34" s="128"/>
      <c r="DU34" s="128"/>
      <c r="DV34" s="128"/>
      <c r="DW34" s="128"/>
      <c r="DX34" s="128"/>
      <c r="DY34" s="128"/>
      <c r="DZ34" s="128"/>
      <c r="EA34" s="128"/>
      <c r="EB34" s="128"/>
      <c r="EC34" s="128"/>
      <c r="ED34" s="128"/>
      <c r="EE34" s="128"/>
      <c r="EF34" s="128"/>
      <c r="EG34" s="128"/>
      <c r="EH34" s="128"/>
      <c r="EI34" s="128"/>
      <c r="EJ34" s="128"/>
      <c r="EK34" s="128"/>
      <c r="EL34" s="128"/>
      <c r="EM34" s="128"/>
      <c r="EN34" s="128"/>
      <c r="EO34" s="128"/>
      <c r="EP34" s="128"/>
      <c r="EQ34" s="128"/>
      <c r="ER34" s="128"/>
      <c r="ES34" s="128"/>
      <c r="ET34" s="128"/>
      <c r="EU34" s="128"/>
      <c r="EV34" s="128"/>
      <c r="EW34" s="128"/>
      <c r="EX34" s="128"/>
      <c r="EY34" s="128"/>
      <c r="EZ34" s="128"/>
      <c r="FA34" s="128"/>
      <c r="FB34" s="128"/>
      <c r="FC34" s="128"/>
      <c r="FD34" s="128"/>
      <c r="FE34" s="128"/>
      <c r="FF34" s="128"/>
      <c r="FG34" s="128"/>
      <c r="FH34" s="128"/>
      <c r="FI34" s="128"/>
      <c r="FJ34" s="128"/>
      <c r="FK34" s="128"/>
      <c r="FL34" s="128"/>
      <c r="FM34" s="128"/>
      <c r="FN34" s="128"/>
      <c r="FO34" s="128"/>
      <c r="FP34" s="128"/>
      <c r="FQ34" s="128"/>
      <c r="FR34" s="128"/>
      <c r="FS34" s="128"/>
      <c r="FT34" s="128"/>
      <c r="FU34" s="128"/>
      <c r="FV34" s="128"/>
      <c r="FW34" s="128"/>
      <c r="FX34" s="128"/>
      <c r="FY34" s="128"/>
      <c r="FZ34" s="128"/>
      <c r="GA34" s="128"/>
      <c r="GB34" s="128"/>
      <c r="GC34" s="128"/>
      <c r="GD34" s="128"/>
      <c r="GE34" s="128"/>
      <c r="GF34" s="128"/>
      <c r="GG34" s="128"/>
      <c r="GH34" s="128"/>
      <c r="GI34" s="128"/>
      <c r="GJ34" s="128"/>
      <c r="GK34" s="128"/>
      <c r="GL34" s="128"/>
      <c r="GM34" s="128"/>
      <c r="GN34" s="128"/>
      <c r="GO34" s="128"/>
      <c r="GP34" s="128"/>
      <c r="GQ34" s="128"/>
      <c r="GR34" s="128"/>
      <c r="GS34" s="128"/>
      <c r="GT34" s="128"/>
      <c r="GU34" s="128"/>
      <c r="GV34" s="128"/>
      <c r="GW34" s="128"/>
      <c r="GX34" s="128"/>
      <c r="GY34" s="128"/>
      <c r="GZ34" s="128"/>
      <c r="HA34" s="128"/>
      <c r="HB34" s="128"/>
      <c r="HC34" s="128"/>
      <c r="HD34" s="128"/>
      <c r="HE34" s="128"/>
      <c r="HF34" s="128"/>
      <c r="HG34" s="128"/>
      <c r="HH34" s="128"/>
      <c r="HI34" s="128"/>
      <c r="HJ34" s="128"/>
      <c r="HK34" s="128"/>
      <c r="HL34" s="128"/>
      <c r="HM34" s="128"/>
      <c r="HN34" s="128"/>
      <c r="HO34" s="128"/>
      <c r="HP34" s="128"/>
      <c r="HQ34" s="128"/>
      <c r="HR34" s="128"/>
      <c r="HS34" s="128"/>
      <c r="HT34" s="128"/>
      <c r="HU34" s="128"/>
      <c r="HV34" s="128"/>
      <c r="HW34" s="128"/>
      <c r="HX34" s="128"/>
      <c r="HY34" s="128"/>
      <c r="HZ34" s="128"/>
      <c r="IA34" s="128"/>
      <c r="IB34" s="128"/>
      <c r="IC34" s="128"/>
      <c r="ID34" s="128"/>
      <c r="IE34" s="128"/>
      <c r="IF34" s="128"/>
      <c r="IG34" s="128"/>
      <c r="IH34" s="128"/>
      <c r="II34" s="128"/>
      <c r="IJ34" s="128"/>
      <c r="IK34" s="128"/>
      <c r="IL34" s="128"/>
      <c r="IM34" s="128"/>
      <c r="IN34" s="128"/>
      <c r="IO34" s="128"/>
      <c r="IP34" s="128"/>
      <c r="IQ34" s="128"/>
      <c r="IR34" s="128"/>
      <c r="IS34" s="128"/>
      <c r="IT34" s="128"/>
      <c r="IU34" s="128"/>
      <c r="IV34" s="128"/>
      <c r="IW34" s="128"/>
      <c r="IX34" s="128"/>
      <c r="IY34" s="128"/>
      <c r="IZ34" s="128"/>
      <c r="JA34" s="128"/>
      <c r="JB34" s="128"/>
      <c r="JC34" s="128"/>
      <c r="JD34" s="128"/>
      <c r="JE34" s="128"/>
      <c r="JF34" s="128"/>
      <c r="JG34" s="128"/>
      <c r="JH34" s="128"/>
      <c r="JI34" s="128"/>
      <c r="JJ34" s="128"/>
      <c r="JK34" s="128"/>
      <c r="JL34" s="128"/>
      <c r="JM34" s="128"/>
      <c r="JN34" s="128"/>
      <c r="JO34" s="128"/>
      <c r="JP34" s="128"/>
      <c r="JQ34" s="128"/>
      <c r="JR34" s="128"/>
      <c r="JS34" s="128"/>
      <c r="JT34" s="128"/>
      <c r="JU34" s="128"/>
      <c r="JV34" s="128"/>
      <c r="JW34" s="128"/>
      <c r="JX34" s="128"/>
      <c r="JY34" s="128"/>
      <c r="JZ34" s="128"/>
      <c r="KA34" s="128"/>
      <c r="KB34" s="128"/>
      <c r="KC34" s="128"/>
      <c r="KD34" s="128"/>
      <c r="KE34" s="128"/>
      <c r="KF34" s="128"/>
      <c r="KG34" s="128"/>
      <c r="KH34" s="128"/>
      <c r="KI34" s="128"/>
      <c r="KJ34" s="128"/>
      <c r="KK34" s="128"/>
      <c r="KL34" s="128"/>
      <c r="KM34" s="128"/>
      <c r="KN34" s="128"/>
      <c r="KO34" s="128"/>
      <c r="KP34" s="128"/>
      <c r="KQ34" s="128"/>
      <c r="KR34" s="128"/>
      <c r="KS34" s="128"/>
      <c r="KT34" s="128"/>
      <c r="KU34" s="128"/>
      <c r="KV34" s="128"/>
      <c r="KW34" s="128"/>
      <c r="KX34" s="128"/>
      <c r="KY34" s="128"/>
      <c r="KZ34" s="128"/>
      <c r="LA34" s="128"/>
      <c r="LB34" s="128"/>
      <c r="LC34" s="128"/>
      <c r="LD34" s="128"/>
      <c r="LE34" s="128"/>
      <c r="LF34" s="128"/>
      <c r="LG34" s="128"/>
      <c r="LH34" s="128"/>
      <c r="LI34" s="128"/>
      <c r="LJ34" s="128"/>
      <c r="LK34" s="128"/>
      <c r="LL34" s="128"/>
      <c r="LM34" s="128"/>
      <c r="LN34" s="128"/>
      <c r="LO34" s="128"/>
      <c r="LP34" s="128"/>
      <c r="LQ34" s="128"/>
      <c r="LR34" s="128"/>
      <c r="LS34" s="128"/>
      <c r="LT34" s="128"/>
      <c r="LU34" s="128"/>
      <c r="LV34" s="128"/>
      <c r="LW34" s="128"/>
      <c r="LX34" s="128"/>
      <c r="LY34" s="128"/>
      <c r="LZ34" s="128"/>
      <c r="MA34" s="128"/>
      <c r="MB34" s="128"/>
      <c r="MC34" s="128"/>
      <c r="MD34" s="128"/>
      <c r="ME34" s="128"/>
      <c r="MF34" s="128"/>
      <c r="MG34" s="128"/>
      <c r="MH34" s="128"/>
      <c r="MI34" s="128"/>
      <c r="MJ34" s="128"/>
      <c r="MK34" s="128"/>
      <c r="ML34" s="128"/>
      <c r="MM34" s="128"/>
      <c r="MN34" s="128"/>
      <c r="MO34" s="128"/>
      <c r="MP34" s="128"/>
      <c r="MQ34" s="128"/>
      <c r="MR34" s="128"/>
      <c r="MS34" s="128"/>
      <c r="MT34" s="128"/>
      <c r="MU34" s="128"/>
      <c r="MV34" s="128"/>
      <c r="MW34" s="128"/>
      <c r="MX34" s="128"/>
      <c r="MY34" s="128"/>
      <c r="MZ34" s="128"/>
      <c r="NA34" s="128"/>
      <c r="NB34" s="128"/>
      <c r="NC34" s="128"/>
      <c r="ND34" s="128"/>
      <c r="NE34" s="128"/>
      <c r="NF34" s="128"/>
      <c r="NG34" s="128"/>
      <c r="NH34" s="128"/>
      <c r="NI34" s="128"/>
      <c r="NJ34" s="128"/>
      <c r="NK34" s="128"/>
      <c r="NL34" s="128"/>
      <c r="NM34" s="128"/>
      <c r="NN34" s="128"/>
      <c r="NO34" s="128"/>
      <c r="NP34" s="128"/>
      <c r="NQ34" s="128"/>
      <c r="NR34" s="128"/>
      <c r="NS34" s="128"/>
      <c r="NT34" s="128"/>
      <c r="NU34" s="128"/>
      <c r="NV34" s="128"/>
      <c r="NW34" s="128"/>
      <c r="NX34" s="128"/>
      <c r="NY34" s="128"/>
      <c r="NZ34" s="128"/>
      <c r="OA34" s="128"/>
      <c r="OB34" s="128"/>
      <c r="OC34" s="128"/>
      <c r="OD34" s="128"/>
      <c r="OE34" s="128"/>
      <c r="OF34" s="128"/>
      <c r="OG34" s="128"/>
      <c r="OH34" s="128"/>
      <c r="OI34" s="128"/>
      <c r="OJ34" s="128"/>
      <c r="OK34" s="128"/>
      <c r="OL34" s="128"/>
      <c r="OM34" s="128"/>
      <c r="ON34" s="128"/>
      <c r="OO34" s="128"/>
      <c r="OP34" s="128"/>
      <c r="OQ34" s="128"/>
      <c r="OR34" s="128"/>
      <c r="OS34" s="128"/>
      <c r="OT34" s="128"/>
      <c r="OU34" s="128"/>
      <c r="OV34" s="128"/>
      <c r="OW34" s="128"/>
      <c r="OX34" s="128"/>
      <c r="OY34" s="128"/>
      <c r="OZ34" s="128"/>
      <c r="PA34" s="128"/>
      <c r="PB34" s="128"/>
      <c r="PC34" s="128"/>
      <c r="PD34" s="128"/>
      <c r="PE34" s="128"/>
      <c r="PF34" s="128"/>
      <c r="PG34" s="128"/>
      <c r="PH34" s="128"/>
      <c r="PI34" s="128"/>
      <c r="PJ34" s="128"/>
      <c r="PK34" s="128"/>
      <c r="PL34" s="128"/>
      <c r="PM34" s="128"/>
      <c r="PN34" s="128"/>
      <c r="PO34" s="128"/>
      <c r="PP34" s="128"/>
      <c r="PQ34" s="128"/>
      <c r="PR34" s="128"/>
      <c r="PS34" s="128"/>
      <c r="PT34" s="128"/>
      <c r="PU34" s="128"/>
      <c r="PV34" s="128"/>
      <c r="PW34" s="128"/>
      <c r="PX34" s="128"/>
      <c r="PY34" s="128"/>
      <c r="PZ34" s="128"/>
      <c r="QA34" s="128"/>
      <c r="QB34" s="128"/>
      <c r="QC34" s="128"/>
      <c r="QD34" s="128"/>
      <c r="QE34" s="128"/>
      <c r="QF34" s="128"/>
      <c r="QG34" s="128"/>
      <c r="QH34" s="128"/>
      <c r="QI34" s="128"/>
      <c r="QJ34" s="128"/>
      <c r="QK34" s="128"/>
      <c r="QL34" s="128"/>
      <c r="QM34" s="128"/>
      <c r="QN34" s="128"/>
      <c r="QO34" s="128"/>
      <c r="QP34" s="128"/>
      <c r="QQ34" s="128"/>
      <c r="QR34" s="128"/>
      <c r="QS34" s="128"/>
      <c r="QT34" s="128"/>
      <c r="QU34" s="128"/>
      <c r="QV34" s="128"/>
      <c r="QW34" s="128"/>
      <c r="QX34" s="128"/>
      <c r="QY34" s="128"/>
      <c r="QZ34" s="128"/>
      <c r="RA34" s="128"/>
      <c r="RB34" s="128"/>
      <c r="RC34" s="128"/>
      <c r="RD34" s="128"/>
      <c r="RE34" s="128"/>
      <c r="RF34" s="128"/>
      <c r="RG34" s="128"/>
      <c r="RH34" s="128"/>
      <c r="RI34" s="128"/>
      <c r="RJ34" s="128"/>
      <c r="RK34" s="128"/>
      <c r="RL34" s="128"/>
      <c r="RM34" s="128"/>
      <c r="RN34" s="128"/>
      <c r="RO34" s="128"/>
      <c r="RP34" s="128"/>
      <c r="RQ34" s="128"/>
      <c r="RR34" s="128"/>
      <c r="RS34" s="128"/>
      <c r="RT34" s="128"/>
      <c r="RU34" s="128"/>
      <c r="RV34" s="128"/>
      <c r="RW34" s="128"/>
      <c r="RX34" s="128"/>
      <c r="RY34" s="128"/>
      <c r="RZ34" s="128"/>
      <c r="SA34" s="128"/>
      <c r="SB34" s="128"/>
      <c r="SC34" s="128"/>
      <c r="SD34" s="128"/>
      <c r="SE34" s="128"/>
      <c r="SF34" s="128"/>
      <c r="SG34" s="128"/>
      <c r="SH34" s="128"/>
      <c r="SI34" s="128"/>
      <c r="SJ34" s="128"/>
      <c r="SK34" s="128"/>
      <c r="SL34" s="128"/>
      <c r="SM34" s="128"/>
      <c r="SN34" s="128"/>
      <c r="SO34" s="128"/>
      <c r="SP34" s="128"/>
      <c r="SQ34" s="128"/>
      <c r="SR34" s="128"/>
      <c r="SS34" s="128"/>
      <c r="ST34" s="128"/>
      <c r="SU34" s="128"/>
      <c r="SV34" s="128"/>
      <c r="SW34" s="128"/>
      <c r="SX34" s="128"/>
      <c r="SY34" s="128"/>
      <c r="SZ34" s="128"/>
      <c r="TA34" s="128"/>
      <c r="TB34" s="128"/>
      <c r="TC34" s="128"/>
      <c r="TD34" s="128"/>
      <c r="TE34" s="128"/>
      <c r="TF34" s="128"/>
      <c r="TG34" s="128"/>
      <c r="TH34" s="128"/>
      <c r="TI34" s="128"/>
      <c r="TJ34" s="128"/>
      <c r="TK34" s="128"/>
      <c r="TL34" s="128"/>
      <c r="TM34" s="128"/>
      <c r="TN34" s="128"/>
      <c r="TO34" s="128"/>
      <c r="TP34" s="128"/>
      <c r="TQ34" s="128"/>
      <c r="TR34" s="128"/>
      <c r="TS34" s="128"/>
      <c r="TT34" s="128"/>
      <c r="TU34" s="128"/>
      <c r="TV34" s="128"/>
      <c r="TW34" s="128"/>
      <c r="TX34" s="128"/>
      <c r="TY34" s="128"/>
      <c r="TZ34" s="128"/>
      <c r="UA34" s="128"/>
      <c r="UB34" s="128"/>
      <c r="UC34" s="128"/>
      <c r="UD34" s="128"/>
      <c r="UE34" s="128"/>
      <c r="UF34" s="128"/>
      <c r="UG34" s="128"/>
      <c r="UH34" s="128"/>
      <c r="UI34" s="128"/>
      <c r="UJ34" s="128"/>
      <c r="UK34" s="128"/>
      <c r="UL34" s="128"/>
      <c r="UM34" s="128"/>
      <c r="UN34" s="128"/>
      <c r="UO34" s="128"/>
      <c r="UP34" s="128"/>
      <c r="UQ34" s="128"/>
      <c r="UR34" s="128"/>
      <c r="US34" s="128"/>
      <c r="UT34" s="128"/>
      <c r="UU34" s="128"/>
      <c r="UV34" s="128"/>
      <c r="UW34" s="128"/>
      <c r="UX34" s="128"/>
      <c r="UY34" s="128"/>
      <c r="UZ34" s="128"/>
      <c r="VA34" s="128"/>
      <c r="VB34" s="128"/>
      <c r="VC34" s="128"/>
      <c r="VD34" s="128"/>
      <c r="VE34" s="128"/>
      <c r="VF34" s="128"/>
      <c r="VG34" s="128"/>
      <c r="VH34" s="128"/>
      <c r="VI34" s="128"/>
      <c r="VJ34" s="128"/>
      <c r="VK34" s="128"/>
      <c r="VL34" s="128"/>
      <c r="VM34" s="128"/>
      <c r="VN34" s="128"/>
      <c r="VO34" s="128"/>
      <c r="VP34" s="128"/>
      <c r="VQ34" s="128"/>
      <c r="VR34" s="128"/>
      <c r="VS34" s="128"/>
      <c r="VT34" s="128"/>
      <c r="VU34" s="128"/>
      <c r="VV34" s="128"/>
      <c r="VW34" s="128"/>
      <c r="VX34" s="128"/>
      <c r="VY34" s="128"/>
      <c r="VZ34" s="128"/>
      <c r="WA34" s="128"/>
      <c r="WB34" s="128"/>
      <c r="WC34" s="128"/>
      <c r="WD34" s="128"/>
      <c r="WE34" s="128"/>
      <c r="WF34" s="128"/>
      <c r="WG34" s="128"/>
      <c r="WH34" s="128"/>
      <c r="WI34" s="128"/>
      <c r="WJ34" s="128"/>
      <c r="WK34" s="128"/>
      <c r="WL34" s="128"/>
      <c r="WM34" s="128"/>
      <c r="WN34" s="128"/>
      <c r="WO34" s="128"/>
      <c r="WP34" s="128"/>
      <c r="WQ34" s="128"/>
      <c r="WR34" s="128"/>
      <c r="WS34" s="128"/>
      <c r="WT34" s="128"/>
      <c r="WU34" s="128"/>
      <c r="WV34" s="128"/>
      <c r="WW34" s="128"/>
      <c r="WX34" s="128"/>
      <c r="WY34" s="128"/>
      <c r="WZ34" s="128"/>
      <c r="XA34" s="128"/>
      <c r="XB34" s="128"/>
      <c r="XC34" s="128"/>
      <c r="XD34" s="128"/>
      <c r="XE34" s="128"/>
      <c r="XF34" s="128"/>
      <c r="XG34" s="128"/>
      <c r="XH34" s="128"/>
      <c r="XI34" s="128"/>
      <c r="XJ34" s="128"/>
      <c r="XK34" s="128"/>
      <c r="XL34" s="128"/>
      <c r="XM34" s="128"/>
      <c r="XN34" s="128"/>
      <c r="XO34" s="128"/>
      <c r="XP34" s="128"/>
      <c r="XQ34" s="128"/>
      <c r="XR34" s="128"/>
      <c r="XS34" s="128"/>
      <c r="XT34" s="128"/>
      <c r="XU34" s="128"/>
      <c r="XV34" s="128"/>
      <c r="XW34" s="128"/>
      <c r="XX34" s="128"/>
      <c r="XY34" s="128"/>
      <c r="XZ34" s="128"/>
      <c r="YA34" s="128"/>
      <c r="YB34" s="128"/>
      <c r="YC34" s="128"/>
      <c r="YD34" s="128"/>
      <c r="YE34" s="128"/>
      <c r="YF34" s="128"/>
      <c r="YG34" s="128"/>
      <c r="YH34" s="128"/>
      <c r="YI34" s="128"/>
      <c r="YJ34" s="128"/>
      <c r="YK34" s="128"/>
      <c r="YL34" s="128"/>
      <c r="YM34" s="128"/>
      <c r="YN34" s="128"/>
      <c r="YO34" s="128"/>
      <c r="YP34" s="128"/>
      <c r="YQ34" s="128"/>
      <c r="YR34" s="128"/>
      <c r="YS34" s="128"/>
      <c r="YT34" s="128"/>
      <c r="YU34" s="128"/>
      <c r="YV34" s="128"/>
      <c r="YW34" s="128"/>
      <c r="YX34" s="128"/>
      <c r="YY34" s="128"/>
      <c r="YZ34" s="128"/>
      <c r="ZA34" s="128"/>
      <c r="ZB34" s="128"/>
      <c r="ZC34" s="128"/>
      <c r="ZD34" s="128"/>
      <c r="ZE34" s="128"/>
      <c r="ZF34" s="128"/>
      <c r="ZG34" s="128"/>
      <c r="ZH34" s="128"/>
      <c r="ZI34" s="128"/>
      <c r="ZJ34" s="128"/>
      <c r="ZK34" s="128"/>
      <c r="ZL34" s="128"/>
      <c r="ZM34" s="128"/>
      <c r="ZN34" s="128"/>
      <c r="ZO34" s="128"/>
      <c r="ZP34" s="128"/>
      <c r="ZQ34" s="128"/>
      <c r="ZR34" s="128"/>
      <c r="ZS34" s="128"/>
      <c r="ZT34" s="128"/>
      <c r="ZU34" s="128"/>
      <c r="ZV34" s="128"/>
      <c r="ZW34" s="128"/>
      <c r="ZX34" s="128"/>
      <c r="ZY34" s="128"/>
      <c r="ZZ34" s="128"/>
      <c r="AAA34" s="128"/>
      <c r="AAB34" s="128"/>
      <c r="AAC34" s="128"/>
      <c r="AAD34" s="128"/>
      <c r="AAE34" s="128"/>
      <c r="AAF34" s="128"/>
      <c r="AAG34" s="128"/>
      <c r="AAH34" s="128"/>
      <c r="AAI34" s="128"/>
      <c r="AAJ34" s="128"/>
      <c r="AAK34" s="128"/>
      <c r="AAL34" s="128"/>
      <c r="AAM34" s="128"/>
      <c r="AAN34" s="128"/>
      <c r="AAO34" s="128"/>
      <c r="AAP34" s="128"/>
      <c r="AAQ34" s="128"/>
      <c r="AAR34" s="128"/>
      <c r="AAS34" s="128"/>
      <c r="AAT34" s="128"/>
      <c r="AAU34" s="128"/>
      <c r="AAV34" s="128"/>
      <c r="AAW34" s="128"/>
      <c r="AAX34" s="128"/>
      <c r="AAY34" s="128"/>
      <c r="AAZ34" s="128"/>
      <c r="ABA34" s="128"/>
      <c r="ABB34" s="128"/>
      <c r="ABC34" s="128"/>
      <c r="ABD34" s="128"/>
      <c r="ABE34" s="128"/>
      <c r="ABF34" s="128"/>
      <c r="ABG34" s="128"/>
      <c r="ABH34" s="128"/>
      <c r="ABI34" s="128"/>
      <c r="ABJ34" s="128"/>
      <c r="ABK34" s="128"/>
      <c r="ABL34" s="128"/>
      <c r="ABM34" s="128"/>
      <c r="ABN34" s="128"/>
      <c r="ABO34" s="128"/>
      <c r="ABP34" s="128"/>
      <c r="ABQ34" s="128"/>
      <c r="ABR34" s="128"/>
      <c r="ABS34" s="128"/>
      <c r="ABT34" s="128"/>
      <c r="ABU34" s="128"/>
      <c r="ABV34" s="128"/>
      <c r="ABW34" s="128"/>
      <c r="ABX34" s="128"/>
      <c r="ABY34" s="128"/>
      <c r="ABZ34" s="128"/>
      <c r="ACA34" s="128"/>
      <c r="ACB34" s="128"/>
      <c r="ACC34" s="128"/>
      <c r="ACD34" s="128"/>
      <c r="ACE34" s="128"/>
      <c r="ACF34" s="128"/>
      <c r="ACG34" s="128"/>
      <c r="ACH34" s="128"/>
      <c r="ACI34" s="128"/>
      <c r="ACJ34" s="128"/>
      <c r="ACK34" s="128"/>
      <c r="ACL34" s="128"/>
      <c r="ACM34" s="128"/>
      <c r="ACN34" s="128"/>
      <c r="ACO34" s="128"/>
      <c r="ACP34" s="128"/>
      <c r="ACQ34" s="128"/>
      <c r="ACR34" s="128"/>
      <c r="ACS34" s="128"/>
      <c r="ACT34" s="128"/>
      <c r="ACU34" s="128"/>
      <c r="ACV34" s="128"/>
      <c r="ACW34" s="128"/>
      <c r="ACX34" s="128"/>
      <c r="ACY34" s="128"/>
      <c r="ACZ34" s="128"/>
      <c r="ADA34" s="128"/>
      <c r="ADB34" s="128"/>
      <c r="ADC34" s="128"/>
      <c r="ADD34" s="128"/>
      <c r="ADE34" s="128"/>
      <c r="ADF34" s="128"/>
      <c r="ADG34" s="128"/>
      <c r="ADH34" s="128"/>
      <c r="ADI34" s="128"/>
      <c r="ADJ34" s="128"/>
      <c r="ADK34" s="128"/>
      <c r="ADL34" s="128"/>
      <c r="ADM34" s="128"/>
      <c r="ADN34" s="128"/>
      <c r="ADO34" s="128"/>
      <c r="ADP34" s="128"/>
      <c r="ADQ34" s="128"/>
      <c r="ADR34" s="128"/>
      <c r="ADS34" s="128"/>
      <c r="ADT34" s="128"/>
      <c r="ADU34" s="128"/>
      <c r="ADV34" s="128"/>
      <c r="ADW34" s="128"/>
      <c r="ADX34" s="128"/>
      <c r="ADY34" s="128"/>
      <c r="ADZ34" s="128"/>
      <c r="AEA34" s="128"/>
      <c r="AEB34" s="128"/>
      <c r="AEC34" s="128"/>
      <c r="AED34" s="128"/>
      <c r="AEE34" s="128"/>
      <c r="AEF34" s="128"/>
      <c r="AEG34" s="128"/>
      <c r="AEH34" s="128"/>
      <c r="AEI34" s="128"/>
      <c r="AEJ34" s="128"/>
      <c r="AEK34" s="128"/>
      <c r="AEL34" s="128"/>
      <c r="AEM34" s="128"/>
      <c r="AEN34" s="128"/>
      <c r="AEO34" s="128"/>
      <c r="AEP34" s="128"/>
      <c r="AEQ34" s="128"/>
      <c r="AER34" s="128"/>
      <c r="AES34" s="128"/>
      <c r="AET34" s="128"/>
      <c r="AEU34" s="128"/>
      <c r="AEV34" s="128"/>
      <c r="AEW34" s="128"/>
      <c r="AEX34" s="128"/>
      <c r="AEY34" s="128"/>
      <c r="AEZ34" s="128"/>
      <c r="AFA34" s="128"/>
      <c r="AFB34" s="128"/>
      <c r="AFC34" s="128"/>
      <c r="AFD34" s="128"/>
      <c r="AFE34" s="128"/>
      <c r="AFF34" s="128"/>
      <c r="AFG34" s="128"/>
      <c r="AFH34" s="128"/>
      <c r="AFI34" s="128"/>
      <c r="AFJ34" s="128"/>
      <c r="AFK34" s="128"/>
      <c r="AFL34" s="128"/>
      <c r="AFM34" s="128"/>
      <c r="AFN34" s="128"/>
      <c r="AFO34" s="128"/>
      <c r="AFP34" s="128"/>
      <c r="AFQ34" s="128"/>
      <c r="AFR34" s="128"/>
      <c r="AFS34" s="128"/>
      <c r="AFT34" s="128"/>
      <c r="AFU34" s="128"/>
      <c r="AFV34" s="128"/>
      <c r="AFW34" s="128"/>
      <c r="AFX34" s="128"/>
      <c r="AFY34" s="128"/>
      <c r="AFZ34" s="128"/>
      <c r="AGA34" s="128"/>
      <c r="AGB34" s="128"/>
      <c r="AGC34" s="128"/>
      <c r="AGD34" s="128"/>
      <c r="AGE34" s="128"/>
      <c r="AGF34" s="128"/>
      <c r="AGG34" s="128"/>
      <c r="AGH34" s="128"/>
      <c r="AGI34" s="128"/>
      <c r="AGJ34" s="128"/>
      <c r="AGK34" s="128"/>
      <c r="AGL34" s="128"/>
      <c r="AGM34" s="128"/>
      <c r="AGN34" s="128"/>
      <c r="AGO34" s="128"/>
      <c r="AGP34" s="128"/>
      <c r="AGQ34" s="128"/>
      <c r="AGR34" s="128"/>
      <c r="AGS34" s="128"/>
      <c r="AGT34" s="128"/>
      <c r="AGU34" s="128"/>
      <c r="AGV34" s="128"/>
      <c r="AGW34" s="128"/>
      <c r="AGX34" s="128"/>
      <c r="AGY34" s="128"/>
      <c r="AGZ34" s="128"/>
      <c r="AHA34" s="128"/>
      <c r="AHB34" s="128"/>
      <c r="AHC34" s="128"/>
      <c r="AHD34" s="128"/>
      <c r="AHE34" s="128"/>
      <c r="AHF34" s="128"/>
      <c r="AHG34" s="128"/>
      <c r="AHH34" s="128"/>
      <c r="AHI34" s="128"/>
      <c r="AHJ34" s="128"/>
      <c r="AHK34" s="128"/>
      <c r="AHL34" s="128"/>
      <c r="AHM34" s="128"/>
      <c r="AHN34" s="128"/>
      <c r="AHO34" s="128"/>
      <c r="AHP34" s="128"/>
      <c r="AHQ34" s="128"/>
      <c r="AHR34" s="128"/>
      <c r="AHS34" s="128"/>
      <c r="AHT34" s="128"/>
      <c r="AHU34" s="128"/>
      <c r="AHV34" s="128"/>
      <c r="AHW34" s="128"/>
      <c r="AHX34" s="128"/>
      <c r="AHY34" s="128"/>
      <c r="AHZ34" s="128"/>
      <c r="AIA34" s="128"/>
      <c r="AIB34" s="128"/>
      <c r="AIC34" s="128"/>
      <c r="AID34" s="128"/>
      <c r="AIE34" s="128"/>
      <c r="AIF34" s="128"/>
      <c r="AIG34" s="128"/>
      <c r="AIH34" s="128"/>
      <c r="AII34" s="128"/>
      <c r="AIJ34" s="128"/>
      <c r="AIK34" s="128"/>
      <c r="AIL34" s="128"/>
      <c r="AIM34" s="128"/>
      <c r="AIN34" s="128"/>
      <c r="AIO34" s="128"/>
      <c r="AIP34" s="128"/>
      <c r="AIQ34" s="128"/>
      <c r="AIR34" s="128"/>
      <c r="AIS34" s="128"/>
      <c r="AIT34" s="128"/>
      <c r="AIU34" s="128"/>
      <c r="AIV34" s="128"/>
      <c r="AIW34" s="128"/>
      <c r="AIX34" s="128"/>
      <c r="AIY34" s="128"/>
      <c r="AIZ34" s="128"/>
      <c r="AJA34" s="128"/>
      <c r="AJB34" s="128"/>
      <c r="AJC34" s="128"/>
      <c r="AJD34" s="128"/>
      <c r="AJE34" s="128"/>
      <c r="AJF34" s="128"/>
      <c r="AJG34" s="128"/>
      <c r="AJH34" s="128"/>
      <c r="AJI34" s="128"/>
      <c r="AJJ34" s="128"/>
      <c r="AJK34" s="128"/>
      <c r="AJL34" s="128"/>
      <c r="AJM34" s="128"/>
      <c r="AJN34" s="128"/>
      <c r="AJO34" s="128"/>
      <c r="AJP34" s="128"/>
      <c r="AJQ34" s="128"/>
      <c r="AJR34" s="128"/>
      <c r="AJS34" s="128"/>
      <c r="AJT34" s="128"/>
      <c r="AJU34" s="128"/>
      <c r="AJV34" s="128"/>
      <c r="AJW34" s="128"/>
      <c r="AJX34" s="128"/>
      <c r="AJY34" s="128"/>
      <c r="AJZ34" s="128"/>
      <c r="AKA34" s="128"/>
      <c r="AKB34" s="128"/>
      <c r="AKC34" s="128"/>
      <c r="AKD34" s="128"/>
      <c r="AKE34" s="128"/>
      <c r="AKF34" s="128"/>
      <c r="AKG34" s="128"/>
      <c r="AKH34" s="128"/>
      <c r="AKI34" s="128"/>
      <c r="AKJ34" s="128"/>
      <c r="AKK34" s="128"/>
      <c r="AKL34" s="128"/>
      <c r="AKM34" s="128"/>
      <c r="AKN34" s="128"/>
      <c r="AKO34" s="128"/>
      <c r="AKP34" s="128"/>
      <c r="AKQ34" s="128"/>
      <c r="AKR34" s="128"/>
      <c r="AKS34" s="128"/>
      <c r="AKT34" s="128"/>
      <c r="AKU34" s="128"/>
      <c r="AKV34" s="128"/>
      <c r="AKW34" s="128"/>
      <c r="AKX34" s="128"/>
      <c r="AKY34" s="128"/>
      <c r="AKZ34" s="128"/>
      <c r="ALA34" s="128"/>
      <c r="ALB34" s="128"/>
      <c r="ALC34" s="128"/>
      <c r="ALD34" s="128"/>
      <c r="ALE34" s="128"/>
      <c r="ALF34" s="128"/>
      <c r="ALG34" s="128"/>
      <c r="ALH34" s="128"/>
      <c r="ALI34" s="128"/>
      <c r="ALJ34" s="128"/>
      <c r="ALK34" s="128"/>
      <c r="ALL34" s="128"/>
      <c r="ALM34" s="128"/>
      <c r="ALN34" s="128"/>
      <c r="ALO34" s="128"/>
      <c r="ALP34" s="128"/>
      <c r="ALQ34" s="128"/>
      <c r="ALR34" s="128"/>
      <c r="ALS34" s="128"/>
      <c r="ALT34" s="128"/>
      <c r="ALU34" s="128"/>
      <c r="ALV34" s="128"/>
      <c r="ALW34" s="128"/>
      <c r="ALX34" s="128"/>
      <c r="ALY34" s="128"/>
      <c r="ALZ34" s="128"/>
      <c r="AMA34" s="128"/>
      <c r="AMB34" s="128"/>
      <c r="AMC34" s="128"/>
      <c r="AMD34" s="128"/>
      <c r="AME34" s="128"/>
      <c r="AMF34" s="128"/>
      <c r="AMG34" s="128"/>
      <c r="AMH34" s="128"/>
      <c r="AMI34" s="128"/>
      <c r="AMJ34" s="128"/>
    </row>
    <row r="35" customFormat="false" ht="13.4" hidden="false" customHeight="false" outlineLevel="0" collapsed="false">
      <c r="A35" s="127" t="s">
        <v>263</v>
      </c>
      <c r="B35" s="174" t="n">
        <f aca="false">B33/$I$36</f>
        <v>100.000681512276</v>
      </c>
      <c r="C35" s="140" t="n">
        <f aca="false">C33/$I$36</f>
        <v>150.001022268414</v>
      </c>
      <c r="D35" s="141" t="n">
        <f aca="false">D33/$I$36</f>
        <v>300.002044536827</v>
      </c>
      <c r="E35" s="142" t="n">
        <f aca="false">E33/$I$36</f>
        <v>600.004089073655</v>
      </c>
      <c r="F35" s="128"/>
      <c r="G35" s="128"/>
      <c r="H35" s="31" t="s">
        <v>264</v>
      </c>
      <c r="I35" s="130" t="n">
        <f aca="false">SQRT(I32^2/2)</f>
        <v>0.247416662737173</v>
      </c>
      <c r="K35" s="128"/>
      <c r="L35" s="128"/>
      <c r="M35" s="139"/>
      <c r="N35" s="128"/>
      <c r="O35" s="128"/>
      <c r="P35" s="128"/>
      <c r="Q35" s="128"/>
      <c r="R35" s="128"/>
      <c r="S35" s="128"/>
      <c r="T35" s="128"/>
      <c r="U35" s="128"/>
      <c r="V35" s="128"/>
      <c r="W35" s="128"/>
      <c r="X35" s="128"/>
      <c r="Y35" s="128"/>
      <c r="Z35" s="128"/>
      <c r="AA35" s="128"/>
      <c r="AB35" s="128"/>
      <c r="AC35" s="128"/>
      <c r="AD35" s="128"/>
      <c r="AE35" s="128"/>
      <c r="AF35" s="128"/>
      <c r="AG35" s="128"/>
      <c r="AH35" s="128"/>
      <c r="AI35" s="128"/>
      <c r="AJ35" s="128"/>
      <c r="AK35" s="128"/>
      <c r="AL35" s="128"/>
      <c r="AM35" s="128"/>
      <c r="AN35" s="128"/>
      <c r="AO35" s="128"/>
      <c r="AP35" s="128"/>
      <c r="AQ35" s="128"/>
      <c r="AR35" s="128"/>
      <c r="AS35" s="128"/>
      <c r="AT35" s="128"/>
      <c r="AU35" s="128"/>
      <c r="AV35" s="128"/>
      <c r="AW35" s="128"/>
      <c r="AX35" s="128"/>
      <c r="AY35" s="128"/>
      <c r="AZ35" s="128"/>
      <c r="BA35" s="128"/>
      <c r="BB35" s="128"/>
      <c r="BC35" s="128"/>
      <c r="BD35" s="128"/>
      <c r="BE35" s="128"/>
      <c r="BF35" s="128"/>
      <c r="BG35" s="128"/>
      <c r="BH35" s="128"/>
      <c r="BI35" s="128"/>
      <c r="BJ35" s="128"/>
      <c r="BK35" s="128"/>
      <c r="BL35" s="128"/>
      <c r="BM35" s="128"/>
      <c r="BN35" s="128"/>
      <c r="BO35" s="128"/>
      <c r="BP35" s="128"/>
      <c r="BQ35" s="128"/>
      <c r="BR35" s="128"/>
      <c r="BS35" s="128"/>
      <c r="BT35" s="128"/>
      <c r="BU35" s="128"/>
      <c r="BV35" s="128"/>
      <c r="BW35" s="128"/>
      <c r="BX35" s="128"/>
      <c r="BY35" s="128"/>
      <c r="BZ35" s="128"/>
      <c r="CA35" s="128"/>
      <c r="CB35" s="128"/>
      <c r="CC35" s="128"/>
      <c r="CD35" s="128"/>
      <c r="CE35" s="128"/>
      <c r="CF35" s="128"/>
      <c r="CG35" s="128"/>
      <c r="CH35" s="128"/>
      <c r="CI35" s="128"/>
      <c r="CJ35" s="128"/>
      <c r="CK35" s="128"/>
      <c r="CL35" s="128"/>
      <c r="CM35" s="128"/>
      <c r="CN35" s="128"/>
      <c r="CO35" s="128"/>
      <c r="CP35" s="128"/>
      <c r="CQ35" s="128"/>
      <c r="CR35" s="128"/>
      <c r="CS35" s="128"/>
      <c r="CT35" s="128"/>
      <c r="CU35" s="128"/>
      <c r="CV35" s="128"/>
      <c r="CW35" s="128"/>
      <c r="CX35" s="128"/>
      <c r="CY35" s="128"/>
      <c r="CZ35" s="128"/>
      <c r="DA35" s="128"/>
      <c r="DB35" s="128"/>
      <c r="DC35" s="128"/>
      <c r="DD35" s="128"/>
      <c r="DE35" s="128"/>
      <c r="DF35" s="128"/>
      <c r="DG35" s="128"/>
      <c r="DH35" s="128"/>
      <c r="DI35" s="128"/>
      <c r="DJ35" s="128"/>
      <c r="DK35" s="128"/>
      <c r="DL35" s="128"/>
      <c r="DM35" s="128"/>
      <c r="DN35" s="128"/>
      <c r="DO35" s="128"/>
      <c r="DP35" s="128"/>
      <c r="DQ35" s="128"/>
      <c r="DR35" s="128"/>
      <c r="DS35" s="128"/>
      <c r="DT35" s="128"/>
      <c r="DU35" s="128"/>
      <c r="DV35" s="128"/>
      <c r="DW35" s="128"/>
      <c r="DX35" s="128"/>
      <c r="DY35" s="128"/>
      <c r="DZ35" s="128"/>
      <c r="EA35" s="128"/>
      <c r="EB35" s="128"/>
      <c r="EC35" s="128"/>
      <c r="ED35" s="128"/>
      <c r="EE35" s="128"/>
      <c r="EF35" s="128"/>
      <c r="EG35" s="128"/>
      <c r="EH35" s="128"/>
      <c r="EI35" s="128"/>
      <c r="EJ35" s="128"/>
      <c r="EK35" s="128"/>
      <c r="EL35" s="128"/>
      <c r="EM35" s="128"/>
      <c r="EN35" s="128"/>
      <c r="EO35" s="128"/>
      <c r="EP35" s="128"/>
      <c r="EQ35" s="128"/>
      <c r="ER35" s="128"/>
      <c r="ES35" s="128"/>
      <c r="ET35" s="128"/>
      <c r="EU35" s="128"/>
      <c r="EV35" s="128"/>
      <c r="EW35" s="128"/>
      <c r="EX35" s="128"/>
      <c r="EY35" s="128"/>
      <c r="EZ35" s="128"/>
      <c r="FA35" s="128"/>
      <c r="FB35" s="128"/>
      <c r="FC35" s="128"/>
      <c r="FD35" s="128"/>
      <c r="FE35" s="128"/>
      <c r="FF35" s="128"/>
      <c r="FG35" s="128"/>
      <c r="FH35" s="128"/>
      <c r="FI35" s="128"/>
      <c r="FJ35" s="128"/>
      <c r="FK35" s="128"/>
      <c r="FL35" s="128"/>
      <c r="FM35" s="128"/>
      <c r="FN35" s="128"/>
      <c r="FO35" s="128"/>
      <c r="FP35" s="128"/>
      <c r="FQ35" s="128"/>
      <c r="FR35" s="128"/>
      <c r="FS35" s="128"/>
      <c r="FT35" s="128"/>
      <c r="FU35" s="128"/>
      <c r="FV35" s="128"/>
      <c r="FW35" s="128"/>
      <c r="FX35" s="128"/>
      <c r="FY35" s="128"/>
      <c r="FZ35" s="128"/>
      <c r="GA35" s="128"/>
      <c r="GB35" s="128"/>
      <c r="GC35" s="128"/>
      <c r="GD35" s="128"/>
      <c r="GE35" s="128"/>
      <c r="GF35" s="128"/>
      <c r="GG35" s="128"/>
      <c r="GH35" s="128"/>
      <c r="GI35" s="128"/>
      <c r="GJ35" s="128"/>
      <c r="GK35" s="128"/>
      <c r="GL35" s="128"/>
      <c r="GM35" s="128"/>
      <c r="GN35" s="128"/>
      <c r="GO35" s="128"/>
      <c r="GP35" s="128"/>
      <c r="GQ35" s="128"/>
      <c r="GR35" s="128"/>
      <c r="GS35" s="128"/>
      <c r="GT35" s="128"/>
      <c r="GU35" s="128"/>
      <c r="GV35" s="128"/>
      <c r="GW35" s="128"/>
      <c r="GX35" s="128"/>
      <c r="GY35" s="128"/>
      <c r="GZ35" s="128"/>
      <c r="HA35" s="128"/>
      <c r="HB35" s="128"/>
      <c r="HC35" s="128"/>
      <c r="HD35" s="128"/>
      <c r="HE35" s="128"/>
      <c r="HF35" s="128"/>
      <c r="HG35" s="128"/>
      <c r="HH35" s="128"/>
      <c r="HI35" s="128"/>
      <c r="HJ35" s="128"/>
      <c r="HK35" s="128"/>
      <c r="HL35" s="128"/>
      <c r="HM35" s="128"/>
      <c r="HN35" s="128"/>
      <c r="HO35" s="128"/>
      <c r="HP35" s="128"/>
      <c r="HQ35" s="128"/>
      <c r="HR35" s="128"/>
      <c r="HS35" s="128"/>
      <c r="HT35" s="128"/>
      <c r="HU35" s="128"/>
      <c r="HV35" s="128"/>
      <c r="HW35" s="128"/>
      <c r="HX35" s="128"/>
      <c r="HY35" s="128"/>
      <c r="HZ35" s="128"/>
      <c r="IA35" s="128"/>
      <c r="IB35" s="128"/>
      <c r="IC35" s="128"/>
      <c r="ID35" s="128"/>
      <c r="IE35" s="128"/>
      <c r="IF35" s="128"/>
      <c r="IG35" s="128"/>
      <c r="IH35" s="128"/>
      <c r="II35" s="128"/>
      <c r="IJ35" s="128"/>
      <c r="IK35" s="128"/>
      <c r="IL35" s="128"/>
      <c r="IM35" s="128"/>
      <c r="IN35" s="128"/>
      <c r="IO35" s="128"/>
      <c r="IP35" s="128"/>
      <c r="IQ35" s="128"/>
      <c r="IR35" s="128"/>
      <c r="IS35" s="128"/>
      <c r="IT35" s="128"/>
      <c r="IU35" s="128"/>
      <c r="IV35" s="128"/>
      <c r="IW35" s="128"/>
      <c r="IX35" s="128"/>
      <c r="IY35" s="128"/>
      <c r="IZ35" s="128"/>
      <c r="JA35" s="128"/>
      <c r="JB35" s="128"/>
      <c r="JC35" s="128"/>
      <c r="JD35" s="128"/>
      <c r="JE35" s="128"/>
      <c r="JF35" s="128"/>
      <c r="JG35" s="128"/>
      <c r="JH35" s="128"/>
      <c r="JI35" s="128"/>
      <c r="JJ35" s="128"/>
      <c r="JK35" s="128"/>
      <c r="JL35" s="128"/>
      <c r="JM35" s="128"/>
      <c r="JN35" s="128"/>
      <c r="JO35" s="128"/>
      <c r="JP35" s="128"/>
      <c r="JQ35" s="128"/>
      <c r="JR35" s="128"/>
      <c r="JS35" s="128"/>
      <c r="JT35" s="128"/>
      <c r="JU35" s="128"/>
      <c r="JV35" s="128"/>
      <c r="JW35" s="128"/>
      <c r="JX35" s="128"/>
      <c r="JY35" s="128"/>
      <c r="JZ35" s="128"/>
      <c r="KA35" s="128"/>
      <c r="KB35" s="128"/>
      <c r="KC35" s="128"/>
      <c r="KD35" s="128"/>
      <c r="KE35" s="128"/>
      <c r="KF35" s="128"/>
      <c r="KG35" s="128"/>
      <c r="KH35" s="128"/>
      <c r="KI35" s="128"/>
      <c r="KJ35" s="128"/>
      <c r="KK35" s="128"/>
      <c r="KL35" s="128"/>
      <c r="KM35" s="128"/>
      <c r="KN35" s="128"/>
      <c r="KO35" s="128"/>
      <c r="KP35" s="128"/>
      <c r="KQ35" s="128"/>
      <c r="KR35" s="128"/>
      <c r="KS35" s="128"/>
      <c r="KT35" s="128"/>
      <c r="KU35" s="128"/>
      <c r="KV35" s="128"/>
      <c r="KW35" s="128"/>
      <c r="KX35" s="128"/>
      <c r="KY35" s="128"/>
      <c r="KZ35" s="128"/>
      <c r="LA35" s="128"/>
      <c r="LB35" s="128"/>
      <c r="LC35" s="128"/>
      <c r="LD35" s="128"/>
      <c r="LE35" s="128"/>
      <c r="LF35" s="128"/>
      <c r="LG35" s="128"/>
      <c r="LH35" s="128"/>
      <c r="LI35" s="128"/>
      <c r="LJ35" s="128"/>
      <c r="LK35" s="128"/>
      <c r="LL35" s="128"/>
      <c r="LM35" s="128"/>
      <c r="LN35" s="128"/>
      <c r="LO35" s="128"/>
      <c r="LP35" s="128"/>
      <c r="LQ35" s="128"/>
      <c r="LR35" s="128"/>
      <c r="LS35" s="128"/>
      <c r="LT35" s="128"/>
      <c r="LU35" s="128"/>
      <c r="LV35" s="128"/>
      <c r="LW35" s="128"/>
      <c r="LX35" s="128"/>
      <c r="LY35" s="128"/>
      <c r="LZ35" s="128"/>
      <c r="MA35" s="128"/>
      <c r="MB35" s="128"/>
      <c r="MC35" s="128"/>
      <c r="MD35" s="128"/>
      <c r="ME35" s="128"/>
      <c r="MF35" s="128"/>
      <c r="MG35" s="128"/>
      <c r="MH35" s="128"/>
      <c r="MI35" s="128"/>
      <c r="MJ35" s="128"/>
      <c r="MK35" s="128"/>
      <c r="ML35" s="128"/>
      <c r="MM35" s="128"/>
      <c r="MN35" s="128"/>
      <c r="MO35" s="128"/>
      <c r="MP35" s="128"/>
      <c r="MQ35" s="128"/>
      <c r="MR35" s="128"/>
      <c r="MS35" s="128"/>
      <c r="MT35" s="128"/>
      <c r="MU35" s="128"/>
      <c r="MV35" s="128"/>
      <c r="MW35" s="128"/>
      <c r="MX35" s="128"/>
      <c r="MY35" s="128"/>
      <c r="MZ35" s="128"/>
      <c r="NA35" s="128"/>
      <c r="NB35" s="128"/>
      <c r="NC35" s="128"/>
      <c r="ND35" s="128"/>
      <c r="NE35" s="128"/>
      <c r="NF35" s="128"/>
      <c r="NG35" s="128"/>
      <c r="NH35" s="128"/>
      <c r="NI35" s="128"/>
      <c r="NJ35" s="128"/>
      <c r="NK35" s="128"/>
      <c r="NL35" s="128"/>
      <c r="NM35" s="128"/>
      <c r="NN35" s="128"/>
      <c r="NO35" s="128"/>
      <c r="NP35" s="128"/>
      <c r="NQ35" s="128"/>
      <c r="NR35" s="128"/>
      <c r="NS35" s="128"/>
      <c r="NT35" s="128"/>
      <c r="NU35" s="128"/>
      <c r="NV35" s="128"/>
      <c r="NW35" s="128"/>
      <c r="NX35" s="128"/>
      <c r="NY35" s="128"/>
      <c r="NZ35" s="128"/>
      <c r="OA35" s="128"/>
      <c r="OB35" s="128"/>
      <c r="OC35" s="128"/>
      <c r="OD35" s="128"/>
      <c r="OE35" s="128"/>
      <c r="OF35" s="128"/>
      <c r="OG35" s="128"/>
      <c r="OH35" s="128"/>
      <c r="OI35" s="128"/>
      <c r="OJ35" s="128"/>
      <c r="OK35" s="128"/>
      <c r="OL35" s="128"/>
      <c r="OM35" s="128"/>
      <c r="ON35" s="128"/>
      <c r="OO35" s="128"/>
      <c r="OP35" s="128"/>
      <c r="OQ35" s="128"/>
      <c r="OR35" s="128"/>
      <c r="OS35" s="128"/>
      <c r="OT35" s="128"/>
      <c r="OU35" s="128"/>
      <c r="OV35" s="128"/>
      <c r="OW35" s="128"/>
      <c r="OX35" s="128"/>
      <c r="OY35" s="128"/>
      <c r="OZ35" s="128"/>
      <c r="PA35" s="128"/>
      <c r="PB35" s="128"/>
      <c r="PC35" s="128"/>
      <c r="PD35" s="128"/>
      <c r="PE35" s="128"/>
      <c r="PF35" s="128"/>
      <c r="PG35" s="128"/>
      <c r="PH35" s="128"/>
      <c r="PI35" s="128"/>
      <c r="PJ35" s="128"/>
      <c r="PK35" s="128"/>
      <c r="PL35" s="128"/>
      <c r="PM35" s="128"/>
      <c r="PN35" s="128"/>
      <c r="PO35" s="128"/>
      <c r="PP35" s="128"/>
      <c r="PQ35" s="128"/>
      <c r="PR35" s="128"/>
      <c r="PS35" s="128"/>
      <c r="PT35" s="128"/>
      <c r="PU35" s="128"/>
      <c r="PV35" s="128"/>
      <c r="PW35" s="128"/>
      <c r="PX35" s="128"/>
      <c r="PY35" s="128"/>
      <c r="PZ35" s="128"/>
      <c r="QA35" s="128"/>
      <c r="QB35" s="128"/>
      <c r="QC35" s="128"/>
      <c r="QD35" s="128"/>
      <c r="QE35" s="128"/>
      <c r="QF35" s="128"/>
      <c r="QG35" s="128"/>
      <c r="QH35" s="128"/>
      <c r="QI35" s="128"/>
      <c r="QJ35" s="128"/>
      <c r="QK35" s="128"/>
      <c r="QL35" s="128"/>
      <c r="QM35" s="128"/>
      <c r="QN35" s="128"/>
      <c r="QO35" s="128"/>
      <c r="QP35" s="128"/>
      <c r="QQ35" s="128"/>
      <c r="QR35" s="128"/>
      <c r="QS35" s="128"/>
      <c r="QT35" s="128"/>
      <c r="QU35" s="128"/>
      <c r="QV35" s="128"/>
      <c r="QW35" s="128"/>
      <c r="QX35" s="128"/>
      <c r="QY35" s="128"/>
      <c r="QZ35" s="128"/>
      <c r="RA35" s="128"/>
      <c r="RB35" s="128"/>
      <c r="RC35" s="128"/>
      <c r="RD35" s="128"/>
      <c r="RE35" s="128"/>
      <c r="RF35" s="128"/>
      <c r="RG35" s="128"/>
      <c r="RH35" s="128"/>
      <c r="RI35" s="128"/>
      <c r="RJ35" s="128"/>
      <c r="RK35" s="128"/>
      <c r="RL35" s="128"/>
      <c r="RM35" s="128"/>
      <c r="RN35" s="128"/>
      <c r="RO35" s="128"/>
      <c r="RP35" s="128"/>
      <c r="RQ35" s="128"/>
      <c r="RR35" s="128"/>
      <c r="RS35" s="128"/>
      <c r="RT35" s="128"/>
      <c r="RU35" s="128"/>
      <c r="RV35" s="128"/>
      <c r="RW35" s="128"/>
      <c r="RX35" s="128"/>
      <c r="RY35" s="128"/>
      <c r="RZ35" s="128"/>
      <c r="SA35" s="128"/>
      <c r="SB35" s="128"/>
      <c r="SC35" s="128"/>
      <c r="SD35" s="128"/>
      <c r="SE35" s="128"/>
      <c r="SF35" s="128"/>
      <c r="SG35" s="128"/>
      <c r="SH35" s="128"/>
      <c r="SI35" s="128"/>
      <c r="SJ35" s="128"/>
      <c r="SK35" s="128"/>
      <c r="SL35" s="128"/>
      <c r="SM35" s="128"/>
      <c r="SN35" s="128"/>
      <c r="SO35" s="128"/>
      <c r="SP35" s="128"/>
      <c r="SQ35" s="128"/>
      <c r="SR35" s="128"/>
      <c r="SS35" s="128"/>
      <c r="ST35" s="128"/>
      <c r="SU35" s="128"/>
      <c r="SV35" s="128"/>
      <c r="SW35" s="128"/>
      <c r="SX35" s="128"/>
      <c r="SY35" s="128"/>
      <c r="SZ35" s="128"/>
      <c r="TA35" s="128"/>
      <c r="TB35" s="128"/>
      <c r="TC35" s="128"/>
      <c r="TD35" s="128"/>
      <c r="TE35" s="128"/>
      <c r="TF35" s="128"/>
      <c r="TG35" s="128"/>
      <c r="TH35" s="128"/>
      <c r="TI35" s="128"/>
      <c r="TJ35" s="128"/>
      <c r="TK35" s="128"/>
      <c r="TL35" s="128"/>
      <c r="TM35" s="128"/>
      <c r="TN35" s="128"/>
      <c r="TO35" s="128"/>
      <c r="TP35" s="128"/>
      <c r="TQ35" s="128"/>
      <c r="TR35" s="128"/>
      <c r="TS35" s="128"/>
      <c r="TT35" s="128"/>
      <c r="TU35" s="128"/>
      <c r="TV35" s="128"/>
      <c r="TW35" s="128"/>
      <c r="TX35" s="128"/>
      <c r="TY35" s="128"/>
      <c r="TZ35" s="128"/>
      <c r="UA35" s="128"/>
      <c r="UB35" s="128"/>
      <c r="UC35" s="128"/>
      <c r="UD35" s="128"/>
      <c r="UE35" s="128"/>
      <c r="UF35" s="128"/>
      <c r="UG35" s="128"/>
      <c r="UH35" s="128"/>
      <c r="UI35" s="128"/>
      <c r="UJ35" s="128"/>
      <c r="UK35" s="128"/>
      <c r="UL35" s="128"/>
      <c r="UM35" s="128"/>
      <c r="UN35" s="128"/>
      <c r="UO35" s="128"/>
      <c r="UP35" s="128"/>
      <c r="UQ35" s="128"/>
      <c r="UR35" s="128"/>
      <c r="US35" s="128"/>
      <c r="UT35" s="128"/>
      <c r="UU35" s="128"/>
      <c r="UV35" s="128"/>
      <c r="UW35" s="128"/>
      <c r="UX35" s="128"/>
      <c r="UY35" s="128"/>
      <c r="UZ35" s="128"/>
      <c r="VA35" s="128"/>
      <c r="VB35" s="128"/>
      <c r="VC35" s="128"/>
      <c r="VD35" s="128"/>
      <c r="VE35" s="128"/>
      <c r="VF35" s="128"/>
      <c r="VG35" s="128"/>
      <c r="VH35" s="128"/>
      <c r="VI35" s="128"/>
      <c r="VJ35" s="128"/>
      <c r="VK35" s="128"/>
      <c r="VL35" s="128"/>
      <c r="VM35" s="128"/>
      <c r="VN35" s="128"/>
      <c r="VO35" s="128"/>
      <c r="VP35" s="128"/>
      <c r="VQ35" s="128"/>
      <c r="VR35" s="128"/>
      <c r="VS35" s="128"/>
      <c r="VT35" s="128"/>
      <c r="VU35" s="128"/>
      <c r="VV35" s="128"/>
      <c r="VW35" s="128"/>
      <c r="VX35" s="128"/>
      <c r="VY35" s="128"/>
      <c r="VZ35" s="128"/>
      <c r="WA35" s="128"/>
      <c r="WB35" s="128"/>
      <c r="WC35" s="128"/>
      <c r="WD35" s="128"/>
      <c r="WE35" s="128"/>
      <c r="WF35" s="128"/>
      <c r="WG35" s="128"/>
      <c r="WH35" s="128"/>
      <c r="WI35" s="128"/>
      <c r="WJ35" s="128"/>
      <c r="WK35" s="128"/>
      <c r="WL35" s="128"/>
      <c r="WM35" s="128"/>
      <c r="WN35" s="128"/>
      <c r="WO35" s="128"/>
      <c r="WP35" s="128"/>
      <c r="WQ35" s="128"/>
      <c r="WR35" s="128"/>
      <c r="WS35" s="128"/>
      <c r="WT35" s="128"/>
      <c r="WU35" s="128"/>
      <c r="WV35" s="128"/>
      <c r="WW35" s="128"/>
      <c r="WX35" s="128"/>
      <c r="WY35" s="128"/>
      <c r="WZ35" s="128"/>
      <c r="XA35" s="128"/>
      <c r="XB35" s="128"/>
      <c r="XC35" s="128"/>
      <c r="XD35" s="128"/>
      <c r="XE35" s="128"/>
      <c r="XF35" s="128"/>
      <c r="XG35" s="128"/>
      <c r="XH35" s="128"/>
      <c r="XI35" s="128"/>
      <c r="XJ35" s="128"/>
      <c r="XK35" s="128"/>
      <c r="XL35" s="128"/>
      <c r="XM35" s="128"/>
      <c r="XN35" s="128"/>
      <c r="XO35" s="128"/>
      <c r="XP35" s="128"/>
      <c r="XQ35" s="128"/>
      <c r="XR35" s="128"/>
      <c r="XS35" s="128"/>
      <c r="XT35" s="128"/>
      <c r="XU35" s="128"/>
      <c r="XV35" s="128"/>
      <c r="XW35" s="128"/>
      <c r="XX35" s="128"/>
      <c r="XY35" s="128"/>
      <c r="XZ35" s="128"/>
      <c r="YA35" s="128"/>
      <c r="YB35" s="128"/>
      <c r="YC35" s="128"/>
      <c r="YD35" s="128"/>
      <c r="YE35" s="128"/>
      <c r="YF35" s="128"/>
      <c r="YG35" s="128"/>
      <c r="YH35" s="128"/>
      <c r="YI35" s="128"/>
      <c r="YJ35" s="128"/>
      <c r="YK35" s="128"/>
      <c r="YL35" s="128"/>
      <c r="YM35" s="128"/>
      <c r="YN35" s="128"/>
      <c r="YO35" s="128"/>
      <c r="YP35" s="128"/>
      <c r="YQ35" s="128"/>
      <c r="YR35" s="128"/>
      <c r="YS35" s="128"/>
      <c r="YT35" s="128"/>
      <c r="YU35" s="128"/>
      <c r="YV35" s="128"/>
      <c r="YW35" s="128"/>
      <c r="YX35" s="128"/>
      <c r="YY35" s="128"/>
      <c r="YZ35" s="128"/>
      <c r="ZA35" s="128"/>
      <c r="ZB35" s="128"/>
      <c r="ZC35" s="128"/>
      <c r="ZD35" s="128"/>
      <c r="ZE35" s="128"/>
      <c r="ZF35" s="128"/>
      <c r="ZG35" s="128"/>
      <c r="ZH35" s="128"/>
      <c r="ZI35" s="128"/>
      <c r="ZJ35" s="128"/>
      <c r="ZK35" s="128"/>
      <c r="ZL35" s="128"/>
      <c r="ZM35" s="128"/>
      <c r="ZN35" s="128"/>
      <c r="ZO35" s="128"/>
      <c r="ZP35" s="128"/>
      <c r="ZQ35" s="128"/>
      <c r="ZR35" s="128"/>
      <c r="ZS35" s="128"/>
      <c r="ZT35" s="128"/>
      <c r="ZU35" s="128"/>
      <c r="ZV35" s="128"/>
      <c r="ZW35" s="128"/>
      <c r="ZX35" s="128"/>
      <c r="ZY35" s="128"/>
      <c r="ZZ35" s="128"/>
      <c r="AAA35" s="128"/>
      <c r="AAB35" s="128"/>
      <c r="AAC35" s="128"/>
      <c r="AAD35" s="128"/>
      <c r="AAE35" s="128"/>
      <c r="AAF35" s="128"/>
      <c r="AAG35" s="128"/>
      <c r="AAH35" s="128"/>
      <c r="AAI35" s="128"/>
      <c r="AAJ35" s="128"/>
      <c r="AAK35" s="128"/>
      <c r="AAL35" s="128"/>
      <c r="AAM35" s="128"/>
      <c r="AAN35" s="128"/>
      <c r="AAO35" s="128"/>
      <c r="AAP35" s="128"/>
      <c r="AAQ35" s="128"/>
      <c r="AAR35" s="128"/>
      <c r="AAS35" s="128"/>
      <c r="AAT35" s="128"/>
      <c r="AAU35" s="128"/>
      <c r="AAV35" s="128"/>
      <c r="AAW35" s="128"/>
      <c r="AAX35" s="128"/>
      <c r="AAY35" s="128"/>
      <c r="AAZ35" s="128"/>
      <c r="ABA35" s="128"/>
      <c r="ABB35" s="128"/>
      <c r="ABC35" s="128"/>
      <c r="ABD35" s="128"/>
      <c r="ABE35" s="128"/>
      <c r="ABF35" s="128"/>
      <c r="ABG35" s="128"/>
      <c r="ABH35" s="128"/>
      <c r="ABI35" s="128"/>
      <c r="ABJ35" s="128"/>
      <c r="ABK35" s="128"/>
      <c r="ABL35" s="128"/>
      <c r="ABM35" s="128"/>
      <c r="ABN35" s="128"/>
      <c r="ABO35" s="128"/>
      <c r="ABP35" s="128"/>
      <c r="ABQ35" s="128"/>
      <c r="ABR35" s="128"/>
      <c r="ABS35" s="128"/>
      <c r="ABT35" s="128"/>
      <c r="ABU35" s="128"/>
      <c r="ABV35" s="128"/>
      <c r="ABW35" s="128"/>
      <c r="ABX35" s="128"/>
      <c r="ABY35" s="128"/>
      <c r="ABZ35" s="128"/>
      <c r="ACA35" s="128"/>
      <c r="ACB35" s="128"/>
      <c r="ACC35" s="128"/>
      <c r="ACD35" s="128"/>
      <c r="ACE35" s="128"/>
      <c r="ACF35" s="128"/>
      <c r="ACG35" s="128"/>
      <c r="ACH35" s="128"/>
      <c r="ACI35" s="128"/>
      <c r="ACJ35" s="128"/>
      <c r="ACK35" s="128"/>
      <c r="ACL35" s="128"/>
      <c r="ACM35" s="128"/>
      <c r="ACN35" s="128"/>
      <c r="ACO35" s="128"/>
      <c r="ACP35" s="128"/>
      <c r="ACQ35" s="128"/>
      <c r="ACR35" s="128"/>
      <c r="ACS35" s="128"/>
      <c r="ACT35" s="128"/>
      <c r="ACU35" s="128"/>
      <c r="ACV35" s="128"/>
      <c r="ACW35" s="128"/>
      <c r="ACX35" s="128"/>
      <c r="ACY35" s="128"/>
      <c r="ACZ35" s="128"/>
      <c r="ADA35" s="128"/>
      <c r="ADB35" s="128"/>
      <c r="ADC35" s="128"/>
      <c r="ADD35" s="128"/>
      <c r="ADE35" s="128"/>
      <c r="ADF35" s="128"/>
      <c r="ADG35" s="128"/>
      <c r="ADH35" s="128"/>
      <c r="ADI35" s="128"/>
      <c r="ADJ35" s="128"/>
      <c r="ADK35" s="128"/>
      <c r="ADL35" s="128"/>
      <c r="ADM35" s="128"/>
      <c r="ADN35" s="128"/>
      <c r="ADO35" s="128"/>
      <c r="ADP35" s="128"/>
      <c r="ADQ35" s="128"/>
      <c r="ADR35" s="128"/>
      <c r="ADS35" s="128"/>
      <c r="ADT35" s="128"/>
      <c r="ADU35" s="128"/>
      <c r="ADV35" s="128"/>
      <c r="ADW35" s="128"/>
      <c r="ADX35" s="128"/>
      <c r="ADY35" s="128"/>
      <c r="ADZ35" s="128"/>
      <c r="AEA35" s="128"/>
      <c r="AEB35" s="128"/>
      <c r="AEC35" s="128"/>
      <c r="AED35" s="128"/>
      <c r="AEE35" s="128"/>
      <c r="AEF35" s="128"/>
      <c r="AEG35" s="128"/>
      <c r="AEH35" s="128"/>
      <c r="AEI35" s="128"/>
      <c r="AEJ35" s="128"/>
      <c r="AEK35" s="128"/>
      <c r="AEL35" s="128"/>
      <c r="AEM35" s="128"/>
      <c r="AEN35" s="128"/>
      <c r="AEO35" s="128"/>
      <c r="AEP35" s="128"/>
      <c r="AEQ35" s="128"/>
      <c r="AER35" s="128"/>
      <c r="AES35" s="128"/>
      <c r="AET35" s="128"/>
      <c r="AEU35" s="128"/>
      <c r="AEV35" s="128"/>
      <c r="AEW35" s="128"/>
      <c r="AEX35" s="128"/>
      <c r="AEY35" s="128"/>
      <c r="AEZ35" s="128"/>
      <c r="AFA35" s="128"/>
      <c r="AFB35" s="128"/>
      <c r="AFC35" s="128"/>
      <c r="AFD35" s="128"/>
      <c r="AFE35" s="128"/>
      <c r="AFF35" s="128"/>
      <c r="AFG35" s="128"/>
      <c r="AFH35" s="128"/>
      <c r="AFI35" s="128"/>
      <c r="AFJ35" s="128"/>
      <c r="AFK35" s="128"/>
      <c r="AFL35" s="128"/>
      <c r="AFM35" s="128"/>
      <c r="AFN35" s="128"/>
      <c r="AFO35" s="128"/>
      <c r="AFP35" s="128"/>
      <c r="AFQ35" s="128"/>
      <c r="AFR35" s="128"/>
      <c r="AFS35" s="128"/>
      <c r="AFT35" s="128"/>
      <c r="AFU35" s="128"/>
      <c r="AFV35" s="128"/>
      <c r="AFW35" s="128"/>
      <c r="AFX35" s="128"/>
      <c r="AFY35" s="128"/>
      <c r="AFZ35" s="128"/>
      <c r="AGA35" s="128"/>
      <c r="AGB35" s="128"/>
      <c r="AGC35" s="128"/>
      <c r="AGD35" s="128"/>
      <c r="AGE35" s="128"/>
      <c r="AGF35" s="128"/>
      <c r="AGG35" s="128"/>
      <c r="AGH35" s="128"/>
      <c r="AGI35" s="128"/>
      <c r="AGJ35" s="128"/>
      <c r="AGK35" s="128"/>
      <c r="AGL35" s="128"/>
      <c r="AGM35" s="128"/>
      <c r="AGN35" s="128"/>
      <c r="AGO35" s="128"/>
      <c r="AGP35" s="128"/>
      <c r="AGQ35" s="128"/>
      <c r="AGR35" s="128"/>
      <c r="AGS35" s="128"/>
      <c r="AGT35" s="128"/>
      <c r="AGU35" s="128"/>
      <c r="AGV35" s="128"/>
      <c r="AGW35" s="128"/>
      <c r="AGX35" s="128"/>
      <c r="AGY35" s="128"/>
      <c r="AGZ35" s="128"/>
      <c r="AHA35" s="128"/>
      <c r="AHB35" s="128"/>
      <c r="AHC35" s="128"/>
      <c r="AHD35" s="128"/>
      <c r="AHE35" s="128"/>
      <c r="AHF35" s="128"/>
      <c r="AHG35" s="128"/>
      <c r="AHH35" s="128"/>
      <c r="AHI35" s="128"/>
      <c r="AHJ35" s="128"/>
      <c r="AHK35" s="128"/>
      <c r="AHL35" s="128"/>
      <c r="AHM35" s="128"/>
      <c r="AHN35" s="128"/>
      <c r="AHO35" s="128"/>
      <c r="AHP35" s="128"/>
      <c r="AHQ35" s="128"/>
      <c r="AHR35" s="128"/>
      <c r="AHS35" s="128"/>
      <c r="AHT35" s="128"/>
      <c r="AHU35" s="128"/>
      <c r="AHV35" s="128"/>
      <c r="AHW35" s="128"/>
      <c r="AHX35" s="128"/>
      <c r="AHY35" s="128"/>
      <c r="AHZ35" s="128"/>
      <c r="AIA35" s="128"/>
      <c r="AIB35" s="128"/>
      <c r="AIC35" s="128"/>
      <c r="AID35" s="128"/>
      <c r="AIE35" s="128"/>
      <c r="AIF35" s="128"/>
      <c r="AIG35" s="128"/>
      <c r="AIH35" s="128"/>
      <c r="AII35" s="128"/>
      <c r="AIJ35" s="128"/>
      <c r="AIK35" s="128"/>
      <c r="AIL35" s="128"/>
      <c r="AIM35" s="128"/>
      <c r="AIN35" s="128"/>
      <c r="AIO35" s="128"/>
      <c r="AIP35" s="128"/>
      <c r="AIQ35" s="128"/>
      <c r="AIR35" s="128"/>
      <c r="AIS35" s="128"/>
      <c r="AIT35" s="128"/>
      <c r="AIU35" s="128"/>
      <c r="AIV35" s="128"/>
      <c r="AIW35" s="128"/>
      <c r="AIX35" s="128"/>
      <c r="AIY35" s="128"/>
      <c r="AIZ35" s="128"/>
      <c r="AJA35" s="128"/>
      <c r="AJB35" s="128"/>
      <c r="AJC35" s="128"/>
      <c r="AJD35" s="128"/>
      <c r="AJE35" s="128"/>
      <c r="AJF35" s="128"/>
      <c r="AJG35" s="128"/>
      <c r="AJH35" s="128"/>
      <c r="AJI35" s="128"/>
      <c r="AJJ35" s="128"/>
      <c r="AJK35" s="128"/>
      <c r="AJL35" s="128"/>
      <c r="AJM35" s="128"/>
      <c r="AJN35" s="128"/>
      <c r="AJO35" s="128"/>
      <c r="AJP35" s="128"/>
      <c r="AJQ35" s="128"/>
      <c r="AJR35" s="128"/>
      <c r="AJS35" s="128"/>
      <c r="AJT35" s="128"/>
      <c r="AJU35" s="128"/>
      <c r="AJV35" s="128"/>
      <c r="AJW35" s="128"/>
      <c r="AJX35" s="128"/>
      <c r="AJY35" s="128"/>
      <c r="AJZ35" s="128"/>
      <c r="AKA35" s="128"/>
      <c r="AKB35" s="128"/>
      <c r="AKC35" s="128"/>
      <c r="AKD35" s="128"/>
      <c r="AKE35" s="128"/>
      <c r="AKF35" s="128"/>
      <c r="AKG35" s="128"/>
      <c r="AKH35" s="128"/>
      <c r="AKI35" s="128"/>
      <c r="AKJ35" s="128"/>
      <c r="AKK35" s="128"/>
      <c r="AKL35" s="128"/>
      <c r="AKM35" s="128"/>
      <c r="AKN35" s="128"/>
      <c r="AKO35" s="128"/>
      <c r="AKP35" s="128"/>
      <c r="AKQ35" s="128"/>
      <c r="AKR35" s="128"/>
      <c r="AKS35" s="128"/>
      <c r="AKT35" s="128"/>
      <c r="AKU35" s="128"/>
      <c r="AKV35" s="128"/>
      <c r="AKW35" s="128"/>
      <c r="AKX35" s="128"/>
      <c r="AKY35" s="128"/>
      <c r="AKZ35" s="128"/>
      <c r="ALA35" s="128"/>
      <c r="ALB35" s="128"/>
      <c r="ALC35" s="128"/>
      <c r="ALD35" s="128"/>
      <c r="ALE35" s="128"/>
      <c r="ALF35" s="128"/>
      <c r="ALG35" s="128"/>
      <c r="ALH35" s="128"/>
      <c r="ALI35" s="128"/>
      <c r="ALJ35" s="128"/>
      <c r="ALK35" s="128"/>
      <c r="ALL35" s="128"/>
      <c r="ALM35" s="128"/>
      <c r="ALN35" s="128"/>
      <c r="ALO35" s="128"/>
      <c r="ALP35" s="128"/>
      <c r="ALQ35" s="128"/>
      <c r="ALR35" s="128"/>
      <c r="ALS35" s="128"/>
      <c r="ALT35" s="128"/>
      <c r="ALU35" s="128"/>
      <c r="ALV35" s="128"/>
      <c r="ALW35" s="128"/>
      <c r="ALX35" s="128"/>
      <c r="ALY35" s="128"/>
      <c r="ALZ35" s="128"/>
      <c r="AMA35" s="128"/>
      <c r="AMB35" s="128"/>
      <c r="AMC35" s="128"/>
      <c r="AMD35" s="128"/>
      <c r="AME35" s="128"/>
      <c r="AMF35" s="128"/>
      <c r="AMG35" s="128"/>
      <c r="AMH35" s="128"/>
      <c r="AMI35" s="128"/>
      <c r="AMJ35" s="128"/>
    </row>
    <row r="36" customFormat="false" ht="13.4" hidden="false" customHeight="false" outlineLevel="0" collapsed="false">
      <c r="A36" s="128" t="s">
        <v>265</v>
      </c>
      <c r="B36" s="163" t="n">
        <f aca="false">B31/10000</f>
        <v>0.0038691109015006</v>
      </c>
      <c r="C36" s="164" t="n">
        <f aca="false">C31/10000</f>
        <v>0.00257940726766706</v>
      </c>
      <c r="D36" s="165" t="n">
        <f aca="false">D31/10000</f>
        <v>0.00128970363383353</v>
      </c>
      <c r="E36" s="166" t="n">
        <f aca="false">E31/10000</f>
        <v>0.000644851816916766</v>
      </c>
      <c r="G36" s="128"/>
      <c r="H36" s="152" t="s">
        <v>266</v>
      </c>
      <c r="I36" s="175" t="n">
        <f aca="false">SQRT(I32^2/3)</f>
        <v>0.20201485918945</v>
      </c>
      <c r="K36" s="128"/>
      <c r="L36" s="31"/>
      <c r="M36" s="139"/>
      <c r="N36" s="128"/>
      <c r="O36" s="128"/>
      <c r="P36" s="128"/>
      <c r="Q36" s="128"/>
      <c r="R36" s="128"/>
      <c r="S36" s="128"/>
      <c r="T36" s="128"/>
      <c r="U36" s="128"/>
      <c r="V36" s="128"/>
      <c r="W36" s="128"/>
      <c r="X36" s="128"/>
      <c r="Y36" s="128"/>
      <c r="Z36" s="128"/>
      <c r="AA36" s="128"/>
      <c r="AB36" s="128"/>
      <c r="AC36" s="128"/>
      <c r="AD36" s="128"/>
      <c r="AE36" s="128"/>
      <c r="AF36" s="128"/>
      <c r="AG36" s="128"/>
      <c r="AH36" s="128"/>
      <c r="AI36" s="128"/>
      <c r="AJ36" s="128"/>
      <c r="AK36" s="128"/>
      <c r="AL36" s="128"/>
      <c r="AM36" s="128"/>
      <c r="AN36" s="128"/>
      <c r="AO36" s="128"/>
      <c r="AP36" s="128"/>
      <c r="AQ36" s="128"/>
      <c r="AR36" s="128"/>
      <c r="AS36" s="128"/>
      <c r="AT36" s="128"/>
      <c r="AU36" s="128"/>
      <c r="AV36" s="128"/>
      <c r="AW36" s="128"/>
      <c r="AX36" s="128"/>
      <c r="AY36" s="128"/>
      <c r="AZ36" s="128"/>
      <c r="BA36" s="128"/>
      <c r="BB36" s="128"/>
      <c r="BC36" s="128"/>
      <c r="BD36" s="128"/>
      <c r="BE36" s="128"/>
      <c r="BF36" s="128"/>
      <c r="BG36" s="128"/>
      <c r="BH36" s="128"/>
      <c r="BI36" s="128"/>
      <c r="BJ36" s="128"/>
      <c r="BK36" s="128"/>
      <c r="BL36" s="128"/>
      <c r="BM36" s="128"/>
      <c r="BN36" s="128"/>
      <c r="BO36" s="128"/>
      <c r="BP36" s="128"/>
      <c r="BQ36" s="128"/>
      <c r="BR36" s="128"/>
      <c r="BS36" s="128"/>
      <c r="BT36" s="128"/>
      <c r="BU36" s="128"/>
      <c r="BV36" s="128"/>
      <c r="BW36" s="128"/>
      <c r="BX36" s="128"/>
      <c r="BY36" s="128"/>
      <c r="BZ36" s="128"/>
      <c r="CA36" s="128"/>
      <c r="CB36" s="128"/>
      <c r="CC36" s="128"/>
      <c r="CD36" s="128"/>
      <c r="CE36" s="128"/>
      <c r="CF36" s="128"/>
      <c r="CG36" s="128"/>
      <c r="CH36" s="128"/>
      <c r="CI36" s="128"/>
      <c r="CJ36" s="128"/>
      <c r="CK36" s="128"/>
      <c r="CL36" s="128"/>
      <c r="CM36" s="128"/>
      <c r="CN36" s="128"/>
      <c r="CO36" s="128"/>
      <c r="CP36" s="128"/>
      <c r="CQ36" s="128"/>
      <c r="CR36" s="128"/>
      <c r="CS36" s="128"/>
      <c r="CT36" s="128"/>
      <c r="CU36" s="128"/>
      <c r="CV36" s="128"/>
      <c r="CW36" s="128"/>
      <c r="CX36" s="128"/>
      <c r="CY36" s="128"/>
      <c r="CZ36" s="128"/>
      <c r="DA36" s="128"/>
      <c r="DB36" s="128"/>
      <c r="DC36" s="128"/>
      <c r="DD36" s="128"/>
      <c r="DE36" s="128"/>
      <c r="DF36" s="128"/>
      <c r="DG36" s="128"/>
      <c r="DH36" s="128"/>
      <c r="DI36" s="128"/>
      <c r="DJ36" s="128"/>
      <c r="DK36" s="128"/>
      <c r="DL36" s="128"/>
      <c r="DM36" s="128"/>
      <c r="DN36" s="128"/>
      <c r="DO36" s="128"/>
      <c r="DP36" s="128"/>
      <c r="DQ36" s="128"/>
      <c r="DR36" s="128"/>
      <c r="DS36" s="128"/>
      <c r="DT36" s="128"/>
      <c r="DU36" s="128"/>
      <c r="DV36" s="128"/>
      <c r="DW36" s="128"/>
      <c r="DX36" s="128"/>
      <c r="DY36" s="128"/>
      <c r="DZ36" s="128"/>
      <c r="EA36" s="128"/>
      <c r="EB36" s="128"/>
      <c r="EC36" s="128"/>
      <c r="ED36" s="128"/>
      <c r="EE36" s="128"/>
      <c r="EF36" s="128"/>
      <c r="EG36" s="128"/>
      <c r="EH36" s="128"/>
      <c r="EI36" s="128"/>
      <c r="EJ36" s="128"/>
      <c r="EK36" s="128"/>
      <c r="EL36" s="128"/>
      <c r="EM36" s="128"/>
      <c r="EN36" s="128"/>
      <c r="EO36" s="128"/>
      <c r="EP36" s="128"/>
      <c r="EQ36" s="128"/>
      <c r="ER36" s="128"/>
      <c r="ES36" s="128"/>
      <c r="ET36" s="128"/>
      <c r="EU36" s="128"/>
      <c r="EV36" s="128"/>
      <c r="EW36" s="128"/>
      <c r="EX36" s="128"/>
      <c r="EY36" s="128"/>
      <c r="EZ36" s="128"/>
      <c r="FA36" s="128"/>
      <c r="FB36" s="128"/>
      <c r="FC36" s="128"/>
      <c r="FD36" s="128"/>
      <c r="FE36" s="128"/>
      <c r="FF36" s="128"/>
      <c r="FG36" s="128"/>
      <c r="FH36" s="128"/>
      <c r="FI36" s="128"/>
      <c r="FJ36" s="128"/>
      <c r="FK36" s="128"/>
      <c r="FL36" s="128"/>
      <c r="FM36" s="128"/>
      <c r="FN36" s="128"/>
      <c r="FO36" s="128"/>
      <c r="FP36" s="128"/>
      <c r="FQ36" s="128"/>
      <c r="FR36" s="128"/>
      <c r="FS36" s="128"/>
      <c r="FT36" s="128"/>
      <c r="FU36" s="128"/>
      <c r="FV36" s="128"/>
      <c r="FW36" s="128"/>
      <c r="FX36" s="128"/>
      <c r="FY36" s="128"/>
      <c r="FZ36" s="128"/>
      <c r="GA36" s="128"/>
      <c r="GB36" s="128"/>
      <c r="GC36" s="128"/>
      <c r="GD36" s="128"/>
      <c r="GE36" s="128"/>
      <c r="GF36" s="128"/>
      <c r="GG36" s="128"/>
      <c r="GH36" s="128"/>
      <c r="GI36" s="128"/>
      <c r="GJ36" s="128"/>
      <c r="GK36" s="128"/>
      <c r="GL36" s="128"/>
      <c r="GM36" s="128"/>
      <c r="GN36" s="128"/>
      <c r="GO36" s="128"/>
      <c r="GP36" s="128"/>
      <c r="GQ36" s="128"/>
      <c r="GR36" s="128"/>
      <c r="GS36" s="128"/>
      <c r="GT36" s="128"/>
      <c r="GU36" s="128"/>
      <c r="GV36" s="128"/>
      <c r="GW36" s="128"/>
      <c r="GX36" s="128"/>
      <c r="GY36" s="128"/>
      <c r="GZ36" s="128"/>
      <c r="HA36" s="128"/>
      <c r="HB36" s="128"/>
      <c r="HC36" s="128"/>
      <c r="HD36" s="128"/>
      <c r="HE36" s="128"/>
      <c r="HF36" s="128"/>
      <c r="HG36" s="128"/>
      <c r="HH36" s="128"/>
      <c r="HI36" s="128"/>
      <c r="HJ36" s="128"/>
      <c r="HK36" s="128"/>
      <c r="HL36" s="128"/>
      <c r="HM36" s="128"/>
      <c r="HN36" s="128"/>
      <c r="HO36" s="128"/>
      <c r="HP36" s="128"/>
      <c r="HQ36" s="128"/>
      <c r="HR36" s="128"/>
      <c r="HS36" s="128"/>
      <c r="HT36" s="128"/>
      <c r="HU36" s="128"/>
      <c r="HV36" s="128"/>
      <c r="HW36" s="128"/>
      <c r="HX36" s="128"/>
      <c r="HY36" s="128"/>
      <c r="HZ36" s="128"/>
      <c r="IA36" s="128"/>
      <c r="IB36" s="128"/>
      <c r="IC36" s="128"/>
      <c r="ID36" s="128"/>
      <c r="IE36" s="128"/>
      <c r="IF36" s="128"/>
      <c r="IG36" s="128"/>
      <c r="IH36" s="128"/>
      <c r="II36" s="128"/>
      <c r="IJ36" s="128"/>
      <c r="IK36" s="128"/>
      <c r="IL36" s="128"/>
      <c r="IM36" s="128"/>
      <c r="IN36" s="128"/>
      <c r="IO36" s="128"/>
      <c r="IP36" s="128"/>
      <c r="IQ36" s="128"/>
      <c r="IR36" s="128"/>
      <c r="IS36" s="128"/>
      <c r="IT36" s="128"/>
      <c r="IU36" s="128"/>
      <c r="IV36" s="128"/>
      <c r="IW36" s="128"/>
      <c r="IX36" s="128"/>
      <c r="IY36" s="128"/>
      <c r="IZ36" s="128"/>
      <c r="JA36" s="128"/>
      <c r="JB36" s="128"/>
      <c r="JC36" s="128"/>
      <c r="JD36" s="128"/>
      <c r="JE36" s="128"/>
      <c r="JF36" s="128"/>
      <c r="JG36" s="128"/>
      <c r="JH36" s="128"/>
      <c r="JI36" s="128"/>
      <c r="JJ36" s="128"/>
      <c r="JK36" s="128"/>
      <c r="JL36" s="128"/>
      <c r="JM36" s="128"/>
      <c r="JN36" s="128"/>
      <c r="JO36" s="128"/>
      <c r="JP36" s="128"/>
      <c r="JQ36" s="128"/>
      <c r="JR36" s="128"/>
      <c r="JS36" s="128"/>
      <c r="JT36" s="128"/>
      <c r="JU36" s="128"/>
      <c r="JV36" s="128"/>
      <c r="JW36" s="128"/>
      <c r="JX36" s="128"/>
      <c r="JY36" s="128"/>
      <c r="JZ36" s="128"/>
      <c r="KA36" s="128"/>
      <c r="KB36" s="128"/>
      <c r="KC36" s="128"/>
      <c r="KD36" s="128"/>
      <c r="KE36" s="128"/>
      <c r="KF36" s="128"/>
      <c r="KG36" s="128"/>
      <c r="KH36" s="128"/>
      <c r="KI36" s="128"/>
      <c r="KJ36" s="128"/>
      <c r="KK36" s="128"/>
      <c r="KL36" s="128"/>
      <c r="KM36" s="128"/>
      <c r="KN36" s="128"/>
      <c r="KO36" s="128"/>
      <c r="KP36" s="128"/>
      <c r="KQ36" s="128"/>
      <c r="KR36" s="128"/>
      <c r="KS36" s="128"/>
      <c r="KT36" s="128"/>
      <c r="KU36" s="128"/>
      <c r="KV36" s="128"/>
      <c r="KW36" s="128"/>
      <c r="KX36" s="128"/>
      <c r="KY36" s="128"/>
      <c r="KZ36" s="128"/>
      <c r="LA36" s="128"/>
      <c r="LB36" s="128"/>
      <c r="LC36" s="128"/>
      <c r="LD36" s="128"/>
      <c r="LE36" s="128"/>
      <c r="LF36" s="128"/>
      <c r="LG36" s="128"/>
      <c r="LH36" s="128"/>
      <c r="LI36" s="128"/>
      <c r="LJ36" s="128"/>
      <c r="LK36" s="128"/>
      <c r="LL36" s="128"/>
      <c r="LM36" s="128"/>
      <c r="LN36" s="128"/>
      <c r="LO36" s="128"/>
      <c r="LP36" s="128"/>
      <c r="LQ36" s="128"/>
      <c r="LR36" s="128"/>
      <c r="LS36" s="128"/>
      <c r="LT36" s="128"/>
      <c r="LU36" s="128"/>
      <c r="LV36" s="128"/>
      <c r="LW36" s="128"/>
      <c r="LX36" s="128"/>
      <c r="LY36" s="128"/>
      <c r="LZ36" s="128"/>
      <c r="MA36" s="128"/>
      <c r="MB36" s="128"/>
      <c r="MC36" s="128"/>
      <c r="MD36" s="128"/>
      <c r="ME36" s="128"/>
      <c r="MF36" s="128"/>
      <c r="MG36" s="128"/>
      <c r="MH36" s="128"/>
      <c r="MI36" s="128"/>
      <c r="MJ36" s="128"/>
      <c r="MK36" s="128"/>
      <c r="ML36" s="128"/>
      <c r="MM36" s="128"/>
      <c r="MN36" s="128"/>
      <c r="MO36" s="128"/>
      <c r="MP36" s="128"/>
      <c r="MQ36" s="128"/>
      <c r="MR36" s="128"/>
      <c r="MS36" s="128"/>
      <c r="MT36" s="128"/>
      <c r="MU36" s="128"/>
      <c r="MV36" s="128"/>
      <c r="MW36" s="128"/>
      <c r="MX36" s="128"/>
      <c r="MY36" s="128"/>
      <c r="MZ36" s="128"/>
      <c r="NA36" s="128"/>
      <c r="NB36" s="128"/>
      <c r="NC36" s="128"/>
      <c r="ND36" s="128"/>
      <c r="NE36" s="128"/>
      <c r="NF36" s="128"/>
      <c r="NG36" s="128"/>
      <c r="NH36" s="128"/>
      <c r="NI36" s="128"/>
      <c r="NJ36" s="128"/>
      <c r="NK36" s="128"/>
      <c r="NL36" s="128"/>
      <c r="NM36" s="128"/>
      <c r="NN36" s="128"/>
      <c r="NO36" s="128"/>
      <c r="NP36" s="128"/>
      <c r="NQ36" s="128"/>
      <c r="NR36" s="128"/>
      <c r="NS36" s="128"/>
      <c r="NT36" s="128"/>
      <c r="NU36" s="128"/>
      <c r="NV36" s="128"/>
      <c r="NW36" s="128"/>
      <c r="NX36" s="128"/>
      <c r="NY36" s="128"/>
      <c r="NZ36" s="128"/>
      <c r="OA36" s="128"/>
      <c r="OB36" s="128"/>
      <c r="OC36" s="128"/>
      <c r="OD36" s="128"/>
      <c r="OE36" s="128"/>
      <c r="OF36" s="128"/>
      <c r="OG36" s="128"/>
      <c r="OH36" s="128"/>
      <c r="OI36" s="128"/>
      <c r="OJ36" s="128"/>
      <c r="OK36" s="128"/>
      <c r="OL36" s="128"/>
      <c r="OM36" s="128"/>
      <c r="ON36" s="128"/>
      <c r="OO36" s="128"/>
      <c r="OP36" s="128"/>
      <c r="OQ36" s="128"/>
      <c r="OR36" s="128"/>
      <c r="OS36" s="128"/>
      <c r="OT36" s="128"/>
      <c r="OU36" s="128"/>
      <c r="OV36" s="128"/>
      <c r="OW36" s="128"/>
      <c r="OX36" s="128"/>
      <c r="OY36" s="128"/>
      <c r="OZ36" s="128"/>
      <c r="PA36" s="128"/>
      <c r="PB36" s="128"/>
      <c r="PC36" s="128"/>
      <c r="PD36" s="128"/>
      <c r="PE36" s="128"/>
      <c r="PF36" s="128"/>
      <c r="PG36" s="128"/>
      <c r="PH36" s="128"/>
      <c r="PI36" s="128"/>
      <c r="PJ36" s="128"/>
      <c r="PK36" s="128"/>
      <c r="PL36" s="128"/>
      <c r="PM36" s="128"/>
      <c r="PN36" s="128"/>
      <c r="PO36" s="128"/>
      <c r="PP36" s="128"/>
      <c r="PQ36" s="128"/>
      <c r="PR36" s="128"/>
      <c r="PS36" s="128"/>
      <c r="PT36" s="128"/>
      <c r="PU36" s="128"/>
      <c r="PV36" s="128"/>
      <c r="PW36" s="128"/>
      <c r="PX36" s="128"/>
      <c r="PY36" s="128"/>
      <c r="PZ36" s="128"/>
      <c r="QA36" s="128"/>
      <c r="QB36" s="128"/>
      <c r="QC36" s="128"/>
      <c r="QD36" s="128"/>
      <c r="QE36" s="128"/>
      <c r="QF36" s="128"/>
      <c r="QG36" s="128"/>
      <c r="QH36" s="128"/>
      <c r="QI36" s="128"/>
      <c r="QJ36" s="128"/>
      <c r="QK36" s="128"/>
      <c r="QL36" s="128"/>
      <c r="QM36" s="128"/>
      <c r="QN36" s="128"/>
      <c r="QO36" s="128"/>
      <c r="QP36" s="128"/>
      <c r="QQ36" s="128"/>
      <c r="QR36" s="128"/>
      <c r="QS36" s="128"/>
      <c r="QT36" s="128"/>
      <c r="QU36" s="128"/>
      <c r="QV36" s="128"/>
      <c r="QW36" s="128"/>
      <c r="QX36" s="128"/>
      <c r="QY36" s="128"/>
      <c r="QZ36" s="128"/>
      <c r="RA36" s="128"/>
      <c r="RB36" s="128"/>
      <c r="RC36" s="128"/>
      <c r="RD36" s="128"/>
      <c r="RE36" s="128"/>
      <c r="RF36" s="128"/>
      <c r="RG36" s="128"/>
      <c r="RH36" s="128"/>
      <c r="RI36" s="128"/>
      <c r="RJ36" s="128"/>
      <c r="RK36" s="128"/>
      <c r="RL36" s="128"/>
      <c r="RM36" s="128"/>
      <c r="RN36" s="128"/>
      <c r="RO36" s="128"/>
      <c r="RP36" s="128"/>
      <c r="RQ36" s="128"/>
      <c r="RR36" s="128"/>
      <c r="RS36" s="128"/>
      <c r="RT36" s="128"/>
      <c r="RU36" s="128"/>
      <c r="RV36" s="128"/>
      <c r="RW36" s="128"/>
      <c r="RX36" s="128"/>
      <c r="RY36" s="128"/>
      <c r="RZ36" s="128"/>
      <c r="SA36" s="128"/>
      <c r="SB36" s="128"/>
      <c r="SC36" s="128"/>
      <c r="SD36" s="128"/>
      <c r="SE36" s="128"/>
      <c r="SF36" s="128"/>
      <c r="SG36" s="128"/>
      <c r="SH36" s="128"/>
      <c r="SI36" s="128"/>
      <c r="SJ36" s="128"/>
      <c r="SK36" s="128"/>
      <c r="SL36" s="128"/>
      <c r="SM36" s="128"/>
      <c r="SN36" s="128"/>
      <c r="SO36" s="128"/>
      <c r="SP36" s="128"/>
      <c r="SQ36" s="128"/>
      <c r="SR36" s="128"/>
      <c r="SS36" s="128"/>
      <c r="ST36" s="128"/>
      <c r="SU36" s="128"/>
      <c r="SV36" s="128"/>
      <c r="SW36" s="128"/>
      <c r="SX36" s="128"/>
      <c r="SY36" s="128"/>
      <c r="SZ36" s="128"/>
      <c r="TA36" s="128"/>
      <c r="TB36" s="128"/>
      <c r="TC36" s="128"/>
      <c r="TD36" s="128"/>
      <c r="TE36" s="128"/>
      <c r="TF36" s="128"/>
      <c r="TG36" s="128"/>
      <c r="TH36" s="128"/>
      <c r="TI36" s="128"/>
      <c r="TJ36" s="128"/>
      <c r="TK36" s="128"/>
      <c r="TL36" s="128"/>
      <c r="TM36" s="128"/>
      <c r="TN36" s="128"/>
      <c r="TO36" s="128"/>
      <c r="TP36" s="128"/>
      <c r="TQ36" s="128"/>
      <c r="TR36" s="128"/>
      <c r="TS36" s="128"/>
      <c r="TT36" s="128"/>
      <c r="TU36" s="128"/>
      <c r="TV36" s="128"/>
      <c r="TW36" s="128"/>
      <c r="TX36" s="128"/>
      <c r="TY36" s="128"/>
      <c r="TZ36" s="128"/>
      <c r="UA36" s="128"/>
      <c r="UB36" s="128"/>
      <c r="UC36" s="128"/>
      <c r="UD36" s="128"/>
      <c r="UE36" s="128"/>
      <c r="UF36" s="128"/>
      <c r="UG36" s="128"/>
      <c r="UH36" s="128"/>
      <c r="UI36" s="128"/>
      <c r="UJ36" s="128"/>
      <c r="UK36" s="128"/>
      <c r="UL36" s="128"/>
      <c r="UM36" s="128"/>
      <c r="UN36" s="128"/>
      <c r="UO36" s="128"/>
      <c r="UP36" s="128"/>
      <c r="UQ36" s="128"/>
      <c r="UR36" s="128"/>
      <c r="US36" s="128"/>
      <c r="UT36" s="128"/>
      <c r="UU36" s="128"/>
      <c r="UV36" s="128"/>
      <c r="UW36" s="128"/>
      <c r="UX36" s="128"/>
      <c r="UY36" s="128"/>
      <c r="UZ36" s="128"/>
      <c r="VA36" s="128"/>
      <c r="VB36" s="128"/>
      <c r="VC36" s="128"/>
      <c r="VD36" s="128"/>
      <c r="VE36" s="128"/>
      <c r="VF36" s="128"/>
      <c r="VG36" s="128"/>
      <c r="VH36" s="128"/>
      <c r="VI36" s="128"/>
      <c r="VJ36" s="128"/>
      <c r="VK36" s="128"/>
      <c r="VL36" s="128"/>
      <c r="VM36" s="128"/>
      <c r="VN36" s="128"/>
      <c r="VO36" s="128"/>
      <c r="VP36" s="128"/>
      <c r="VQ36" s="128"/>
      <c r="VR36" s="128"/>
      <c r="VS36" s="128"/>
      <c r="VT36" s="128"/>
      <c r="VU36" s="128"/>
      <c r="VV36" s="128"/>
      <c r="VW36" s="128"/>
      <c r="VX36" s="128"/>
      <c r="VY36" s="128"/>
      <c r="VZ36" s="128"/>
      <c r="WA36" s="128"/>
      <c r="WB36" s="128"/>
      <c r="WC36" s="128"/>
      <c r="WD36" s="128"/>
      <c r="WE36" s="128"/>
      <c r="WF36" s="128"/>
      <c r="WG36" s="128"/>
      <c r="WH36" s="128"/>
      <c r="WI36" s="128"/>
      <c r="WJ36" s="128"/>
      <c r="WK36" s="128"/>
      <c r="WL36" s="128"/>
      <c r="WM36" s="128"/>
      <c r="WN36" s="128"/>
      <c r="WO36" s="128"/>
      <c r="WP36" s="128"/>
      <c r="WQ36" s="128"/>
      <c r="WR36" s="128"/>
      <c r="WS36" s="128"/>
      <c r="WT36" s="128"/>
      <c r="WU36" s="128"/>
      <c r="WV36" s="128"/>
      <c r="WW36" s="128"/>
      <c r="WX36" s="128"/>
      <c r="WY36" s="128"/>
      <c r="WZ36" s="128"/>
      <c r="XA36" s="128"/>
      <c r="XB36" s="128"/>
      <c r="XC36" s="128"/>
      <c r="XD36" s="128"/>
      <c r="XE36" s="128"/>
      <c r="XF36" s="128"/>
      <c r="XG36" s="128"/>
      <c r="XH36" s="128"/>
      <c r="XI36" s="128"/>
      <c r="XJ36" s="128"/>
      <c r="XK36" s="128"/>
      <c r="XL36" s="128"/>
      <c r="XM36" s="128"/>
      <c r="XN36" s="128"/>
      <c r="XO36" s="128"/>
      <c r="XP36" s="128"/>
      <c r="XQ36" s="128"/>
      <c r="XR36" s="128"/>
      <c r="XS36" s="128"/>
      <c r="XT36" s="128"/>
      <c r="XU36" s="128"/>
      <c r="XV36" s="128"/>
      <c r="XW36" s="128"/>
      <c r="XX36" s="128"/>
      <c r="XY36" s="128"/>
      <c r="XZ36" s="128"/>
      <c r="YA36" s="128"/>
      <c r="YB36" s="128"/>
      <c r="YC36" s="128"/>
      <c r="YD36" s="128"/>
      <c r="YE36" s="128"/>
      <c r="YF36" s="128"/>
      <c r="YG36" s="128"/>
      <c r="YH36" s="128"/>
      <c r="YI36" s="128"/>
      <c r="YJ36" s="128"/>
      <c r="YK36" s="128"/>
      <c r="YL36" s="128"/>
      <c r="YM36" s="128"/>
      <c r="YN36" s="128"/>
      <c r="YO36" s="128"/>
      <c r="YP36" s="128"/>
      <c r="YQ36" s="128"/>
      <c r="YR36" s="128"/>
      <c r="YS36" s="128"/>
      <c r="YT36" s="128"/>
      <c r="YU36" s="128"/>
      <c r="YV36" s="128"/>
      <c r="YW36" s="128"/>
      <c r="YX36" s="128"/>
      <c r="YY36" s="128"/>
      <c r="YZ36" s="128"/>
      <c r="ZA36" s="128"/>
      <c r="ZB36" s="128"/>
      <c r="ZC36" s="128"/>
      <c r="ZD36" s="128"/>
      <c r="ZE36" s="128"/>
      <c r="ZF36" s="128"/>
      <c r="ZG36" s="128"/>
      <c r="ZH36" s="128"/>
      <c r="ZI36" s="128"/>
      <c r="ZJ36" s="128"/>
      <c r="ZK36" s="128"/>
      <c r="ZL36" s="128"/>
      <c r="ZM36" s="128"/>
      <c r="ZN36" s="128"/>
      <c r="ZO36" s="128"/>
      <c r="ZP36" s="128"/>
      <c r="ZQ36" s="128"/>
      <c r="ZR36" s="128"/>
      <c r="ZS36" s="128"/>
      <c r="ZT36" s="128"/>
      <c r="ZU36" s="128"/>
      <c r="ZV36" s="128"/>
      <c r="ZW36" s="128"/>
      <c r="ZX36" s="128"/>
      <c r="ZY36" s="128"/>
      <c r="ZZ36" s="128"/>
      <c r="AAA36" s="128"/>
      <c r="AAB36" s="128"/>
      <c r="AAC36" s="128"/>
      <c r="AAD36" s="128"/>
      <c r="AAE36" s="128"/>
      <c r="AAF36" s="128"/>
      <c r="AAG36" s="128"/>
      <c r="AAH36" s="128"/>
      <c r="AAI36" s="128"/>
      <c r="AAJ36" s="128"/>
      <c r="AAK36" s="128"/>
      <c r="AAL36" s="128"/>
      <c r="AAM36" s="128"/>
      <c r="AAN36" s="128"/>
      <c r="AAO36" s="128"/>
      <c r="AAP36" s="128"/>
      <c r="AAQ36" s="128"/>
      <c r="AAR36" s="128"/>
      <c r="AAS36" s="128"/>
      <c r="AAT36" s="128"/>
      <c r="AAU36" s="128"/>
      <c r="AAV36" s="128"/>
      <c r="AAW36" s="128"/>
      <c r="AAX36" s="128"/>
      <c r="AAY36" s="128"/>
      <c r="AAZ36" s="128"/>
      <c r="ABA36" s="128"/>
      <c r="ABB36" s="128"/>
      <c r="ABC36" s="128"/>
      <c r="ABD36" s="128"/>
      <c r="ABE36" s="128"/>
      <c r="ABF36" s="128"/>
      <c r="ABG36" s="128"/>
      <c r="ABH36" s="128"/>
      <c r="ABI36" s="128"/>
      <c r="ABJ36" s="128"/>
      <c r="ABK36" s="128"/>
      <c r="ABL36" s="128"/>
      <c r="ABM36" s="128"/>
      <c r="ABN36" s="128"/>
      <c r="ABO36" s="128"/>
      <c r="ABP36" s="128"/>
      <c r="ABQ36" s="128"/>
      <c r="ABR36" s="128"/>
      <c r="ABS36" s="128"/>
      <c r="ABT36" s="128"/>
      <c r="ABU36" s="128"/>
      <c r="ABV36" s="128"/>
      <c r="ABW36" s="128"/>
      <c r="ABX36" s="128"/>
      <c r="ABY36" s="128"/>
      <c r="ABZ36" s="128"/>
      <c r="ACA36" s="128"/>
      <c r="ACB36" s="128"/>
      <c r="ACC36" s="128"/>
      <c r="ACD36" s="128"/>
      <c r="ACE36" s="128"/>
      <c r="ACF36" s="128"/>
      <c r="ACG36" s="128"/>
      <c r="ACH36" s="128"/>
      <c r="ACI36" s="128"/>
      <c r="ACJ36" s="128"/>
      <c r="ACK36" s="128"/>
      <c r="ACL36" s="128"/>
      <c r="ACM36" s="128"/>
      <c r="ACN36" s="128"/>
      <c r="ACO36" s="128"/>
      <c r="ACP36" s="128"/>
      <c r="ACQ36" s="128"/>
      <c r="ACR36" s="128"/>
      <c r="ACS36" s="128"/>
      <c r="ACT36" s="128"/>
      <c r="ACU36" s="128"/>
      <c r="ACV36" s="128"/>
      <c r="ACW36" s="128"/>
      <c r="ACX36" s="128"/>
      <c r="ACY36" s="128"/>
      <c r="ACZ36" s="128"/>
      <c r="ADA36" s="128"/>
      <c r="ADB36" s="128"/>
      <c r="ADC36" s="128"/>
      <c r="ADD36" s="128"/>
      <c r="ADE36" s="128"/>
      <c r="ADF36" s="128"/>
      <c r="ADG36" s="128"/>
      <c r="ADH36" s="128"/>
      <c r="ADI36" s="128"/>
      <c r="ADJ36" s="128"/>
      <c r="ADK36" s="128"/>
      <c r="ADL36" s="128"/>
      <c r="ADM36" s="128"/>
      <c r="ADN36" s="128"/>
      <c r="ADO36" s="128"/>
      <c r="ADP36" s="128"/>
      <c r="ADQ36" s="128"/>
      <c r="ADR36" s="128"/>
      <c r="ADS36" s="128"/>
      <c r="ADT36" s="128"/>
      <c r="ADU36" s="128"/>
      <c r="ADV36" s="128"/>
      <c r="ADW36" s="128"/>
      <c r="ADX36" s="128"/>
      <c r="ADY36" s="128"/>
      <c r="ADZ36" s="128"/>
      <c r="AEA36" s="128"/>
      <c r="AEB36" s="128"/>
      <c r="AEC36" s="128"/>
      <c r="AED36" s="128"/>
      <c r="AEE36" s="128"/>
      <c r="AEF36" s="128"/>
      <c r="AEG36" s="128"/>
      <c r="AEH36" s="128"/>
      <c r="AEI36" s="128"/>
      <c r="AEJ36" s="128"/>
      <c r="AEK36" s="128"/>
      <c r="AEL36" s="128"/>
      <c r="AEM36" s="128"/>
      <c r="AEN36" s="128"/>
      <c r="AEO36" s="128"/>
      <c r="AEP36" s="128"/>
      <c r="AEQ36" s="128"/>
      <c r="AER36" s="128"/>
      <c r="AES36" s="128"/>
      <c r="AET36" s="128"/>
      <c r="AEU36" s="128"/>
      <c r="AEV36" s="128"/>
      <c r="AEW36" s="128"/>
      <c r="AEX36" s="128"/>
      <c r="AEY36" s="128"/>
      <c r="AEZ36" s="128"/>
      <c r="AFA36" s="128"/>
      <c r="AFB36" s="128"/>
      <c r="AFC36" s="128"/>
      <c r="AFD36" s="128"/>
      <c r="AFE36" s="128"/>
      <c r="AFF36" s="128"/>
      <c r="AFG36" s="128"/>
      <c r="AFH36" s="128"/>
      <c r="AFI36" s="128"/>
      <c r="AFJ36" s="128"/>
      <c r="AFK36" s="128"/>
      <c r="AFL36" s="128"/>
      <c r="AFM36" s="128"/>
      <c r="AFN36" s="128"/>
      <c r="AFO36" s="128"/>
      <c r="AFP36" s="128"/>
      <c r="AFQ36" s="128"/>
      <c r="AFR36" s="128"/>
      <c r="AFS36" s="128"/>
      <c r="AFT36" s="128"/>
      <c r="AFU36" s="128"/>
      <c r="AFV36" s="128"/>
      <c r="AFW36" s="128"/>
      <c r="AFX36" s="128"/>
      <c r="AFY36" s="128"/>
      <c r="AFZ36" s="128"/>
      <c r="AGA36" s="128"/>
      <c r="AGB36" s="128"/>
      <c r="AGC36" s="128"/>
      <c r="AGD36" s="128"/>
      <c r="AGE36" s="128"/>
      <c r="AGF36" s="128"/>
      <c r="AGG36" s="128"/>
      <c r="AGH36" s="128"/>
      <c r="AGI36" s="128"/>
      <c r="AGJ36" s="128"/>
      <c r="AGK36" s="128"/>
      <c r="AGL36" s="128"/>
      <c r="AGM36" s="128"/>
      <c r="AGN36" s="128"/>
      <c r="AGO36" s="128"/>
      <c r="AGP36" s="128"/>
      <c r="AGQ36" s="128"/>
      <c r="AGR36" s="128"/>
      <c r="AGS36" s="128"/>
      <c r="AGT36" s="128"/>
      <c r="AGU36" s="128"/>
      <c r="AGV36" s="128"/>
      <c r="AGW36" s="128"/>
      <c r="AGX36" s="128"/>
      <c r="AGY36" s="128"/>
      <c r="AGZ36" s="128"/>
      <c r="AHA36" s="128"/>
      <c r="AHB36" s="128"/>
      <c r="AHC36" s="128"/>
      <c r="AHD36" s="128"/>
      <c r="AHE36" s="128"/>
      <c r="AHF36" s="128"/>
      <c r="AHG36" s="128"/>
      <c r="AHH36" s="128"/>
      <c r="AHI36" s="128"/>
      <c r="AHJ36" s="128"/>
      <c r="AHK36" s="128"/>
      <c r="AHL36" s="128"/>
      <c r="AHM36" s="128"/>
      <c r="AHN36" s="128"/>
      <c r="AHO36" s="128"/>
      <c r="AHP36" s="128"/>
      <c r="AHQ36" s="128"/>
      <c r="AHR36" s="128"/>
      <c r="AHS36" s="128"/>
      <c r="AHT36" s="128"/>
      <c r="AHU36" s="128"/>
      <c r="AHV36" s="128"/>
      <c r="AHW36" s="128"/>
      <c r="AHX36" s="128"/>
      <c r="AHY36" s="128"/>
      <c r="AHZ36" s="128"/>
      <c r="AIA36" s="128"/>
      <c r="AIB36" s="128"/>
      <c r="AIC36" s="128"/>
      <c r="AID36" s="128"/>
      <c r="AIE36" s="128"/>
      <c r="AIF36" s="128"/>
      <c r="AIG36" s="128"/>
      <c r="AIH36" s="128"/>
      <c r="AII36" s="128"/>
      <c r="AIJ36" s="128"/>
      <c r="AIK36" s="128"/>
      <c r="AIL36" s="128"/>
      <c r="AIM36" s="128"/>
      <c r="AIN36" s="128"/>
      <c r="AIO36" s="128"/>
      <c r="AIP36" s="128"/>
      <c r="AIQ36" s="128"/>
      <c r="AIR36" s="128"/>
      <c r="AIS36" s="128"/>
      <c r="AIT36" s="128"/>
      <c r="AIU36" s="128"/>
      <c r="AIV36" s="128"/>
      <c r="AIW36" s="128"/>
      <c r="AIX36" s="128"/>
      <c r="AIY36" s="128"/>
      <c r="AIZ36" s="128"/>
      <c r="AJA36" s="128"/>
      <c r="AJB36" s="128"/>
      <c r="AJC36" s="128"/>
      <c r="AJD36" s="128"/>
      <c r="AJE36" s="128"/>
      <c r="AJF36" s="128"/>
      <c r="AJG36" s="128"/>
      <c r="AJH36" s="128"/>
      <c r="AJI36" s="128"/>
      <c r="AJJ36" s="128"/>
      <c r="AJK36" s="128"/>
      <c r="AJL36" s="128"/>
      <c r="AJM36" s="128"/>
      <c r="AJN36" s="128"/>
      <c r="AJO36" s="128"/>
      <c r="AJP36" s="128"/>
      <c r="AJQ36" s="128"/>
      <c r="AJR36" s="128"/>
      <c r="AJS36" s="128"/>
      <c r="AJT36" s="128"/>
      <c r="AJU36" s="128"/>
      <c r="AJV36" s="128"/>
      <c r="AJW36" s="128"/>
      <c r="AJX36" s="128"/>
      <c r="AJY36" s="128"/>
      <c r="AJZ36" s="128"/>
      <c r="AKA36" s="128"/>
      <c r="AKB36" s="128"/>
      <c r="AKC36" s="128"/>
      <c r="AKD36" s="128"/>
      <c r="AKE36" s="128"/>
      <c r="AKF36" s="128"/>
      <c r="AKG36" s="128"/>
      <c r="AKH36" s="128"/>
      <c r="AKI36" s="128"/>
      <c r="AKJ36" s="128"/>
      <c r="AKK36" s="128"/>
      <c r="AKL36" s="128"/>
      <c r="AKM36" s="128"/>
      <c r="AKN36" s="128"/>
      <c r="AKO36" s="128"/>
      <c r="AKP36" s="128"/>
      <c r="AKQ36" s="128"/>
      <c r="AKR36" s="128"/>
      <c r="AKS36" s="128"/>
      <c r="AKT36" s="128"/>
      <c r="AKU36" s="128"/>
      <c r="AKV36" s="128"/>
      <c r="AKW36" s="128"/>
      <c r="AKX36" s="128"/>
      <c r="AKY36" s="128"/>
      <c r="AKZ36" s="128"/>
      <c r="ALA36" s="128"/>
      <c r="ALB36" s="128"/>
      <c r="ALC36" s="128"/>
      <c r="ALD36" s="128"/>
      <c r="ALE36" s="128"/>
      <c r="ALF36" s="128"/>
      <c r="ALG36" s="128"/>
      <c r="ALH36" s="128"/>
      <c r="ALI36" s="128"/>
      <c r="ALJ36" s="128"/>
      <c r="ALK36" s="128"/>
      <c r="ALL36" s="128"/>
      <c r="ALM36" s="128"/>
      <c r="ALN36" s="128"/>
      <c r="ALO36" s="128"/>
      <c r="ALP36" s="128"/>
      <c r="ALQ36" s="128"/>
      <c r="ALR36" s="128"/>
      <c r="ALS36" s="128"/>
      <c r="ALT36" s="128"/>
      <c r="ALU36" s="128"/>
      <c r="ALV36" s="128"/>
      <c r="ALW36" s="128"/>
      <c r="ALX36" s="128"/>
      <c r="ALY36" s="128"/>
      <c r="ALZ36" s="128"/>
      <c r="AMA36" s="128"/>
      <c r="AMB36" s="128"/>
      <c r="AMC36" s="128"/>
      <c r="AMD36" s="128"/>
      <c r="AME36" s="128"/>
      <c r="AMF36" s="128"/>
      <c r="AMG36" s="128"/>
      <c r="AMH36" s="128"/>
      <c r="AMI36" s="128"/>
      <c r="AMJ36" s="128"/>
    </row>
    <row r="37" customFormat="false" ht="12.85" hidden="false" customHeight="false" outlineLevel="0" collapsed="false">
      <c r="A37" s="127" t="s">
        <v>267</v>
      </c>
      <c r="B37" s="176" t="n">
        <f aca="false">$B$28/B36*1000</f>
        <v>0.27323121950447</v>
      </c>
      <c r="C37" s="177" t="n">
        <f aca="false">$B$28/C36*1000</f>
        <v>0.409846829256705</v>
      </c>
      <c r="D37" s="178" t="n">
        <f aca="false">$B$28/D36*1000</f>
        <v>0.81969365851341</v>
      </c>
      <c r="E37" s="179" t="n">
        <f aca="false">$B$28/E36*1000</f>
        <v>1.63938731702682</v>
      </c>
      <c r="F37" s="139"/>
      <c r="G37" s="128" t="s">
        <v>268</v>
      </c>
      <c r="H37" s="31"/>
      <c r="I37" s="130"/>
      <c r="K37" s="128"/>
      <c r="L37" s="31"/>
      <c r="M37" s="139"/>
      <c r="N37" s="128"/>
      <c r="O37" s="128"/>
      <c r="P37" s="128"/>
      <c r="Q37" s="128"/>
      <c r="R37" s="128"/>
      <c r="S37" s="128"/>
      <c r="T37" s="128"/>
      <c r="U37" s="128"/>
      <c r="V37" s="128"/>
      <c r="W37" s="128"/>
      <c r="X37" s="128"/>
      <c r="Y37" s="128"/>
      <c r="Z37" s="128"/>
      <c r="AA37" s="128"/>
      <c r="AB37" s="128"/>
      <c r="AC37" s="128"/>
      <c r="AD37" s="128"/>
      <c r="AE37" s="128"/>
      <c r="AF37" s="128"/>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s="128"/>
      <c r="AMB37" s="128"/>
      <c r="AMC37" s="128"/>
      <c r="AMD37" s="128"/>
      <c r="AME37" s="128"/>
      <c r="AMF37" s="128"/>
      <c r="AMG37" s="128"/>
      <c r="AMH37" s="128"/>
      <c r="AMI37" s="128"/>
      <c r="AMJ37" s="128"/>
    </row>
    <row r="38" customFormat="false" ht="12.85" hidden="false" customHeight="false" outlineLevel="0" collapsed="false">
      <c r="A38" s="128" t="s">
        <v>269</v>
      </c>
      <c r="B38" s="163" t="n">
        <f aca="false">B33/(B37/1000000)</f>
        <v>73936000.54631</v>
      </c>
      <c r="C38" s="164" t="n">
        <f aca="false">C33/(C37/1000000)</f>
        <v>73936000.54631</v>
      </c>
      <c r="D38" s="165" t="n">
        <f aca="false">D33/(D37/1000000)</f>
        <v>73936000.54631</v>
      </c>
      <c r="E38" s="166" t="n">
        <f aca="false">E33/(E37/1000000)</f>
        <v>73936000.54631</v>
      </c>
      <c r="F38" s="139"/>
      <c r="G38" s="128"/>
      <c r="H38" s="31"/>
      <c r="I38" s="130"/>
      <c r="K38" s="128"/>
      <c r="L38" s="31"/>
      <c r="M38" s="139"/>
      <c r="N38" s="128"/>
      <c r="O38" s="128"/>
      <c r="P38" s="128"/>
      <c r="Q38" s="128"/>
      <c r="R38" s="128"/>
      <c r="S38" s="128"/>
      <c r="T38" s="128"/>
      <c r="U38" s="128"/>
      <c r="V38" s="128"/>
      <c r="W38" s="128"/>
      <c r="X38" s="128"/>
      <c r="Y38" s="128"/>
      <c r="Z38" s="128"/>
      <c r="AA38" s="128"/>
      <c r="AB38" s="128"/>
      <c r="AC38" s="128"/>
      <c r="AD38" s="128"/>
      <c r="AE38" s="128"/>
      <c r="AF38" s="12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s="128"/>
      <c r="AMB38" s="128"/>
      <c r="AMC38" s="128"/>
      <c r="AMD38" s="128"/>
      <c r="AME38" s="128"/>
      <c r="AMF38" s="128"/>
      <c r="AMG38" s="128"/>
      <c r="AMH38" s="128"/>
      <c r="AMI38" s="128"/>
      <c r="AMJ38" s="128"/>
    </row>
    <row r="39" customFormat="false" ht="12.85" hidden="false" customHeight="false" outlineLevel="0" collapsed="false">
      <c r="A39" s="127" t="s">
        <v>270</v>
      </c>
      <c r="B39" s="180" t="n">
        <f aca="false">'Experiment 2 - Pd'!B35/B35</f>
        <v>1.15462424039813</v>
      </c>
      <c r="C39" s="140"/>
      <c r="D39" s="141"/>
      <c r="E39" s="142"/>
      <c r="F39" s="128"/>
      <c r="G39" s="128" t="s">
        <v>271</v>
      </c>
      <c r="H39" s="31"/>
      <c r="I39" s="130"/>
      <c r="K39" s="128"/>
      <c r="L39" s="128"/>
      <c r="M39" s="128"/>
      <c r="N39" s="128"/>
      <c r="O39" s="128"/>
      <c r="P39" s="128"/>
      <c r="Q39" s="128"/>
      <c r="R39" s="128"/>
      <c r="S39" s="128"/>
      <c r="T39" s="128"/>
      <c r="U39" s="128"/>
      <c r="V39" s="128"/>
      <c r="W39" s="128"/>
      <c r="X39" s="128"/>
      <c r="Y39" s="128"/>
      <c r="Z39" s="128"/>
      <c r="AA39" s="128"/>
      <c r="AB39" s="128"/>
      <c r="AC39" s="128"/>
      <c r="AD39" s="128"/>
      <c r="AE39" s="128"/>
      <c r="AF39" s="128"/>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s="128"/>
      <c r="AMB39" s="128"/>
      <c r="AMC39" s="128"/>
      <c r="AMD39" s="128"/>
      <c r="AME39" s="128"/>
      <c r="AMF39" s="128"/>
      <c r="AMG39" s="128"/>
      <c r="AMH39" s="128"/>
      <c r="AMI39" s="128"/>
      <c r="AMJ39" s="128"/>
    </row>
    <row r="40" customFormat="false" ht="12.85" hidden="false" customHeight="false" outlineLevel="0" collapsed="false">
      <c r="A40" s="0" t="s">
        <v>272</v>
      </c>
      <c r="B40" s="0" t="s">
        <v>273</v>
      </c>
      <c r="C40" s="181" t="n">
        <f aca="false">'Experiment 2 - Pd'!F5/'Experiment 2 - Pd'!B4</f>
        <v>0.0779928584852472</v>
      </c>
      <c r="E40" s="128" t="s">
        <v>274</v>
      </c>
      <c r="F40" s="182" t="n">
        <f aca="false">F3/B2</f>
        <v>0.113641397499549</v>
      </c>
      <c r="I40" s="31" t="s">
        <v>275</v>
      </c>
      <c r="J40" s="133" t="n">
        <f aca="false">C40/F40</f>
        <v>0.686306752656373</v>
      </c>
      <c r="K40" s="128"/>
      <c r="L40" s="128"/>
      <c r="M40" s="128"/>
      <c r="N40" s="128"/>
      <c r="O40" s="128"/>
      <c r="P40" s="128"/>
      <c r="Q40" s="128"/>
      <c r="R40" s="128"/>
      <c r="S40" s="128"/>
      <c r="T40" s="128"/>
      <c r="U40" s="128"/>
      <c r="V40" s="128"/>
      <c r="W40" s="128"/>
      <c r="X40" s="128"/>
      <c r="Y40" s="128"/>
      <c r="Z40" s="128"/>
      <c r="AA40" s="128"/>
      <c r="AB40" s="128"/>
      <c r="AC40" s="128"/>
      <c r="AD40" s="128"/>
      <c r="AE40" s="128"/>
      <c r="AF40" s="128"/>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s="128"/>
      <c r="AMB40" s="128"/>
      <c r="AMC40" s="128"/>
      <c r="AMD40" s="128"/>
      <c r="AME40" s="128"/>
      <c r="AMF40" s="128"/>
      <c r="AMG40" s="128"/>
      <c r="AMH40" s="128"/>
      <c r="AMI40" s="128"/>
      <c r="AMJ40" s="128"/>
    </row>
    <row r="41" customFormat="false" ht="12.85" hidden="false" customHeight="false" outlineLevel="0" collapsed="false">
      <c r="A41" s="128" t="s">
        <v>276</v>
      </c>
      <c r="B41" s="132" t="n">
        <f aca="false">B32*10*60*$B15</f>
        <v>0.00363629224701926</v>
      </c>
      <c r="C41" s="183" t="n">
        <f aca="false">C32*10*60*$B15</f>
        <v>0.00545443837052889</v>
      </c>
      <c r="D41" s="184" t="n">
        <f aca="false">D32*10*60*$B15</f>
        <v>0.0109088767410578</v>
      </c>
      <c r="E41" s="184" t="n">
        <f aca="false">E32*10*60*$B15</f>
        <v>0.0218177534821156</v>
      </c>
      <c r="F41" s="128"/>
      <c r="G41" s="128"/>
      <c r="I41" s="31"/>
      <c r="J41" s="130"/>
      <c r="K41" s="128"/>
      <c r="L41" s="128"/>
      <c r="M41" s="128"/>
      <c r="N41" s="128"/>
      <c r="O41" s="128"/>
      <c r="P41" s="128"/>
      <c r="Q41" s="128"/>
      <c r="R41" s="128"/>
      <c r="S41" s="128"/>
      <c r="T41" s="128"/>
      <c r="U41" s="128"/>
      <c r="V41" s="128"/>
      <c r="W41" s="128"/>
      <c r="X41" s="128"/>
      <c r="Y41" s="128"/>
      <c r="Z41" s="128"/>
      <c r="AA41" s="128"/>
      <c r="AB41" s="128"/>
      <c r="AC41" s="128"/>
      <c r="AD41" s="128"/>
      <c r="AE41" s="128"/>
      <c r="AF41" s="128"/>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s="128"/>
      <c r="AMB41" s="128"/>
      <c r="AMC41" s="128"/>
      <c r="AMD41" s="128"/>
      <c r="AME41" s="128"/>
      <c r="AMF41" s="128"/>
      <c r="AMG41" s="128"/>
      <c r="AMH41" s="128"/>
      <c r="AMI41" s="128"/>
      <c r="AMJ41" s="128"/>
    </row>
    <row r="42" customFormat="false" ht="13.4" hidden="false" customHeight="false" outlineLevel="0" collapsed="false">
      <c r="A42" s="128" t="s">
        <v>277</v>
      </c>
      <c r="B42" s="185" t="n">
        <v>3</v>
      </c>
      <c r="C42" s="128" t="s">
        <v>278</v>
      </c>
      <c r="D42" s="128"/>
      <c r="E42" s="128"/>
      <c r="F42" s="128"/>
      <c r="G42" s="128"/>
      <c r="H42" s="128"/>
      <c r="I42" s="128"/>
      <c r="J42" s="128"/>
      <c r="K42" s="128"/>
      <c r="L42" s="8" t="s">
        <v>279</v>
      </c>
      <c r="M42" s="128"/>
      <c r="N42" s="128"/>
      <c r="O42" s="128"/>
      <c r="P42" s="128"/>
      <c r="Q42" s="128"/>
      <c r="R42" s="128"/>
      <c r="S42" s="128"/>
      <c r="T42" s="128"/>
      <c r="U42" s="128"/>
      <c r="V42" s="128"/>
      <c r="W42" s="128"/>
      <c r="X42" s="128"/>
      <c r="Y42" s="128"/>
      <c r="Z42" s="128"/>
      <c r="AA42" s="128"/>
      <c r="AB42" s="128"/>
      <c r="AC42" s="128"/>
      <c r="AD42" s="128"/>
      <c r="AE42" s="128"/>
      <c r="AF42" s="128"/>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s="128"/>
      <c r="AMB42" s="128"/>
      <c r="AMC42" s="128"/>
      <c r="AMD42" s="128"/>
      <c r="AME42" s="128"/>
      <c r="AMF42" s="128"/>
      <c r="AMG42" s="128"/>
      <c r="AMH42" s="128"/>
      <c r="AMI42" s="128"/>
      <c r="AMJ42" s="128"/>
    </row>
    <row r="43" customFormat="false" ht="12.85" hidden="false" customHeight="false" outlineLevel="0" collapsed="false">
      <c r="A43" s="128" t="s">
        <v>280</v>
      </c>
      <c r="B43" s="186" t="n">
        <f aca="false">B41/$B$42</f>
        <v>0.00121209741567309</v>
      </c>
      <c r="C43" s="187" t="n">
        <f aca="false">C41/$B$42</f>
        <v>0.00181814612350963</v>
      </c>
      <c r="D43" s="188" t="n">
        <f aca="false">D41/$B$42</f>
        <v>0.00363629224701926</v>
      </c>
      <c r="E43" s="189" t="n">
        <f aca="false">E41/$B$42</f>
        <v>0.00727258449403852</v>
      </c>
      <c r="F43" s="128"/>
      <c r="G43" s="128"/>
      <c r="H43" s="128"/>
      <c r="I43" s="128"/>
      <c r="J43" s="128"/>
      <c r="K43" s="128"/>
      <c r="L43" s="128"/>
      <c r="M43" s="128"/>
      <c r="N43" s="128"/>
      <c r="O43" s="128"/>
      <c r="P43" s="128"/>
      <c r="Q43" s="128"/>
      <c r="R43" s="128"/>
      <c r="S43" s="128"/>
      <c r="T43" s="128"/>
      <c r="U43" s="128"/>
      <c r="V43" s="128"/>
      <c r="W43" s="128"/>
      <c r="X43" s="128"/>
      <c r="Y43" s="128"/>
      <c r="Z43" s="128"/>
      <c r="AA43" s="128"/>
      <c r="AB43" s="128"/>
      <c r="AC43" s="128"/>
      <c r="AD43" s="128"/>
      <c r="AE43" s="128"/>
      <c r="AF43" s="128"/>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s="128"/>
      <c r="AMB43" s="128"/>
      <c r="AMC43" s="128"/>
      <c r="AMD43" s="128"/>
      <c r="AME43" s="128"/>
      <c r="AMF43" s="128"/>
      <c r="AMG43" s="128"/>
      <c r="AMH43" s="128"/>
      <c r="AMI43" s="128"/>
      <c r="AMJ43" s="128"/>
    </row>
    <row r="44" customFormat="false" ht="12.85" hidden="false" customHeight="false" outlineLevel="0" collapsed="false">
      <c r="C44" s="190"/>
    </row>
    <row r="45" customFormat="false" ht="12.85" hidden="false" customHeight="false" outlineLevel="0" collapsed="false">
      <c r="A45" s="127"/>
    </row>
  </sheetData>
  <hyperlinks>
    <hyperlink ref="L2" r:id="rId1" display="+Wikipedia-Nickel"/>
    <hyperlink ref="L3" r:id="rId2" display="+Wikipedia-Ni(II)O"/>
    <hyperlink ref="L7" r:id="rId3" display="Letts and Hagelstein 2012"/>
    <hyperlink ref="L13" r:id="rId4" display="+Wikipedia Faraday constant"/>
    <hyperlink ref="L14" r:id="rId5" display="+Wikipedia gas constant"/>
    <hyperlink ref="L15" r:id="rId6" display=" Gese 2015 "/>
    <hyperlink ref="L19" r:id="rId7" display=" Letts  and Hagelstein 2012"/>
    <hyperlink ref="L32" r:id="rId8" location="List_of_lattice_constants" display="+Wikipedia-lattice constants"/>
    <hyperlink ref="L33" r:id="rId9" display="+Wikipedia-Nickel"/>
    <hyperlink ref="L34" r:id="rId10" location="Interplanar_spacing" display="+Wikipedia-Interplanar Spacing"/>
    <hyperlink ref="L42" r:id="rId11" display="+Dexin 2018"/>
  </hyperlink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4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4" activeCellId="0" sqref="A4"/>
    </sheetView>
  </sheetViews>
  <sheetFormatPr defaultColWidth="11.53515625" defaultRowHeight="12.8" zeroHeight="false" outlineLevelRow="0" outlineLevelCol="0"/>
  <cols>
    <col collapsed="false" customWidth="true" hidden="false" outlineLevel="0" max="1" min="1" style="0" width="40.97"/>
    <col collapsed="false" customWidth="true" hidden="false" outlineLevel="0" max="13" min="13" style="0" width="9.81"/>
    <col collapsed="false" customWidth="true" hidden="false" outlineLevel="0" max="14" min="14" style="0" width="10.86"/>
  </cols>
  <sheetData>
    <row r="1" customFormat="false" ht="12.8" hidden="false" customHeight="false" outlineLevel="0" collapsed="false">
      <c r="A1" s="127" t="s">
        <v>281</v>
      </c>
    </row>
    <row r="2" customFormat="false" ht="12.8" hidden="false" customHeight="false" outlineLevel="0" collapsed="false">
      <c r="A2" s="0" t="s">
        <v>282</v>
      </c>
      <c r="D2" s="8" t="s">
        <v>283</v>
      </c>
      <c r="G2" s="0" t="s">
        <v>284</v>
      </c>
      <c r="L2" s="8" t="s">
        <v>285</v>
      </c>
    </row>
    <row r="3" customFormat="false" ht="12.8" hidden="false" customHeight="false" outlineLevel="0" collapsed="false">
      <c r="A3" s="0" t="s">
        <v>286</v>
      </c>
    </row>
    <row r="4" customFormat="false" ht="12.8" hidden="false" customHeight="false" outlineLevel="0" collapsed="false">
      <c r="A4" s="129" t="s">
        <v>287</v>
      </c>
      <c r="B4" s="147" t="n">
        <v>106.42</v>
      </c>
      <c r="E4" s="31" t="s">
        <v>288</v>
      </c>
      <c r="F4" s="128" t="n">
        <v>12.023</v>
      </c>
      <c r="H4" s="31" t="s">
        <v>289</v>
      </c>
      <c r="I4" s="131" t="n">
        <v>1554.9</v>
      </c>
      <c r="L4" s="8" t="s">
        <v>290</v>
      </c>
    </row>
    <row r="5" customFormat="false" ht="12.8" hidden="false" customHeight="false" outlineLevel="0" collapsed="false">
      <c r="A5" s="0" t="s">
        <v>291</v>
      </c>
      <c r="B5" s="130" t="n">
        <v>122.42</v>
      </c>
      <c r="E5" s="31" t="s">
        <v>292</v>
      </c>
      <c r="F5" s="31" t="n">
        <v>8.3</v>
      </c>
      <c r="H5" s="31" t="s">
        <v>293</v>
      </c>
      <c r="I5" s="0" t="n">
        <v>700</v>
      </c>
      <c r="L5" s="8" t="s">
        <v>294</v>
      </c>
    </row>
    <row r="6" customFormat="false" ht="12.8" hidden="false" customHeight="false" outlineLevel="0" collapsed="false">
      <c r="A6" s="129" t="s">
        <v>206</v>
      </c>
      <c r="B6" s="134" t="n">
        <v>2.014</v>
      </c>
      <c r="E6" s="31" t="s">
        <v>295</v>
      </c>
      <c r="F6" s="134" t="n">
        <f aca="false">F4/F5</f>
        <v>1.44855421686747</v>
      </c>
      <c r="G6" s="128"/>
      <c r="H6" s="31"/>
      <c r="I6" s="128"/>
    </row>
    <row r="8" customFormat="false" ht="12.8" hidden="false" customHeight="false" outlineLevel="0" collapsed="false">
      <c r="A8" s="128" t="s">
        <v>296</v>
      </c>
      <c r="E8" s="135" t="n">
        <f aca="false">'Reactor-Ni'!B34</f>
        <v>3230.71638891302</v>
      </c>
      <c r="F8" s="0" t="s">
        <v>209</v>
      </c>
    </row>
    <row r="9" customFormat="false" ht="12.8" hidden="false" customHeight="false" outlineLevel="0" collapsed="false">
      <c r="A9" s="127" t="s">
        <v>297</v>
      </c>
      <c r="B9" s="191" t="n">
        <v>0.8</v>
      </c>
      <c r="C9" s="136"/>
      <c r="D9" s="0" t="s">
        <v>298</v>
      </c>
      <c r="L9" s="8" t="s">
        <v>212</v>
      </c>
    </row>
    <row r="10" customFormat="false" ht="12.8" hidden="false" customHeight="false" outlineLevel="0" collapsed="false">
      <c r="A10" s="128" t="s">
        <v>299</v>
      </c>
      <c r="B10" s="148" t="n">
        <v>2</v>
      </c>
      <c r="C10" s="128" t="s">
        <v>300</v>
      </c>
    </row>
    <row r="11" customFormat="false" ht="12.8" hidden="false" customHeight="false" outlineLevel="0" collapsed="false">
      <c r="A11" s="128" t="s">
        <v>301</v>
      </c>
      <c r="B11" s="0" t="s">
        <v>302</v>
      </c>
      <c r="D11" s="127"/>
      <c r="E11" s="127"/>
      <c r="F11" s="128"/>
      <c r="G11" s="128"/>
      <c r="H11" s="128"/>
      <c r="I11" s="128"/>
      <c r="J11" s="128"/>
      <c r="K11" s="128"/>
      <c r="L11" s="128"/>
    </row>
    <row r="12" customFormat="false" ht="12.8" hidden="false" customHeight="false" outlineLevel="0" collapsed="false">
      <c r="A12" s="128" t="s">
        <v>303</v>
      </c>
      <c r="B12" s="0" t="s">
        <v>304</v>
      </c>
      <c r="D12" s="127"/>
      <c r="E12" s="127"/>
      <c r="F12" s="128"/>
      <c r="G12" s="128"/>
      <c r="H12" s="128"/>
      <c r="I12" s="128"/>
      <c r="J12" s="128"/>
      <c r="K12" s="128"/>
      <c r="L12" s="128"/>
    </row>
    <row r="13" customFormat="false" ht="12.8" hidden="false" customHeight="false" outlineLevel="0" collapsed="false">
      <c r="A13" s="128" t="s">
        <v>218</v>
      </c>
      <c r="B13" s="139" t="n">
        <v>96485.3</v>
      </c>
      <c r="C13" s="128" t="s">
        <v>219</v>
      </c>
      <c r="D13" s="128"/>
      <c r="E13" s="128"/>
      <c r="F13" s="128"/>
      <c r="G13" s="128"/>
      <c r="H13" s="128"/>
      <c r="I13" s="128"/>
      <c r="J13" s="128"/>
      <c r="K13" s="128"/>
      <c r="L13" s="8" t="s">
        <v>220</v>
      </c>
    </row>
    <row r="14" customFormat="false" ht="12.8" hidden="false" customHeight="false" outlineLevel="0" collapsed="false">
      <c r="A14" s="128" t="s">
        <v>221</v>
      </c>
      <c r="B14" s="139" t="n">
        <v>8.2054E-005</v>
      </c>
      <c r="C14" s="140"/>
      <c r="D14" s="141"/>
      <c r="E14" s="142"/>
      <c r="F14" s="128"/>
      <c r="G14" s="128"/>
      <c r="H14" s="31"/>
      <c r="I14" s="130"/>
      <c r="K14" s="128"/>
      <c r="L14" s="8" t="s">
        <v>222</v>
      </c>
    </row>
    <row r="15" customFormat="false" ht="12.8" hidden="false" customHeight="false" outlineLevel="0" collapsed="false">
      <c r="A15" s="127" t="s">
        <v>223</v>
      </c>
      <c r="B15" s="127" t="n">
        <v>3</v>
      </c>
      <c r="C15" s="128" t="s">
        <v>224</v>
      </c>
      <c r="G15" s="128"/>
      <c r="H15" s="128"/>
      <c r="L15" s="7" t="s">
        <v>6</v>
      </c>
    </row>
    <row r="16" customFormat="false" ht="12.8" hidden="false" customHeight="false" outlineLevel="0" collapsed="false">
      <c r="A16" s="129" t="s">
        <v>225</v>
      </c>
      <c r="B16" s="143" t="n">
        <f aca="false">1/B15/2</f>
        <v>0.166666666666667</v>
      </c>
      <c r="D16" s="31" t="s">
        <v>226</v>
      </c>
      <c r="E16" s="144" t="n">
        <v>1.5</v>
      </c>
      <c r="G16" s="31" t="s">
        <v>227</v>
      </c>
      <c r="H16" s="0" t="n">
        <f aca="false">E16/B16</f>
        <v>9</v>
      </c>
    </row>
    <row r="17" customFormat="false" ht="12.8" hidden="false" customHeight="false" outlineLevel="0" collapsed="false">
      <c r="A17" s="129"/>
      <c r="B17" s="143"/>
      <c r="D17" s="128"/>
      <c r="E17" s="31"/>
      <c r="F17" s="130"/>
      <c r="G17" s="128"/>
      <c r="H17" s="128"/>
    </row>
    <row r="18" customFormat="false" ht="12.8" hidden="false" customHeight="false" outlineLevel="0" collapsed="false">
      <c r="A18" s="145" t="s">
        <v>105</v>
      </c>
      <c r="B18" s="146" t="n">
        <f aca="false">'Reactor-Ni'!B54</f>
        <v>15.6236390239268</v>
      </c>
      <c r="C18" s="128" t="s">
        <v>305</v>
      </c>
      <c r="D18" s="128"/>
      <c r="E18" s="128"/>
      <c r="F18" s="128"/>
      <c r="G18" s="128"/>
      <c r="H18" s="128"/>
      <c r="I18" s="128"/>
      <c r="J18" s="128"/>
      <c r="K18" s="128"/>
      <c r="L18" s="37"/>
    </row>
    <row r="19" customFormat="false" ht="12.8" hidden="false" customHeight="false" outlineLevel="0" collapsed="false">
      <c r="A19" s="128" t="s">
        <v>229</v>
      </c>
      <c r="B19" s="135" t="n">
        <f aca="false">'[1]Reactor-Ni'!B58</f>
        <v>403.804373192491</v>
      </c>
      <c r="D19" s="128"/>
      <c r="E19" s="128"/>
      <c r="F19" s="128"/>
      <c r="G19" s="128"/>
      <c r="H19" s="31" t="s">
        <v>230</v>
      </c>
      <c r="I19" s="128" t="n">
        <f aca="false">'[1]Reactor-Ni'!C41</f>
        <v>500</v>
      </c>
      <c r="K19" s="128"/>
      <c r="L19" s="37" t="s">
        <v>72</v>
      </c>
    </row>
    <row r="20" customFormat="false" ht="12.8" hidden="false" customHeight="false" outlineLevel="0" collapsed="false">
      <c r="A20" s="129" t="s">
        <v>231</v>
      </c>
      <c r="B20" s="147" t="n">
        <f aca="false">B18*B16</f>
        <v>2.60393983732113</v>
      </c>
      <c r="C20" s="128"/>
      <c r="D20" s="128"/>
      <c r="E20" s="31"/>
      <c r="F20" s="130"/>
      <c r="G20" s="128"/>
      <c r="H20" s="128"/>
      <c r="I20" s="31"/>
      <c r="J20" s="147"/>
      <c r="K20" s="128"/>
      <c r="L20" s="128"/>
    </row>
    <row r="21" customFormat="false" ht="12.8" hidden="false" customHeight="false" outlineLevel="0" collapsed="false">
      <c r="A21" s="129" t="s">
        <v>232</v>
      </c>
      <c r="B21" s="128" t="n">
        <f aca="false">E21+I21+L21</f>
        <v>4.8</v>
      </c>
      <c r="D21" s="31" t="s">
        <v>306</v>
      </c>
      <c r="E21" s="192" t="n">
        <v>2</v>
      </c>
      <c r="H21" s="31" t="s">
        <v>234</v>
      </c>
      <c r="I21" s="134" t="n">
        <f aca="false">B9</f>
        <v>0.8</v>
      </c>
      <c r="J21" s="31"/>
      <c r="K21" s="31" t="s">
        <v>235</v>
      </c>
      <c r="L21" s="148" t="n">
        <v>2</v>
      </c>
    </row>
    <row r="22" customFormat="false" ht="12.8" hidden="false" customHeight="false" outlineLevel="0" collapsed="false">
      <c r="A22" s="129" t="s">
        <v>307</v>
      </c>
      <c r="B22" s="147" t="n">
        <f aca="false">B20*E21/B21</f>
        <v>1.08497493221714</v>
      </c>
      <c r="D22" s="31"/>
      <c r="E22" s="149" t="s">
        <v>237</v>
      </c>
      <c r="F22" s="133" t="n">
        <f aca="false">B20*I21/B21</f>
        <v>0.433989972886856</v>
      </c>
      <c r="G22" s="31"/>
      <c r="I22" s="144" t="s">
        <v>238</v>
      </c>
      <c r="J22" s="134" t="n">
        <f aca="false">B20*L21/B21</f>
        <v>1.08497493221714</v>
      </c>
      <c r="K22" s="31" t="s">
        <v>239</v>
      </c>
      <c r="L22" s="134" t="n">
        <f aca="false">B22+F22+J22</f>
        <v>2.60393983732113</v>
      </c>
    </row>
    <row r="23" customFormat="false" ht="12.8" hidden="false" customHeight="false" outlineLevel="0" collapsed="false">
      <c r="A23" s="129"/>
      <c r="D23" s="31"/>
      <c r="G23" s="31"/>
      <c r="H23" s="149"/>
      <c r="K23" s="31"/>
    </row>
    <row r="24" customFormat="false" ht="12.8" hidden="false" customHeight="false" outlineLevel="0" collapsed="false">
      <c r="A24" s="150" t="s">
        <v>308</v>
      </c>
      <c r="B24" s="151" t="n">
        <f aca="false">B22/B13</f>
        <v>1.12449765116255E-005</v>
      </c>
      <c r="C24" s="128"/>
      <c r="E24" s="152" t="s">
        <v>241</v>
      </c>
      <c r="F24" s="151" t="n">
        <f aca="false">F22/B13</f>
        <v>4.4979906046502E-006</v>
      </c>
      <c r="H24" s="152" t="s">
        <v>242</v>
      </c>
      <c r="I24" s="151" t="n">
        <f aca="false">J22/B13</f>
        <v>1.12449765116255E-005</v>
      </c>
      <c r="K24" s="152" t="s">
        <v>243</v>
      </c>
      <c r="L24" s="151" t="n">
        <f aca="false">I24/2</f>
        <v>5.62248825581275E-006</v>
      </c>
    </row>
    <row r="25" customFormat="false" ht="12.8" hidden="false" customHeight="false" outlineLevel="0" collapsed="false">
      <c r="A25" s="129" t="s">
        <v>309</v>
      </c>
      <c r="B25" s="151" t="n">
        <f aca="false">B24*B4</f>
        <v>0.00119669040036718</v>
      </c>
      <c r="C25" s="128" t="s">
        <v>310</v>
      </c>
      <c r="D25" s="128"/>
      <c r="E25" s="128"/>
      <c r="F25" s="128"/>
      <c r="G25" s="128"/>
      <c r="H25" s="128"/>
      <c r="I25" s="153"/>
      <c r="J25" s="128"/>
      <c r="K25" s="128"/>
      <c r="L25" s="128"/>
    </row>
    <row r="26" customFormat="false" ht="12.8" hidden="false" customHeight="false" outlineLevel="0" collapsed="false">
      <c r="A26" s="129"/>
      <c r="C26" s="128"/>
      <c r="D26" s="128"/>
      <c r="E26" s="31" t="s">
        <v>311</v>
      </c>
      <c r="F26" s="139" t="n">
        <f aca="false">B25/F4</f>
        <v>9.95334276276458E-005</v>
      </c>
      <c r="G26" s="128"/>
    </row>
    <row r="27" customFormat="false" ht="12.8" hidden="false" customHeight="false" outlineLevel="0" collapsed="false">
      <c r="A27" s="127" t="s">
        <v>160</v>
      </c>
      <c r="B27" s="154" t="n">
        <f aca="false">650</f>
        <v>650</v>
      </c>
      <c r="C27" s="155"/>
      <c r="D27" s="31" t="s">
        <v>247</v>
      </c>
      <c r="E27" s="156" t="n">
        <f aca="false">B27+273.15</f>
        <v>923.15</v>
      </c>
      <c r="H27" s="31" t="s">
        <v>312</v>
      </c>
      <c r="I27" s="149" t="n">
        <v>0.85</v>
      </c>
      <c r="K27" s="128"/>
      <c r="L27" s="31"/>
    </row>
    <row r="28" customFormat="false" ht="12.8" hidden="false" customHeight="false" outlineLevel="0" collapsed="false">
      <c r="A28" s="128" t="s">
        <v>249</v>
      </c>
      <c r="B28" s="139" t="n">
        <f aca="false">I24*B14*E27/I27</f>
        <v>1.0021013749101E-006</v>
      </c>
      <c r="C28" s="128" t="s">
        <v>250</v>
      </c>
      <c r="G28" s="128"/>
      <c r="H28" s="31" t="s">
        <v>251</v>
      </c>
      <c r="I28" s="139" t="n">
        <f aca="false">1000000000/100</f>
        <v>10000000</v>
      </c>
      <c r="K28" s="128"/>
      <c r="L28" s="31"/>
    </row>
    <row r="29" customFormat="false" ht="12.8" hidden="false" customHeight="false" outlineLevel="0" collapsed="false">
      <c r="A29" s="129"/>
      <c r="F29" s="152"/>
      <c r="G29" s="193"/>
    </row>
    <row r="30" customFormat="false" ht="12.8" hidden="false" customHeight="false" outlineLevel="0" collapsed="false">
      <c r="A30" s="128" t="s">
        <v>252</v>
      </c>
      <c r="B30" s="158" t="n">
        <v>6</v>
      </c>
      <c r="C30" s="159" t="n">
        <v>4</v>
      </c>
      <c r="D30" s="136" t="n">
        <v>2</v>
      </c>
      <c r="E30" s="160" t="n">
        <v>1</v>
      </c>
      <c r="F30" s="139"/>
      <c r="G30" s="128"/>
      <c r="H30" s="128"/>
    </row>
    <row r="31" customFormat="false" ht="12.8" hidden="false" customHeight="false" outlineLevel="0" collapsed="false">
      <c r="A31" s="128" t="s">
        <v>253</v>
      </c>
      <c r="B31" s="161" t="n">
        <f aca="false">'[1]Reactor-Ni'!B57/2</f>
        <v>38.6911090150059</v>
      </c>
      <c r="C31" s="161" t="n">
        <f aca="false">'[1]Reactor-Ni'!C57/2</f>
        <v>25.7940726766706</v>
      </c>
      <c r="D31" s="161" t="n">
        <f aca="false">'[1]Reactor-Ni'!D57/2</f>
        <v>12.8970363383353</v>
      </c>
      <c r="E31" s="161" t="n">
        <f aca="false">'[1]Reactor-Ni'!E57/2</f>
        <v>6.44851816916765</v>
      </c>
      <c r="F31" s="139" t="s">
        <v>254</v>
      </c>
      <c r="G31" s="128"/>
      <c r="H31" s="128"/>
    </row>
    <row r="32" customFormat="false" ht="12.8" hidden="false" customHeight="false" outlineLevel="0" collapsed="false">
      <c r="A32" s="129" t="s">
        <v>255</v>
      </c>
      <c r="B32" s="163" t="n">
        <f aca="false">$F$26/B31</f>
        <v>2.57251420705059E-006</v>
      </c>
      <c r="C32" s="194" t="n">
        <f aca="false">$F$26/C31</f>
        <v>3.85877131057588E-006</v>
      </c>
      <c r="D32" s="195" t="n">
        <f aca="false">$F$26/D31</f>
        <v>7.71754262115176E-006</v>
      </c>
      <c r="E32" s="196" t="n">
        <f aca="false">$F$26/E31</f>
        <v>1.54350852423035E-005</v>
      </c>
      <c r="F32" s="139"/>
      <c r="G32" s="128"/>
      <c r="H32" s="31" t="s">
        <v>313</v>
      </c>
      <c r="I32" s="130" t="n">
        <v>0.3859</v>
      </c>
      <c r="L32" s="8" t="s">
        <v>257</v>
      </c>
    </row>
    <row r="33" customFormat="false" ht="12.8" hidden="false" customHeight="false" outlineLevel="0" collapsed="false">
      <c r="A33" s="127" t="s">
        <v>314</v>
      </c>
      <c r="B33" s="167" t="n">
        <f aca="false">B32*I28</f>
        <v>25.7251420705059</v>
      </c>
      <c r="C33" s="155" t="n">
        <f aca="false">C32*I28</f>
        <v>38.5877131057588</v>
      </c>
      <c r="D33" s="168" t="n">
        <f aca="false">D32*I28</f>
        <v>77.1754262115177</v>
      </c>
      <c r="E33" s="169" t="n">
        <f aca="false">E32*I28</f>
        <v>154.350852423035</v>
      </c>
      <c r="F33" s="139"/>
      <c r="G33" s="128"/>
      <c r="H33" s="31" t="s">
        <v>315</v>
      </c>
      <c r="I33" s="130" t="n">
        <f aca="false">0.137*2</f>
        <v>0.274</v>
      </c>
      <c r="L33" s="8" t="s">
        <v>316</v>
      </c>
    </row>
    <row r="34" customFormat="false" ht="12.8" hidden="false" customHeight="false" outlineLevel="0" collapsed="false">
      <c r="A34" s="128" t="s">
        <v>317</v>
      </c>
      <c r="B34" s="170" t="n">
        <f aca="false">B33*$F$6</f>
        <v>37.264263025746</v>
      </c>
      <c r="C34" s="171" t="n">
        <f aca="false">C33*$F$6</f>
        <v>55.8963945386191</v>
      </c>
      <c r="D34" s="172" t="n">
        <f aca="false">D33*$F$6</f>
        <v>111.792789077238</v>
      </c>
      <c r="E34" s="173" t="n">
        <f aca="false">E33*$F$6</f>
        <v>223.585578154476</v>
      </c>
      <c r="F34" s="139"/>
      <c r="G34" s="128"/>
      <c r="H34" s="31" t="s">
        <v>261</v>
      </c>
      <c r="I34" s="175" t="n">
        <f aca="false">SQRT(I32^2)</f>
        <v>0.3859</v>
      </c>
      <c r="L34" s="8" t="s">
        <v>262</v>
      </c>
    </row>
    <row r="35" customFormat="false" ht="12.8" hidden="false" customHeight="false" outlineLevel="0" collapsed="false">
      <c r="A35" s="127" t="s">
        <v>318</v>
      </c>
      <c r="B35" s="174" t="n">
        <f aca="false">B33/I36</f>
        <v>115.463210930406</v>
      </c>
      <c r="C35" s="140" t="n">
        <f aca="false">C33/I36</f>
        <v>173.19481639561</v>
      </c>
      <c r="D35" s="141" t="n">
        <f aca="false">D33/I36</f>
        <v>346.389632791219</v>
      </c>
      <c r="E35" s="142" t="n">
        <f aca="false">E33/I36</f>
        <v>692.779265582438</v>
      </c>
      <c r="F35" s="128"/>
      <c r="G35" s="128"/>
      <c r="H35" s="31" t="s">
        <v>264</v>
      </c>
      <c r="I35" s="130" t="n">
        <f aca="false">SQRT(I32^2/2)</f>
        <v>0.272872506859889</v>
      </c>
      <c r="K35" s="128"/>
      <c r="L35" s="128"/>
    </row>
    <row r="36" customFormat="false" ht="12.8" hidden="false" customHeight="false" outlineLevel="0" collapsed="false">
      <c r="A36" s="128" t="s">
        <v>265</v>
      </c>
      <c r="B36" s="163" t="n">
        <f aca="false">B31/10000</f>
        <v>0.00386911090150059</v>
      </c>
      <c r="C36" s="164" t="n">
        <f aca="false">C31/10000</f>
        <v>0.00257940726766706</v>
      </c>
      <c r="D36" s="165" t="n">
        <f aca="false">D31/10000</f>
        <v>0.00128970363383353</v>
      </c>
      <c r="E36" s="166" t="n">
        <f aca="false">E31/10000</f>
        <v>0.000644851816916765</v>
      </c>
      <c r="G36" s="128"/>
      <c r="H36" s="152" t="s">
        <v>266</v>
      </c>
      <c r="I36" s="175" t="n">
        <f aca="false">SQRT(I32^2/3)</f>
        <v>0.222799468880277</v>
      </c>
      <c r="K36" s="128"/>
      <c r="L36" s="31"/>
    </row>
    <row r="37" customFormat="false" ht="12.8" hidden="false" customHeight="false" outlineLevel="0" collapsed="false">
      <c r="A37" s="127" t="s">
        <v>267</v>
      </c>
      <c r="B37" s="176" t="n">
        <f aca="false">$B$28/B36*1000</f>
        <v>0.259000426821946</v>
      </c>
      <c r="C37" s="197" t="n">
        <f aca="false">$B$28/C36*1000</f>
        <v>0.388500640232919</v>
      </c>
      <c r="D37" s="198" t="n">
        <f aca="false">$B$28/D36*1000</f>
        <v>0.777001280465838</v>
      </c>
      <c r="E37" s="199" t="n">
        <f aca="false">$B$28/E36*1000</f>
        <v>1.55400256093168</v>
      </c>
      <c r="F37" s="139"/>
      <c r="G37" s="128" t="s">
        <v>268</v>
      </c>
      <c r="H37" s="31"/>
      <c r="I37" s="130"/>
      <c r="K37" s="128"/>
      <c r="L37" s="31"/>
    </row>
    <row r="38" customFormat="false" ht="12.8" hidden="false" customHeight="false" outlineLevel="0" collapsed="false">
      <c r="A38" s="128" t="s">
        <v>319</v>
      </c>
      <c r="B38" s="163" t="n">
        <f aca="false">B33/(B37/1000000)</f>
        <v>99324709.175831</v>
      </c>
      <c r="C38" s="164" t="n">
        <f aca="false">C33/(C37/1000000)</f>
        <v>99324709.175831</v>
      </c>
      <c r="D38" s="165" t="n">
        <f aca="false">D33/(D37/1000000)</f>
        <v>99324709.175831</v>
      </c>
      <c r="E38" s="166" t="n">
        <f aca="false">E33/(E37/1000000)</f>
        <v>99324709.175831</v>
      </c>
      <c r="F38" s="139"/>
      <c r="G38" s="128"/>
      <c r="H38" s="31"/>
      <c r="I38" s="130"/>
      <c r="K38" s="128"/>
      <c r="L38" s="31"/>
    </row>
    <row r="39" customFormat="false" ht="12.8" hidden="false" customHeight="false" outlineLevel="0" collapsed="false">
      <c r="A39" s="127" t="s">
        <v>270</v>
      </c>
      <c r="B39" s="180" t="n">
        <f aca="false">B35/'[1]Experiment 1 - Ni'!B36</f>
        <v>1.15462424039812</v>
      </c>
      <c r="C39" s="140"/>
      <c r="D39" s="141"/>
      <c r="E39" s="142"/>
      <c r="F39" s="128"/>
      <c r="G39" s="128"/>
      <c r="H39" s="31"/>
      <c r="I39" s="130"/>
      <c r="K39" s="128"/>
      <c r="L39" s="128"/>
    </row>
    <row r="40" customFormat="false" ht="12.8" hidden="false" customHeight="false" outlineLevel="0" collapsed="false">
      <c r="E40" s="128"/>
      <c r="F40" s="128"/>
      <c r="K40" s="128"/>
      <c r="L40" s="128"/>
    </row>
    <row r="41" customFormat="false" ht="12.8" hidden="false" customHeight="false" outlineLevel="0" collapsed="false">
      <c r="A41" s="128" t="s">
        <v>320</v>
      </c>
      <c r="B41" s="132" t="n">
        <f aca="false">B32*10*60*$B15</f>
        <v>0.00463052557269106</v>
      </c>
      <c r="C41" s="183" t="n">
        <f aca="false">C32*10*60*$B15</f>
        <v>0.00694578835903659</v>
      </c>
      <c r="D41" s="184" t="n">
        <f aca="false">D32*10*60*$B15</f>
        <v>0.0138915767180732</v>
      </c>
      <c r="E41" s="184" t="n">
        <f aca="false">E32*10*60*$B15</f>
        <v>0.0277831534361464</v>
      </c>
      <c r="F41" s="128"/>
      <c r="G41" s="128"/>
      <c r="I41" s="31"/>
      <c r="J41" s="130"/>
      <c r="K41" s="128"/>
      <c r="L41" s="128"/>
    </row>
    <row r="42" customFormat="false" ht="12.8" hidden="false" customHeight="false" outlineLevel="0" collapsed="false">
      <c r="A42" s="128" t="s">
        <v>321</v>
      </c>
      <c r="B42" s="185" t="n">
        <v>3</v>
      </c>
      <c r="C42" s="128" t="s">
        <v>278</v>
      </c>
      <c r="D42" s="128"/>
      <c r="E42" s="128"/>
      <c r="F42" s="128"/>
      <c r="G42" s="128"/>
      <c r="H42" s="128"/>
      <c r="I42" s="128"/>
      <c r="J42" s="128"/>
      <c r="K42" s="128"/>
      <c r="L42" s="8" t="s">
        <v>279</v>
      </c>
    </row>
    <row r="43" customFormat="false" ht="12.8" hidden="false" customHeight="false" outlineLevel="0" collapsed="false">
      <c r="A43" s="128" t="s">
        <v>322</v>
      </c>
      <c r="B43" s="186" t="n">
        <f aca="false">B41/$F$4</f>
        <v>0.00038513894807378</v>
      </c>
      <c r="C43" s="187" t="n">
        <f aca="false">C41/$F$4</f>
        <v>0.00057770842211067</v>
      </c>
      <c r="D43" s="188" t="n">
        <f aca="false">D41/$F$4</f>
        <v>0.00115541684422134</v>
      </c>
      <c r="E43" s="128"/>
      <c r="F43" s="128"/>
      <c r="G43" s="128"/>
      <c r="H43" s="128"/>
      <c r="I43" s="128"/>
      <c r="J43" s="128"/>
      <c r="K43" s="128"/>
      <c r="L43" s="128"/>
    </row>
  </sheetData>
  <hyperlinks>
    <hyperlink ref="D2" r:id="rId1" location="" display="+McKinney 1933"/>
    <hyperlink ref="L2" r:id="rId2" display="+Xiong et al 2017"/>
    <hyperlink ref="L4" r:id="rId3" display="Wikipedia-Palladium"/>
    <hyperlink ref="L5" r:id="rId4" display="Wikipedia-Pd(II) oxide"/>
    <hyperlink ref="L9" r:id="rId5" display="Letts and Hagelstein 2012"/>
    <hyperlink ref="L13" r:id="rId6" display="+Wikipedia Faraday constant"/>
    <hyperlink ref="L14" r:id="rId7" display="+Wikipedia gas constant"/>
    <hyperlink ref="L15" r:id="rId8" display=" Gese 2015 "/>
    <hyperlink ref="L19" r:id="rId9" display=" Letts  and Hagelstein 2012"/>
    <hyperlink ref="L32" r:id="rId10" location="List_of_lattice_constants" display="+Wikipedia-lattice constants"/>
    <hyperlink ref="L33" r:id="rId11" display="+Wikipedia-Palladium"/>
    <hyperlink ref="L34" r:id="rId12" location="Interplanar_spacing" display="+Wikipedia-Interplanar Spacing"/>
    <hyperlink ref="L42" r:id="rId13" display="+Dexin 2018"/>
  </hyperlink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7"/>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8" activeCellId="0" sqref="A18"/>
    </sheetView>
  </sheetViews>
  <sheetFormatPr defaultColWidth="11.53515625" defaultRowHeight="12.8" zeroHeight="false" outlineLevelRow="0" outlineLevelCol="0"/>
  <sheetData>
    <row r="1" customFormat="false" ht="12.85" hidden="false" customHeight="false" outlineLevel="0" collapsed="false">
      <c r="A1" s="122" t="s">
        <v>323</v>
      </c>
      <c r="B1" s="11"/>
      <c r="C1" s="11"/>
      <c r="D1" s="1"/>
      <c r="E1" s="11" t="s">
        <v>324</v>
      </c>
      <c r="F1" s="11"/>
      <c r="G1" s="11"/>
      <c r="H1" s="1"/>
      <c r="I1" s="11"/>
      <c r="K1" s="200" t="s">
        <v>325</v>
      </c>
    </row>
    <row r="2" customFormat="false" ht="12.85" hidden="false" customHeight="false" outlineLevel="0" collapsed="false">
      <c r="A2" s="11" t="s">
        <v>326</v>
      </c>
      <c r="B2" s="11" t="n">
        <v>1</v>
      </c>
      <c r="C2" s="11" t="n">
        <v>2</v>
      </c>
      <c r="D2" s="11" t="n">
        <v>3</v>
      </c>
      <c r="E2" s="11" t="n">
        <v>4</v>
      </c>
      <c r="F2" s="11" t="n">
        <v>5</v>
      </c>
      <c r="G2" s="11" t="n">
        <v>6</v>
      </c>
      <c r="H2" s="11" t="n">
        <v>7</v>
      </c>
      <c r="I2" s="11" t="n">
        <v>8</v>
      </c>
      <c r="J2" s="11" t="n">
        <v>9</v>
      </c>
      <c r="K2" s="9"/>
    </row>
    <row r="3" customFormat="false" ht="12.85" hidden="false" customHeight="false" outlineLevel="0" collapsed="false">
      <c r="A3" s="11" t="s">
        <v>327</v>
      </c>
      <c r="B3" s="32" t="n">
        <f aca="false">(8.25154*(0.8905287)^B2)/10</f>
        <v>0.7348233189198</v>
      </c>
      <c r="C3" s="32" t="n">
        <f aca="false">(8.25154*(0.8905287)^C2)/10</f>
        <v>0.654381254927335</v>
      </c>
      <c r="D3" s="32" t="n">
        <f aca="false">(8.25154*(0.8905287)^D2)/10</f>
        <v>0.582745288254808</v>
      </c>
      <c r="E3" s="32" t="n">
        <f aca="false">(8.25154*(0.8905287)^E2)/10</f>
        <v>0.518951403980679</v>
      </c>
      <c r="F3" s="32" t="n">
        <f aca="false">(8.25154*(0.8905287)^F2)/10</f>
        <v>0.462141119150089</v>
      </c>
      <c r="G3" s="32" t="n">
        <f aca="false">(8.25154*(0.8905287)^G2)/10</f>
        <v>0.411549930053274</v>
      </c>
      <c r="H3" s="32" t="n">
        <f aca="false">(8.25154*(0.8905287)^H2)/10</f>
        <v>0.366497024195433</v>
      </c>
      <c r="I3" s="32" t="n">
        <f aca="false">(8.25154*(0.8905287)^I2)/10</f>
        <v>0.326376118510628</v>
      </c>
      <c r="J3" s="32" t="n">
        <f aca="false">(8.25154*(0.8905287)^J2)/10</f>
        <v>0.290647300528315</v>
      </c>
      <c r="K3" s="9"/>
    </row>
    <row r="4" customFormat="false" ht="12.85" hidden="false" customHeight="false" outlineLevel="0" collapsed="false">
      <c r="A4" s="11" t="s">
        <v>328</v>
      </c>
      <c r="B4" s="32" t="n">
        <f aca="false">B3/2.54</f>
        <v>0.289300519259764</v>
      </c>
      <c r="C4" s="32" t="n">
        <f aca="false">C3/2.54</f>
        <v>0.257630415325722</v>
      </c>
      <c r="D4" s="32" t="n">
        <f aca="false">D3/2.54</f>
        <v>0.229427278840476</v>
      </c>
      <c r="E4" s="32" t="n">
        <f aca="false">E3/2.54</f>
        <v>0.204311576370346</v>
      </c>
      <c r="F4" s="32" t="n">
        <f aca="false">F3/2.54</f>
        <v>0.181945322500035</v>
      </c>
      <c r="G4" s="32" t="n">
        <f aca="false">G3/2.54</f>
        <v>0.162027531517037</v>
      </c>
      <c r="H4" s="32" t="n">
        <f aca="false">H3/2.54</f>
        <v>0.144290167006076</v>
      </c>
      <c r="I4" s="32" t="n">
        <f aca="false">I3/2.54</f>
        <v>0.128494534846704</v>
      </c>
      <c r="J4" s="32" t="n">
        <f aca="false">J3/2.54</f>
        <v>0.11442807107414</v>
      </c>
      <c r="K4" s="9"/>
    </row>
    <row r="5" customFormat="false" ht="12.85" hidden="false" customHeight="false" outlineLevel="0" collapsed="false">
      <c r="A5" s="11"/>
      <c r="B5" s="32"/>
      <c r="C5" s="32"/>
      <c r="D5" s="32"/>
      <c r="E5" s="32"/>
      <c r="F5" s="32"/>
      <c r="G5" s="32"/>
      <c r="H5" s="32"/>
      <c r="I5" s="32"/>
      <c r="J5" s="32"/>
      <c r="K5" s="9"/>
    </row>
    <row r="6" customFormat="false" ht="12.85" hidden="false" customHeight="false" outlineLevel="0" collapsed="false">
      <c r="A6" s="11" t="s">
        <v>329</v>
      </c>
      <c r="B6" s="11"/>
      <c r="C6" s="32"/>
      <c r="D6" s="11"/>
      <c r="E6" s="11"/>
      <c r="F6" s="11"/>
      <c r="G6" s="11"/>
      <c r="H6" s="11"/>
      <c r="I6" s="11"/>
      <c r="J6" s="11"/>
      <c r="K6" s="9"/>
    </row>
    <row r="7" customFormat="false" ht="12.85" hidden="false" customHeight="false" outlineLevel="0" collapsed="false">
      <c r="A7" s="11" t="s">
        <v>326</v>
      </c>
      <c r="B7" s="201" t="n">
        <v>10</v>
      </c>
      <c r="C7" s="201" t="n">
        <v>11</v>
      </c>
      <c r="D7" s="202" t="n">
        <v>12</v>
      </c>
      <c r="E7" s="201" t="n">
        <v>13</v>
      </c>
      <c r="F7" s="202" t="n">
        <v>14</v>
      </c>
      <c r="G7" s="201" t="n">
        <v>15</v>
      </c>
      <c r="H7" s="201" t="n">
        <v>16</v>
      </c>
      <c r="I7" s="201" t="n">
        <v>17</v>
      </c>
      <c r="J7" s="201" t="n">
        <v>18</v>
      </c>
      <c r="K7" s="9"/>
    </row>
    <row r="8" customFormat="false" ht="12.85" hidden="false" customHeight="false" outlineLevel="0" collapsed="false">
      <c r="A8" s="11" t="s">
        <v>327</v>
      </c>
      <c r="B8" s="203" t="n">
        <f aca="false">(8.25154*(0.8905287)^B7)/10</f>
        <v>0.25882976269799</v>
      </c>
      <c r="C8" s="203" t="n">
        <f aca="false">(8.25154*(0.8905287)^C7)/10</f>
        <v>0.230495332096749</v>
      </c>
      <c r="D8" s="204" t="n">
        <f aca="false">(8.25154*(0.8905287)^D7)/10</f>
        <v>0.205262708448186</v>
      </c>
      <c r="E8" s="203" t="n">
        <f aca="false">(8.25154*(0.8905287)^E7)/10</f>
        <v>0.182792332912842</v>
      </c>
      <c r="F8" s="204" t="n">
        <f aca="false">(8.25154*(0.8905287)^F7)/10</f>
        <v>0.162781818598841</v>
      </c>
      <c r="G8" s="203" t="n">
        <f aca="false">(8.25154*(0.8905287)^G7)/10</f>
        <v>0.144961881300462</v>
      </c>
      <c r="H8" s="203" t="n">
        <f aca="false">(8.25154*(0.8905287)^H7)/10</f>
        <v>0.129092715704054</v>
      </c>
      <c r="I8" s="203" t="n">
        <f aca="false">(8.25154*(0.8905287)^I7)/10</f>
        <v>0.114960768295401</v>
      </c>
      <c r="J8" s="203" t="n">
        <f aca="false">(8.25154*(0.8905287)^J7)/10</f>
        <v>0.102375863541105</v>
      </c>
      <c r="K8" s="9"/>
    </row>
    <row r="9" customFormat="false" ht="12.85" hidden="false" customHeight="false" outlineLevel="0" collapsed="false">
      <c r="A9" s="11" t="s">
        <v>328</v>
      </c>
      <c r="B9" s="205" t="n">
        <f aca="false">B8/2.54</f>
        <v>0.101901481377161</v>
      </c>
      <c r="C9" s="205" t="n">
        <f aca="false">C8/2.54</f>
        <v>0.0907461937388777</v>
      </c>
      <c r="D9" s="206" t="n">
        <f aca="false">D8/2.54</f>
        <v>0.0808120899402309</v>
      </c>
      <c r="E9" s="205" t="n">
        <f aca="false">E8/2.54</f>
        <v>0.0719654853987569</v>
      </c>
      <c r="F9" s="206" t="n">
        <f aca="false">F8/2.54</f>
        <v>0.0640873301570239</v>
      </c>
      <c r="G9" s="205" t="n">
        <f aca="false">G8/2.54</f>
        <v>0.0570716068112053</v>
      </c>
      <c r="H9" s="205" t="n">
        <f aca="false">H8/2.54</f>
        <v>0.0508239038204938</v>
      </c>
      <c r="I9" s="205" t="n">
        <f aca="false">I8/2.54</f>
        <v>0.0452601449981894</v>
      </c>
      <c r="J9" s="205" t="n">
        <f aca="false">J8/2.54</f>
        <v>0.0403054580870491</v>
      </c>
      <c r="K9" s="9"/>
    </row>
    <row r="10" customFormat="false" ht="12.85" hidden="false" customHeight="false" outlineLevel="0" collapsed="false">
      <c r="A10" s="1"/>
      <c r="B10" s="1"/>
      <c r="C10" s="1"/>
      <c r="D10" s="1"/>
      <c r="E10" s="1"/>
      <c r="F10" s="1"/>
      <c r="G10" s="1"/>
      <c r="H10" s="1"/>
      <c r="I10" s="1"/>
      <c r="J10" s="1"/>
      <c r="K10" s="9"/>
    </row>
    <row r="11" customFormat="false" ht="12.85" hidden="false" customHeight="false" outlineLevel="0" collapsed="false">
      <c r="A11" s="11" t="s">
        <v>326</v>
      </c>
      <c r="B11" s="11" t="n">
        <v>19</v>
      </c>
      <c r="C11" s="11" t="n">
        <v>20</v>
      </c>
      <c r="D11" s="11" t="n">
        <v>21</v>
      </c>
      <c r="E11" s="11" t="n">
        <v>22</v>
      </c>
      <c r="F11" s="11" t="n">
        <v>23</v>
      </c>
      <c r="G11" s="11" t="n">
        <v>24</v>
      </c>
      <c r="H11" s="11" t="n">
        <v>25</v>
      </c>
      <c r="I11" s="11" t="n">
        <v>26</v>
      </c>
      <c r="J11" s="11" t="n">
        <v>27</v>
      </c>
      <c r="K11" s="9"/>
    </row>
    <row r="12" customFormat="false" ht="12.85" hidden="false" customHeight="false" outlineLevel="0" collapsed="false">
      <c r="A12" s="11" t="s">
        <v>327</v>
      </c>
      <c r="B12" s="32" t="n">
        <f aca="false">(8.25154*(0.8905287)^B11)/10</f>
        <v>0.0911686446706373</v>
      </c>
      <c r="C12" s="32" t="n">
        <f aca="false">(8.25154*(0.8905287)^C11)/10</f>
        <v>0.0811882946193046</v>
      </c>
      <c r="D12" s="32" t="n">
        <f aca="false">(8.25154*(0.8905287)^D11)/10</f>
        <v>0.0723005064625463</v>
      </c>
      <c r="E12" s="32" t="n">
        <f aca="false">(8.25154*(0.8905287)^E11)/10</f>
        <v>0.064385676029433</v>
      </c>
      <c r="F12" s="32" t="n">
        <f aca="false">(8.25154*(0.8905287)^F11)/10</f>
        <v>0.0573372923731121</v>
      </c>
      <c r="G12" s="32" t="n">
        <f aca="false">(8.25154*(0.8905287)^G11)/10</f>
        <v>0.0510605044385474</v>
      </c>
      <c r="H12" s="32" t="n">
        <f aca="false">(8.25154*(0.8905287)^H11)/10</f>
        <v>0.0454708446390039</v>
      </c>
      <c r="I12" s="32" t="n">
        <f aca="false">(8.25154*(0.8905287)^I11)/10</f>
        <v>0.0404930921642741</v>
      </c>
      <c r="J12" s="32" t="n">
        <f aca="false">(8.25154*(0.8905287)^J11)/10</f>
        <v>0.0360602607240312</v>
      </c>
      <c r="K12" s="9"/>
    </row>
    <row r="13" customFormat="false" ht="12.85" hidden="false" customHeight="false" outlineLevel="0" collapsed="false">
      <c r="A13" s="11" t="s">
        <v>328</v>
      </c>
      <c r="B13" s="32" t="n">
        <f aca="false">B12/2.54</f>
        <v>0.0358931671931643</v>
      </c>
      <c r="C13" s="32" t="n">
        <f aca="false">C12/2.54</f>
        <v>0.0319638955194113</v>
      </c>
      <c r="D13" s="32" t="n">
        <f aca="false">D12/2.54</f>
        <v>0.0284647663238371</v>
      </c>
      <c r="E13" s="32" t="n">
        <f aca="false">E12/2.54</f>
        <v>0.0253486913501705</v>
      </c>
      <c r="F13" s="32" t="n">
        <f aca="false">F12/2.54</f>
        <v>0.0225737371547685</v>
      </c>
      <c r="G13" s="32" t="n">
        <f aca="false">G12/2.54</f>
        <v>0.0201025608025777</v>
      </c>
      <c r="H13" s="32" t="n">
        <f aca="false">H12/2.54</f>
        <v>0.0179019073381905</v>
      </c>
      <c r="I13" s="32" t="n">
        <f aca="false">I12/2.54</f>
        <v>0.0159421622693993</v>
      </c>
      <c r="J13" s="32" t="n">
        <f aca="false">J12/2.54</f>
        <v>0.0141969530409572</v>
      </c>
      <c r="K13" s="9"/>
    </row>
    <row r="14" customFormat="false" ht="12.85" hidden="false" customHeight="false" outlineLevel="0" collapsed="false">
      <c r="A14" s="1"/>
      <c r="B14" s="1"/>
      <c r="C14" s="1"/>
      <c r="D14" s="1"/>
      <c r="E14" s="1"/>
      <c r="F14" s="1"/>
      <c r="G14" s="1"/>
      <c r="H14" s="1"/>
      <c r="I14" s="1"/>
      <c r="J14" s="1"/>
      <c r="K14" s="9"/>
    </row>
    <row r="15" customFormat="false" ht="12.85" hidden="false" customHeight="false" outlineLevel="0" collapsed="false">
      <c r="A15" s="11" t="s">
        <v>326</v>
      </c>
      <c r="B15" s="11" t="n">
        <v>28</v>
      </c>
      <c r="C15" s="11" t="n">
        <v>29</v>
      </c>
      <c r="D15" s="11" t="n">
        <v>30</v>
      </c>
      <c r="E15" s="11" t="n">
        <v>31</v>
      </c>
      <c r="F15" s="11" t="n">
        <v>32</v>
      </c>
      <c r="G15" s="11" t="n">
        <v>33</v>
      </c>
      <c r="H15" s="11" t="n">
        <v>34</v>
      </c>
      <c r="I15" s="11" t="n">
        <v>35</v>
      </c>
      <c r="J15" s="11" t="n">
        <v>36</v>
      </c>
      <c r="K15" s="9"/>
    </row>
    <row r="16" customFormat="false" ht="12.85" hidden="false" customHeight="false" outlineLevel="0" collapsed="false">
      <c r="A16" s="11" t="s">
        <v>327</v>
      </c>
      <c r="B16" s="32" t="n">
        <f aca="false">(8.25154*(0.8905287)^B15)/10</f>
        <v>0.0321126971042326</v>
      </c>
      <c r="C16" s="32" t="n">
        <f aca="false">(8.25154*(0.8905287)^C15)/10</f>
        <v>0.028597278405726</v>
      </c>
      <c r="D16" s="32" t="n">
        <f aca="false">(8.25154*(0.8905287)^D15)/10</f>
        <v>0.0254666971621892</v>
      </c>
      <c r="E16" s="32" t="n">
        <f aca="false">(8.25154*(0.8905287)^E15)/10</f>
        <v>0.0226788247171381</v>
      </c>
      <c r="F16" s="32" t="n">
        <f aca="false">(8.25154*(0.8905287)^F15)/10</f>
        <v>0.0201961442928808</v>
      </c>
      <c r="G16" s="32" t="n">
        <f aca="false">(8.25154*(0.8905287)^G15)/10</f>
        <v>0.0179852461221516</v>
      </c>
      <c r="H16" s="32" t="n">
        <f aca="false">(8.25154*(0.8905287)^H15)/10</f>
        <v>0.0160163778483397</v>
      </c>
      <c r="I16" s="32" t="n">
        <f aca="false">(8.25154*(0.8905287)^I15)/10</f>
        <v>0.0142630441439907</v>
      </c>
      <c r="J16" s="32" t="n">
        <f aca="false">(8.25154*(0.8905287)^J15)/10</f>
        <v>0.0127016501595907</v>
      </c>
      <c r="K16" s="9"/>
    </row>
    <row r="17" customFormat="false" ht="12.85" hidden="false" customHeight="false" outlineLevel="0" collapsed="false">
      <c r="A17" s="11" t="s">
        <v>328</v>
      </c>
      <c r="B17" s="32" t="n">
        <f aca="false">B16/2.54</f>
        <v>0.0126427941355246</v>
      </c>
      <c r="C17" s="32" t="n">
        <f aca="false">C16/2.54</f>
        <v>0.0112587710258764</v>
      </c>
      <c r="D17" s="32" t="n">
        <f aca="false">D16/2.54</f>
        <v>0.0100262587252713</v>
      </c>
      <c r="E17" s="32" t="n">
        <f aca="false">E16/2.54</f>
        <v>0.00892867114847955</v>
      </c>
      <c r="F17" s="32" t="n">
        <f aca="false">F16/2.54</f>
        <v>0.007951237910583</v>
      </c>
      <c r="G17" s="32" t="n">
        <f aca="false">G16/2.54</f>
        <v>0.00708080555990219</v>
      </c>
      <c r="H17" s="32" t="n">
        <f aca="false">H16/2.54</f>
        <v>0.00630566057021247</v>
      </c>
      <c r="I17" s="32" t="n">
        <f aca="false">I16/2.54</f>
        <v>0.00561537171023257</v>
      </c>
      <c r="J17" s="32" t="n">
        <f aca="false">J16/2.54</f>
        <v>0.00500064966913019</v>
      </c>
      <c r="K17" s="9"/>
    </row>
  </sheetData>
  <hyperlinks>
    <hyperlink ref="K1" r:id="rId1" location="Formulas%20A" display=" AWG "/>
  </hyperlink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1048576"/>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2" activeCellId="0" sqref="A2"/>
    </sheetView>
  </sheetViews>
  <sheetFormatPr defaultColWidth="11.53515625" defaultRowHeight="11.8" zeroHeight="false" outlineLevelRow="0" outlineLevelCol="0"/>
  <cols>
    <col collapsed="false" customWidth="true" hidden="false" outlineLevel="0" max="1" min="1" style="1" width="36.19"/>
    <col collapsed="false" customWidth="true" hidden="false" outlineLevel="0" max="13" min="2" style="1" width="9.15"/>
    <col collapsed="false" customWidth="true" hidden="false" outlineLevel="0" max="14" min="14" style="2" width="11.01"/>
    <col collapsed="false" customWidth="true" hidden="false" outlineLevel="0" max="16" min="15" style="1" width="10.35"/>
    <col collapsed="false" customWidth="false" hidden="false" outlineLevel="0" max="1024" min="17" style="1" width="11.58"/>
  </cols>
  <sheetData>
    <row r="1" customFormat="false" ht="15.25" hidden="false" customHeight="false" outlineLevel="0" collapsed="false">
      <c r="A1" s="3" t="s">
        <v>330</v>
      </c>
    </row>
    <row r="2" customFormat="false" ht="11.45" hidden="false" customHeight="true" outlineLevel="0" collapsed="false">
      <c r="A2" s="4" t="s">
        <v>331</v>
      </c>
      <c r="N2" s="9" t="s">
        <v>332</v>
      </c>
    </row>
    <row r="3" customFormat="false" ht="12.8" hidden="false" customHeight="false" outlineLevel="0" collapsed="false">
      <c r="A3" s="1" t="s">
        <v>333</v>
      </c>
    </row>
    <row r="4" customFormat="false" ht="12.8" hidden="false" customHeight="false" outlineLevel="0" collapsed="false">
      <c r="A4" s="1" t="s">
        <v>334</v>
      </c>
      <c r="N4" s="6"/>
    </row>
    <row r="5" customFormat="false" ht="12.8" hidden="false" customHeight="false" outlineLevel="0" collapsed="false">
      <c r="A5" s="1" t="s">
        <v>5</v>
      </c>
      <c r="N5" s="7" t="s">
        <v>6</v>
      </c>
    </row>
    <row r="6" customFormat="false" ht="12.8" hidden="false" customHeight="false" outlineLevel="0" collapsed="false">
      <c r="A6" s="1" t="s">
        <v>335</v>
      </c>
      <c r="B6" s="0"/>
      <c r="C6" s="0"/>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6" hidden="false" customHeight="true" outlineLevel="0" collapsed="false">
      <c r="A7" s="0" t="s">
        <v>336</v>
      </c>
      <c r="B7" s="0"/>
      <c r="C7" s="0"/>
      <c r="D7" s="0"/>
      <c r="E7" s="0"/>
      <c r="F7" s="0"/>
      <c r="G7" s="0"/>
      <c r="H7" s="0"/>
      <c r="I7" s="0"/>
      <c r="J7" s="0"/>
      <c r="K7" s="0"/>
      <c r="L7" s="0"/>
      <c r="M7" s="0"/>
      <c r="N7" s="8" t="s">
        <v>337</v>
      </c>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6" hidden="false" customHeight="true" outlineLevel="0" collapsed="false">
      <c r="A8" s="0" t="s">
        <v>338</v>
      </c>
      <c r="B8" s="0"/>
      <c r="C8" s="0"/>
      <c r="D8" s="0"/>
      <c r="E8" s="0"/>
      <c r="F8" s="0"/>
      <c r="G8" s="0"/>
      <c r="H8" s="0"/>
      <c r="I8" s="0"/>
      <c r="J8" s="0"/>
      <c r="K8" s="0"/>
      <c r="L8" s="0"/>
      <c r="M8" s="0"/>
      <c r="N8" s="7" t="s">
        <v>11</v>
      </c>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6" hidden="false" customHeight="true" outlineLevel="0" collapsed="false">
      <c r="A9" s="0"/>
      <c r="B9" s="0"/>
      <c r="C9" s="0"/>
      <c r="D9" s="0"/>
      <c r="E9" s="0"/>
      <c r="F9" s="0"/>
      <c r="G9" s="0"/>
      <c r="H9" s="0"/>
      <c r="I9" s="0"/>
      <c r="J9" s="0"/>
      <c r="K9" s="0"/>
      <c r="L9" s="0"/>
      <c r="M9" s="0"/>
      <c r="N9" s="6"/>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8" hidden="false" customHeight="false" outlineLevel="0" collapsed="false">
      <c r="A10" s="4" t="s">
        <v>12</v>
      </c>
      <c r="M10" s="2"/>
    </row>
    <row r="11" customFormat="false" ht="12.8" hidden="false" customHeight="false" outlineLevel="0" collapsed="false">
      <c r="A11" s="1" t="s">
        <v>339</v>
      </c>
      <c r="K11" s="0"/>
      <c r="M11" s="2"/>
      <c r="N11" s="9" t="s">
        <v>14</v>
      </c>
    </row>
    <row r="12" customFormat="false" ht="12.8" hidden="false" customHeight="false" outlineLevel="0" collapsed="false">
      <c r="A12" s="1" t="s">
        <v>340</v>
      </c>
    </row>
    <row r="13" customFormat="false" ht="12.8" hidden="false" customHeight="false" outlineLevel="0" collapsed="false">
      <c r="A13" s="1" t="s">
        <v>341</v>
      </c>
    </row>
    <row r="14" customFormat="false" ht="12.8" hidden="false" customHeight="false" outlineLevel="0" collapsed="false">
      <c r="A14" s="1" t="s">
        <v>17</v>
      </c>
    </row>
    <row r="15" customFormat="false" ht="12.8" hidden="false" customHeight="false" outlineLevel="0" collapsed="false">
      <c r="A15" s="1" t="s">
        <v>342</v>
      </c>
      <c r="N15" s="5" t="s">
        <v>19</v>
      </c>
    </row>
    <row r="16" customFormat="false" ht="12.8" hidden="false" customHeight="false" outlineLevel="0" collapsed="false">
      <c r="A16" s="1" t="s">
        <v>343</v>
      </c>
      <c r="N16" s="9" t="s">
        <v>21</v>
      </c>
    </row>
    <row r="17" customFormat="false" ht="12.8" hidden="false" customHeight="false" outlineLevel="0" collapsed="false"/>
    <row r="18" customFormat="false" ht="12.8" hidden="false" customHeight="false" outlineLevel="0" collapsed="false">
      <c r="A18" s="4" t="s">
        <v>344</v>
      </c>
    </row>
    <row r="19" customFormat="false" ht="12.8" hidden="false" customHeight="false" outlineLevel="0" collapsed="false">
      <c r="A19" s="1" t="s">
        <v>345</v>
      </c>
      <c r="B19" s="4"/>
      <c r="C19" s="4"/>
      <c r="D19" s="4"/>
      <c r="E19" s="4"/>
      <c r="F19" s="4"/>
      <c r="G19" s="4"/>
      <c r="H19" s="4"/>
      <c r="I19" s="4"/>
      <c r="J19" s="4"/>
      <c r="K19" s="4"/>
      <c r="L19" s="4"/>
      <c r="M19" s="4"/>
      <c r="N19" s="10"/>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4"/>
      <c r="GJ19" s="4"/>
      <c r="GK19" s="4"/>
      <c r="GL19" s="4"/>
      <c r="GM19" s="4"/>
      <c r="GN19" s="4"/>
      <c r="GO19" s="4"/>
      <c r="GP19" s="4"/>
      <c r="GQ19" s="4"/>
      <c r="GR19" s="4"/>
      <c r="GS19" s="4"/>
      <c r="GT19" s="4"/>
      <c r="GU19" s="4"/>
      <c r="GV19" s="4"/>
      <c r="GW19" s="4"/>
      <c r="GX19" s="4"/>
      <c r="GY19" s="4"/>
      <c r="GZ19" s="4"/>
      <c r="HA19" s="4"/>
      <c r="HB19" s="4"/>
      <c r="HC19" s="4"/>
      <c r="HD19" s="4"/>
      <c r="HE19" s="4"/>
      <c r="HF19" s="4"/>
      <c r="HG19" s="4"/>
      <c r="HH19" s="4"/>
      <c r="HI19" s="4"/>
      <c r="HJ19" s="4"/>
      <c r="HK19" s="4"/>
      <c r="HL19" s="4"/>
      <c r="HM19" s="4"/>
      <c r="HN19" s="4"/>
      <c r="HO19" s="4"/>
      <c r="HP19" s="4"/>
      <c r="HQ19" s="4"/>
      <c r="HR19" s="4"/>
      <c r="HS19" s="4"/>
      <c r="HT19" s="4"/>
      <c r="HU19" s="4"/>
      <c r="HV19" s="4"/>
      <c r="HW19" s="4"/>
      <c r="HX19" s="4"/>
      <c r="HY19" s="4"/>
      <c r="HZ19" s="4"/>
      <c r="IA19" s="4"/>
      <c r="IB19" s="4"/>
      <c r="IC19" s="4"/>
      <c r="ID19" s="4"/>
      <c r="IE19" s="4"/>
      <c r="IF19" s="4"/>
      <c r="IG19" s="4"/>
      <c r="IH19" s="4"/>
      <c r="II19" s="4"/>
      <c r="IJ19" s="4"/>
      <c r="IK19" s="4"/>
      <c r="IL19" s="4"/>
      <c r="IM19" s="4"/>
      <c r="IN19" s="4"/>
      <c r="IO19" s="4"/>
      <c r="IP19" s="4"/>
      <c r="IQ19" s="4"/>
      <c r="IR19" s="4"/>
      <c r="IS19" s="4"/>
      <c r="IT19" s="4"/>
      <c r="IU19" s="4"/>
      <c r="IV19" s="4"/>
      <c r="IW19" s="4"/>
      <c r="IX19" s="4"/>
      <c r="IY19" s="4"/>
      <c r="IZ19" s="4"/>
      <c r="JA19" s="4"/>
      <c r="JB19" s="4"/>
      <c r="JC19" s="4"/>
      <c r="JD19" s="4"/>
      <c r="JE19" s="4"/>
      <c r="JF19" s="4"/>
      <c r="JG19" s="4"/>
      <c r="JH19" s="4"/>
      <c r="JI19" s="4"/>
      <c r="JJ19" s="4"/>
      <c r="JK19" s="4"/>
      <c r="JL19" s="4"/>
      <c r="JM19" s="4"/>
      <c r="JN19" s="4"/>
      <c r="JO19" s="4"/>
      <c r="JP19" s="4"/>
      <c r="JQ19" s="4"/>
      <c r="JR19" s="4"/>
      <c r="JS19" s="4"/>
      <c r="JT19" s="4"/>
      <c r="JU19" s="4"/>
      <c r="JV19" s="4"/>
      <c r="JW19" s="4"/>
      <c r="JX19" s="4"/>
      <c r="JY19" s="4"/>
      <c r="JZ19" s="4"/>
      <c r="KA19" s="4"/>
      <c r="KB19" s="4"/>
      <c r="KC19" s="4"/>
      <c r="KD19" s="4"/>
      <c r="KE19" s="4"/>
      <c r="KF19" s="4"/>
      <c r="KG19" s="4"/>
      <c r="KH19" s="4"/>
      <c r="KI19" s="4"/>
      <c r="KJ19" s="4"/>
      <c r="KK19" s="4"/>
      <c r="KL19" s="4"/>
      <c r="KM19" s="4"/>
      <c r="KN19" s="4"/>
      <c r="KO19" s="4"/>
      <c r="KP19" s="4"/>
      <c r="KQ19" s="4"/>
      <c r="KR19" s="4"/>
      <c r="KS19" s="4"/>
      <c r="KT19" s="4"/>
      <c r="KU19" s="4"/>
      <c r="KV19" s="4"/>
      <c r="KW19" s="4"/>
      <c r="KX19" s="4"/>
      <c r="KY19" s="4"/>
      <c r="KZ19" s="4"/>
      <c r="LA19" s="4"/>
      <c r="LB19" s="4"/>
      <c r="LC19" s="4"/>
      <c r="LD19" s="4"/>
      <c r="LE19" s="4"/>
      <c r="LF19" s="4"/>
      <c r="LG19" s="4"/>
      <c r="LH19" s="4"/>
      <c r="LI19" s="4"/>
      <c r="LJ19" s="4"/>
      <c r="LK19" s="4"/>
      <c r="LL19" s="4"/>
      <c r="LM19" s="4"/>
      <c r="LN19" s="4"/>
      <c r="LO19" s="4"/>
      <c r="LP19" s="4"/>
      <c r="LQ19" s="4"/>
      <c r="LR19" s="4"/>
      <c r="LS19" s="4"/>
      <c r="LT19" s="4"/>
      <c r="LU19" s="4"/>
      <c r="LV19" s="4"/>
      <c r="LW19" s="4"/>
      <c r="LX19" s="4"/>
      <c r="LY19" s="4"/>
      <c r="LZ19" s="4"/>
      <c r="MA19" s="4"/>
      <c r="MB19" s="4"/>
      <c r="MC19" s="4"/>
      <c r="MD19" s="4"/>
      <c r="ME19" s="4"/>
      <c r="MF19" s="4"/>
      <c r="MG19" s="4"/>
      <c r="MH19" s="4"/>
      <c r="MI19" s="4"/>
      <c r="MJ19" s="4"/>
      <c r="MK19" s="4"/>
      <c r="ML19" s="4"/>
      <c r="MM19" s="4"/>
      <c r="MN19" s="4"/>
      <c r="MO19" s="4"/>
      <c r="MP19" s="4"/>
      <c r="MQ19" s="4"/>
      <c r="MR19" s="4"/>
      <c r="MS19" s="4"/>
      <c r="MT19" s="4"/>
      <c r="MU19" s="4"/>
      <c r="MV19" s="4"/>
      <c r="MW19" s="4"/>
      <c r="MX19" s="4"/>
      <c r="MY19" s="4"/>
      <c r="MZ19" s="4"/>
      <c r="NA19" s="4"/>
      <c r="NB19" s="4"/>
      <c r="NC19" s="4"/>
      <c r="ND19" s="4"/>
      <c r="NE19" s="4"/>
      <c r="NF19" s="4"/>
      <c r="NG19" s="4"/>
      <c r="NH19" s="4"/>
      <c r="NI19" s="4"/>
      <c r="NJ19" s="4"/>
      <c r="NK19" s="4"/>
      <c r="NL19" s="4"/>
      <c r="NM19" s="4"/>
      <c r="NN19" s="4"/>
      <c r="NO19" s="4"/>
      <c r="NP19" s="4"/>
      <c r="NQ19" s="4"/>
      <c r="NR19" s="4"/>
      <c r="NS19" s="4"/>
      <c r="NT19" s="4"/>
      <c r="NU19" s="4"/>
      <c r="NV19" s="4"/>
      <c r="NW19" s="4"/>
      <c r="NX19" s="4"/>
      <c r="NY19" s="4"/>
      <c r="NZ19" s="4"/>
      <c r="OA19" s="4"/>
      <c r="OB19" s="4"/>
      <c r="OC19" s="4"/>
      <c r="OD19" s="4"/>
      <c r="OE19" s="4"/>
      <c r="OF19" s="4"/>
      <c r="OG19" s="4"/>
      <c r="OH19" s="4"/>
      <c r="OI19" s="4"/>
      <c r="OJ19" s="4"/>
      <c r="OK19" s="4"/>
      <c r="OL19" s="4"/>
      <c r="OM19" s="4"/>
      <c r="ON19" s="4"/>
      <c r="OO19" s="4"/>
      <c r="OP19" s="4"/>
      <c r="OQ19" s="4"/>
      <c r="OR19" s="4"/>
      <c r="OS19" s="4"/>
      <c r="OT19" s="4"/>
      <c r="OU19" s="4"/>
      <c r="OV19" s="4"/>
      <c r="OW19" s="4"/>
      <c r="OX19" s="4"/>
      <c r="OY19" s="4"/>
      <c r="OZ19" s="4"/>
      <c r="PA19" s="4"/>
      <c r="PB19" s="4"/>
      <c r="PC19" s="4"/>
      <c r="PD19" s="4"/>
      <c r="PE19" s="4"/>
      <c r="PF19" s="4"/>
      <c r="PG19" s="4"/>
      <c r="PH19" s="4"/>
      <c r="PI19" s="4"/>
      <c r="PJ19" s="4"/>
      <c r="PK19" s="4"/>
      <c r="PL19" s="4"/>
      <c r="PM19" s="4"/>
      <c r="PN19" s="4"/>
      <c r="PO19" s="4"/>
      <c r="PP19" s="4"/>
      <c r="PQ19" s="4"/>
      <c r="PR19" s="4"/>
      <c r="PS19" s="4"/>
      <c r="PT19" s="4"/>
      <c r="PU19" s="4"/>
      <c r="PV19" s="4"/>
      <c r="PW19" s="4"/>
      <c r="PX19" s="4"/>
      <c r="PY19" s="4"/>
      <c r="PZ19" s="4"/>
      <c r="QA19" s="4"/>
      <c r="QB19" s="4"/>
      <c r="QC19" s="4"/>
      <c r="QD19" s="4"/>
      <c r="QE19" s="4"/>
      <c r="QF19" s="4"/>
      <c r="QG19" s="4"/>
      <c r="QH19" s="4"/>
      <c r="QI19" s="4"/>
      <c r="QJ19" s="4"/>
      <c r="QK19" s="4"/>
      <c r="QL19" s="4"/>
      <c r="QM19" s="4"/>
      <c r="QN19" s="4"/>
      <c r="QO19" s="4"/>
      <c r="QP19" s="4"/>
      <c r="QQ19" s="4"/>
      <c r="QR19" s="4"/>
      <c r="QS19" s="4"/>
      <c r="QT19" s="4"/>
      <c r="QU19" s="4"/>
      <c r="QV19" s="4"/>
      <c r="QW19" s="4"/>
      <c r="QX19" s="4"/>
      <c r="QY19" s="4"/>
      <c r="QZ19" s="4"/>
      <c r="RA19" s="4"/>
      <c r="RB19" s="4"/>
      <c r="RC19" s="4"/>
      <c r="RD19" s="4"/>
      <c r="RE19" s="4"/>
      <c r="RF19" s="4"/>
      <c r="RG19" s="4"/>
      <c r="RH19" s="4"/>
      <c r="RI19" s="4"/>
      <c r="RJ19" s="4"/>
      <c r="RK19" s="4"/>
      <c r="RL19" s="4"/>
      <c r="RM19" s="4"/>
      <c r="RN19" s="4"/>
      <c r="RO19" s="4"/>
      <c r="RP19" s="4"/>
      <c r="RQ19" s="4"/>
      <c r="RR19" s="4"/>
      <c r="RS19" s="4"/>
      <c r="RT19" s="4"/>
      <c r="RU19" s="4"/>
      <c r="RV19" s="4"/>
      <c r="RW19" s="4"/>
      <c r="RX19" s="4"/>
      <c r="RY19" s="4"/>
      <c r="RZ19" s="4"/>
      <c r="SA19" s="4"/>
      <c r="SB19" s="4"/>
      <c r="SC19" s="4"/>
      <c r="SD19" s="4"/>
      <c r="SE19" s="4"/>
      <c r="SF19" s="4"/>
      <c r="SG19" s="4"/>
      <c r="SH19" s="4"/>
      <c r="SI19" s="4"/>
      <c r="SJ19" s="4"/>
      <c r="SK19" s="4"/>
      <c r="SL19" s="4"/>
      <c r="SM19" s="4"/>
      <c r="SN19" s="4"/>
      <c r="SO19" s="4"/>
      <c r="SP19" s="4"/>
      <c r="SQ19" s="4"/>
      <c r="SR19" s="4"/>
      <c r="SS19" s="4"/>
      <c r="ST19" s="4"/>
      <c r="SU19" s="4"/>
      <c r="SV19" s="4"/>
      <c r="SW19" s="4"/>
      <c r="SX19" s="4"/>
      <c r="SY19" s="4"/>
      <c r="SZ19" s="4"/>
      <c r="TA19" s="4"/>
      <c r="TB19" s="4"/>
      <c r="TC19" s="4"/>
      <c r="TD19" s="4"/>
      <c r="TE19" s="4"/>
      <c r="TF19" s="4"/>
      <c r="TG19" s="4"/>
      <c r="TH19" s="4"/>
      <c r="TI19" s="4"/>
      <c r="TJ19" s="4"/>
      <c r="TK19" s="4"/>
      <c r="TL19" s="4"/>
      <c r="TM19" s="4"/>
      <c r="TN19" s="4"/>
      <c r="TO19" s="4"/>
      <c r="TP19" s="4"/>
      <c r="TQ19" s="4"/>
      <c r="TR19" s="4"/>
      <c r="TS19" s="4"/>
      <c r="TT19" s="4"/>
      <c r="TU19" s="4"/>
      <c r="TV19" s="4"/>
      <c r="TW19" s="4"/>
      <c r="TX19" s="4"/>
      <c r="TY19" s="4"/>
      <c r="TZ19" s="4"/>
      <c r="UA19" s="4"/>
      <c r="UB19" s="4"/>
      <c r="UC19" s="4"/>
      <c r="UD19" s="4"/>
      <c r="UE19" s="4"/>
      <c r="UF19" s="4"/>
      <c r="UG19" s="4"/>
      <c r="UH19" s="4"/>
      <c r="UI19" s="4"/>
      <c r="UJ19" s="4"/>
      <c r="UK19" s="4"/>
      <c r="UL19" s="4"/>
      <c r="UM19" s="4"/>
      <c r="UN19" s="4"/>
      <c r="UO19" s="4"/>
      <c r="UP19" s="4"/>
      <c r="UQ19" s="4"/>
      <c r="UR19" s="4"/>
      <c r="US19" s="4"/>
      <c r="UT19" s="4"/>
      <c r="UU19" s="4"/>
      <c r="UV19" s="4"/>
      <c r="UW19" s="4"/>
      <c r="UX19" s="4"/>
      <c r="UY19" s="4"/>
      <c r="UZ19" s="4"/>
      <c r="VA19" s="4"/>
      <c r="VB19" s="4"/>
      <c r="VC19" s="4"/>
      <c r="VD19" s="4"/>
      <c r="VE19" s="4"/>
      <c r="VF19" s="4"/>
      <c r="VG19" s="4"/>
      <c r="VH19" s="4"/>
      <c r="VI19" s="4"/>
      <c r="VJ19" s="4"/>
      <c r="VK19" s="4"/>
      <c r="VL19" s="4"/>
      <c r="VM19" s="4"/>
      <c r="VN19" s="4"/>
      <c r="VO19" s="4"/>
      <c r="VP19" s="4"/>
      <c r="VQ19" s="4"/>
      <c r="VR19" s="4"/>
      <c r="VS19" s="4"/>
      <c r="VT19" s="4"/>
      <c r="VU19" s="4"/>
      <c r="VV19" s="4"/>
      <c r="VW19" s="4"/>
      <c r="VX19" s="4"/>
      <c r="VY19" s="4"/>
      <c r="VZ19" s="4"/>
      <c r="WA19" s="4"/>
      <c r="WB19" s="4"/>
      <c r="WC19" s="4"/>
      <c r="WD19" s="4"/>
      <c r="WE19" s="4"/>
      <c r="WF19" s="4"/>
      <c r="WG19" s="4"/>
      <c r="WH19" s="4"/>
      <c r="WI19" s="4"/>
      <c r="WJ19" s="4"/>
      <c r="WK19" s="4"/>
      <c r="WL19" s="4"/>
      <c r="WM19" s="4"/>
      <c r="WN19" s="4"/>
      <c r="WO19" s="4"/>
      <c r="WP19" s="4"/>
      <c r="WQ19" s="4"/>
      <c r="WR19" s="4"/>
      <c r="WS19" s="4"/>
      <c r="WT19" s="4"/>
      <c r="WU19" s="4"/>
      <c r="WV19" s="4"/>
      <c r="WW19" s="4"/>
      <c r="WX19" s="4"/>
      <c r="WY19" s="4"/>
      <c r="WZ19" s="4"/>
      <c r="XA19" s="4"/>
      <c r="XB19" s="4"/>
      <c r="XC19" s="4"/>
      <c r="XD19" s="4"/>
      <c r="XE19" s="4"/>
      <c r="XF19" s="4"/>
      <c r="XG19" s="4"/>
      <c r="XH19" s="4"/>
      <c r="XI19" s="4"/>
      <c r="XJ19" s="4"/>
      <c r="XK19" s="4"/>
      <c r="XL19" s="4"/>
      <c r="XM19" s="4"/>
      <c r="XN19" s="4"/>
      <c r="XO19" s="4"/>
      <c r="XP19" s="4"/>
      <c r="XQ19" s="4"/>
      <c r="XR19" s="4"/>
      <c r="XS19" s="4"/>
      <c r="XT19" s="4"/>
      <c r="XU19" s="4"/>
      <c r="XV19" s="4"/>
      <c r="XW19" s="4"/>
      <c r="XX19" s="4"/>
      <c r="XY19" s="4"/>
      <c r="XZ19" s="4"/>
      <c r="YA19" s="4"/>
      <c r="YB19" s="4"/>
      <c r="YC19" s="4"/>
      <c r="YD19" s="4"/>
      <c r="YE19" s="4"/>
      <c r="YF19" s="4"/>
      <c r="YG19" s="4"/>
      <c r="YH19" s="4"/>
      <c r="YI19" s="4"/>
      <c r="YJ19" s="4"/>
      <c r="YK19" s="4"/>
      <c r="YL19" s="4"/>
      <c r="YM19" s="4"/>
      <c r="YN19" s="4"/>
      <c r="YO19" s="4"/>
      <c r="YP19" s="4"/>
      <c r="YQ19" s="4"/>
      <c r="YR19" s="4"/>
      <c r="YS19" s="4"/>
      <c r="YT19" s="4"/>
      <c r="YU19" s="4"/>
      <c r="YV19" s="4"/>
      <c r="YW19" s="4"/>
      <c r="YX19" s="4"/>
      <c r="YY19" s="4"/>
      <c r="YZ19" s="4"/>
      <c r="ZA19" s="4"/>
      <c r="ZB19" s="4"/>
      <c r="ZC19" s="4"/>
      <c r="ZD19" s="4"/>
      <c r="ZE19" s="4"/>
      <c r="ZF19" s="4"/>
      <c r="ZG19" s="4"/>
      <c r="ZH19" s="4"/>
      <c r="ZI19" s="4"/>
      <c r="ZJ19" s="4"/>
      <c r="ZK19" s="4"/>
      <c r="ZL19" s="4"/>
      <c r="ZM19" s="4"/>
      <c r="ZN19" s="4"/>
      <c r="ZO19" s="4"/>
      <c r="ZP19" s="4"/>
      <c r="ZQ19" s="4"/>
      <c r="ZR19" s="4"/>
      <c r="ZS19" s="4"/>
      <c r="ZT19" s="4"/>
      <c r="ZU19" s="4"/>
      <c r="ZV19" s="4"/>
      <c r="ZW19" s="4"/>
      <c r="ZX19" s="4"/>
      <c r="ZY19" s="4"/>
      <c r="ZZ19" s="4"/>
      <c r="AAA19" s="4"/>
      <c r="AAB19" s="4"/>
      <c r="AAC19" s="4"/>
      <c r="AAD19" s="4"/>
      <c r="AAE19" s="4"/>
      <c r="AAF19" s="4"/>
      <c r="AAG19" s="4"/>
      <c r="AAH19" s="4"/>
      <c r="AAI19" s="4"/>
      <c r="AAJ19" s="4"/>
      <c r="AAK19" s="4"/>
      <c r="AAL19" s="4"/>
      <c r="AAM19" s="4"/>
      <c r="AAN19" s="4"/>
      <c r="AAO19" s="4"/>
      <c r="AAP19" s="4"/>
      <c r="AAQ19" s="4"/>
      <c r="AAR19" s="4"/>
      <c r="AAS19" s="4"/>
      <c r="AAT19" s="4"/>
      <c r="AAU19" s="4"/>
      <c r="AAV19" s="4"/>
      <c r="AAW19" s="4"/>
      <c r="AAX19" s="4"/>
      <c r="AAY19" s="4"/>
      <c r="AAZ19" s="4"/>
      <c r="ABA19" s="4"/>
      <c r="ABB19" s="4"/>
      <c r="ABC19" s="4"/>
      <c r="ABD19" s="4"/>
      <c r="ABE19" s="4"/>
      <c r="ABF19" s="4"/>
      <c r="ABG19" s="4"/>
      <c r="ABH19" s="4"/>
      <c r="ABI19" s="4"/>
      <c r="ABJ19" s="4"/>
      <c r="ABK19" s="4"/>
      <c r="ABL19" s="4"/>
      <c r="ABM19" s="4"/>
      <c r="ABN19" s="4"/>
      <c r="ABO19" s="4"/>
      <c r="ABP19" s="4"/>
      <c r="ABQ19" s="4"/>
      <c r="ABR19" s="4"/>
      <c r="ABS19" s="4"/>
      <c r="ABT19" s="4"/>
      <c r="ABU19" s="4"/>
      <c r="ABV19" s="4"/>
      <c r="ABW19" s="4"/>
      <c r="ABX19" s="4"/>
      <c r="ABY19" s="4"/>
      <c r="ABZ19" s="4"/>
      <c r="ACA19" s="4"/>
      <c r="ACB19" s="4"/>
      <c r="ACC19" s="4"/>
      <c r="ACD19" s="4"/>
      <c r="ACE19" s="4"/>
      <c r="ACF19" s="4"/>
      <c r="ACG19" s="4"/>
      <c r="ACH19" s="4"/>
      <c r="ACI19" s="4"/>
      <c r="ACJ19" s="4"/>
      <c r="ACK19" s="4"/>
      <c r="ACL19" s="4"/>
      <c r="ACM19" s="4"/>
      <c r="ACN19" s="4"/>
      <c r="ACO19" s="4"/>
      <c r="ACP19" s="4"/>
      <c r="ACQ19" s="4"/>
      <c r="ACR19" s="4"/>
      <c r="ACS19" s="4"/>
      <c r="ACT19" s="4"/>
      <c r="ACU19" s="4"/>
      <c r="ACV19" s="4"/>
      <c r="ACW19" s="4"/>
      <c r="ACX19" s="4"/>
      <c r="ACY19" s="4"/>
      <c r="ACZ19" s="4"/>
      <c r="ADA19" s="4"/>
      <c r="ADB19" s="4"/>
      <c r="ADC19" s="4"/>
      <c r="ADD19" s="4"/>
      <c r="ADE19" s="4"/>
      <c r="ADF19" s="4"/>
      <c r="ADG19" s="4"/>
      <c r="ADH19" s="4"/>
      <c r="ADI19" s="4"/>
      <c r="ADJ19" s="4"/>
      <c r="ADK19" s="4"/>
      <c r="ADL19" s="4"/>
      <c r="ADM19" s="4"/>
      <c r="ADN19" s="4"/>
      <c r="ADO19" s="4"/>
      <c r="ADP19" s="4"/>
      <c r="ADQ19" s="4"/>
      <c r="ADR19" s="4"/>
      <c r="ADS19" s="4"/>
      <c r="ADT19" s="4"/>
      <c r="ADU19" s="4"/>
      <c r="ADV19" s="4"/>
      <c r="ADW19" s="4"/>
      <c r="ADX19" s="4"/>
      <c r="ADY19" s="4"/>
      <c r="ADZ19" s="4"/>
      <c r="AEA19" s="4"/>
      <c r="AEB19" s="4"/>
      <c r="AEC19" s="4"/>
      <c r="AED19" s="4"/>
      <c r="AEE19" s="4"/>
      <c r="AEF19" s="4"/>
      <c r="AEG19" s="4"/>
      <c r="AEH19" s="4"/>
      <c r="AEI19" s="4"/>
      <c r="AEJ19" s="4"/>
      <c r="AEK19" s="4"/>
      <c r="AEL19" s="4"/>
      <c r="AEM19" s="4"/>
      <c r="AEN19" s="4"/>
      <c r="AEO19" s="4"/>
      <c r="AEP19" s="4"/>
      <c r="AEQ19" s="4"/>
      <c r="AER19" s="4"/>
      <c r="AES19" s="4"/>
      <c r="AET19" s="4"/>
      <c r="AEU19" s="4"/>
      <c r="AEV19" s="4"/>
      <c r="AEW19" s="4"/>
      <c r="AEX19" s="4"/>
      <c r="AEY19" s="4"/>
      <c r="AEZ19" s="4"/>
      <c r="AFA19" s="4"/>
      <c r="AFB19" s="4"/>
      <c r="AFC19" s="4"/>
      <c r="AFD19" s="4"/>
      <c r="AFE19" s="4"/>
      <c r="AFF19" s="4"/>
      <c r="AFG19" s="4"/>
      <c r="AFH19" s="4"/>
      <c r="AFI19" s="4"/>
      <c r="AFJ19" s="4"/>
      <c r="AFK19" s="4"/>
      <c r="AFL19" s="4"/>
      <c r="AFM19" s="4"/>
      <c r="AFN19" s="4"/>
      <c r="AFO19" s="4"/>
      <c r="AFP19" s="4"/>
      <c r="AFQ19" s="4"/>
      <c r="AFR19" s="4"/>
      <c r="AFS19" s="4"/>
      <c r="AFT19" s="4"/>
      <c r="AFU19" s="4"/>
      <c r="AFV19" s="4"/>
      <c r="AFW19" s="4"/>
      <c r="AFX19" s="4"/>
      <c r="AFY19" s="4"/>
      <c r="AFZ19" s="4"/>
      <c r="AGA19" s="4"/>
      <c r="AGB19" s="4"/>
      <c r="AGC19" s="4"/>
      <c r="AGD19" s="4"/>
      <c r="AGE19" s="4"/>
      <c r="AGF19" s="4"/>
      <c r="AGG19" s="4"/>
      <c r="AGH19" s="4"/>
      <c r="AGI19" s="4"/>
      <c r="AGJ19" s="4"/>
      <c r="AGK19" s="4"/>
      <c r="AGL19" s="4"/>
      <c r="AGM19" s="4"/>
      <c r="AGN19" s="4"/>
      <c r="AGO19" s="4"/>
      <c r="AGP19" s="4"/>
      <c r="AGQ19" s="4"/>
      <c r="AGR19" s="4"/>
      <c r="AGS19" s="4"/>
      <c r="AGT19" s="4"/>
      <c r="AGU19" s="4"/>
      <c r="AGV19" s="4"/>
      <c r="AGW19" s="4"/>
      <c r="AGX19" s="4"/>
      <c r="AGY19" s="4"/>
      <c r="AGZ19" s="4"/>
      <c r="AHA19" s="4"/>
      <c r="AHB19" s="4"/>
      <c r="AHC19" s="4"/>
      <c r="AHD19" s="4"/>
      <c r="AHE19" s="4"/>
      <c r="AHF19" s="4"/>
      <c r="AHG19" s="4"/>
      <c r="AHH19" s="4"/>
      <c r="AHI19" s="4"/>
      <c r="AHJ19" s="4"/>
      <c r="AHK19" s="4"/>
      <c r="AHL19" s="4"/>
      <c r="AHM19" s="4"/>
      <c r="AHN19" s="4"/>
      <c r="AHO19" s="4"/>
      <c r="AHP19" s="4"/>
      <c r="AHQ19" s="4"/>
      <c r="AHR19" s="4"/>
      <c r="AHS19" s="4"/>
      <c r="AHT19" s="4"/>
      <c r="AHU19" s="4"/>
      <c r="AHV19" s="4"/>
      <c r="AHW19" s="4"/>
      <c r="AHX19" s="4"/>
      <c r="AHY19" s="4"/>
      <c r="AHZ19" s="4"/>
      <c r="AIA19" s="4"/>
      <c r="AIB19" s="4"/>
      <c r="AIC19" s="4"/>
      <c r="AID19" s="4"/>
      <c r="AIE19" s="4"/>
      <c r="AIF19" s="4"/>
      <c r="AIG19" s="4"/>
      <c r="AIH19" s="4"/>
      <c r="AII19" s="4"/>
      <c r="AIJ19" s="4"/>
      <c r="AIK19" s="4"/>
      <c r="AIL19" s="4"/>
      <c r="AIM19" s="4"/>
      <c r="AIN19" s="4"/>
      <c r="AIO19" s="4"/>
      <c r="AIP19" s="4"/>
      <c r="AIQ19" s="4"/>
      <c r="AIR19" s="4"/>
      <c r="AIS19" s="4"/>
      <c r="AIT19" s="4"/>
      <c r="AIU19" s="4"/>
      <c r="AIV19" s="4"/>
      <c r="AIW19" s="4"/>
      <c r="AIX19" s="4"/>
      <c r="AIY19" s="4"/>
      <c r="AIZ19" s="4"/>
      <c r="AJA19" s="4"/>
      <c r="AJB19" s="4"/>
      <c r="AJC19" s="4"/>
      <c r="AJD19" s="4"/>
      <c r="AJE19" s="4"/>
      <c r="AJF19" s="4"/>
      <c r="AJG19" s="4"/>
      <c r="AJH19" s="4"/>
      <c r="AJI19" s="4"/>
      <c r="AJJ19" s="4"/>
      <c r="AJK19" s="4"/>
      <c r="AJL19" s="4"/>
      <c r="AJM19" s="4"/>
      <c r="AJN19" s="4"/>
      <c r="AJO19" s="4"/>
      <c r="AJP19" s="4"/>
      <c r="AJQ19" s="4"/>
      <c r="AJR19" s="4"/>
      <c r="AJS19" s="4"/>
      <c r="AJT19" s="4"/>
      <c r="AJU19" s="4"/>
      <c r="AJV19" s="4"/>
      <c r="AJW19" s="4"/>
      <c r="AJX19" s="4"/>
      <c r="AJY19" s="4"/>
      <c r="AJZ19" s="4"/>
      <c r="AKA19" s="4"/>
      <c r="AKB19" s="4"/>
      <c r="AKC19" s="4"/>
      <c r="AKD19" s="4"/>
      <c r="AKE19" s="4"/>
      <c r="AKF19" s="4"/>
      <c r="AKG19" s="4"/>
      <c r="AKH19" s="4"/>
      <c r="AKI19" s="4"/>
      <c r="AKJ19" s="4"/>
      <c r="AKK19" s="4"/>
      <c r="AKL19" s="4"/>
      <c r="AKM19" s="4"/>
      <c r="AKN19" s="4"/>
      <c r="AKO19" s="4"/>
      <c r="AKP19" s="4"/>
      <c r="AKQ19" s="4"/>
      <c r="AKR19" s="4"/>
      <c r="AKS19" s="4"/>
      <c r="AKT19" s="4"/>
      <c r="AKU19" s="4"/>
      <c r="AKV19" s="4"/>
      <c r="AKW19" s="4"/>
      <c r="AKX19" s="4"/>
      <c r="AKY19" s="4"/>
      <c r="AKZ19" s="4"/>
      <c r="ALA19" s="4"/>
      <c r="ALB19" s="4"/>
      <c r="ALC19" s="4"/>
      <c r="ALD19" s="4"/>
      <c r="ALE19" s="4"/>
      <c r="ALF19" s="4"/>
      <c r="ALG19" s="4"/>
      <c r="ALH19" s="4"/>
      <c r="ALI19" s="4"/>
      <c r="ALJ19" s="4"/>
      <c r="ALK19" s="4"/>
      <c r="ALL19" s="4"/>
      <c r="ALM19" s="4"/>
      <c r="ALN19" s="4"/>
      <c r="ALO19" s="4"/>
      <c r="ALP19" s="4"/>
      <c r="ALQ19" s="4"/>
      <c r="ALR19" s="4"/>
      <c r="ALS19" s="4"/>
      <c r="ALT19" s="4"/>
      <c r="ALU19" s="4"/>
      <c r="ALV19" s="4"/>
      <c r="ALW19" s="4"/>
      <c r="ALX19" s="4"/>
      <c r="ALY19" s="4"/>
      <c r="ALZ19" s="4"/>
      <c r="AMA19" s="4"/>
      <c r="AMB19" s="4"/>
      <c r="AMC19" s="4"/>
      <c r="AMD19" s="4"/>
      <c r="AME19" s="4"/>
      <c r="AMF19" s="4"/>
      <c r="AMG19" s="4"/>
      <c r="AMH19" s="4"/>
      <c r="AMI19" s="4"/>
      <c r="AMJ19" s="4"/>
    </row>
    <row r="20" customFormat="false" ht="12.8" hidden="false" customHeight="false" outlineLevel="0" collapsed="false">
      <c r="A20" s="11" t="s">
        <v>24</v>
      </c>
      <c r="B20" s="12" t="n">
        <v>12</v>
      </c>
      <c r="C20" s="12" t="n">
        <v>1</v>
      </c>
      <c r="D20" s="12" t="n">
        <v>2</v>
      </c>
      <c r="E20" s="12" t="n">
        <v>3</v>
      </c>
      <c r="F20" s="12" t="n">
        <v>4</v>
      </c>
      <c r="G20" s="12" t="n">
        <v>5</v>
      </c>
      <c r="H20" s="12" t="n">
        <v>6</v>
      </c>
      <c r="I20" s="12" t="n">
        <v>7</v>
      </c>
      <c r="J20" s="12" t="n">
        <v>8</v>
      </c>
      <c r="K20" s="12" t="n">
        <v>9</v>
      </c>
      <c r="L20" s="12" t="n">
        <v>10</v>
      </c>
      <c r="M20" s="12" t="n">
        <v>11</v>
      </c>
    </row>
    <row r="21" customFormat="false" ht="12.8" hidden="false" customHeight="false" outlineLevel="0" collapsed="false">
      <c r="A21" s="13" t="s">
        <v>25</v>
      </c>
      <c r="B21" s="14" t="s">
        <v>26</v>
      </c>
      <c r="C21" s="15" t="s">
        <v>27</v>
      </c>
      <c r="D21" s="15" t="s">
        <v>28</v>
      </c>
      <c r="E21" s="14" t="s">
        <v>29</v>
      </c>
      <c r="F21" s="14" t="s">
        <v>26</v>
      </c>
      <c r="G21" s="15" t="s">
        <v>27</v>
      </c>
      <c r="H21" s="15" t="s">
        <v>28</v>
      </c>
      <c r="I21" s="14" t="s">
        <v>29</v>
      </c>
      <c r="J21" s="14" t="s">
        <v>26</v>
      </c>
      <c r="K21" s="15" t="s">
        <v>30</v>
      </c>
      <c r="L21" s="15" t="s">
        <v>31</v>
      </c>
      <c r="M21" s="14" t="s">
        <v>29</v>
      </c>
    </row>
    <row r="22" customFormat="false" ht="12.8" hidden="false" customHeight="false" outlineLevel="0" collapsed="false">
      <c r="A22" s="16" t="s">
        <v>32</v>
      </c>
      <c r="B22" s="14" t="s">
        <v>26</v>
      </c>
      <c r="C22" s="15" t="s">
        <v>27</v>
      </c>
      <c r="D22" s="17" t="s">
        <v>33</v>
      </c>
      <c r="E22" s="15" t="s">
        <v>28</v>
      </c>
      <c r="F22" s="14" t="s">
        <v>29</v>
      </c>
      <c r="G22" s="17" t="s">
        <v>33</v>
      </c>
      <c r="H22" s="14" t="s">
        <v>26</v>
      </c>
      <c r="I22" s="15" t="s">
        <v>27</v>
      </c>
      <c r="J22" s="17" t="s">
        <v>33</v>
      </c>
      <c r="K22" s="15" t="s">
        <v>31</v>
      </c>
      <c r="L22" s="14" t="s">
        <v>29</v>
      </c>
      <c r="M22" s="17" t="s">
        <v>33</v>
      </c>
    </row>
    <row r="23" customFormat="false" ht="12.8" hidden="false" customHeight="false" outlineLevel="0" collapsed="false">
      <c r="A23" s="18" t="s">
        <v>34</v>
      </c>
      <c r="B23" s="14" t="s">
        <v>26</v>
      </c>
      <c r="C23" s="15" t="s">
        <v>27</v>
      </c>
      <c r="D23" s="17" t="s">
        <v>33</v>
      </c>
      <c r="E23" s="17" t="s">
        <v>33</v>
      </c>
      <c r="F23" s="17" t="s">
        <v>33</v>
      </c>
      <c r="G23" s="17" t="s">
        <v>33</v>
      </c>
      <c r="H23" s="15" t="s">
        <v>31</v>
      </c>
      <c r="I23" s="14" t="s">
        <v>29</v>
      </c>
      <c r="J23" s="17" t="s">
        <v>33</v>
      </c>
      <c r="K23" s="17" t="s">
        <v>33</v>
      </c>
      <c r="L23" s="17" t="s">
        <v>33</v>
      </c>
      <c r="M23" s="17" t="s">
        <v>33</v>
      </c>
    </row>
    <row r="24" customFormat="false" ht="12.8" hidden="false" customHeight="false" outlineLevel="0" collapsed="false">
      <c r="A24" s="19" t="s">
        <v>35</v>
      </c>
      <c r="B24" s="17" t="s">
        <v>33</v>
      </c>
      <c r="C24" s="17" t="s">
        <v>33</v>
      </c>
      <c r="D24" s="17" t="s">
        <v>33</v>
      </c>
      <c r="E24" s="17" t="s">
        <v>33</v>
      </c>
      <c r="F24" s="17" t="s">
        <v>33</v>
      </c>
      <c r="G24" s="14" t="s">
        <v>26</v>
      </c>
      <c r="H24" s="15" t="s">
        <v>31</v>
      </c>
      <c r="I24" s="17" t="s">
        <v>33</v>
      </c>
      <c r="J24" s="17" t="s">
        <v>33</v>
      </c>
      <c r="K24" s="17" t="s">
        <v>33</v>
      </c>
      <c r="L24" s="17" t="s">
        <v>33</v>
      </c>
      <c r="M24" s="17" t="s">
        <v>33</v>
      </c>
    </row>
    <row r="25" customFormat="false" ht="12.8" hidden="false" customHeight="false" outlineLevel="0" collapsed="false">
      <c r="B25" s="20"/>
      <c r="C25" s="21"/>
    </row>
    <row r="26" customFormat="false" ht="12.8" hidden="false" customHeight="false" outlineLevel="0" collapsed="false">
      <c r="A26" s="4" t="s">
        <v>346</v>
      </c>
      <c r="B26" s="22"/>
      <c r="C26" s="22"/>
      <c r="D26" s="0"/>
      <c r="E26" s="0"/>
      <c r="F26" s="0"/>
      <c r="G26" s="0"/>
      <c r="H26" s="0"/>
      <c r="I26" s="0"/>
      <c r="J26" s="0"/>
      <c r="K26" s="0"/>
      <c r="L26" s="0"/>
      <c r="M26" s="0"/>
      <c r="N26" s="0"/>
    </row>
    <row r="27" customFormat="false" ht="12.8" hidden="false" customHeight="false" outlineLevel="0" collapsed="false">
      <c r="A27" s="1" t="s">
        <v>37</v>
      </c>
      <c r="B27" s="23" t="n">
        <v>4</v>
      </c>
      <c r="C27" s="0"/>
      <c r="D27" s="0"/>
      <c r="E27" s="23"/>
      <c r="F27" s="0"/>
      <c r="G27" s="24" t="s">
        <v>38</v>
      </c>
      <c r="H27" s="1" t="n">
        <v>3.3</v>
      </c>
      <c r="I27" s="0"/>
      <c r="J27" s="0"/>
      <c r="K27" s="0"/>
      <c r="L27" s="24" t="s">
        <v>39</v>
      </c>
      <c r="M27" s="23" t="n">
        <f aca="false">18*2.54</f>
        <v>45.72</v>
      </c>
      <c r="N27" s="0"/>
    </row>
    <row r="28" customFormat="false" ht="12.8" hidden="false" customHeight="false" outlineLevel="0" collapsed="false">
      <c r="A28" s="1" t="s">
        <v>40</v>
      </c>
      <c r="B28" s="1" t="n">
        <f aca="false">(B27-H27)/2</f>
        <v>0.35</v>
      </c>
      <c r="C28" s="0"/>
      <c r="D28" s="0"/>
      <c r="F28" s="0"/>
      <c r="G28" s="24" t="s">
        <v>41</v>
      </c>
      <c r="H28" s="25" t="n">
        <v>0.2</v>
      </c>
      <c r="I28" s="0"/>
      <c r="J28" s="0"/>
      <c r="K28" s="0"/>
      <c r="L28" s="24" t="s">
        <v>347</v>
      </c>
      <c r="M28" s="26" t="n">
        <f aca="false">H27-2*H28</f>
        <v>2.9</v>
      </c>
      <c r="N28" s="0"/>
    </row>
    <row r="29" customFormat="false" ht="12.8" hidden="false" customHeight="false" outlineLevel="0" collapsed="false">
      <c r="A29" s="4" t="s">
        <v>348</v>
      </c>
      <c r="B29" s="127" t="n">
        <v>12</v>
      </c>
      <c r="C29" s="27" t="n">
        <f aca="false">HLOOKUP(B29,'AWG table'!B7:J9,2)</f>
        <v>0.205262708448186</v>
      </c>
      <c r="D29" s="0"/>
      <c r="E29" s="0"/>
      <c r="F29" s="0"/>
      <c r="G29" s="24" t="s">
        <v>349</v>
      </c>
      <c r="H29" s="28" t="n">
        <f aca="false">C29*2</f>
        <v>0.410525416896373</v>
      </c>
      <c r="I29" s="0"/>
      <c r="J29" s="0"/>
      <c r="K29" s="0"/>
      <c r="L29" s="24" t="s">
        <v>350</v>
      </c>
      <c r="M29" s="25" t="n">
        <f aca="false">M28-2*H29</f>
        <v>2.07894916620725</v>
      </c>
      <c r="N29" s="0"/>
    </row>
    <row r="30" customFormat="false" ht="12.8" hidden="false" customHeight="false" outlineLevel="0" collapsed="false">
      <c r="A30" s="29" t="s">
        <v>46</v>
      </c>
      <c r="B30" s="25" t="n">
        <f aca="false">(M28+M29)/2</f>
        <v>2.48947458310363</v>
      </c>
      <c r="C30" s="25"/>
      <c r="D30" s="0"/>
      <c r="E30" s="0"/>
      <c r="F30" s="0"/>
      <c r="G30" s="22" t="s">
        <v>47</v>
      </c>
      <c r="H30" s="30" t="n">
        <v>12</v>
      </c>
      <c r="I30" s="0"/>
      <c r="J30" s="0"/>
      <c r="K30" s="0"/>
      <c r="L30" s="24" t="s">
        <v>48</v>
      </c>
      <c r="M30" s="25" t="n">
        <f aca="false">$B30*SIN(PI()/H30)-$C29</f>
        <v>0.43906072595769</v>
      </c>
      <c r="N30" s="0"/>
    </row>
    <row r="31" customFormat="false" ht="12.8" hidden="false" customHeight="false" outlineLevel="0" collapsed="false">
      <c r="A31" s="1" t="s">
        <v>49</v>
      </c>
      <c r="B31" s="25" t="n">
        <f aca="false">PI()*B30/H30-C29</f>
        <v>0.446480213349886</v>
      </c>
      <c r="C31" s="25"/>
      <c r="D31" s="0"/>
      <c r="E31" s="0"/>
      <c r="F31" s="0"/>
      <c r="G31" s="31" t="s">
        <v>351</v>
      </c>
      <c r="H31" s="0" t="n">
        <v>0.2</v>
      </c>
      <c r="I31" s="0"/>
      <c r="J31" s="0"/>
      <c r="K31" s="0"/>
      <c r="L31" s="22" t="s">
        <v>352</v>
      </c>
      <c r="M31" s="4" t="n">
        <v>10</v>
      </c>
      <c r="N31" s="0"/>
    </row>
    <row r="32" customFormat="false" ht="12.8" hidden="false" customHeight="false" outlineLevel="0" collapsed="false">
      <c r="A32" s="1" t="s">
        <v>52</v>
      </c>
      <c r="B32" s="23" t="n">
        <f aca="false">PI()*C29*M31*H30</f>
        <v>77.3822180300119</v>
      </c>
      <c r="C32" s="4"/>
      <c r="D32" s="0"/>
      <c r="E32" s="11"/>
      <c r="F32" s="32"/>
      <c r="G32" s="32"/>
      <c r="H32" s="32"/>
      <c r="I32" s="32"/>
      <c r="J32" s="32"/>
      <c r="K32" s="32"/>
      <c r="L32" s="32"/>
      <c r="M32" s="32"/>
      <c r="N32" s="33"/>
    </row>
    <row r="33" customFormat="false" ht="12.8" hidden="false" customHeight="false" outlineLevel="0" collapsed="false">
      <c r="A33" s="127" t="s">
        <v>53</v>
      </c>
      <c r="B33" s="127" t="n">
        <v>125</v>
      </c>
      <c r="C33" s="4"/>
      <c r="D33" s="1" t="s">
        <v>353</v>
      </c>
      <c r="N33" s="5" t="s">
        <v>55</v>
      </c>
    </row>
    <row r="34" customFormat="false" ht="12.8" hidden="false" customHeight="false" outlineLevel="0" collapsed="false">
      <c r="A34" s="1" t="s">
        <v>354</v>
      </c>
      <c r="B34" s="34" t="n">
        <f aca="false">B33*1000/(B32/2)</f>
        <v>3230.71638891302</v>
      </c>
      <c r="D34" s="1" t="s">
        <v>355</v>
      </c>
      <c r="F34" s="24"/>
      <c r="G34" s="23"/>
      <c r="N34" s="24"/>
    </row>
    <row r="35" customFormat="false" ht="12.8" hidden="false" customHeight="false" outlineLevel="0" collapsed="false">
      <c r="A35" s="4" t="s">
        <v>356</v>
      </c>
      <c r="B35" s="35" t="n">
        <v>1.5</v>
      </c>
      <c r="D35" s="1" t="s">
        <v>59</v>
      </c>
      <c r="F35" s="24"/>
      <c r="G35" s="23"/>
      <c r="N35" s="5" t="s">
        <v>60</v>
      </c>
    </row>
    <row r="36" customFormat="false" ht="12.8" hidden="false" customHeight="false" outlineLevel="0" collapsed="false">
      <c r="A36" s="4" t="s">
        <v>61</v>
      </c>
      <c r="B36" s="34" t="n">
        <f aca="false">B33*B35</f>
        <v>187.5</v>
      </c>
      <c r="D36" s="1" t="s">
        <v>357</v>
      </c>
      <c r="F36" s="24"/>
      <c r="G36" s="23"/>
      <c r="N36" s="24"/>
    </row>
    <row r="37" customFormat="false" ht="12.8" hidden="false" customHeight="false" outlineLevel="0" collapsed="false">
      <c r="B37" s="23"/>
      <c r="C37" s="4"/>
      <c r="E37" s="11"/>
      <c r="F37" s="32"/>
      <c r="G37" s="32"/>
      <c r="H37" s="32"/>
      <c r="I37" s="32"/>
      <c r="J37" s="32"/>
      <c r="K37" s="32"/>
      <c r="L37" s="32"/>
      <c r="M37" s="32"/>
      <c r="N37" s="33"/>
    </row>
    <row r="38" customFormat="false" ht="12.8" hidden="false" customHeight="false" outlineLevel="0" collapsed="false">
      <c r="A38" s="4" t="s">
        <v>63</v>
      </c>
    </row>
    <row r="39" customFormat="false" ht="12.8" hidden="false" customHeight="false" outlineLevel="0" collapsed="false">
      <c r="A39" s="4" t="s">
        <v>64</v>
      </c>
      <c r="B39" s="36"/>
      <c r="C39" s="34" t="n">
        <f aca="false">220/(PI()*(2/2)^2)</f>
        <v>70.0281749604339</v>
      </c>
      <c r="D39" s="4" t="s">
        <v>65</v>
      </c>
      <c r="M39" s="31"/>
      <c r="N39" s="5" t="s">
        <v>66</v>
      </c>
    </row>
    <row r="40" customFormat="false" ht="12.8" hidden="false" customHeight="false" outlineLevel="0" collapsed="false">
      <c r="A40" s="1" t="s">
        <v>67</v>
      </c>
      <c r="B40" s="1" t="n">
        <v>20</v>
      </c>
      <c r="C40" s="1" t="n">
        <v>70</v>
      </c>
      <c r="D40" s="1" t="s">
        <v>68</v>
      </c>
      <c r="N40" s="5" t="s">
        <v>358</v>
      </c>
    </row>
    <row r="41" customFormat="false" ht="12.8" hidden="false" customHeight="false" outlineLevel="0" collapsed="false">
      <c r="A41" s="4" t="s">
        <v>70</v>
      </c>
      <c r="C41" s="4" t="n">
        <v>500</v>
      </c>
      <c r="D41" s="4" t="s">
        <v>71</v>
      </c>
      <c r="N41" s="37" t="s">
        <v>72</v>
      </c>
    </row>
    <row r="42" customFormat="false" ht="12.8" hidden="false" customHeight="false" outlineLevel="0" collapsed="false">
      <c r="A42" s="1" t="s">
        <v>73</v>
      </c>
      <c r="B42" s="1" t="n">
        <v>8</v>
      </c>
      <c r="C42" s="1" t="n">
        <v>654</v>
      </c>
      <c r="D42" s="1" t="s">
        <v>74</v>
      </c>
      <c r="L42" s="0"/>
      <c r="N42" s="5" t="s">
        <v>75</v>
      </c>
    </row>
    <row r="43" customFormat="false" ht="12.8" hidden="false" customHeight="false" outlineLevel="0" collapsed="false">
      <c r="A43" s="1" t="s">
        <v>76</v>
      </c>
      <c r="C43" s="1" t="n">
        <v>800</v>
      </c>
      <c r="D43" s="1" t="s">
        <v>77</v>
      </c>
      <c r="N43" s="37" t="s">
        <v>78</v>
      </c>
    </row>
    <row r="44" customFormat="false" ht="12.8" hidden="false" customHeight="false" outlineLevel="0" collapsed="false">
      <c r="A44" s="1" t="s">
        <v>79</v>
      </c>
      <c r="C44" s="1" t="n">
        <v>3000</v>
      </c>
      <c r="D44" s="1" t="s">
        <v>80</v>
      </c>
      <c r="N44" s="5" t="s">
        <v>81</v>
      </c>
    </row>
    <row r="45" customFormat="false" ht="12.8" hidden="false" customHeight="false" outlineLevel="0" collapsed="false">
      <c r="A45" s="1" t="s">
        <v>82</v>
      </c>
      <c r="B45" s="2"/>
      <c r="C45" s="1" t="n">
        <v>7000</v>
      </c>
      <c r="D45" s="1" t="s">
        <v>83</v>
      </c>
      <c r="N45" s="5" t="s">
        <v>84</v>
      </c>
    </row>
    <row r="46" customFormat="false" ht="12.8" hidden="false" customHeight="false" outlineLevel="0" collapsed="false">
      <c r="A46" s="4"/>
      <c r="B46" s="34"/>
      <c r="C46" s="34"/>
    </row>
    <row r="47" customFormat="false" ht="12.8" hidden="false" customHeight="false" outlineLevel="0" collapsed="false">
      <c r="A47" s="4" t="s">
        <v>359</v>
      </c>
      <c r="B47" s="34"/>
      <c r="C47" s="34"/>
    </row>
    <row r="48" customFormat="false" ht="12.8" hidden="false" customHeight="false" outlineLevel="0" collapsed="false">
      <c r="A48" s="1" t="s">
        <v>360</v>
      </c>
      <c r="B48" s="25" t="n">
        <v>1.678</v>
      </c>
      <c r="C48" s="38"/>
      <c r="D48" s="1" t="s">
        <v>87</v>
      </c>
      <c r="I48" s="24" t="s">
        <v>361</v>
      </c>
      <c r="J48" s="41" t="n">
        <f aca="false">6.041+0.5*(6.858-6.041)</f>
        <v>6.4495</v>
      </c>
      <c r="K48" s="1" t="s">
        <v>362</v>
      </c>
      <c r="L48" s="0"/>
      <c r="N48" s="5" t="s">
        <v>363</v>
      </c>
    </row>
    <row r="49" customFormat="false" ht="12.8" hidden="false" customHeight="false" outlineLevel="0" collapsed="false">
      <c r="A49" s="1" t="s">
        <v>91</v>
      </c>
      <c r="B49" s="23" t="n">
        <f aca="false">H27/2</f>
        <v>1.65</v>
      </c>
      <c r="F49" s="24" t="s">
        <v>92</v>
      </c>
      <c r="G49" s="23" t="n">
        <f aca="false">B49+M31</f>
        <v>11.65</v>
      </c>
      <c r="K49" s="24" t="s">
        <v>93</v>
      </c>
      <c r="L49" s="23" t="n">
        <f aca="false">M27-B28</f>
        <v>45.37</v>
      </c>
      <c r="M49" s="23"/>
    </row>
    <row r="50" customFormat="false" ht="12.8" hidden="false" customHeight="false" outlineLevel="0" collapsed="false">
      <c r="A50" s="29" t="s">
        <v>94</v>
      </c>
      <c r="B50" s="23" t="n">
        <v>1</v>
      </c>
      <c r="C50" s="23"/>
      <c r="F50" s="24" t="s">
        <v>95</v>
      </c>
      <c r="G50" s="23" t="n">
        <v>2</v>
      </c>
      <c r="K50" s="24" t="s">
        <v>96</v>
      </c>
      <c r="L50" s="35" t="n">
        <f aca="false">L49-G49+B50+G50</f>
        <v>36.72</v>
      </c>
    </row>
    <row r="51" customFormat="false" ht="12.8" hidden="false" customHeight="false" outlineLevel="0" collapsed="false">
      <c r="A51" s="29" t="s">
        <v>364</v>
      </c>
      <c r="B51" s="36" t="n">
        <f aca="false">(650+20)/2</f>
        <v>335</v>
      </c>
      <c r="C51" s="23"/>
      <c r="F51" s="24"/>
      <c r="G51" s="24" t="s">
        <v>365</v>
      </c>
      <c r="H51" s="41" t="n">
        <f aca="false">3.792+0.13*(4.514-3.792)</f>
        <v>3.88586</v>
      </c>
      <c r="K51" s="24" t="s">
        <v>366</v>
      </c>
      <c r="L51" s="25" t="n">
        <f aca="false">(B48+J48)/2</f>
        <v>4.06375</v>
      </c>
      <c r="M51" s="1" t="s">
        <v>367</v>
      </c>
    </row>
    <row r="52" customFormat="false" ht="12.8" hidden="false" customHeight="false" outlineLevel="0" collapsed="false">
      <c r="A52" s="39" t="s">
        <v>100</v>
      </c>
      <c r="B52" s="35" t="n">
        <f aca="false">L49-B49+B50+G50</f>
        <v>46.72</v>
      </c>
      <c r="C52" s="23" t="n">
        <f aca="false">B52/2.54</f>
        <v>18.3937007874016</v>
      </c>
      <c r="D52" s="1" t="s">
        <v>101</v>
      </c>
      <c r="F52" s="24"/>
      <c r="G52" s="40"/>
      <c r="H52" s="41"/>
      <c r="K52" s="24"/>
      <c r="L52" s="25"/>
    </row>
    <row r="53" customFormat="false" ht="12.8" hidden="false" customHeight="false" outlineLevel="0" collapsed="false">
      <c r="A53" s="39" t="s">
        <v>103</v>
      </c>
      <c r="B53" s="78" t="n">
        <f aca="false">$H$51*0.000001*$L$50/(PI()*(C29/2)^2)</f>
        <v>0.00431201070785953</v>
      </c>
      <c r="C53" s="25" t="s">
        <v>104</v>
      </c>
    </row>
    <row r="54" customFormat="false" ht="12.8" hidden="false" customHeight="false" outlineLevel="0" collapsed="false">
      <c r="A54" s="42" t="s">
        <v>105</v>
      </c>
      <c r="B54" s="43" t="n">
        <v>83.6</v>
      </c>
      <c r="C54" s="44"/>
      <c r="D54" s="45"/>
      <c r="E54" s="46"/>
      <c r="F54" s="47" t="s">
        <v>368</v>
      </c>
      <c r="G54" s="47"/>
      <c r="H54" s="47"/>
      <c r="I54" s="47"/>
      <c r="J54" s="47"/>
      <c r="K54" s="47"/>
      <c r="L54" s="47"/>
      <c r="M54" s="47"/>
      <c r="N54" s="48"/>
    </row>
    <row r="55" customFormat="false" ht="12.8" hidden="false" customHeight="false" outlineLevel="0" collapsed="false">
      <c r="A55" s="4" t="s">
        <v>369</v>
      </c>
      <c r="B55" s="80" t="n">
        <v>6</v>
      </c>
      <c r="C55" s="44" t="n">
        <v>4</v>
      </c>
      <c r="D55" s="45" t="n">
        <v>2</v>
      </c>
      <c r="E55" s="46" t="n">
        <v>1</v>
      </c>
      <c r="N55" s="24"/>
    </row>
    <row r="56" customFormat="false" ht="12.8" hidden="false" customHeight="false" outlineLevel="0" collapsed="false">
      <c r="A56" s="1" t="s">
        <v>108</v>
      </c>
      <c r="B56" s="81" t="n">
        <f aca="false">$B$54/B55</f>
        <v>13.9333333333333</v>
      </c>
      <c r="C56" s="207" t="n">
        <f aca="false">$B$54/C55</f>
        <v>20.9</v>
      </c>
      <c r="D56" s="208" t="n">
        <f aca="false">$B$54/D55</f>
        <v>41.8</v>
      </c>
      <c r="E56" s="209" t="n">
        <f aca="false">$B$54/E55</f>
        <v>83.6</v>
      </c>
      <c r="F56" s="0"/>
    </row>
    <row r="57" customFormat="false" ht="12.8" hidden="false" customHeight="false" outlineLevel="0" collapsed="false">
      <c r="A57" s="1" t="s">
        <v>370</v>
      </c>
      <c r="B57" s="210" t="n">
        <f aca="false">B32</f>
        <v>77.3822180300119</v>
      </c>
      <c r="C57" s="92" t="n">
        <f aca="false">B57*C55/B55</f>
        <v>51.5881453533413</v>
      </c>
      <c r="D57" s="100" t="n">
        <f aca="false">B57*D55/B55</f>
        <v>25.7940726766706</v>
      </c>
      <c r="E57" s="211" t="n">
        <f aca="false">C57*E55/C55</f>
        <v>12.8970363383353</v>
      </c>
    </row>
    <row r="58" customFormat="false" ht="12.8" hidden="false" customHeight="false" outlineLevel="0" collapsed="false">
      <c r="A58" s="4" t="s">
        <v>371</v>
      </c>
      <c r="B58" s="212" t="n">
        <f aca="false">$B$54/(B57/2)*1000</f>
        <v>2160.70312090503</v>
      </c>
      <c r="C58" s="213" t="n">
        <f aca="false">B58*B55/C55</f>
        <v>3241.05468135754</v>
      </c>
      <c r="D58" s="214" t="n">
        <f aca="false">B58*B55/D55</f>
        <v>6482.10936271508</v>
      </c>
      <c r="E58" s="215" t="n">
        <f aca="false">C58*C55/E55</f>
        <v>12964.2187254302</v>
      </c>
      <c r="F58" s="0"/>
    </row>
    <row r="59" customFormat="false" ht="12.8" hidden="false" customHeight="false" outlineLevel="0" collapsed="false">
      <c r="A59" s="1" t="s">
        <v>113</v>
      </c>
      <c r="B59" s="82" t="n">
        <f aca="false">2*B55*B56*B56*$B53</f>
        <v>10.045490118934</v>
      </c>
      <c r="C59" s="216" t="n">
        <f aca="false">2*C55*C56*C56*$B53</f>
        <v>15.068235178401</v>
      </c>
      <c r="D59" s="217" t="n">
        <f aca="false">2*D55*D56*D56*$B53</f>
        <v>30.1364703568019</v>
      </c>
      <c r="E59" s="218" t="n">
        <f aca="false">2*E55*E56*E56*$B53</f>
        <v>60.2729407136038</v>
      </c>
      <c r="F59" s="1" t="s">
        <v>114</v>
      </c>
    </row>
    <row r="60" customFormat="false" ht="12.8" hidden="false" customHeight="false" outlineLevel="0" collapsed="false">
      <c r="A60" s="1" t="s">
        <v>115</v>
      </c>
      <c r="B60" s="219" t="n">
        <f aca="false">$B53*B56</f>
        <v>0.0600806825295094</v>
      </c>
      <c r="C60" s="220" t="n">
        <f aca="false">$B53*C56</f>
        <v>0.0901210237942641</v>
      </c>
      <c r="D60" s="221" t="n">
        <f aca="false">$B53*D56</f>
        <v>0.180242047588528</v>
      </c>
      <c r="E60" s="222" t="n">
        <f aca="false">$B53*E56</f>
        <v>0.360484095177056</v>
      </c>
    </row>
    <row r="61" customFormat="false" ht="12.8" hidden="false" customHeight="false" outlineLevel="0" collapsed="false">
      <c r="B61" s="75"/>
      <c r="C61" s="76"/>
      <c r="D61" s="77"/>
    </row>
    <row r="62" customFormat="false" ht="12.8" hidden="false" customHeight="false" outlineLevel="0" collapsed="false">
      <c r="A62" s="4" t="s">
        <v>372</v>
      </c>
      <c r="B62" s="36"/>
    </row>
    <row r="63" customFormat="false" ht="12.8" hidden="false" customHeight="false" outlineLevel="0" collapsed="false">
      <c r="A63" s="4" t="s">
        <v>117</v>
      </c>
      <c r="B63" s="36"/>
    </row>
    <row r="64" customFormat="false" ht="12.8" hidden="false" customHeight="false" outlineLevel="0" collapsed="false">
      <c r="A64" s="1" t="s">
        <v>118</v>
      </c>
      <c r="B64" s="78" t="n">
        <f aca="false">J48*0.000001*1/(PI()*(C29/2)^2)</f>
        <v>0.000194901892189852</v>
      </c>
      <c r="C64" s="1" t="s">
        <v>104</v>
      </c>
    </row>
    <row r="65" customFormat="false" ht="12.8" hidden="false" customHeight="false" outlineLevel="0" collapsed="false">
      <c r="A65" s="0"/>
      <c r="B65" s="0"/>
      <c r="C65" s="0"/>
      <c r="D65" s="0"/>
      <c r="E65" s="0"/>
      <c r="F65" s="0"/>
      <c r="G65" s="0"/>
      <c r="H65" s="0"/>
      <c r="I65" s="0"/>
      <c r="J65" s="0"/>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2.8" hidden="false" customHeight="false" outlineLevel="0" collapsed="false">
      <c r="A66" s="4" t="s">
        <v>119</v>
      </c>
      <c r="B66" s="34" t="n">
        <v>0</v>
      </c>
      <c r="C66" s="4" t="n">
        <f aca="false">B66+$M31/10</f>
        <v>1</v>
      </c>
      <c r="D66" s="4" t="n">
        <f aca="false">C66+$M31/10</f>
        <v>2</v>
      </c>
      <c r="E66" s="4" t="n">
        <f aca="false">D66+$M31/10</f>
        <v>3</v>
      </c>
      <c r="F66" s="4" t="n">
        <f aca="false">E66+$M31/10</f>
        <v>4</v>
      </c>
      <c r="G66" s="4" t="n">
        <f aca="false">F66+$M31/10</f>
        <v>5</v>
      </c>
      <c r="H66" s="4" t="n">
        <f aca="false">G66+$M31/10</f>
        <v>6</v>
      </c>
      <c r="I66" s="4" t="n">
        <f aca="false">H66+$M31/10</f>
        <v>7</v>
      </c>
      <c r="J66" s="4" t="n">
        <f aca="false">I66+$M31/10</f>
        <v>8</v>
      </c>
      <c r="K66" s="4" t="n">
        <f aca="false">J66+$M31/10</f>
        <v>9</v>
      </c>
      <c r="L66" s="4" t="n">
        <f aca="false">K66+$M31/10</f>
        <v>10</v>
      </c>
    </row>
    <row r="67" customFormat="false" ht="12.8" hidden="false" customHeight="false" outlineLevel="0" collapsed="false">
      <c r="A67" s="79" t="s">
        <v>120</v>
      </c>
      <c r="B67" s="80" t="n">
        <v>6</v>
      </c>
      <c r="C67" s="79"/>
      <c r="D67" s="79"/>
      <c r="E67" s="79"/>
      <c r="F67" s="79"/>
      <c r="G67" s="79"/>
      <c r="H67" s="79"/>
      <c r="I67" s="79"/>
      <c r="J67" s="79"/>
      <c r="K67" s="79"/>
      <c r="L67" s="79"/>
    </row>
    <row r="68" customFormat="false" ht="12.8" hidden="false" customHeight="false" outlineLevel="0" collapsed="false">
      <c r="A68" s="79" t="s">
        <v>121</v>
      </c>
      <c r="B68" s="81" t="n">
        <f aca="false">B56</f>
        <v>13.9333333333333</v>
      </c>
      <c r="C68" s="82" t="n">
        <f aca="false">$B68*(1-C$66/10)</f>
        <v>12.54</v>
      </c>
      <c r="D68" s="82" t="n">
        <f aca="false">$B68*(1-D$66/10)</f>
        <v>11.1466666666667</v>
      </c>
      <c r="E68" s="82" t="n">
        <f aca="false">$B68*(1-E$66/10)</f>
        <v>9.75333333333333</v>
      </c>
      <c r="F68" s="82" t="n">
        <f aca="false">$B68*(1-F$66/10)</f>
        <v>8.36</v>
      </c>
      <c r="G68" s="82" t="n">
        <f aca="false">$B68*(1-G$66/10)</f>
        <v>6.96666666666667</v>
      </c>
      <c r="H68" s="82" t="n">
        <f aca="false">$B68*(1-H$66/10)</f>
        <v>5.57333333333333</v>
      </c>
      <c r="I68" s="82" t="n">
        <f aca="false">$B68*(1-I$66/10)</f>
        <v>4.18</v>
      </c>
      <c r="J68" s="82" t="n">
        <f aca="false">$B68*(1-J$66/10)</f>
        <v>2.78666666666667</v>
      </c>
      <c r="K68" s="82" t="n">
        <f aca="false">$B68*(1-K$66/10)</f>
        <v>1.39333333333333</v>
      </c>
      <c r="L68" s="82" t="n">
        <f aca="false">$B68*(1-L$66/10)</f>
        <v>0</v>
      </c>
    </row>
    <row r="69" customFormat="false" ht="12.8" hidden="false" customHeight="false" outlineLevel="0" collapsed="false">
      <c r="A69" s="79" t="s">
        <v>122</v>
      </c>
      <c r="B69" s="83" t="n">
        <f aca="false">B68*B68*$B$64</f>
        <v>0.0378378202344219</v>
      </c>
      <c r="C69" s="84" t="n">
        <f aca="false">C68*C68*$B$64</f>
        <v>0.0306486343898817</v>
      </c>
      <c r="D69" s="84" t="n">
        <f aca="false">D68*D68*$B$64</f>
        <v>0.02421620495003</v>
      </c>
      <c r="E69" s="84" t="n">
        <f aca="false">E68*E68*$B$64</f>
        <v>0.0185405319148667</v>
      </c>
      <c r="F69" s="84" t="n">
        <f aca="false">F68*F68*$B$64</f>
        <v>0.0136216152843919</v>
      </c>
      <c r="G69" s="84" t="n">
        <f aca="false">G68*G68*$B$64</f>
        <v>0.00945945505860548</v>
      </c>
      <c r="H69" s="84" t="n">
        <f aca="false">H68*H68*$B$64</f>
        <v>0.00605405123750751</v>
      </c>
      <c r="I69" s="84" t="n">
        <f aca="false">I68*I68*$B$64</f>
        <v>0.00340540382109797</v>
      </c>
      <c r="J69" s="84" t="n">
        <f aca="false">J68*J68*$B$64</f>
        <v>0.00151351280937688</v>
      </c>
      <c r="K69" s="84" t="n">
        <f aca="false">K68*K68*$B$64</f>
        <v>0.000378378202344219</v>
      </c>
      <c r="L69" s="84" t="n">
        <f aca="false">L68*L68*$B$64</f>
        <v>0</v>
      </c>
    </row>
    <row r="70" customFormat="false" ht="12.8" hidden="false" customHeight="false" outlineLevel="0" collapsed="false">
      <c r="A70" s="79" t="s">
        <v>123</v>
      </c>
      <c r="B70" s="83" t="n">
        <f aca="false">B68*$B$64</f>
        <v>0.00271563303117861</v>
      </c>
      <c r="C70" s="84" t="n">
        <f aca="false">C68*$B$64</f>
        <v>0.00244406972806075</v>
      </c>
      <c r="D70" s="84" t="n">
        <f aca="false">D68*$B$64</f>
        <v>0.00217250642494289</v>
      </c>
      <c r="E70" s="84" t="n">
        <f aca="false">E68*$B$64</f>
        <v>0.00190094312182502</v>
      </c>
      <c r="F70" s="84" t="n">
        <f aca="false">F68*$B$64</f>
        <v>0.00162937981870716</v>
      </c>
      <c r="G70" s="84" t="n">
        <f aca="false">G68*$B$64</f>
        <v>0.0013578165155893</v>
      </c>
      <c r="H70" s="84" t="n">
        <f aca="false">H68*$B$64</f>
        <v>0.00108625321247144</v>
      </c>
      <c r="I70" s="84" t="n">
        <f aca="false">I68*$B$64</f>
        <v>0.000814689909353582</v>
      </c>
      <c r="J70" s="84" t="n">
        <f aca="false">J68*$B$64</f>
        <v>0.000543126606235721</v>
      </c>
      <c r="K70" s="84" t="n">
        <f aca="false">K68*$B$64</f>
        <v>0.000271563303117861</v>
      </c>
      <c r="L70" s="84" t="n">
        <f aca="false">L68*$B$64</f>
        <v>0</v>
      </c>
    </row>
    <row r="71" customFormat="false" ht="12.8" hidden="false" customHeight="false" outlineLevel="0" collapsed="false">
      <c r="A71" s="79" t="s">
        <v>124</v>
      </c>
      <c r="B71" s="85" t="n">
        <f aca="false">SUM($B69:$L69)*B67*2</f>
        <v>1.74810729483029</v>
      </c>
      <c r="C71" s="79" t="s">
        <v>125</v>
      </c>
      <c r="D71" s="79"/>
      <c r="E71" s="79"/>
      <c r="F71" s="79"/>
      <c r="G71" s="79"/>
      <c r="H71" s="79"/>
      <c r="I71" s="79"/>
      <c r="J71" s="79"/>
      <c r="K71" s="79"/>
      <c r="L71" s="79"/>
    </row>
    <row r="72" customFormat="false" ht="12.8" hidden="false" customHeight="false" outlineLevel="0" collapsed="false">
      <c r="A72" s="79" t="s">
        <v>126</v>
      </c>
      <c r="B72" s="85" t="n">
        <f aca="false">SUM(B70:L70)</f>
        <v>0.0149359816714823</v>
      </c>
      <c r="C72" s="79"/>
      <c r="D72" s="79"/>
      <c r="E72" s="79"/>
      <c r="F72" s="79"/>
      <c r="G72" s="79"/>
      <c r="H72" s="79"/>
      <c r="I72" s="79"/>
      <c r="J72" s="79"/>
      <c r="K72" s="79"/>
      <c r="L72" s="79"/>
    </row>
    <row r="73" customFormat="false" ht="12.8" hidden="false" customHeight="false" outlineLevel="0" collapsed="false">
      <c r="A73" s="79" t="s">
        <v>127</v>
      </c>
      <c r="B73" s="87" t="n">
        <f aca="false">B$59+B71</f>
        <v>11.7935974137643</v>
      </c>
      <c r="C73" s="79"/>
      <c r="D73" s="79"/>
      <c r="E73" s="79"/>
      <c r="F73" s="79"/>
      <c r="G73" s="79"/>
      <c r="H73" s="79"/>
      <c r="I73" s="79"/>
      <c r="J73" s="79"/>
      <c r="K73" s="79"/>
      <c r="L73" s="79"/>
    </row>
    <row r="74" customFormat="false" ht="12.8" hidden="false" customHeight="false" outlineLevel="0" collapsed="false">
      <c r="A74" s="79" t="s">
        <v>128</v>
      </c>
      <c r="B74" s="87" t="n">
        <f aca="false">B$60+B72</f>
        <v>0.0750166642009917</v>
      </c>
      <c r="C74" s="79"/>
      <c r="D74" s="79"/>
      <c r="E74" s="79"/>
      <c r="F74" s="79"/>
      <c r="G74" s="79"/>
      <c r="H74" s="79"/>
      <c r="I74" s="79"/>
      <c r="J74" s="79"/>
      <c r="K74" s="79"/>
      <c r="L74" s="79"/>
    </row>
    <row r="75" customFormat="false" ht="12.8" hidden="false" customHeight="false" outlineLevel="0" collapsed="false">
      <c r="B75" s="88"/>
    </row>
    <row r="76" customFormat="false" ht="12.8" hidden="false" customHeight="false" outlineLevel="0" collapsed="false">
      <c r="A76" s="89" t="s">
        <v>120</v>
      </c>
      <c r="B76" s="90" t="n">
        <v>4</v>
      </c>
      <c r="C76" s="89"/>
      <c r="D76" s="89"/>
      <c r="E76" s="89"/>
      <c r="F76" s="89"/>
      <c r="G76" s="89"/>
      <c r="H76" s="89"/>
      <c r="I76" s="89"/>
      <c r="J76" s="89"/>
      <c r="K76" s="89"/>
      <c r="L76" s="89"/>
    </row>
    <row r="77" customFormat="false" ht="12.8" hidden="false" customHeight="false" outlineLevel="0" collapsed="false">
      <c r="A77" s="89" t="s">
        <v>121</v>
      </c>
      <c r="B77" s="91" t="n">
        <f aca="false">C56</f>
        <v>20.9</v>
      </c>
      <c r="C77" s="92" t="n">
        <f aca="false">$B77*(1-C$66/10)</f>
        <v>18.81</v>
      </c>
      <c r="D77" s="92" t="n">
        <f aca="false">$B77*(1-D$66/10)</f>
        <v>16.72</v>
      </c>
      <c r="E77" s="92" t="n">
        <f aca="false">$B77*(1-E$66/10)</f>
        <v>14.63</v>
      </c>
      <c r="F77" s="92" t="n">
        <f aca="false">$B77*(1-F$66/10)</f>
        <v>12.54</v>
      </c>
      <c r="G77" s="92" t="n">
        <f aca="false">$B77*(1-G$66/10)</f>
        <v>10.45</v>
      </c>
      <c r="H77" s="92" t="n">
        <f aca="false">$B77*(1-H$66/10)</f>
        <v>8.36</v>
      </c>
      <c r="I77" s="92" t="n">
        <f aca="false">$B77*(1-I$66/10)</f>
        <v>6.27</v>
      </c>
      <c r="J77" s="92" t="n">
        <f aca="false">$B77*(1-J$66/10)</f>
        <v>4.18</v>
      </c>
      <c r="K77" s="92" t="n">
        <f aca="false">$B77*(1-K$66/10)</f>
        <v>2.09</v>
      </c>
      <c r="L77" s="92" t="n">
        <f aca="false">$B77*(1-L$66/10)</f>
        <v>0</v>
      </c>
    </row>
    <row r="78" customFormat="false" ht="12.8" hidden="false" customHeight="false" outlineLevel="0" collapsed="false">
      <c r="A78" s="89" t="s">
        <v>122</v>
      </c>
      <c r="B78" s="93" t="n">
        <f aca="false">B77*B77*$B$64</f>
        <v>0.0851350955274493</v>
      </c>
      <c r="C78" s="94" t="n">
        <f aca="false">C77*C77*$B$64</f>
        <v>0.0689594273772339</v>
      </c>
      <c r="D78" s="94" t="n">
        <f aca="false">D77*D77*$B$64</f>
        <v>0.0544864611375676</v>
      </c>
      <c r="E78" s="94" t="n">
        <f aca="false">E77*E77*$B$64</f>
        <v>0.0417161968084501</v>
      </c>
      <c r="F78" s="94" t="n">
        <f aca="false">F77*F77*$B$64</f>
        <v>0.0306486343898817</v>
      </c>
      <c r="G78" s="94" t="n">
        <f aca="false">G77*G77*$B$64</f>
        <v>0.0212837738818623</v>
      </c>
      <c r="H78" s="94" t="n">
        <f aca="false">H77*H77*$B$64</f>
        <v>0.0136216152843919</v>
      </c>
      <c r="I78" s="94" t="n">
        <f aca="false">I77*I77*$B$64</f>
        <v>0.00766215859747044</v>
      </c>
      <c r="J78" s="94" t="n">
        <f aca="false">J77*J77*$B$64</f>
        <v>0.00340540382109797</v>
      </c>
      <c r="K78" s="94" t="n">
        <f aca="false">K77*K77*$B$64</f>
        <v>0.000851350955274493</v>
      </c>
      <c r="L78" s="94" t="n">
        <f aca="false">L77*L77*$B$64</f>
        <v>0</v>
      </c>
    </row>
    <row r="79" customFormat="false" ht="12.8" hidden="false" customHeight="false" outlineLevel="0" collapsed="false">
      <c r="A79" s="89" t="s">
        <v>123</v>
      </c>
      <c r="B79" s="93" t="n">
        <f aca="false">B77*$B$64</f>
        <v>0.00407344954676791</v>
      </c>
      <c r="C79" s="94" t="n">
        <f aca="false">C77*$B$64</f>
        <v>0.00366610459209112</v>
      </c>
      <c r="D79" s="94" t="n">
        <f aca="false">D77*$B$64</f>
        <v>0.00325875963741433</v>
      </c>
      <c r="E79" s="94" t="n">
        <f aca="false">E77*$B$64</f>
        <v>0.00285141468273754</v>
      </c>
      <c r="F79" s="94" t="n">
        <f aca="false">F77*$B$64</f>
        <v>0.00244406972806075</v>
      </c>
      <c r="G79" s="94" t="n">
        <f aca="false">G77*$B$64</f>
        <v>0.00203672477338395</v>
      </c>
      <c r="H79" s="94" t="n">
        <f aca="false">H77*$B$64</f>
        <v>0.00162937981870716</v>
      </c>
      <c r="I79" s="94" t="n">
        <f aca="false">I77*$B$64</f>
        <v>0.00122203486403037</v>
      </c>
      <c r="J79" s="94" t="n">
        <f aca="false">J77*$B$64</f>
        <v>0.000814689909353582</v>
      </c>
      <c r="K79" s="94" t="n">
        <f aca="false">K77*$B$64</f>
        <v>0.000407344954676791</v>
      </c>
      <c r="L79" s="94" t="n">
        <f aca="false">L77*$B$64</f>
        <v>0</v>
      </c>
    </row>
    <row r="80" customFormat="false" ht="12.8" hidden="false" customHeight="false" outlineLevel="0" collapsed="false">
      <c r="A80" s="89" t="s">
        <v>124</v>
      </c>
      <c r="B80" s="96" t="n">
        <f aca="false">SUM($B78:$L78)*B76*2</f>
        <v>2.62216094224544</v>
      </c>
      <c r="C80" s="89" t="s">
        <v>125</v>
      </c>
      <c r="D80" s="89"/>
      <c r="E80" s="89"/>
      <c r="F80" s="89"/>
      <c r="G80" s="89"/>
      <c r="H80" s="89"/>
      <c r="I80" s="89"/>
      <c r="J80" s="89"/>
      <c r="K80" s="89"/>
      <c r="L80" s="89"/>
    </row>
    <row r="81" customFormat="false" ht="12.8" hidden="false" customHeight="false" outlineLevel="0" collapsed="false">
      <c r="A81" s="89" t="s">
        <v>126</v>
      </c>
      <c r="B81" s="96" t="n">
        <f aca="false">SUM(B79:L79)</f>
        <v>0.0224039725072235</v>
      </c>
      <c r="C81" s="89"/>
      <c r="D81" s="89"/>
      <c r="E81" s="89"/>
      <c r="F81" s="89"/>
      <c r="G81" s="89"/>
      <c r="H81" s="89"/>
      <c r="I81" s="89"/>
      <c r="J81" s="89"/>
      <c r="K81" s="89"/>
      <c r="L81" s="89"/>
    </row>
    <row r="82" customFormat="false" ht="12.8" hidden="false" customHeight="false" outlineLevel="0" collapsed="false">
      <c r="A82" s="89" t="s">
        <v>127</v>
      </c>
      <c r="B82" s="95" t="n">
        <f aca="false">C$59+B80</f>
        <v>17.6903961206464</v>
      </c>
      <c r="C82" s="89"/>
      <c r="D82" s="89"/>
      <c r="E82" s="89"/>
      <c r="F82" s="89"/>
      <c r="G82" s="89"/>
      <c r="H82" s="89"/>
      <c r="I82" s="89"/>
      <c r="J82" s="89"/>
      <c r="K82" s="89"/>
      <c r="L82" s="89"/>
    </row>
    <row r="83" customFormat="false" ht="12.8" hidden="false" customHeight="false" outlineLevel="0" collapsed="false">
      <c r="A83" s="89" t="s">
        <v>128</v>
      </c>
      <c r="B83" s="95" t="n">
        <f aca="false">C$60+B81</f>
        <v>0.112524996301488</v>
      </c>
      <c r="C83" s="89"/>
      <c r="D83" s="89"/>
      <c r="E83" s="89"/>
      <c r="F83" s="89"/>
      <c r="G83" s="89"/>
      <c r="H83" s="89"/>
      <c r="I83" s="89"/>
      <c r="J83" s="89"/>
      <c r="K83" s="89"/>
      <c r="L83" s="89"/>
    </row>
    <row r="84" customFormat="false" ht="12.8" hidden="false" customHeight="false" outlineLevel="0" collapsed="false">
      <c r="B84" s="88"/>
    </row>
    <row r="85" customFormat="false" ht="12.8" hidden="false" customHeight="false" outlineLevel="0" collapsed="false">
      <c r="A85" s="97" t="s">
        <v>120</v>
      </c>
      <c r="B85" s="98" t="n">
        <v>2</v>
      </c>
      <c r="C85" s="97"/>
      <c r="D85" s="97"/>
      <c r="E85" s="97"/>
      <c r="F85" s="97"/>
      <c r="G85" s="97"/>
      <c r="H85" s="97"/>
      <c r="I85" s="97"/>
      <c r="J85" s="97"/>
      <c r="K85" s="97"/>
      <c r="L85" s="97"/>
    </row>
    <row r="86" customFormat="false" ht="12.8" hidden="false" customHeight="false" outlineLevel="0" collapsed="false">
      <c r="A86" s="97" t="s">
        <v>121</v>
      </c>
      <c r="B86" s="99" t="n">
        <f aca="false">D56</f>
        <v>41.8</v>
      </c>
      <c r="C86" s="100" t="n">
        <f aca="false">$B86*(1-C$66/10)</f>
        <v>37.62</v>
      </c>
      <c r="D86" s="100" t="n">
        <f aca="false">$B86*(1-D$66/10)</f>
        <v>33.44</v>
      </c>
      <c r="E86" s="100" t="n">
        <f aca="false">$B86*(1-E$66/10)</f>
        <v>29.26</v>
      </c>
      <c r="F86" s="100" t="n">
        <f aca="false">$B86*(1-F$66/10)</f>
        <v>25.08</v>
      </c>
      <c r="G86" s="100" t="n">
        <f aca="false">$B86*(1-G$66/10)</f>
        <v>20.9</v>
      </c>
      <c r="H86" s="100" t="n">
        <f aca="false">$B86*(1-H$66/10)</f>
        <v>16.72</v>
      </c>
      <c r="I86" s="100" t="n">
        <f aca="false">$B86*(1-I$66/10)</f>
        <v>12.54</v>
      </c>
      <c r="J86" s="100" t="n">
        <f aca="false">$B86*(1-J$66/10)</f>
        <v>8.36</v>
      </c>
      <c r="K86" s="100" t="n">
        <f aca="false">$B86*(1-K$66/10)</f>
        <v>4.18</v>
      </c>
      <c r="L86" s="100" t="n">
        <f aca="false">$B86*(1-L$66/10)</f>
        <v>0</v>
      </c>
    </row>
    <row r="87" customFormat="false" ht="12.8" hidden="false" customHeight="false" outlineLevel="0" collapsed="false">
      <c r="A87" s="97" t="s">
        <v>122</v>
      </c>
      <c r="B87" s="101" t="n">
        <f aca="false">B86*B86*$B$64</f>
        <v>0.340540382109797</v>
      </c>
      <c r="C87" s="102" t="n">
        <f aca="false">C86*C86*$B$64</f>
        <v>0.275837709508936</v>
      </c>
      <c r="D87" s="102" t="n">
        <f aca="false">D86*D86*$B$64</f>
        <v>0.21794584455027</v>
      </c>
      <c r="E87" s="102" t="n">
        <f aca="false">E86*E86*$B$64</f>
        <v>0.166864787233801</v>
      </c>
      <c r="F87" s="102" t="n">
        <f aca="false">F86*F86*$B$64</f>
        <v>0.122594537559527</v>
      </c>
      <c r="G87" s="102" t="n">
        <f aca="false">G86*G86*$B$64</f>
        <v>0.0851350955274493</v>
      </c>
      <c r="H87" s="102" t="n">
        <f aca="false">H86*H86*$B$64</f>
        <v>0.0544864611375676</v>
      </c>
      <c r="I87" s="102" t="n">
        <f aca="false">I86*I86*$B$64</f>
        <v>0.0306486343898818</v>
      </c>
      <c r="J87" s="102" t="n">
        <f aca="false">J86*J86*$B$64</f>
        <v>0.0136216152843919</v>
      </c>
      <c r="K87" s="102" t="n">
        <f aca="false">K86*K86*$B$64</f>
        <v>0.00340540382109797</v>
      </c>
      <c r="L87" s="102" t="n">
        <f aca="false">L86*L86*$B$64</f>
        <v>0</v>
      </c>
    </row>
    <row r="88" customFormat="false" ht="12.8" hidden="false" customHeight="false" outlineLevel="0" collapsed="false">
      <c r="A88" s="97" t="s">
        <v>123</v>
      </c>
      <c r="B88" s="101" t="n">
        <f aca="false">B86*$B$64</f>
        <v>0.00814689909353582</v>
      </c>
      <c r="C88" s="102" t="n">
        <f aca="false">C86*$B$64</f>
        <v>0.00733220918418224</v>
      </c>
      <c r="D88" s="102" t="n">
        <f aca="false">D86*$B$64</f>
        <v>0.00651751927482865</v>
      </c>
      <c r="E88" s="102" t="n">
        <f aca="false">E86*$B$64</f>
        <v>0.00570282936547507</v>
      </c>
      <c r="F88" s="102" t="n">
        <f aca="false">F86*$B$64</f>
        <v>0.00488813945612149</v>
      </c>
      <c r="G88" s="102" t="n">
        <f aca="false">G86*$B$64</f>
        <v>0.00407344954676791</v>
      </c>
      <c r="H88" s="102" t="n">
        <f aca="false">H86*$B$64</f>
        <v>0.00325875963741433</v>
      </c>
      <c r="I88" s="102" t="n">
        <f aca="false">I86*$B$64</f>
        <v>0.00244406972806075</v>
      </c>
      <c r="J88" s="102" t="n">
        <f aca="false">J86*$B$64</f>
        <v>0.00162937981870716</v>
      </c>
      <c r="K88" s="102" t="n">
        <f aca="false">K86*$B$64</f>
        <v>0.000814689909353582</v>
      </c>
      <c r="L88" s="102" t="n">
        <f aca="false">L86*$B$64</f>
        <v>0</v>
      </c>
    </row>
    <row r="89" customFormat="false" ht="12.8" hidden="false" customHeight="false" outlineLevel="0" collapsed="false">
      <c r="A89" s="97" t="s">
        <v>124</v>
      </c>
      <c r="B89" s="104" t="n">
        <f aca="false">SUM($B87:$L87)*B85*2</f>
        <v>5.24432188449088</v>
      </c>
      <c r="C89" s="97" t="s">
        <v>125</v>
      </c>
      <c r="D89" s="97"/>
      <c r="E89" s="97"/>
      <c r="F89" s="97"/>
      <c r="G89" s="97"/>
      <c r="H89" s="97"/>
      <c r="I89" s="97"/>
      <c r="J89" s="97"/>
      <c r="K89" s="97"/>
      <c r="L89" s="97"/>
    </row>
    <row r="90" customFormat="false" ht="12.8" hidden="false" customHeight="false" outlineLevel="0" collapsed="false">
      <c r="A90" s="97" t="s">
        <v>126</v>
      </c>
      <c r="B90" s="104" t="n">
        <f aca="false">SUM(B88:L88)</f>
        <v>0.044807945014447</v>
      </c>
      <c r="C90" s="97"/>
      <c r="D90" s="97"/>
      <c r="E90" s="97"/>
      <c r="F90" s="97"/>
      <c r="G90" s="97"/>
      <c r="H90" s="97"/>
      <c r="I90" s="97"/>
      <c r="J90" s="97"/>
      <c r="K90" s="97"/>
      <c r="L90" s="97"/>
    </row>
    <row r="91" customFormat="false" ht="12.8" hidden="false" customHeight="false" outlineLevel="0" collapsed="false">
      <c r="A91" s="97" t="s">
        <v>127</v>
      </c>
      <c r="B91" s="95" t="n">
        <f aca="false">D$59+B89</f>
        <v>35.3807922412928</v>
      </c>
      <c r="C91" s="97"/>
      <c r="D91" s="97"/>
      <c r="E91" s="97"/>
      <c r="F91" s="97"/>
      <c r="G91" s="97"/>
      <c r="H91" s="97"/>
      <c r="I91" s="97"/>
      <c r="J91" s="97"/>
      <c r="K91" s="97"/>
      <c r="L91" s="97"/>
    </row>
    <row r="92" customFormat="false" ht="12.8" hidden="false" customHeight="false" outlineLevel="0" collapsed="false">
      <c r="A92" s="97" t="s">
        <v>128</v>
      </c>
      <c r="B92" s="103" t="n">
        <f aca="false">D$60+B90</f>
        <v>0.225049992602975</v>
      </c>
      <c r="C92" s="97"/>
      <c r="D92" s="97"/>
      <c r="E92" s="97"/>
      <c r="F92" s="97"/>
      <c r="G92" s="97"/>
      <c r="H92" s="97"/>
      <c r="I92" s="97"/>
      <c r="J92" s="97"/>
      <c r="K92" s="97"/>
      <c r="L92" s="97"/>
    </row>
    <row r="93" customFormat="false" ht="12.8" hidden="false" customHeight="false" outlineLevel="0" collapsed="false"/>
    <row r="94" customFormat="false" ht="12.8" hidden="false" customHeight="false" outlineLevel="0" collapsed="false">
      <c r="A94" s="105" t="s">
        <v>120</v>
      </c>
      <c r="B94" s="46" t="n">
        <v>1</v>
      </c>
      <c r="C94" s="105"/>
      <c r="D94" s="105"/>
      <c r="E94" s="105"/>
      <c r="F94" s="105"/>
      <c r="G94" s="105"/>
      <c r="H94" s="105"/>
      <c r="I94" s="105"/>
      <c r="J94" s="105"/>
      <c r="K94" s="105"/>
      <c r="L94" s="105"/>
    </row>
    <row r="95" customFormat="false" ht="12.8" hidden="false" customHeight="false" outlineLevel="0" collapsed="false">
      <c r="A95" s="105" t="s">
        <v>121</v>
      </c>
      <c r="B95" s="106" t="n">
        <f aca="false">E56</f>
        <v>83.6</v>
      </c>
      <c r="C95" s="107" t="n">
        <f aca="false">$B95*(1-C$66/10)</f>
        <v>75.24</v>
      </c>
      <c r="D95" s="107" t="n">
        <f aca="false">$B95*(1-D$66/10)</f>
        <v>66.88</v>
      </c>
      <c r="E95" s="107" t="n">
        <f aca="false">$B95*(1-E$66/10)</f>
        <v>58.52</v>
      </c>
      <c r="F95" s="107" t="n">
        <f aca="false">$B95*(1-F$66/10)</f>
        <v>50.16</v>
      </c>
      <c r="G95" s="107" t="n">
        <f aca="false">$B95*(1-G$66/10)</f>
        <v>41.8</v>
      </c>
      <c r="H95" s="107" t="n">
        <f aca="false">$B95*(1-H$66/10)</f>
        <v>33.44</v>
      </c>
      <c r="I95" s="107" t="n">
        <f aca="false">$B95*(1-I$66/10)</f>
        <v>25.08</v>
      </c>
      <c r="J95" s="107" t="n">
        <f aca="false">$B95*(1-J$66/10)</f>
        <v>16.72</v>
      </c>
      <c r="K95" s="107" t="n">
        <f aca="false">$B95*(1-K$66/10)</f>
        <v>8.36</v>
      </c>
      <c r="L95" s="107" t="n">
        <f aca="false">$B95*(1-L$66/10)</f>
        <v>0</v>
      </c>
    </row>
    <row r="96" customFormat="false" ht="12.8" hidden="false" customHeight="false" outlineLevel="0" collapsed="false">
      <c r="A96" s="105" t="s">
        <v>122</v>
      </c>
      <c r="B96" s="108" t="n">
        <f aca="false">B95*B95*$B$64</f>
        <v>1.36216152843919</v>
      </c>
      <c r="C96" s="108" t="n">
        <f aca="false">C95*C95*$B$64</f>
        <v>1.10335083803574</v>
      </c>
      <c r="D96" s="108" t="n">
        <f aca="false">D95*D95*$B$64</f>
        <v>0.871783378201081</v>
      </c>
      <c r="E96" s="108" t="n">
        <f aca="false">E95*E95*$B$64</f>
        <v>0.667459148935202</v>
      </c>
      <c r="F96" s="108" t="n">
        <f aca="false">F95*F95*$B$64</f>
        <v>0.490378150238108</v>
      </c>
      <c r="G96" s="108" t="n">
        <f aca="false">G95*G95*$B$64</f>
        <v>0.340540382109797</v>
      </c>
      <c r="H96" s="108" t="n">
        <f aca="false">H95*H95*$B$64</f>
        <v>0.21794584455027</v>
      </c>
      <c r="I96" s="108" t="n">
        <f aca="false">I95*I95*$B$64</f>
        <v>0.122594537559527</v>
      </c>
      <c r="J96" s="108" t="n">
        <f aca="false">J95*J95*$B$64</f>
        <v>0.0544864611375675</v>
      </c>
      <c r="K96" s="108" t="n">
        <f aca="false">K95*K95*$B$64</f>
        <v>0.0136216152843919</v>
      </c>
      <c r="L96" s="108" t="n">
        <f aca="false">L95*L95*$B$64</f>
        <v>0</v>
      </c>
    </row>
    <row r="97" customFormat="false" ht="12.8" hidden="false" customHeight="false" outlineLevel="0" collapsed="false">
      <c r="A97" s="105" t="s">
        <v>123</v>
      </c>
      <c r="B97" s="108" t="n">
        <f aca="false">B95*$B$64</f>
        <v>0.0162937981870716</v>
      </c>
      <c r="C97" s="108" t="n">
        <f aca="false">C95*$B$64</f>
        <v>0.0146644183683645</v>
      </c>
      <c r="D97" s="108" t="n">
        <f aca="false">D95*$B$64</f>
        <v>0.0130350385496573</v>
      </c>
      <c r="E97" s="108" t="n">
        <f aca="false">E95*$B$64</f>
        <v>0.0114056587309501</v>
      </c>
      <c r="F97" s="108" t="n">
        <f aca="false">F95*$B$64</f>
        <v>0.00977627891224298</v>
      </c>
      <c r="G97" s="108" t="n">
        <f aca="false">G95*$B$64</f>
        <v>0.00814689909353582</v>
      </c>
      <c r="H97" s="108" t="n">
        <f aca="false">H95*$B$64</f>
        <v>0.00651751927482865</v>
      </c>
      <c r="I97" s="108" t="n">
        <f aca="false">I95*$B$64</f>
        <v>0.00488813945612149</v>
      </c>
      <c r="J97" s="108" t="n">
        <f aca="false">J95*$B$64</f>
        <v>0.00325875963741433</v>
      </c>
      <c r="K97" s="108" t="n">
        <f aca="false">K95*$B$64</f>
        <v>0.00162937981870716</v>
      </c>
      <c r="L97" s="108" t="n">
        <f aca="false">L95*$B$64</f>
        <v>0</v>
      </c>
    </row>
    <row r="98" customFormat="false" ht="12.8" hidden="false" customHeight="false" outlineLevel="0" collapsed="false">
      <c r="A98" s="105" t="s">
        <v>124</v>
      </c>
      <c r="B98" s="109" t="n">
        <f aca="false">SUM($B96:$L96)*B94*2</f>
        <v>10.4886437689818</v>
      </c>
      <c r="C98" s="105" t="s">
        <v>125</v>
      </c>
      <c r="D98" s="105"/>
      <c r="E98" s="105"/>
      <c r="F98" s="105"/>
      <c r="G98" s="105"/>
      <c r="H98" s="105"/>
      <c r="I98" s="105"/>
      <c r="J98" s="105"/>
      <c r="K98" s="105"/>
      <c r="L98" s="105"/>
    </row>
    <row r="99" customFormat="false" ht="12.8" hidden="false" customHeight="false" outlineLevel="0" collapsed="false">
      <c r="A99" s="105" t="s">
        <v>126</v>
      </c>
      <c r="B99" s="109" t="n">
        <f aca="false">SUM(B97:L97)</f>
        <v>0.089615890028894</v>
      </c>
      <c r="C99" s="105"/>
      <c r="D99" s="105"/>
      <c r="E99" s="105"/>
      <c r="F99" s="105"/>
      <c r="G99" s="105"/>
      <c r="H99" s="105"/>
      <c r="I99" s="105"/>
      <c r="J99" s="105"/>
      <c r="K99" s="105"/>
      <c r="L99" s="105"/>
    </row>
    <row r="100" customFormat="false" ht="12.8" hidden="false" customHeight="false" outlineLevel="0" collapsed="false">
      <c r="A100" s="105" t="s">
        <v>127</v>
      </c>
      <c r="B100" s="110" t="n">
        <f aca="false">E$59+B98</f>
        <v>70.7615844825856</v>
      </c>
      <c r="C100" s="105"/>
      <c r="D100" s="105"/>
      <c r="E100" s="105"/>
      <c r="F100" s="105"/>
      <c r="G100" s="105"/>
      <c r="H100" s="105"/>
      <c r="I100" s="105"/>
      <c r="J100" s="105"/>
      <c r="K100" s="105"/>
      <c r="L100" s="105"/>
    </row>
    <row r="101" customFormat="false" ht="12.8" hidden="false" customHeight="false" outlineLevel="0" collapsed="false">
      <c r="A101" s="105" t="s">
        <v>128</v>
      </c>
      <c r="B101" s="110" t="n">
        <f aca="false">E$60+B99</f>
        <v>0.45009998520595</v>
      </c>
      <c r="C101" s="105"/>
      <c r="D101" s="105"/>
      <c r="E101" s="105"/>
      <c r="F101" s="105"/>
      <c r="G101" s="105"/>
      <c r="H101" s="105"/>
      <c r="I101" s="105"/>
      <c r="J101" s="105"/>
      <c r="K101" s="105"/>
      <c r="L101" s="105"/>
    </row>
    <row r="102" customFormat="false" ht="12.8" hidden="false" customHeight="false" outlineLevel="0" collapsed="false">
      <c r="A102" s="97"/>
    </row>
    <row r="103" customFormat="false" ht="12.8" hidden="false" customHeight="false" outlineLevel="0" collapsed="false">
      <c r="A103" s="1" t="s">
        <v>373</v>
      </c>
    </row>
    <row r="104" customFormat="false" ht="12.8" hidden="false" customHeight="false" outlineLevel="0" collapsed="false">
      <c r="A104" s="1" t="s">
        <v>130</v>
      </c>
      <c r="B104" s="25" t="n">
        <f aca="false">4/3*PI()*(H27/2)^3/2</f>
        <v>9.40828459933803</v>
      </c>
      <c r="E104" s="24" t="s">
        <v>131</v>
      </c>
      <c r="F104" s="26" t="n">
        <f aca="false">PI()*(H27/2)^2*1</f>
        <v>8.55298599939821</v>
      </c>
      <c r="J104" s="24"/>
      <c r="K104" s="24"/>
    </row>
    <row r="105" customFormat="false" ht="12.8" hidden="false" customHeight="false" outlineLevel="0" collapsed="false">
      <c r="A105" s="1" t="s">
        <v>132</v>
      </c>
      <c r="B105" s="23" t="n">
        <f aca="false">B104+F104*M31</f>
        <v>94.9381445933201</v>
      </c>
      <c r="E105" s="24" t="s">
        <v>133</v>
      </c>
      <c r="F105" s="26" t="n">
        <f aca="false">PI()*(C29/2)^2*M31*H30</f>
        <v>3.97092091464208</v>
      </c>
      <c r="J105" s="24" t="s">
        <v>134</v>
      </c>
      <c r="K105" s="25" t="n">
        <f aca="false">2*PI()*(M28^2-M29^2)/4*H31</f>
        <v>1.28427376646599</v>
      </c>
    </row>
    <row r="106" customFormat="false" ht="12.8" hidden="false" customHeight="false" outlineLevel="0" collapsed="false">
      <c r="A106" s="1" t="s">
        <v>136</v>
      </c>
      <c r="B106" s="23" t="n">
        <f aca="false">B105-F105-K105</f>
        <v>89.6829499122121</v>
      </c>
    </row>
    <row r="107" customFormat="false" ht="12.8" hidden="false" customHeight="false" outlineLevel="0" collapsed="false"/>
    <row r="108" customFormat="false" ht="12.8" hidden="false" customHeight="false" outlineLevel="0" collapsed="false">
      <c r="A108" s="4" t="s">
        <v>137</v>
      </c>
    </row>
    <row r="109" customFormat="false" ht="12.8" hidden="false" customHeight="false" outlineLevel="0" collapsed="false">
      <c r="A109" s="1" t="s">
        <v>138</v>
      </c>
      <c r="N109" s="9" t="s">
        <v>139</v>
      </c>
    </row>
    <row r="110" customFormat="false" ht="12.8" hidden="false" customHeight="false" outlineLevel="0" collapsed="false">
      <c r="A110" s="40" t="s">
        <v>140</v>
      </c>
      <c r="B110" s="24" t="n">
        <f aca="false">3/4</f>
        <v>0.75</v>
      </c>
      <c r="D110" s="24" t="s">
        <v>141</v>
      </c>
      <c r="E110" s="26" t="n">
        <f aca="false">1/2</f>
        <v>0.5</v>
      </c>
      <c r="G110" s="24" t="s">
        <v>142</v>
      </c>
      <c r="H110" s="1" t="n">
        <f aca="false">B110*2.54</f>
        <v>1.905</v>
      </c>
      <c r="J110" s="24" t="s">
        <v>143</v>
      </c>
      <c r="K110" s="28" t="n">
        <f aca="false">E110*2.54</f>
        <v>1.27</v>
      </c>
    </row>
    <row r="111" customFormat="false" ht="12.8" hidden="false" customHeight="false" outlineLevel="0" collapsed="false">
      <c r="A111" s="24" t="s">
        <v>144</v>
      </c>
      <c r="B111" s="111" t="n">
        <f aca="false">(B110-E110)/2</f>
        <v>0.125</v>
      </c>
      <c r="C111" s="25"/>
      <c r="D111" s="24" t="s">
        <v>145</v>
      </c>
      <c r="E111" s="1" t="n">
        <f aca="false">B111*2.54</f>
        <v>0.3175</v>
      </c>
      <c r="M111" s="25"/>
    </row>
    <row r="112" customFormat="false" ht="12.8" hidden="false" customHeight="false" outlineLevel="0" collapsed="false">
      <c r="A112" s="29" t="s">
        <v>146</v>
      </c>
      <c r="B112" s="111" t="n">
        <f aca="false">4/3*PI()*(H110/2)^3/2</f>
        <v>1.80989577690137</v>
      </c>
      <c r="C112" s="25"/>
      <c r="D112" s="24"/>
      <c r="E112" s="0"/>
      <c r="F112" s="24" t="s">
        <v>374</v>
      </c>
      <c r="G112" s="26" t="n">
        <f aca="false">PI()*(H110/2)^2*1</f>
        <v>2.85022956992342</v>
      </c>
      <c r="H112" s="0"/>
      <c r="L112" s="24" t="s">
        <v>148</v>
      </c>
      <c r="M112" s="25" t="n">
        <f aca="false">B112+G112*M31</f>
        <v>30.3121914761356</v>
      </c>
    </row>
    <row r="113" customFormat="false" ht="12.8" hidden="false" customHeight="false" outlineLevel="0" collapsed="false">
      <c r="A113" s="39" t="s">
        <v>149</v>
      </c>
      <c r="B113" s="112" t="n">
        <f aca="false">B106-M112</f>
        <v>59.3707584360764</v>
      </c>
      <c r="C113" s="25"/>
      <c r="D113" s="24"/>
      <c r="M113" s="25"/>
    </row>
    <row r="114" customFormat="false" ht="12.8" hidden="false" customHeight="false" outlineLevel="0" collapsed="false">
      <c r="A114" s="29"/>
      <c r="B114" s="40"/>
      <c r="C114" s="25"/>
      <c r="D114" s="24"/>
      <c r="M114" s="25"/>
    </row>
    <row r="115" customFormat="false" ht="12.8" hidden="false" customHeight="false" outlineLevel="0" collapsed="false">
      <c r="A115" s="1" t="s">
        <v>150</v>
      </c>
      <c r="B115" s="24" t="s">
        <v>151</v>
      </c>
      <c r="C115" s="1" t="n">
        <v>605</v>
      </c>
      <c r="D115" s="24" t="s">
        <v>152</v>
      </c>
      <c r="E115" s="1" t="n">
        <v>1325</v>
      </c>
      <c r="F115" s="1" t="n">
        <v>1360</v>
      </c>
      <c r="G115" s="24" t="s">
        <v>153</v>
      </c>
      <c r="H115" s="1" t="n">
        <v>2.068</v>
      </c>
      <c r="I115" s="1" t="s">
        <v>154</v>
      </c>
      <c r="N115" s="5" t="s">
        <v>155</v>
      </c>
    </row>
    <row r="116" customFormat="false" ht="12.8" hidden="false" customHeight="false" outlineLevel="0" collapsed="false">
      <c r="A116" s="1" t="s">
        <v>375</v>
      </c>
      <c r="N116" s="7" t="s">
        <v>157</v>
      </c>
    </row>
    <row r="117" customFormat="false" ht="12.8" hidden="false" customHeight="false" outlineLevel="0" collapsed="false">
      <c r="A117" s="1" t="s">
        <v>376</v>
      </c>
      <c r="B117" s="1" t="n">
        <v>1.502</v>
      </c>
      <c r="N117" s="0"/>
    </row>
    <row r="118" customFormat="false" ht="12.8" hidden="false" customHeight="false" outlineLevel="0" collapsed="false">
      <c r="A118" s="1" t="s">
        <v>160</v>
      </c>
      <c r="B118" s="1" t="n">
        <v>605</v>
      </c>
      <c r="C118" s="1" t="n">
        <v>630</v>
      </c>
      <c r="D118" s="4" t="n">
        <v>650</v>
      </c>
      <c r="E118" s="1" t="n">
        <v>670</v>
      </c>
      <c r="F118" s="1" t="n">
        <v>690</v>
      </c>
      <c r="G118" s="1" t="n">
        <v>710</v>
      </c>
      <c r="H118" s="1" t="n">
        <v>730</v>
      </c>
      <c r="I118" s="1" t="n">
        <v>750</v>
      </c>
      <c r="J118" s="1" t="n">
        <v>770</v>
      </c>
      <c r="K118" s="1" t="n">
        <v>781</v>
      </c>
    </row>
    <row r="119" customFormat="false" ht="12.8" hidden="false" customHeight="false" outlineLevel="0" collapsed="false">
      <c r="A119" s="1" t="s">
        <v>161</v>
      </c>
      <c r="B119" s="1" t="n">
        <f aca="false">$B$117-0.000432*(B118-$B$118)</f>
        <v>1.502</v>
      </c>
      <c r="C119" s="28" t="n">
        <f aca="false">$B$117-0.000432*(C118-$B$118)</f>
        <v>1.4912</v>
      </c>
      <c r="D119" s="113" t="n">
        <f aca="false">$B$117-0.000432*(D118-$B$118)</f>
        <v>1.48256</v>
      </c>
      <c r="E119" s="28" t="n">
        <f aca="false">$B$117-0.000432*(E118-$B$118)</f>
        <v>1.47392</v>
      </c>
      <c r="F119" s="28" t="n">
        <f aca="false">$B$117-0.000432*(F118-$B$118)</f>
        <v>1.46528</v>
      </c>
      <c r="G119" s="28" t="n">
        <f aca="false">$B$117-0.000432*(G118-$B$118)</f>
        <v>1.45664</v>
      </c>
      <c r="H119" s="28" t="n">
        <f aca="false">$B$117-0.000432*(H118-$B$118)</f>
        <v>1.448</v>
      </c>
      <c r="I119" s="28" t="n">
        <f aca="false">$B$117-0.000432*(I118-$B$118)</f>
        <v>1.43936</v>
      </c>
      <c r="J119" s="28" t="n">
        <f aca="false">$B$117-0.000432*(J118-$B$118)</f>
        <v>1.43072</v>
      </c>
      <c r="K119" s="28" t="n">
        <f aca="false">$B$117-0.000432*(K118-$B$118)</f>
        <v>1.425968</v>
      </c>
      <c r="N119" s="5" t="s">
        <v>162</v>
      </c>
    </row>
    <row r="120" customFormat="false" ht="12.8" hidden="false" customHeight="false" outlineLevel="0" collapsed="false">
      <c r="A120" s="4" t="s">
        <v>377</v>
      </c>
      <c r="B120" s="23" t="n">
        <f aca="false">$B$113*B$119</f>
        <v>89.1748791709868</v>
      </c>
      <c r="C120" s="23" t="n">
        <f aca="false">$B$113*C$119</f>
        <v>88.5336749798772</v>
      </c>
      <c r="D120" s="35" t="n">
        <f aca="false">$B$113*D$119</f>
        <v>88.0207116269895</v>
      </c>
      <c r="E120" s="23" t="n">
        <f aca="false">$B$113*E$119</f>
        <v>87.5077482741018</v>
      </c>
      <c r="F120" s="23" t="n">
        <f aca="false">$B$113*F$119</f>
        <v>86.9947849212141</v>
      </c>
      <c r="G120" s="23" t="n">
        <f aca="false">$B$113*G$119</f>
        <v>86.4818215683264</v>
      </c>
      <c r="H120" s="23" t="n">
        <f aca="false">$B$113*H$119</f>
        <v>85.9688582154387</v>
      </c>
      <c r="I120" s="23" t="n">
        <f aca="false">$B$113*I$119</f>
        <v>85.455894862551</v>
      </c>
      <c r="J120" s="23" t="n">
        <f aca="false">$B$113*J$119</f>
        <v>84.9429315096633</v>
      </c>
      <c r="K120" s="23" t="n">
        <f aca="false">$B$113*K$119</f>
        <v>84.6608016655751</v>
      </c>
      <c r="M120" s="25"/>
    </row>
    <row r="121" customFormat="false" ht="12.8" hidden="false" customHeight="false" outlineLevel="0" collapsed="false">
      <c r="A121" s="24"/>
      <c r="B121" s="111"/>
      <c r="C121" s="25"/>
      <c r="D121" s="24"/>
      <c r="M121" s="25"/>
    </row>
    <row r="122" customFormat="false" ht="12.8" hidden="false" customHeight="false" outlineLevel="0" collapsed="false">
      <c r="A122" s="1" t="s">
        <v>164</v>
      </c>
      <c r="B122" s="25" t="n">
        <f aca="false">M29</f>
        <v>2.07894916620725</v>
      </c>
      <c r="C122" s="25"/>
      <c r="D122" s="24"/>
      <c r="E122" s="111"/>
      <c r="H122" s="24" t="s">
        <v>165</v>
      </c>
      <c r="I122" s="25" t="n">
        <f aca="false">(B122-H110)/2</f>
        <v>0.0869745831036272</v>
      </c>
      <c r="M122" s="25"/>
    </row>
    <row r="123" customFormat="false" ht="12.8" hidden="false" customHeight="false" outlineLevel="0" collapsed="false">
      <c r="A123" s="1" t="s">
        <v>166</v>
      </c>
      <c r="B123" s="1" t="n">
        <v>0</v>
      </c>
      <c r="D123" s="22" t="s">
        <v>167</v>
      </c>
      <c r="E123" s="4" t="n">
        <f aca="false">H110-2*B123</f>
        <v>1.905</v>
      </c>
      <c r="G123" s="24" t="s">
        <v>168</v>
      </c>
      <c r="H123" s="1" t="n">
        <f aca="false">M31</f>
        <v>10</v>
      </c>
      <c r="I123" s="114"/>
      <c r="J123" s="24" t="s">
        <v>169</v>
      </c>
      <c r="K123" s="23" t="n">
        <f aca="false">PI()*E123*H123</f>
        <v>59.8473400508856</v>
      </c>
      <c r="L123" s="22" t="s">
        <v>170</v>
      </c>
      <c r="M123" s="115" t="n">
        <f aca="false">K123/100/100</f>
        <v>0.00598473400508856</v>
      </c>
    </row>
    <row r="124" customFormat="false" ht="12.8" hidden="false" customHeight="false" outlineLevel="0" collapsed="false">
      <c r="D124" s="22"/>
      <c r="E124" s="4"/>
      <c r="G124" s="24"/>
      <c r="I124" s="114"/>
      <c r="J124" s="24"/>
      <c r="K124" s="23"/>
      <c r="L124" s="22"/>
      <c r="M124" s="115"/>
    </row>
    <row r="125" customFormat="false" ht="11.8" hidden="false" customHeight="true" outlineLevel="0" collapsed="false">
      <c r="A125" s="1" t="s">
        <v>160</v>
      </c>
      <c r="B125" s="0" t="n">
        <v>650</v>
      </c>
      <c r="C125" s="0" t="n">
        <v>700</v>
      </c>
      <c r="D125" s="1" t="n">
        <v>750</v>
      </c>
      <c r="E125" s="1" t="n">
        <v>800</v>
      </c>
      <c r="F125" s="1" t="n">
        <v>850</v>
      </c>
      <c r="G125" s="1" t="n">
        <v>900</v>
      </c>
      <c r="H125" s="1" t="n">
        <v>1000</v>
      </c>
      <c r="I125" s="1" t="n">
        <v>1100</v>
      </c>
      <c r="J125" s="0"/>
      <c r="K125" s="0"/>
      <c r="L125" s="0"/>
      <c r="M125" s="0"/>
      <c r="N125" s="0"/>
    </row>
    <row r="126" customFormat="false" ht="11.8" hidden="false" customHeight="true" outlineLevel="0" collapsed="false">
      <c r="A126" s="1" t="s">
        <v>171</v>
      </c>
      <c r="B126" s="1" t="n">
        <v>74</v>
      </c>
      <c r="C126" s="1" t="n">
        <v>68</v>
      </c>
      <c r="D126" s="1" t="n">
        <v>63</v>
      </c>
      <c r="E126" s="1" t="n">
        <v>58</v>
      </c>
      <c r="F126" s="1" t="n">
        <v>53</v>
      </c>
      <c r="G126" s="24" t="n">
        <v>50</v>
      </c>
      <c r="H126" s="24" t="n">
        <v>42</v>
      </c>
      <c r="I126" s="24" t="n">
        <v>33</v>
      </c>
      <c r="M126" s="24" t="s">
        <v>172</v>
      </c>
      <c r="N126" s="9" t="s">
        <v>173</v>
      </c>
    </row>
    <row r="127" customFormat="false" ht="11.8" hidden="false" customHeight="true" outlineLevel="0" collapsed="false">
      <c r="A127" s="4" t="s">
        <v>174</v>
      </c>
      <c r="B127" s="36" t="n">
        <f aca="false">$M$123*B126*1000</f>
        <v>442.870316376553</v>
      </c>
      <c r="C127" s="36" t="n">
        <f aca="false">$M$123*C126*1000</f>
        <v>406.961912346022</v>
      </c>
      <c r="D127" s="36" t="n">
        <f aca="false">$M$123*D126*1000</f>
        <v>377.038242320579</v>
      </c>
      <c r="E127" s="36" t="n">
        <f aca="false">$M$123*E126*1000</f>
        <v>347.114572295136</v>
      </c>
      <c r="F127" s="36" t="n">
        <f aca="false">$M$123*F126*1000</f>
        <v>317.190902269693</v>
      </c>
      <c r="G127" s="36" t="n">
        <f aca="false">$M$123*G126*1000</f>
        <v>299.236700254428</v>
      </c>
      <c r="H127" s="36" t="n">
        <f aca="false">$M$123*H126*1000</f>
        <v>251.358828213719</v>
      </c>
      <c r="I127" s="36" t="n">
        <f aca="false">$M$123*I126*1000</f>
        <v>197.496222167922</v>
      </c>
      <c r="J127" s="24"/>
    </row>
    <row r="128" customFormat="false" ht="11.8" hidden="false" customHeight="true" outlineLevel="0" collapsed="false">
      <c r="A128" s="1" t="s">
        <v>175</v>
      </c>
    </row>
    <row r="129" customFormat="false" ht="11.8" hidden="false" customHeight="true" outlineLevel="0" collapsed="false">
      <c r="A129" s="1" t="s">
        <v>176</v>
      </c>
    </row>
    <row r="130" customFormat="false" ht="11.8" hidden="false" customHeight="true" outlineLevel="0" collapsed="false">
      <c r="A130" s="4" t="s">
        <v>177</v>
      </c>
      <c r="B130" s="35" t="n">
        <v>1</v>
      </c>
      <c r="D130" s="4"/>
      <c r="E130" s="22" t="s">
        <v>178</v>
      </c>
      <c r="F130" s="4" t="n">
        <v>1.85</v>
      </c>
      <c r="H130" s="29" t="s">
        <v>179</v>
      </c>
    </row>
    <row r="131" customFormat="false" ht="11.8" hidden="false" customHeight="true" outlineLevel="0" collapsed="false">
      <c r="A131" s="1" t="s">
        <v>180</v>
      </c>
      <c r="B131" s="36" t="n">
        <f aca="false">$H$123/(2*B130/10)</f>
        <v>50</v>
      </c>
      <c r="C131" s="23"/>
      <c r="D131" s="23"/>
      <c r="E131" s="23"/>
      <c r="F131" s="24" t="s">
        <v>181</v>
      </c>
      <c r="G131" s="116" t="n">
        <f aca="false">PI()*E123/100</f>
        <v>0.0598473400508856</v>
      </c>
      <c r="H131" s="23"/>
      <c r="K131" s="24" t="s">
        <v>182</v>
      </c>
      <c r="L131" s="1" t="n">
        <f aca="false">2*B130/1000</f>
        <v>0.002</v>
      </c>
    </row>
    <row r="132" customFormat="false" ht="11.8" hidden="false" customHeight="true" outlineLevel="0" collapsed="false">
      <c r="A132" s="1" t="s">
        <v>183</v>
      </c>
      <c r="B132" s="117" t="n">
        <f aca="false">SQRT(G131^2+L131^2)</f>
        <v>0.0598807490865498</v>
      </c>
      <c r="C132" s="25"/>
      <c r="D132" s="25"/>
      <c r="E132" s="25"/>
      <c r="F132" s="26" t="s">
        <v>184</v>
      </c>
      <c r="G132" s="25" t="n">
        <f aca="false">B132*B131</f>
        <v>2.99403745432749</v>
      </c>
      <c r="H132" s="25"/>
    </row>
    <row r="133" customFormat="false" ht="11.8" hidden="false" customHeight="true" outlineLevel="0" collapsed="false">
      <c r="A133" s="29" t="s">
        <v>185</v>
      </c>
      <c r="B133" s="24" t="n">
        <v>0.11</v>
      </c>
      <c r="C133" s="25"/>
      <c r="F133" s="24" t="s">
        <v>186</v>
      </c>
      <c r="G133" s="25" t="n">
        <v>0.02</v>
      </c>
      <c r="H133" s="25"/>
      <c r="N133" s="9"/>
    </row>
    <row r="134" customFormat="false" ht="11.8" hidden="false" customHeight="true" outlineLevel="0" collapsed="false">
      <c r="A134" s="4" t="s">
        <v>187</v>
      </c>
      <c r="B134" s="4" t="n">
        <v>1000</v>
      </c>
      <c r="D134" s="118" t="s">
        <v>188</v>
      </c>
      <c r="E134" s="119" t="n">
        <v>76.0223650761604</v>
      </c>
      <c r="F134" s="4"/>
      <c r="G134" s="22" t="s">
        <v>189</v>
      </c>
      <c r="H134" s="112" t="n">
        <f aca="false">B134/E134</f>
        <v>13.1540238059969</v>
      </c>
      <c r="J134" s="22" t="s">
        <v>190</v>
      </c>
      <c r="K134" s="41" t="n">
        <f aca="false">E134/H134</f>
        <v>5.77939999177301</v>
      </c>
    </row>
    <row r="135" customFormat="false" ht="11.8" hidden="false" customHeight="true" outlineLevel="0" collapsed="false">
      <c r="A135" s="39" t="s">
        <v>191</v>
      </c>
      <c r="B135" s="113" t="n">
        <f aca="false">G132+B133+G133</f>
        <v>3.12403745432749</v>
      </c>
      <c r="D135" s="24"/>
      <c r="E135" s="23"/>
      <c r="G135" s="24"/>
      <c r="H135" s="40"/>
      <c r="J135" s="22"/>
      <c r="K135" s="4"/>
    </row>
    <row r="136" customFormat="false" ht="11.8" hidden="false" customHeight="true" outlineLevel="0" collapsed="false">
      <c r="A136" s="120" t="s">
        <v>192</v>
      </c>
      <c r="B136" s="121" t="n">
        <f aca="false">$K$134/F130</f>
        <v>3.12399999555298</v>
      </c>
      <c r="D136" s="1" t="s">
        <v>193</v>
      </c>
    </row>
    <row r="137" customFormat="false" ht="11.8" hidden="false" customHeight="true" outlineLevel="0" collapsed="false">
      <c r="A137" s="11" t="s">
        <v>194</v>
      </c>
      <c r="B137" s="11" t="n">
        <v>50</v>
      </c>
      <c r="C137" s="11" t="n">
        <v>100</v>
      </c>
      <c r="D137" s="11" t="n">
        <v>200</v>
      </c>
      <c r="E137" s="11" t="n">
        <v>300</v>
      </c>
      <c r="F137" s="11" t="n">
        <v>357</v>
      </c>
      <c r="G137" s="11" t="n">
        <v>400</v>
      </c>
      <c r="H137" s="11" t="n">
        <v>500</v>
      </c>
      <c r="I137" s="11" t="n">
        <v>600</v>
      </c>
      <c r="J137" s="11" t="n">
        <v>700</v>
      </c>
      <c r="K137" s="11" t="n">
        <v>800</v>
      </c>
      <c r="L137" s="11" t="n">
        <v>900</v>
      </c>
      <c r="M137" s="122" t="n">
        <v>1000</v>
      </c>
    </row>
    <row r="138" customFormat="false" ht="11.8" hidden="false" customHeight="true" outlineLevel="0" collapsed="false">
      <c r="A138" s="11" t="s">
        <v>195</v>
      </c>
      <c r="B138" s="123" t="n">
        <f aca="false">SQRT(B137*$K$134)</f>
        <v>16.9991176120601</v>
      </c>
      <c r="C138" s="123" t="n">
        <f aca="false">SQRT(C137*$K$134)</f>
        <v>24.0403826753507</v>
      </c>
      <c r="D138" s="123" t="n">
        <f aca="false">SQRT(D137*$K$134)</f>
        <v>33.9982352241201</v>
      </c>
      <c r="E138" s="123" t="n">
        <f aca="false">SQRT(E137*$K$134)</f>
        <v>41.639164227106</v>
      </c>
      <c r="F138" s="123" t="n">
        <f aca="false">SQRT(F137*$K$134)</f>
        <v>45.4229655247537</v>
      </c>
      <c r="G138" s="123" t="n">
        <f aca="false">SQRT(G137*$K$134)</f>
        <v>48.0807653507014</v>
      </c>
      <c r="H138" s="123" t="n">
        <f aca="false">SQRT(H137*$K$134)</f>
        <v>53.7559298671924</v>
      </c>
      <c r="I138" s="123" t="n">
        <f aca="false">SQRT(I137*$K$134)</f>
        <v>58.8866707758539</v>
      </c>
      <c r="J138" s="123" t="n">
        <f aca="false">SQRT(J137*$K$134)</f>
        <v>63.6048739818035</v>
      </c>
      <c r="K138" s="123" t="n">
        <f aca="false">SQRT(K137*$K$134)</f>
        <v>67.9964704482403</v>
      </c>
      <c r="L138" s="123" t="n">
        <f aca="false">SQRT(L137*$K$134)</f>
        <v>72.121148026052</v>
      </c>
      <c r="M138" s="124" t="n">
        <f aca="false">SQRT(M137*$K$134)</f>
        <v>76.0223650761604</v>
      </c>
    </row>
    <row r="139" customFormat="false" ht="11.8" hidden="false" customHeight="true" outlineLevel="0" collapsed="false">
      <c r="A139" s="11" t="s">
        <v>196</v>
      </c>
      <c r="B139" s="125" t="n">
        <f aca="false">B138/$K$134</f>
        <v>2.94132914078595</v>
      </c>
      <c r="C139" s="125" t="n">
        <f aca="false">C138/$K$134</f>
        <v>4.1596675623027</v>
      </c>
      <c r="D139" s="125" t="n">
        <f aca="false">D138/$K$134</f>
        <v>5.88265828157191</v>
      </c>
      <c r="E139" s="125" t="n">
        <f aca="false">E138/$K$134</f>
        <v>7.20475556050445</v>
      </c>
      <c r="F139" s="125" t="n">
        <f aca="false">F138/$K$134</f>
        <v>7.85946042658639</v>
      </c>
      <c r="G139" s="125" t="n">
        <f aca="false">G138/$K$134</f>
        <v>8.3193351246054</v>
      </c>
      <c r="H139" s="125" t="n">
        <f aca="false">H138/$K$134</f>
        <v>9.30129943310968</v>
      </c>
      <c r="I139" s="125" t="n">
        <f aca="false">I138/$K$134</f>
        <v>10.1890630272484</v>
      </c>
      <c r="J139" s="125" t="n">
        <f aca="false">J138/$K$134</f>
        <v>11.0054459065552</v>
      </c>
      <c r="K139" s="125" t="n">
        <f aca="false">K138/$K$134</f>
        <v>11.7653165631438</v>
      </c>
      <c r="L139" s="125" t="n">
        <f aca="false">L138/$K$134</f>
        <v>12.4790026869081</v>
      </c>
      <c r="M139" s="126" t="n">
        <f aca="false">M138/$K$134</f>
        <v>13.1540238059969</v>
      </c>
    </row>
    <row r="1048519" customFormat="false" ht="12.85" hidden="false" customHeight="true" outlineLevel="0" collapsed="false"/>
    <row r="1048520" customFormat="false" ht="12.85" hidden="false" customHeight="true" outlineLevel="0" collapsed="false"/>
    <row r="1048521" customFormat="false" ht="12.85" hidden="false" customHeight="true" outlineLevel="0" collapsed="false"/>
    <row r="1048522" customFormat="false" ht="12.85" hidden="false" customHeight="true" outlineLevel="0" collapsed="false"/>
    <row r="1048523" customFormat="false" ht="12.85" hidden="false" customHeight="true" outlineLevel="0" collapsed="false"/>
    <row r="1048524" customFormat="false" ht="12.85" hidden="false" customHeight="true" outlineLevel="0" collapsed="false"/>
    <row r="1048525" customFormat="false" ht="12.85" hidden="false" customHeight="true" outlineLevel="0" collapsed="false"/>
    <row r="1048526" customFormat="false" ht="12.85" hidden="false" customHeight="true" outlineLevel="0" collapsed="false"/>
    <row r="1048527" customFormat="false" ht="12.85" hidden="false" customHeight="true" outlineLevel="0" collapsed="false"/>
    <row r="1048528" customFormat="false" ht="12.85" hidden="false" customHeight="true" outlineLevel="0" collapsed="false"/>
    <row r="1048529" customFormat="false" ht="12.85" hidden="false" customHeight="true" outlineLevel="0" collapsed="false"/>
    <row r="1048530" customFormat="false" ht="12.85" hidden="false" customHeight="true" outlineLevel="0" collapsed="false"/>
    <row r="1048531" customFormat="false" ht="12.85" hidden="false" customHeight="true" outlineLevel="0" collapsed="false"/>
    <row r="1048532" customFormat="false" ht="12.85" hidden="false" customHeight="true" outlineLevel="0" collapsed="false"/>
    <row r="1048533" customFormat="false" ht="12.85" hidden="false" customHeight="true" outlineLevel="0" collapsed="false"/>
    <row r="1048534" customFormat="false" ht="12.85" hidden="false" customHeight="true" outlineLevel="0" collapsed="false"/>
    <row r="1048535" customFormat="false" ht="12.85" hidden="false" customHeight="true" outlineLevel="0" collapsed="false"/>
    <row r="1048536" customFormat="false" ht="12.85" hidden="false" customHeight="true" outlineLevel="0" collapsed="false"/>
    <row r="1048537" customFormat="false" ht="12.85" hidden="false" customHeight="true" outlineLevel="0" collapsed="false"/>
    <row r="1048538" customFormat="false" ht="12.85" hidden="false" customHeight="true" outlineLevel="0" collapsed="false"/>
    <row r="1048539" customFormat="false" ht="12.85" hidden="false" customHeight="true" outlineLevel="0" collapsed="false"/>
    <row r="1048540" customFormat="false" ht="12.85" hidden="false" customHeight="true" outlineLevel="0" collapsed="false"/>
    <row r="1048541" customFormat="false" ht="12.85" hidden="false" customHeight="true" outlineLevel="0" collapsed="false"/>
    <row r="1048542" customFormat="false" ht="12.85" hidden="false" customHeight="true" outlineLevel="0" collapsed="false"/>
    <row r="1048543" customFormat="false" ht="12.85" hidden="false" customHeight="true" outlineLevel="0" collapsed="false"/>
    <row r="1048544" customFormat="false" ht="12.85" hidden="false" customHeight="true" outlineLevel="0" collapsed="false"/>
    <row r="1048545" customFormat="false" ht="12.85" hidden="false" customHeight="true" outlineLevel="0" collapsed="false"/>
    <row r="1048546" customFormat="false" ht="12.85" hidden="false" customHeight="true" outlineLevel="0" collapsed="false"/>
    <row r="1048547" customFormat="false" ht="12.85" hidden="false" customHeight="true" outlineLevel="0" collapsed="false"/>
    <row r="1048548" customFormat="false" ht="12.85" hidden="false" customHeight="true" outlineLevel="0" collapsed="false"/>
    <row r="1048549" customFormat="false" ht="12.85" hidden="false" customHeight="true" outlineLevel="0" collapsed="false"/>
    <row r="1048550" customFormat="false" ht="12.85" hidden="false" customHeight="true" outlineLevel="0" collapsed="false"/>
    <row r="1048551" customFormat="false" ht="12.85" hidden="false" customHeight="true" outlineLevel="0" collapsed="false"/>
    <row r="1048552" customFormat="false" ht="12.85" hidden="false" customHeight="true" outlineLevel="0" collapsed="false"/>
    <row r="1048553" customFormat="false" ht="12.85" hidden="false" customHeight="true" outlineLevel="0" collapsed="false"/>
    <row r="1048554" customFormat="false" ht="12.85" hidden="false" customHeight="true" outlineLevel="0" collapsed="false"/>
    <row r="1048555" customFormat="false" ht="12.85" hidden="false" customHeight="true" outlineLevel="0" collapsed="false"/>
    <row r="1048556" customFormat="false" ht="12.85" hidden="false" customHeight="true" outlineLevel="0" collapsed="false"/>
    <row r="1048557" customFormat="false" ht="12.85" hidden="false" customHeight="true" outlineLevel="0" collapsed="false"/>
    <row r="1048558" customFormat="false" ht="12.85" hidden="false" customHeight="true" outlineLevel="0" collapsed="false"/>
    <row r="1048559" customFormat="false" ht="12.85" hidden="false" customHeight="true" outlineLevel="0" collapsed="false"/>
    <row r="1048560" customFormat="false" ht="12.85" hidden="false" customHeight="true" outlineLevel="0" collapsed="false"/>
    <row r="1048561" customFormat="false" ht="12.85" hidden="false" customHeight="true" outlineLevel="0" collapsed="false"/>
    <row r="1048562" customFormat="false" ht="12.85" hidden="false" customHeight="true" outlineLevel="0" collapsed="false"/>
    <row r="1048563" customFormat="false" ht="12.85" hidden="false" customHeight="true" outlineLevel="0" collapsed="false"/>
    <row r="1048564" customFormat="false" ht="12.85" hidden="false" customHeight="true" outlineLevel="0" collapsed="false"/>
    <row r="1048565" customFormat="false" ht="12.85" hidden="false" customHeight="true" outlineLevel="0" collapsed="false"/>
    <row r="1048566" customFormat="false" ht="12.85" hidden="false" customHeight="true" outlineLevel="0" collapsed="false"/>
    <row r="1048567" customFormat="false" ht="12.85" hidden="false" customHeight="true" outlineLevel="0" collapsed="false"/>
    <row r="1048568" customFormat="false" ht="12.85" hidden="false" customHeight="true" outlineLevel="0" collapsed="false"/>
    <row r="1048569" customFormat="false" ht="12.85" hidden="false" customHeight="true" outlineLevel="0" collapsed="false"/>
    <row r="1048570" customFormat="false" ht="12.85" hidden="false" customHeight="true" outlineLevel="0" collapsed="false"/>
    <row r="1048571" customFormat="false" ht="12.85" hidden="false" customHeight="true" outlineLevel="0" collapsed="false"/>
    <row r="1048572" customFormat="false" ht="12.85" hidden="false" customHeight="true" outlineLevel="0" collapsed="false"/>
    <row r="1048573" customFormat="false" ht="12.85" hidden="false" customHeight="true" outlineLevel="0" collapsed="false"/>
    <row r="1048574" customFormat="false" ht="12.85" hidden="false" customHeight="true" outlineLevel="0" collapsed="false"/>
    <row r="1048575" customFormat="false" ht="12.85" hidden="false" customHeight="true" outlineLevel="0" collapsed="false"/>
    <row r="1048576" customFormat="false" ht="12.85" hidden="false" customHeight="true" outlineLevel="0" collapsed="false"/>
  </sheetData>
  <hyperlinks>
    <hyperlink ref="N2" r:id="rId1" display="GitHub"/>
    <hyperlink ref="N5" r:id="rId2" display=" Gese 2015 "/>
    <hyperlink ref="N7" r:id="rId3" display="+Xie &amp; Kamali 2019"/>
    <hyperlink ref="N8" r:id="rId4" display=" Vac pump "/>
    <hyperlink ref="N11" r:id="rId5" display=" Al2O3 tube "/>
    <hyperlink ref="N15" r:id="rId6" display="+McKubre et al. 2003"/>
    <hyperlink ref="N16" r:id="rId7" display=" Staker 2019 "/>
    <hyperlink ref="N33" r:id="rId8" display=" Kepco EBay "/>
    <hyperlink ref="N35" r:id="rId9" display="+Elgrishi et al. 2017"/>
    <hyperlink ref="N39" r:id="rId10" display=" Qiao and Kamali 2020"/>
    <hyperlink ref="N40" r:id="rId11" display="+Nickel Institute 2014 "/>
    <hyperlink ref="N41" r:id="rId12" display=" Letts  and Hagelstein 2012"/>
    <hyperlink ref="N42" r:id="rId13" display="Fleischmann and Pons 1989"/>
    <hyperlink ref="N43" r:id="rId14" display="+Nohira and Ito 1997"/>
    <hyperlink ref="N44" r:id="rId15" display="+Shin and Liu 2004"/>
    <hyperlink ref="N45" r:id="rId16" display="+Lee et al. 2020"/>
    <hyperlink ref="N48" r:id="rId17" display="+Matula 1979"/>
    <hyperlink ref="N109" r:id="rId18" display=" Omega "/>
    <hyperlink ref="N115" r:id="rId19" display="+Wiley Lib-LiCl"/>
    <hyperlink ref="N116" r:id="rId20" display="Gese 2015"/>
    <hyperlink ref="N119" r:id="rId21" display="+Hogland 2010"/>
    <hyperlink ref="N126" r:id="rId22" display="+Kanthal"/>
  </hyperlink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33335</TotalTime>
  <Application>LibreOffice/7.4.7.2$Windows_X86_64 LibreOffice_project/723314e595e8007d3cf785c16538505a1c878ca5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2009-04-16T11:32:48Z</dcterms:created>
  <dc:creator/>
  <dc:description/>
  <dc:language>en-US</dc:language>
  <cp:lastModifiedBy/>
  <dcterms:modified xsi:type="dcterms:W3CDTF">2023-05-25T13:52:19Z</dcterms:modified>
  <cp:revision>1265</cp:revision>
  <dc:subject/>
  <dc:title/>
</cp:coreProperties>
</file>