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5/Manuscripts/McClure, Patel et al, 2025/New figures and outline/Behavior worksheets/2025-02-11 Ex347/2025-02-11 Ex347 Strongyloides ratti/"/>
    </mc:Choice>
  </mc:AlternateContent>
  <xr:revisionPtr revIDLastSave="0" documentId="13_ncr:1_{8E0D25D1-C4A1-A441-B992-0E7858F9C32B}" xr6:coauthVersionLast="47" xr6:coauthVersionMax="47" xr10:uidLastSave="{00000000-0000-0000-0000-000000000000}"/>
  <bookViews>
    <workbookView xWindow="0" yWindow="500" windowWidth="28800" windowHeight="16380" activeTab="5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Worm 5" sheetId="22" r:id="rId5"/>
    <sheet name="Compile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4" i="22" l="1"/>
  <c r="AG11" i="19"/>
  <c r="AB14" i="22"/>
  <c r="AB7" i="21"/>
  <c r="AB7" i="20"/>
  <c r="AB11" i="19"/>
  <c r="AB10" i="3"/>
  <c r="L5" i="19" l="1"/>
  <c r="AA11" i="19" s="1"/>
  <c r="L4" i="19"/>
  <c r="AC14" i="22"/>
  <c r="Z14" i="22"/>
  <c r="Y14" i="22"/>
  <c r="U14" i="22"/>
  <c r="S14" i="22"/>
  <c r="H14" i="22"/>
  <c r="AD14" i="22" s="1"/>
  <c r="AF14" i="22" s="1"/>
  <c r="E14" i="22"/>
  <c r="D11" i="22"/>
  <c r="D10" i="22"/>
  <c r="D9" i="22"/>
  <c r="D8" i="22"/>
  <c r="D7" i="22"/>
  <c r="D6" i="22"/>
  <c r="L5" i="22"/>
  <c r="AA14" i="22" s="1"/>
  <c r="D5" i="22"/>
  <c r="P4" i="22"/>
  <c r="L4" i="22"/>
  <c r="D4" i="22"/>
  <c r="AC7" i="21"/>
  <c r="Z7" i="21"/>
  <c r="Y7" i="21"/>
  <c r="U7" i="21"/>
  <c r="S7" i="21"/>
  <c r="H7" i="21"/>
  <c r="AD7" i="21" s="1"/>
  <c r="AF7" i="21" s="1"/>
  <c r="E7" i="21"/>
  <c r="P7" i="21"/>
  <c r="L4" i="21"/>
  <c r="AA7" i="21" s="1"/>
  <c r="D4" i="21"/>
  <c r="D7" i="21" s="1"/>
  <c r="AC7" i="20"/>
  <c r="Z7" i="20"/>
  <c r="U7" i="20"/>
  <c r="S7" i="20"/>
  <c r="P7" i="20"/>
  <c r="H7" i="20"/>
  <c r="AD7" i="20" s="1"/>
  <c r="AF7" i="20" s="1"/>
  <c r="E7" i="20"/>
  <c r="L4" i="20"/>
  <c r="AA7" i="20" s="1"/>
  <c r="AC11" i="19"/>
  <c r="Z11" i="19"/>
  <c r="Y11" i="19"/>
  <c r="U11" i="19"/>
  <c r="S11" i="19"/>
  <c r="H11" i="19"/>
  <c r="AD11" i="19" s="1"/>
  <c r="AF11" i="19" s="1"/>
  <c r="E11" i="19"/>
  <c r="D8" i="19"/>
  <c r="D7" i="19"/>
  <c r="D6" i="19"/>
  <c r="D5" i="19"/>
  <c r="D4" i="19"/>
  <c r="P10" i="3"/>
  <c r="L4" i="3"/>
  <c r="AA10" i="3" s="1"/>
  <c r="AC10" i="3"/>
  <c r="D5" i="3"/>
  <c r="D6" i="3"/>
  <c r="D7" i="3"/>
  <c r="D4" i="3"/>
  <c r="Z10" i="3"/>
  <c r="Y10" i="3"/>
  <c r="U10" i="3"/>
  <c r="S10" i="3"/>
  <c r="H10" i="3"/>
  <c r="AD10" i="3" s="1"/>
  <c r="AF10" i="3" s="1"/>
  <c r="E10" i="3"/>
  <c r="L14" i="22" l="1"/>
  <c r="P14" i="22"/>
  <c r="D14" i="22"/>
  <c r="L7" i="21"/>
  <c r="V7" i="21" s="1"/>
  <c r="W7" i="21" s="1"/>
  <c r="X7" i="21" s="1"/>
  <c r="D7" i="20"/>
  <c r="L7" i="20"/>
  <c r="V7" i="20" s="1"/>
  <c r="W7" i="20" s="1"/>
  <c r="X7" i="20" s="1"/>
  <c r="L11" i="19"/>
  <c r="P11" i="19"/>
  <c r="D11" i="19"/>
  <c r="L10" i="3"/>
  <c r="V10" i="3" s="1"/>
  <c r="D10" i="3"/>
  <c r="V14" i="22" l="1"/>
  <c r="W14" i="22" s="1"/>
  <c r="X14" i="22" s="1"/>
  <c r="V11" i="19"/>
  <c r="W11" i="19" s="1"/>
  <c r="X11" i="19" s="1"/>
  <c r="W10" i="3"/>
  <c r="X10" i="3" s="1"/>
</calcChain>
</file>

<file path=xl/sharedStrings.xml><?xml version="1.0" encoding="utf-8"?>
<sst xmlns="http://schemas.openxmlformats.org/spreadsheetml/2006/main" count="176" uniqueCount="27">
  <si>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</si>
  <si>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</si>
  <si>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</si>
  <si>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</si>
  <si>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</si>
  <si>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</si>
  <si>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</si>
  <si>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</si>
  <si>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</si>
  <si>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</si>
  <si>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</si>
  <si>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Total number of attempts</t>
  </si>
  <si>
    <t>Number of aborted attempts</t>
  </si>
  <si>
    <t>Worm ID</t>
  </si>
  <si>
    <t>Total Frames
(placement on skin to penetration or end)</t>
  </si>
  <si>
    <t>% of frames on skin 
spent pushing or puncturing</t>
  </si>
  <si>
    <t>% of frames on skin 
spent crawling</t>
  </si>
  <si>
    <t>% of aborted attempts</t>
  </si>
  <si>
    <t>Visible Frames 
on top of skin</t>
  </si>
  <si>
    <t>Bout count</t>
  </si>
  <si>
    <t>Not visible/Stuck in crevice</t>
  </si>
  <si>
    <t>Time to first push</t>
  </si>
  <si>
    <t>Burrowing time</t>
  </si>
  <si>
    <t>Time to penetration</t>
  </si>
  <si>
    <t>N/A</t>
  </si>
  <si>
    <t>% time spent burrowing</t>
  </si>
  <si>
    <t>Burrowing time before abortion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</si>
</sst>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G10"/>
  <sheetViews>
    <sheetView zoomScale="50" workbookViewId="0">
      <selection activeCell="AB2" sqref="AB2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17.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25</v>
      </c>
      <c r="AC2" s="4" t="s">
        <v>23</v>
      </c>
      <c r="AD2" s="4" t="s">
        <v>11</v>
      </c>
      <c r="AE2" s="4" t="s">
        <v>12</v>
      </c>
      <c r="AF2" s="4" t="s">
        <v>17</v>
      </c>
      <c r="AG2" s="4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9</v>
      </c>
      <c r="C4" s="5">
        <v>11</v>
      </c>
      <c r="D4" s="5">
        <f>(C4-B4)+1</f>
        <v>3</v>
      </c>
      <c r="E4" s="8">
        <v>1</v>
      </c>
      <c r="G4" s="7">
        <v>59</v>
      </c>
      <c r="H4" s="8">
        <v>1</v>
      </c>
      <c r="J4" s="7">
        <v>60</v>
      </c>
      <c r="K4" s="5">
        <v>171</v>
      </c>
      <c r="L4" s="8">
        <f>(K4-J4)+1</f>
        <v>112</v>
      </c>
      <c r="N4" s="7"/>
      <c r="P4" s="8"/>
      <c r="R4" s="7">
        <v>172</v>
      </c>
      <c r="S4" s="8">
        <v>1</v>
      </c>
      <c r="U4" s="5">
        <v>172</v>
      </c>
    </row>
    <row r="5" spans="2:33" x14ac:dyDescent="0.3">
      <c r="B5" s="7">
        <v>15</v>
      </c>
      <c r="C5" s="5">
        <v>15</v>
      </c>
      <c r="D5" s="5">
        <f t="shared" ref="D5:D7" si="0">(C5-B5)+1</f>
        <v>1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3" x14ac:dyDescent="0.3">
      <c r="B6" s="7">
        <v>26</v>
      </c>
      <c r="C6" s="5">
        <v>47</v>
      </c>
      <c r="D6" s="5">
        <f t="shared" si="0"/>
        <v>22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7">
        <v>50</v>
      </c>
      <c r="C7" s="5">
        <v>58</v>
      </c>
      <c r="D7" s="5">
        <f t="shared" si="0"/>
        <v>9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9"/>
      <c r="C8" s="10"/>
      <c r="D8" s="10"/>
      <c r="E8" s="11"/>
      <c r="G8" s="9"/>
      <c r="H8" s="11"/>
      <c r="J8" s="9"/>
      <c r="K8" s="10"/>
      <c r="L8" s="11"/>
      <c r="N8" s="9"/>
      <c r="O8" s="10"/>
      <c r="P8" s="11"/>
      <c r="R8" s="9"/>
      <c r="S8" s="11"/>
    </row>
    <row r="10" spans="2:33" x14ac:dyDescent="0.3">
      <c r="D10" s="5">
        <f>SUM(D4:D8)</f>
        <v>35</v>
      </c>
      <c r="E10" s="5">
        <f>SUM(E4:E8)</f>
        <v>4</v>
      </c>
      <c r="H10" s="5">
        <f>SUM(H4:H8)</f>
        <v>1</v>
      </c>
      <c r="L10" s="5">
        <f>SUM(L4:L8)</f>
        <v>112</v>
      </c>
      <c r="P10" s="5">
        <f>SUM(P4:P8)</f>
        <v>0</v>
      </c>
      <c r="S10" s="5">
        <f>SUM(S4:S8)</f>
        <v>1</v>
      </c>
      <c r="U10" s="5">
        <f>SUM(U4:U8)</f>
        <v>172</v>
      </c>
      <c r="V10" s="5">
        <f>U10-(L10+P10+S10)</f>
        <v>59</v>
      </c>
      <c r="W10" s="6">
        <f>((D10+H10)/V10)*100</f>
        <v>61.016949152542374</v>
      </c>
      <c r="X10" s="6">
        <f>100-W10</f>
        <v>38.983050847457626</v>
      </c>
      <c r="Y10" s="6">
        <f>B4/120</f>
        <v>7.4999999999999997E-2</v>
      </c>
      <c r="Z10" s="6">
        <f>G4/120</f>
        <v>0.49166666666666664</v>
      </c>
      <c r="AA10" s="6">
        <f>(L4+2)/120</f>
        <v>0.95</v>
      </c>
      <c r="AB10" s="6">
        <f>((L10+2)/(U10-P10))*100</f>
        <v>66.279069767441854</v>
      </c>
      <c r="AC10" s="6">
        <f>R4/120</f>
        <v>1.4333333333333333</v>
      </c>
      <c r="AD10" s="6">
        <f>H10</f>
        <v>1</v>
      </c>
      <c r="AE10" s="6">
        <v>0</v>
      </c>
      <c r="AF10" s="6">
        <f>(AE10/AD10)*100</f>
        <v>0</v>
      </c>
      <c r="AG10" s="5" t="s">
        <v>24</v>
      </c>
    </row>
  </sheetData>
  <mergeCells count="5">
    <mergeCell ref="R2:S2"/>
    <mergeCell ref="B2:E2"/>
    <mergeCell ref="G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G11"/>
  <sheetViews>
    <sheetView zoomScale="50" workbookViewId="0">
      <selection activeCell="W11" sqref="W11:AG11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17.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25</v>
      </c>
      <c r="AC2" s="4" t="s">
        <v>23</v>
      </c>
      <c r="AD2" s="4" t="s">
        <v>11</v>
      </c>
      <c r="AE2" s="4" t="s">
        <v>12</v>
      </c>
      <c r="AF2" s="4" t="s">
        <v>17</v>
      </c>
      <c r="AG2" s="4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3</v>
      </c>
      <c r="C4" s="5">
        <v>5</v>
      </c>
      <c r="D4" s="5">
        <f>(C4-B4)+1</f>
        <v>3</v>
      </c>
      <c r="E4" s="8">
        <v>1</v>
      </c>
      <c r="G4" s="7">
        <v>80</v>
      </c>
      <c r="H4" s="8">
        <v>1</v>
      </c>
      <c r="J4" s="7">
        <v>81</v>
      </c>
      <c r="K4" s="5">
        <v>84</v>
      </c>
      <c r="L4" s="8">
        <f>(K4-J4)+1</f>
        <v>4</v>
      </c>
      <c r="N4" s="7"/>
      <c r="P4" s="8"/>
      <c r="R4" s="7">
        <v>292</v>
      </c>
      <c r="S4" s="8">
        <v>1</v>
      </c>
      <c r="U4" s="5">
        <v>292</v>
      </c>
    </row>
    <row r="5" spans="2:33" x14ac:dyDescent="0.3">
      <c r="B5" s="7">
        <v>7</v>
      </c>
      <c r="C5" s="5">
        <v>8</v>
      </c>
      <c r="D5" s="5">
        <f t="shared" ref="D5:D8" si="0">(C5-B5)+1</f>
        <v>2</v>
      </c>
      <c r="E5" s="8">
        <v>1</v>
      </c>
      <c r="G5" s="7">
        <v>93</v>
      </c>
      <c r="H5" s="8">
        <v>1</v>
      </c>
      <c r="J5" s="7">
        <v>94</v>
      </c>
      <c r="K5" s="5">
        <v>291</v>
      </c>
      <c r="L5" s="8">
        <f>(K5-J5)+1</f>
        <v>198</v>
      </c>
      <c r="N5" s="7"/>
      <c r="P5" s="8"/>
      <c r="R5" s="7"/>
      <c r="S5" s="8"/>
    </row>
    <row r="6" spans="2:33" x14ac:dyDescent="0.3">
      <c r="B6" s="7">
        <v>24</v>
      </c>
      <c r="C6" s="5">
        <v>24</v>
      </c>
      <c r="D6" s="5">
        <f t="shared" si="0"/>
        <v>1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7">
        <v>30</v>
      </c>
      <c r="C7" s="5">
        <v>30</v>
      </c>
      <c r="D7" s="5">
        <f t="shared" si="0"/>
        <v>1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32</v>
      </c>
      <c r="C8" s="5">
        <v>79</v>
      </c>
      <c r="D8" s="5">
        <f t="shared" si="0"/>
        <v>48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9"/>
      <c r="C9" s="10"/>
      <c r="D9" s="10"/>
      <c r="E9" s="11"/>
      <c r="G9" s="9"/>
      <c r="H9" s="11"/>
      <c r="J9" s="9"/>
      <c r="K9" s="10"/>
      <c r="L9" s="11"/>
      <c r="N9" s="9"/>
      <c r="O9" s="10"/>
      <c r="P9" s="11"/>
      <c r="R9" s="9"/>
      <c r="S9" s="11"/>
    </row>
    <row r="11" spans="2:33" x14ac:dyDescent="0.3">
      <c r="D11" s="5">
        <f>SUM(D4:D9)</f>
        <v>55</v>
      </c>
      <c r="E11" s="5">
        <f>SUM(E4:E9)</f>
        <v>5</v>
      </c>
      <c r="H11" s="5">
        <f>SUM(H4:H9)</f>
        <v>2</v>
      </c>
      <c r="L11" s="5">
        <f>SUM(L4:L9)</f>
        <v>202</v>
      </c>
      <c r="P11" s="5">
        <f>SUM(P4:P9)</f>
        <v>0</v>
      </c>
      <c r="S11" s="5">
        <f>SUM(S4:S9)</f>
        <v>1</v>
      </c>
      <c r="U11" s="5">
        <f>SUM(U4:U9)</f>
        <v>292</v>
      </c>
      <c r="V11" s="5">
        <f>U11-(L11+P11+S11)</f>
        <v>89</v>
      </c>
      <c r="W11" s="6">
        <f>((D11+H11)/V11)*100</f>
        <v>64.044943820224717</v>
      </c>
      <c r="X11" s="6">
        <f>100-W11</f>
        <v>35.955056179775283</v>
      </c>
      <c r="Y11" s="6">
        <f>B4/120</f>
        <v>2.5000000000000001E-2</v>
      </c>
      <c r="Z11" s="6">
        <f>G4/120</f>
        <v>0.66666666666666663</v>
      </c>
      <c r="AA11" s="6">
        <f>(L5+2)/120</f>
        <v>1.6666666666666667</v>
      </c>
      <c r="AB11" s="6">
        <f>((L11+2)/(U11-P11))*100</f>
        <v>69.863013698630141</v>
      </c>
      <c r="AC11" s="6">
        <f>R4/120</f>
        <v>2.4333333333333331</v>
      </c>
      <c r="AD11" s="6">
        <f>H11</f>
        <v>2</v>
      </c>
      <c r="AE11" s="6">
        <v>1</v>
      </c>
      <c r="AF11" s="6">
        <f>(AE11/AD11)*100</f>
        <v>50</v>
      </c>
      <c r="AG11" s="6">
        <f>AVERAGE(L4+1)/120</f>
        <v>4.1666666666666664E-2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G7"/>
  <sheetViews>
    <sheetView zoomScale="56" workbookViewId="0">
      <selection activeCell="W7" sqref="W7:AG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16.16406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25</v>
      </c>
      <c r="AC2" s="4" t="s">
        <v>23</v>
      </c>
      <c r="AD2" s="4" t="s">
        <v>11</v>
      </c>
      <c r="AE2" s="4" t="s">
        <v>12</v>
      </c>
      <c r="AF2" s="4" t="s">
        <v>17</v>
      </c>
      <c r="AG2" s="4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/>
      <c r="E4" s="8"/>
      <c r="G4" s="7">
        <v>9</v>
      </c>
      <c r="H4" s="8">
        <v>1</v>
      </c>
      <c r="J4" s="7">
        <v>10</v>
      </c>
      <c r="K4" s="5">
        <v>57</v>
      </c>
      <c r="L4" s="8">
        <f>(K4-J4)+1</f>
        <v>48</v>
      </c>
      <c r="N4" s="7"/>
      <c r="P4" s="8"/>
      <c r="R4" s="7">
        <v>58</v>
      </c>
      <c r="S4" s="8">
        <v>1</v>
      </c>
      <c r="U4" s="5">
        <v>58</v>
      </c>
    </row>
    <row r="5" spans="2:33" x14ac:dyDescent="0.3">
      <c r="B5" s="9"/>
      <c r="C5" s="10"/>
      <c r="D5" s="10"/>
      <c r="E5" s="11"/>
      <c r="G5" s="9"/>
      <c r="H5" s="11"/>
      <c r="J5" s="9"/>
      <c r="K5" s="10"/>
      <c r="L5" s="11"/>
      <c r="N5" s="9"/>
      <c r="O5" s="10"/>
      <c r="P5" s="11"/>
      <c r="R5" s="9"/>
      <c r="S5" s="11"/>
    </row>
    <row r="7" spans="2:33" x14ac:dyDescent="0.3">
      <c r="D7" s="5">
        <f>SUM(D4:D5)</f>
        <v>0</v>
      </c>
      <c r="E7" s="5">
        <f>SUM(E4:E5)</f>
        <v>0</v>
      </c>
      <c r="H7" s="5">
        <f>SUM(H4:H5)</f>
        <v>1</v>
      </c>
      <c r="L7" s="5">
        <f>SUM(L4:L5)</f>
        <v>48</v>
      </c>
      <c r="P7" s="5">
        <f>SUM(P4:P5)</f>
        <v>0</v>
      </c>
      <c r="S7" s="5">
        <f>SUM(S4:S5)</f>
        <v>1</v>
      </c>
      <c r="U7" s="5">
        <f>SUM(U4:U5)</f>
        <v>58</v>
      </c>
      <c r="V7" s="5">
        <f>U7-(L7+P7+S7)</f>
        <v>9</v>
      </c>
      <c r="W7" s="6">
        <f>((D7+H7)/V7)*100</f>
        <v>11.111111111111111</v>
      </c>
      <c r="X7" s="6">
        <f>100-W7</f>
        <v>88.888888888888886</v>
      </c>
      <c r="Y7" s="6" t="s">
        <v>24</v>
      </c>
      <c r="Z7" s="6">
        <f>G4/120</f>
        <v>7.4999999999999997E-2</v>
      </c>
      <c r="AA7" s="6">
        <f>(L4+2)/120</f>
        <v>0.41666666666666669</v>
      </c>
      <c r="AB7" s="6">
        <f>((L7+2)/(U7-P7))*100</f>
        <v>86.206896551724128</v>
      </c>
      <c r="AC7" s="6">
        <f>R4/120</f>
        <v>0.48333333333333334</v>
      </c>
      <c r="AD7" s="6">
        <f>H7</f>
        <v>1</v>
      </c>
      <c r="AE7" s="6">
        <v>0</v>
      </c>
      <c r="AF7" s="6">
        <f>(AE7/AD7)*100</f>
        <v>0</v>
      </c>
      <c r="AG7" s="5" t="s">
        <v>24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G7"/>
  <sheetViews>
    <sheetView zoomScale="56" workbookViewId="0">
      <selection activeCell="W7" sqref="W7:AG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16.16406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25</v>
      </c>
      <c r="AC2" s="4" t="s">
        <v>23</v>
      </c>
      <c r="AD2" s="4" t="s">
        <v>11</v>
      </c>
      <c r="AE2" s="4" t="s">
        <v>12</v>
      </c>
      <c r="AF2" s="4" t="s">
        <v>17</v>
      </c>
      <c r="AG2" s="4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10</v>
      </c>
      <c r="C4" s="5">
        <v>13</v>
      </c>
      <c r="D4" s="5">
        <f>(C4-B4)+1</f>
        <v>4</v>
      </c>
      <c r="E4" s="8">
        <v>1</v>
      </c>
      <c r="G4" s="7">
        <v>14</v>
      </c>
      <c r="H4" s="8">
        <v>1</v>
      </c>
      <c r="J4" s="7">
        <v>15</v>
      </c>
      <c r="K4" s="5">
        <v>241</v>
      </c>
      <c r="L4" s="8">
        <f>(K4-J4)+1</f>
        <v>227</v>
      </c>
      <c r="N4" s="7"/>
      <c r="P4" s="8">
        <v>0</v>
      </c>
      <c r="R4" s="7">
        <v>242</v>
      </c>
      <c r="S4" s="8">
        <v>1</v>
      </c>
      <c r="U4" s="5">
        <v>242</v>
      </c>
    </row>
    <row r="5" spans="2:33" x14ac:dyDescent="0.3">
      <c r="B5" s="9"/>
      <c r="C5" s="10"/>
      <c r="D5" s="10"/>
      <c r="E5" s="11"/>
      <c r="G5" s="9"/>
      <c r="H5" s="11"/>
      <c r="J5" s="9"/>
      <c r="K5" s="10"/>
      <c r="L5" s="11"/>
      <c r="N5" s="9"/>
      <c r="O5" s="10"/>
      <c r="P5" s="11"/>
      <c r="R5" s="9"/>
      <c r="S5" s="11"/>
    </row>
    <row r="7" spans="2:33" x14ac:dyDescent="0.3">
      <c r="D7" s="5">
        <f>SUM(D4:D5)</f>
        <v>4</v>
      </c>
      <c r="E7" s="5">
        <f>SUM(E4:E5)</f>
        <v>1</v>
      </c>
      <c r="H7" s="5">
        <f>SUM(H4:H5)</f>
        <v>1</v>
      </c>
      <c r="L7" s="5">
        <f>SUM(L4:L5)</f>
        <v>227</v>
      </c>
      <c r="P7" s="5">
        <f>SUM(P4:P5)</f>
        <v>0</v>
      </c>
      <c r="S7" s="5">
        <f>SUM(S4:S5)</f>
        <v>1</v>
      </c>
      <c r="U7" s="5">
        <f>SUM(U4:U5)</f>
        <v>242</v>
      </c>
      <c r="V7" s="5">
        <f>U7-(L7+P7+S7)</f>
        <v>14</v>
      </c>
      <c r="W7" s="6">
        <f>((D7+H7)/V7)*100</f>
        <v>35.714285714285715</v>
      </c>
      <c r="X7" s="6">
        <f>100-W7</f>
        <v>64.285714285714278</v>
      </c>
      <c r="Y7" s="6">
        <f>B4/120</f>
        <v>8.3333333333333329E-2</v>
      </c>
      <c r="Z7" s="6">
        <f>G4/120</f>
        <v>0.11666666666666667</v>
      </c>
      <c r="AA7" s="6">
        <f>(L4+2)/120</f>
        <v>1.9083333333333334</v>
      </c>
      <c r="AB7" s="6">
        <f>((L7+2)/(U7-P7))*100</f>
        <v>94.628099173553721</v>
      </c>
      <c r="AC7" s="6">
        <f>R4/120</f>
        <v>2.0166666666666666</v>
      </c>
      <c r="AD7" s="6">
        <f>H7</f>
        <v>1</v>
      </c>
      <c r="AE7" s="6">
        <v>0</v>
      </c>
      <c r="AF7" s="6">
        <f>(AE7/AD7)*100</f>
        <v>0</v>
      </c>
      <c r="AG7" s="5" t="s">
        <v>24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G14"/>
  <sheetViews>
    <sheetView zoomScale="56" workbookViewId="0">
      <selection activeCell="W14" sqref="W14:AG14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16.16406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25</v>
      </c>
      <c r="AC2" s="4" t="s">
        <v>23</v>
      </c>
      <c r="AD2" s="4" t="s">
        <v>11</v>
      </c>
      <c r="AE2" s="4" t="s">
        <v>12</v>
      </c>
      <c r="AF2" s="4" t="s">
        <v>17</v>
      </c>
      <c r="AG2" s="4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2</v>
      </c>
      <c r="C4" s="5">
        <v>4</v>
      </c>
      <c r="D4" s="5">
        <f>(C4-B4)+1</f>
        <v>3</v>
      </c>
      <c r="E4" s="8">
        <v>1</v>
      </c>
      <c r="G4" s="7">
        <v>151</v>
      </c>
      <c r="H4" s="8">
        <v>1</v>
      </c>
      <c r="J4" s="7">
        <v>152</v>
      </c>
      <c r="K4" s="5">
        <v>204</v>
      </c>
      <c r="L4" s="8">
        <f>(K4-J4)+1</f>
        <v>53</v>
      </c>
      <c r="N4" s="7">
        <v>118</v>
      </c>
      <c r="O4" s="5">
        <v>121</v>
      </c>
      <c r="P4" s="8">
        <f>(O4-N4)+1</f>
        <v>4</v>
      </c>
      <c r="R4" s="7">
        <v>251</v>
      </c>
      <c r="S4" s="8">
        <v>1</v>
      </c>
      <c r="U4" s="5">
        <v>251</v>
      </c>
    </row>
    <row r="5" spans="2:33" x14ac:dyDescent="0.3">
      <c r="B5" s="7">
        <v>9</v>
      </c>
      <c r="C5" s="5">
        <v>11</v>
      </c>
      <c r="D5" s="5">
        <f t="shared" ref="D5:D11" si="0">(C5-B5)+1</f>
        <v>3</v>
      </c>
      <c r="E5" s="8">
        <v>1</v>
      </c>
      <c r="G5" s="7">
        <v>214</v>
      </c>
      <c r="H5" s="8">
        <v>1</v>
      </c>
      <c r="J5" s="7">
        <v>214</v>
      </c>
      <c r="K5" s="5">
        <v>250</v>
      </c>
      <c r="L5" s="8">
        <f t="shared" ref="L5" si="1">(K5-J5)+1</f>
        <v>37</v>
      </c>
      <c r="N5" s="7"/>
      <c r="P5" s="8"/>
      <c r="R5" s="7"/>
      <c r="S5" s="8"/>
    </row>
    <row r="6" spans="2:33" x14ac:dyDescent="0.3">
      <c r="B6" s="7">
        <v>18</v>
      </c>
      <c r="C6" s="5">
        <v>22</v>
      </c>
      <c r="D6" s="5">
        <f t="shared" si="0"/>
        <v>5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7">
        <v>29</v>
      </c>
      <c r="C7" s="5">
        <v>78</v>
      </c>
      <c r="D7" s="5">
        <f t="shared" si="0"/>
        <v>50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81</v>
      </c>
      <c r="C8" s="5">
        <v>108</v>
      </c>
      <c r="D8" s="5">
        <f t="shared" si="0"/>
        <v>28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113</v>
      </c>
      <c r="C9" s="5">
        <v>117</v>
      </c>
      <c r="D9" s="5">
        <f t="shared" si="0"/>
        <v>5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123</v>
      </c>
      <c r="C10" s="5">
        <v>150</v>
      </c>
      <c r="D10" s="5">
        <f t="shared" si="0"/>
        <v>28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210</v>
      </c>
      <c r="C11" s="5">
        <v>213</v>
      </c>
      <c r="D11" s="5">
        <f t="shared" si="0"/>
        <v>4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9"/>
      <c r="C12" s="10"/>
      <c r="D12" s="10"/>
      <c r="E12" s="11"/>
      <c r="G12" s="9"/>
      <c r="H12" s="11"/>
      <c r="J12" s="9"/>
      <c r="K12" s="10"/>
      <c r="L12" s="11"/>
      <c r="N12" s="9"/>
      <c r="O12" s="10"/>
      <c r="P12" s="11"/>
      <c r="R12" s="9"/>
      <c r="S12" s="11"/>
    </row>
    <row r="14" spans="2:33" x14ac:dyDescent="0.3">
      <c r="D14" s="5">
        <f>SUM(D4:D12)</f>
        <v>126</v>
      </c>
      <c r="E14" s="5">
        <f>SUM(E4:E12)</f>
        <v>8</v>
      </c>
      <c r="H14" s="5">
        <f>SUM(H4:H12)</f>
        <v>2</v>
      </c>
      <c r="L14" s="5">
        <f>SUM(L4:L12)</f>
        <v>90</v>
      </c>
      <c r="P14" s="5">
        <f>SUM(P4:P12)</f>
        <v>4</v>
      </c>
      <c r="S14" s="5">
        <f>SUM(S4:S12)</f>
        <v>1</v>
      </c>
      <c r="U14" s="5">
        <f>SUM(U4:U12)</f>
        <v>251</v>
      </c>
      <c r="V14" s="5">
        <f>U14-(L14+P14+S14)</f>
        <v>156</v>
      </c>
      <c r="W14" s="6">
        <f>((D14+H14)/V14)*100</f>
        <v>82.051282051282044</v>
      </c>
      <c r="X14" s="6">
        <f>100-W14</f>
        <v>17.948717948717956</v>
      </c>
      <c r="Y14" s="6">
        <f>B4/120</f>
        <v>1.6666666666666666E-2</v>
      </c>
      <c r="Z14" s="6">
        <f>G4/120</f>
        <v>1.2583333333333333</v>
      </c>
      <c r="AA14" s="6">
        <f>(L5+2)/120</f>
        <v>0.32500000000000001</v>
      </c>
      <c r="AB14" s="6">
        <f>((L14+2)/(U14-P14))*100</f>
        <v>37.246963562753038</v>
      </c>
      <c r="AC14" s="6">
        <f>R4/120</f>
        <v>2.0916666666666668</v>
      </c>
      <c r="AD14" s="6">
        <f>H14</f>
        <v>2</v>
      </c>
      <c r="AE14" s="6">
        <v>1</v>
      </c>
      <c r="AF14" s="6">
        <f>(AE14/AD14)*100</f>
        <v>50</v>
      </c>
      <c r="AG14" s="6">
        <f>AVERAGE(L4+1)/120</f>
        <v>0.45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K7"/>
  <sheetViews>
    <sheetView tabSelected="1" workbookViewId="0">
      <selection activeCell="N8" sqref="N8"/>
    </sheetView>
  </sheetViews>
  <sheetFormatPr baseColWidth="10" defaultRowHeight="15" x14ac:dyDescent="0.2"/>
  <cols>
    <col min="1" max="1" width="3.33203125" customWidth="1"/>
    <col min="9" max="9" width="12.83203125" customWidth="1"/>
  </cols>
  <sheetData>
    <row r="1" spans="2:11" ht="11" customHeight="1" x14ac:dyDescent="0.2"/>
    <row r="2" spans="2:11" ht="80" x14ac:dyDescent="0.2">
      <c r="B2" s="2" t="s">
        <v>13</v>
      </c>
      <c r="C2" s="1" t="s">
        <v>15</v>
      </c>
      <c r="D2" s="1" t="s">
        <v>10</v>
      </c>
      <c r="E2" s="1" t="s">
        <v>22</v>
      </c>
      <c r="F2" s="1" t="s">
        <v>25</v>
      </c>
      <c r="G2" s="1" t="s">
        <v>23</v>
      </c>
      <c r="H2" s="1" t="s">
        <v>12</v>
      </c>
      <c r="I2" s="1"/>
      <c r="J2" s="1"/>
      <c r="K2" s="1"/>
    </row>
    <row r="3" spans="2:11" x14ac:dyDescent="0.2">
      <c r="B3">
        <v>1</v>
      </c>
      <c r="C3" s="18">
        <v>61.016949152542374</v>
      </c>
      <c r="D3" s="18">
        <v>0.49166666666666664</v>
      </c>
      <c r="E3" s="18">
        <v>0.95</v>
      </c>
      <c r="F3" s="18">
        <v>66.279069767441854</v>
      </c>
      <c r="G3" s="18">
        <v>1.4333333333333333</v>
      </c>
      <c r="H3" s="18">
        <v>0</v>
      </c>
    </row>
    <row r="4" spans="2:11" x14ac:dyDescent="0.2">
      <c r="B4">
        <v>2</v>
      </c>
      <c r="C4" s="18">
        <v>64.044943820224717</v>
      </c>
      <c r="D4" s="18">
        <v>0.66666666666666663</v>
      </c>
      <c r="E4" s="18">
        <v>1.6666666666666667</v>
      </c>
      <c r="F4" s="18">
        <v>69.863013698630141</v>
      </c>
      <c r="G4" s="18">
        <v>2.4333333333333331</v>
      </c>
      <c r="H4" s="18">
        <v>1</v>
      </c>
    </row>
    <row r="5" spans="2:11" x14ac:dyDescent="0.2">
      <c r="B5">
        <v>3</v>
      </c>
      <c r="C5" s="18">
        <v>11.111111111111111</v>
      </c>
      <c r="D5" s="18">
        <v>7.4999999999999997E-2</v>
      </c>
      <c r="E5" s="18">
        <v>0.41666666666666669</v>
      </c>
      <c r="F5" s="18">
        <v>86.206896551724128</v>
      </c>
      <c r="G5" s="18">
        <v>0.48333333333333334</v>
      </c>
      <c r="H5" s="18">
        <v>0</v>
      </c>
    </row>
    <row r="6" spans="2:11" x14ac:dyDescent="0.2">
      <c r="B6">
        <v>4</v>
      </c>
      <c r="C6" s="18">
        <v>35.714285714285715</v>
      </c>
      <c r="D6" s="18">
        <v>0.11666666666666667</v>
      </c>
      <c r="E6" s="18">
        <v>1.9083333333333334</v>
      </c>
      <c r="F6" s="18">
        <v>94.628099173553721</v>
      </c>
      <c r="G6" s="18">
        <v>2.0166666666666666</v>
      </c>
      <c r="H6" s="18">
        <v>0</v>
      </c>
    </row>
    <row r="7" spans="2:11" x14ac:dyDescent="0.2">
      <c r="B7">
        <v>5</v>
      </c>
      <c r="C7" s="18">
        <v>82.051282051282044</v>
      </c>
      <c r="D7" s="18">
        <v>1.2583333333333333</v>
      </c>
      <c r="E7" s="18">
        <v>0.32500000000000001</v>
      </c>
      <c r="F7" s="18">
        <v>37.246963562753038</v>
      </c>
      <c r="G7" s="18">
        <v>2.0916666666666668</v>
      </c>
      <c r="H7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Worm 1</vt:lpstr>
      <vt:lpstr>Worm 2</vt:lpstr>
      <vt:lpstr>Worm 3</vt:lpstr>
      <vt:lpstr>Worm 4</vt:lpstr>
      <vt:lpstr>Worm 5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2025-04-29T01:35:56Z</dcterms:modified>
</cp:coreProperties>
</file>