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Library/CloudStorage/Box-Box/Lab_Hallem/Ruhi/Abell et al, 2025 Behavior worksheets/Rodent skin/2025-02-11 Ex347/2025-02-11 Ex347 Strongyloides ratti/"/>
    </mc:Choice>
  </mc:AlternateContent>
  <xr:revisionPtr revIDLastSave="0" documentId="13_ncr:1_{179E5EB8-DB79-8A40-B7F7-AA32082657C1}" xr6:coauthVersionLast="47" xr6:coauthVersionMax="47" xr10:uidLastSave="{00000000-0000-0000-0000-000000000000}"/>
  <bookViews>
    <workbookView xWindow="840" yWindow="1460" windowWidth="27260" windowHeight="14000" activeTab="5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Compil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2" l="1"/>
  <c r="E5" i="22"/>
  <c r="E4" i="22"/>
  <c r="E14" i="21"/>
  <c r="E10" i="21"/>
  <c r="E7" i="21"/>
  <c r="E6" i="21"/>
  <c r="E5" i="21"/>
  <c r="E8" i="21"/>
  <c r="E9" i="21"/>
  <c r="E4" i="21"/>
  <c r="E9" i="20"/>
  <c r="E5" i="20"/>
  <c r="E4" i="20"/>
  <c r="AD9" i="22" l="1"/>
  <c r="AA9" i="22"/>
  <c r="Z9" i="22"/>
  <c r="V9" i="22"/>
  <c r="T9" i="22"/>
  <c r="I9" i="22"/>
  <c r="AE9" i="22" s="1"/>
  <c r="AG9" i="22" s="1"/>
  <c r="F9" i="22"/>
  <c r="D6" i="22"/>
  <c r="D5" i="22"/>
  <c r="M4" i="22"/>
  <c r="AB9" i="22" s="1"/>
  <c r="D4" i="22"/>
  <c r="AA14" i="21"/>
  <c r="Z14" i="21"/>
  <c r="V14" i="21"/>
  <c r="T14" i="21"/>
  <c r="I14" i="21"/>
  <c r="AE14" i="21" s="1"/>
  <c r="AG14" i="21" s="1"/>
  <c r="F14" i="21"/>
  <c r="D11" i="21"/>
  <c r="D10" i="21"/>
  <c r="D9" i="21"/>
  <c r="D8" i="21"/>
  <c r="M7" i="21"/>
  <c r="D7" i="21"/>
  <c r="M6" i="21"/>
  <c r="D6" i="21"/>
  <c r="Q5" i="21"/>
  <c r="M5" i="21"/>
  <c r="D5" i="21"/>
  <c r="Q4" i="21"/>
  <c r="M4" i="21"/>
  <c r="AH14" i="21" s="1"/>
  <c r="D4" i="21"/>
  <c r="AD9" i="20"/>
  <c r="AA9" i="20"/>
  <c r="Z9" i="20"/>
  <c r="V9" i="20"/>
  <c r="T9" i="20"/>
  <c r="Q9" i="20"/>
  <c r="I9" i="20"/>
  <c r="AE9" i="20" s="1"/>
  <c r="AG9" i="20" s="1"/>
  <c r="F9" i="20"/>
  <c r="D6" i="20"/>
  <c r="M5" i="20"/>
  <c r="D5" i="20"/>
  <c r="M4" i="20"/>
  <c r="AH9" i="20" s="1"/>
  <c r="D4" i="20"/>
  <c r="AB9" i="20" l="1"/>
  <c r="Q9" i="22"/>
  <c r="M9" i="22"/>
  <c r="AC9" i="22" s="1"/>
  <c r="D9" i="22"/>
  <c r="Q14" i="21"/>
  <c r="M14" i="21"/>
  <c r="D14" i="21"/>
  <c r="D9" i="20"/>
  <c r="M9" i="20"/>
  <c r="AC14" i="21" l="1"/>
  <c r="W9" i="20"/>
  <c r="AC9" i="20"/>
  <c r="W9" i="22"/>
  <c r="X9" i="22" s="1"/>
  <c r="Y9" i="22" s="1"/>
  <c r="W14" i="21"/>
  <c r="X14" i="21" s="1"/>
  <c r="Y14" i="21" s="1"/>
  <c r="X9" i="20"/>
  <c r="Y9" i="20" s="1"/>
</calcChain>
</file>

<file path=xl/sharedStrings.xml><?xml version="1.0" encoding="utf-8"?>
<sst xmlns="http://schemas.openxmlformats.org/spreadsheetml/2006/main" count="117" uniqueCount="30">
  <si>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</si>
  <si>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</si>
  <si>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</si>
  <si>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</si>
  <si>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</si>
  <si>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</si>
  <si>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</si>
  <si>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</si>
  <si>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</si>
  <si>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</si>
  <si>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</si>
  <si>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</si>
  <si>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</si>
  <si>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</si>
  <si>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</si>
  <si>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</si>
  <si>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</si>
  <si>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</si>
  <si>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</si>
  <si>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</si>
  <si>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</si>
  <si>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</si>
  <si>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</si>
  <si>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</si>
  <si>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N/A</t>
  </si>
  <si>
    <t>Burrowing time before abortion</t>
  </si>
  <si>
    <t>% time spent burrowing</t>
  </si>
  <si>
    <t>Punctured at start; exclude</t>
  </si>
  <si>
    <t>Crawled off edge</t>
  </si>
  <si>
    <t>Interpush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</si>
</sst>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F2"/>
  <sheetViews>
    <sheetView zoomScale="50" workbookViewId="0">
      <selection activeCell="B2" sqref="B2"/>
    </sheetView>
  </sheetViews>
  <sheetFormatPr baseColWidth="10" defaultColWidth="8.83203125" defaultRowHeight="24" x14ac:dyDescent="0.3"/>
  <cols>
    <col min="1" max="22" width="8.83203125" style="5"/>
    <col min="23" max="28" width="8.83203125" style="6"/>
    <col min="29" max="31" width="8.83203125" style="5"/>
    <col min="32" max="32" width="8.83203125" style="6"/>
    <col min="33" max="16384" width="8.83203125" style="5"/>
  </cols>
  <sheetData>
    <row r="2" spans="2:2" x14ac:dyDescent="0.3">
      <c r="B2" s="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C2"/>
  <sheetViews>
    <sheetView zoomScale="50" workbookViewId="0">
      <selection activeCell="C17" sqref="C17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2:2" x14ac:dyDescent="0.3">
      <c r="B2" s="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H9"/>
  <sheetViews>
    <sheetView zoomScale="56" workbookViewId="0">
      <selection activeCell="E3" sqref="E3:E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4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16.1640625" style="5" bestFit="1" customWidth="1"/>
    <col min="35" max="16384" width="8.83203125" style="5"/>
  </cols>
  <sheetData>
    <row r="2" spans="2:34" ht="81" customHeight="1" x14ac:dyDescent="0.3">
      <c r="B2" s="21" t="s">
        <v>0</v>
      </c>
      <c r="C2" s="22"/>
      <c r="D2" s="22"/>
      <c r="E2" s="22"/>
      <c r="F2" s="23"/>
      <c r="G2" s="13"/>
      <c r="H2" s="24" t="s">
        <v>4</v>
      </c>
      <c r="I2" s="25"/>
      <c r="J2" s="13"/>
      <c r="K2" s="26" t="s">
        <v>7</v>
      </c>
      <c r="L2" s="27"/>
      <c r="M2" s="28"/>
      <c r="N2" s="13"/>
      <c r="O2" s="29" t="s">
        <v>20</v>
      </c>
      <c r="P2" s="30"/>
      <c r="Q2" s="31"/>
      <c r="R2" s="13"/>
      <c r="S2" s="32" t="s">
        <v>8</v>
      </c>
      <c r="T2" s="33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26</v>
      </c>
      <c r="AD2" s="4" t="s">
        <v>23</v>
      </c>
      <c r="AE2" s="4" t="s">
        <v>11</v>
      </c>
      <c r="AF2" s="4" t="s">
        <v>12</v>
      </c>
      <c r="AG2" s="4" t="s">
        <v>17</v>
      </c>
      <c r="AH2" s="4" t="s">
        <v>25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9" t="s">
        <v>29</v>
      </c>
      <c r="F3" s="14" t="s">
        <v>19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49</v>
      </c>
      <c r="C4" s="5">
        <v>51</v>
      </c>
      <c r="D4" s="5">
        <f>(C4-B4)+1</f>
        <v>3</v>
      </c>
      <c r="E4" s="20">
        <f>((B5-C4)-1)*0.5</f>
        <v>0.5</v>
      </c>
      <c r="F4" s="8">
        <v>1</v>
      </c>
      <c r="H4" s="7">
        <v>5</v>
      </c>
      <c r="I4" s="8">
        <v>1</v>
      </c>
      <c r="K4" s="7">
        <v>6</v>
      </c>
      <c r="L4" s="5">
        <v>47</v>
      </c>
      <c r="M4" s="8">
        <f>(L4-K4)+1</f>
        <v>42</v>
      </c>
      <c r="O4" s="7"/>
      <c r="Q4" s="8"/>
      <c r="S4" s="7">
        <v>317</v>
      </c>
      <c r="T4" s="8">
        <v>1</v>
      </c>
      <c r="V4" s="5">
        <v>317</v>
      </c>
    </row>
    <row r="5" spans="2:34" x14ac:dyDescent="0.3">
      <c r="B5" s="7">
        <v>53</v>
      </c>
      <c r="C5" s="5">
        <v>55</v>
      </c>
      <c r="D5" s="5">
        <f t="shared" ref="D5:D6" si="0">(C5-B5)+1</f>
        <v>3</v>
      </c>
      <c r="E5" s="20">
        <f>((B6-C5)-1)*0.5</f>
        <v>0.5</v>
      </c>
      <c r="F5" s="8">
        <v>1</v>
      </c>
      <c r="H5" s="7">
        <v>89</v>
      </c>
      <c r="I5" s="8">
        <v>1</v>
      </c>
      <c r="K5" s="7">
        <v>90</v>
      </c>
      <c r="L5" s="5">
        <v>316</v>
      </c>
      <c r="M5" s="8">
        <f t="shared" ref="M5" si="1">(L5-K5)+1</f>
        <v>227</v>
      </c>
      <c r="O5" s="7"/>
      <c r="Q5" s="8"/>
      <c r="S5" s="7"/>
      <c r="T5" s="8"/>
    </row>
    <row r="6" spans="2:34" x14ac:dyDescent="0.3">
      <c r="B6" s="7">
        <v>57</v>
      </c>
      <c r="C6" s="5">
        <v>88</v>
      </c>
      <c r="D6" s="5">
        <f t="shared" si="0"/>
        <v>32</v>
      </c>
      <c r="F6" s="8">
        <v>1</v>
      </c>
      <c r="H6" s="7"/>
      <c r="I6" s="8"/>
      <c r="K6" s="7"/>
      <c r="M6" s="8"/>
      <c r="O6" s="7"/>
      <c r="Q6" s="8"/>
      <c r="S6" s="7"/>
      <c r="T6" s="8"/>
    </row>
    <row r="7" spans="2:34" x14ac:dyDescent="0.3">
      <c r="B7" s="9"/>
      <c r="C7" s="10"/>
      <c r="D7" s="10"/>
      <c r="E7" s="10"/>
      <c r="F7" s="11"/>
      <c r="H7" s="9"/>
      <c r="I7" s="11"/>
      <c r="K7" s="9"/>
      <c r="L7" s="10"/>
      <c r="M7" s="11"/>
      <c r="O7" s="9"/>
      <c r="P7" s="10"/>
      <c r="Q7" s="11"/>
      <c r="S7" s="9"/>
      <c r="T7" s="11"/>
    </row>
    <row r="9" spans="2:34" x14ac:dyDescent="0.3">
      <c r="D9" s="5">
        <f>SUM(D4:D7)</f>
        <v>38</v>
      </c>
      <c r="E9" s="20">
        <f>AVERAGE(E4:E5)</f>
        <v>0.5</v>
      </c>
      <c r="F9" s="5">
        <f>SUM(F4:F7)</f>
        <v>3</v>
      </c>
      <c r="I9" s="5">
        <f>SUM(I4:I7)</f>
        <v>2</v>
      </c>
      <c r="M9" s="5">
        <f>SUM(M4:M7)</f>
        <v>269</v>
      </c>
      <c r="Q9" s="5">
        <f>SUM(Q4:Q7)</f>
        <v>0</v>
      </c>
      <c r="T9" s="5">
        <f>SUM(T4:T7)</f>
        <v>1</v>
      </c>
      <c r="V9" s="5">
        <f>SUM(V4:V7)</f>
        <v>317</v>
      </c>
      <c r="W9" s="5">
        <f>V9-(M9+Q9+T9)</f>
        <v>47</v>
      </c>
      <c r="X9" s="6">
        <f>((D9+I9)/W9)*100</f>
        <v>85.106382978723403</v>
      </c>
      <c r="Y9" s="6">
        <f>100-X9</f>
        <v>14.893617021276597</v>
      </c>
      <c r="Z9" s="6">
        <f>B4/120</f>
        <v>0.40833333333333333</v>
      </c>
      <c r="AA9" s="6">
        <f>H4/120</f>
        <v>4.1666666666666664E-2</v>
      </c>
      <c r="AB9" s="6">
        <f>(M5+2)/120</f>
        <v>1.9083333333333334</v>
      </c>
      <c r="AC9" s="6">
        <f>((M9+2)/(V9-Q9))*100</f>
        <v>85.488958990536275</v>
      </c>
      <c r="AD9" s="6">
        <f>S4/120</f>
        <v>2.6416666666666666</v>
      </c>
      <c r="AE9" s="6">
        <f>I9</f>
        <v>2</v>
      </c>
      <c r="AF9" s="6">
        <v>1</v>
      </c>
      <c r="AG9" s="6">
        <f>(AF9/AE9)*100</f>
        <v>50</v>
      </c>
      <c r="AH9" s="6">
        <f>AVERAGE(M4+1)/120</f>
        <v>0.35833333333333334</v>
      </c>
    </row>
  </sheetData>
  <mergeCells count="5">
    <mergeCell ref="B2:F2"/>
    <mergeCell ref="H2:I2"/>
    <mergeCell ref="K2:M2"/>
    <mergeCell ref="O2:Q2"/>
    <mergeCell ref="S2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H16"/>
  <sheetViews>
    <sheetView zoomScale="56" workbookViewId="0">
      <selection activeCell="E3" sqref="E3:E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4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16.1640625" style="5" bestFit="1" customWidth="1"/>
    <col min="35" max="16384" width="8.83203125" style="5"/>
  </cols>
  <sheetData>
    <row r="2" spans="2:34" ht="81" customHeight="1" x14ac:dyDescent="0.3">
      <c r="B2" s="21" t="s">
        <v>0</v>
      </c>
      <c r="C2" s="22"/>
      <c r="D2" s="22"/>
      <c r="E2" s="22"/>
      <c r="F2" s="23"/>
      <c r="G2" s="13"/>
      <c r="H2" s="24" t="s">
        <v>4</v>
      </c>
      <c r="I2" s="25"/>
      <c r="J2" s="13"/>
      <c r="K2" s="26" t="s">
        <v>7</v>
      </c>
      <c r="L2" s="27"/>
      <c r="M2" s="28"/>
      <c r="N2" s="13"/>
      <c r="O2" s="29" t="s">
        <v>20</v>
      </c>
      <c r="P2" s="30"/>
      <c r="Q2" s="31"/>
      <c r="R2" s="13"/>
      <c r="S2" s="32" t="s">
        <v>8</v>
      </c>
      <c r="T2" s="33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26</v>
      </c>
      <c r="AD2" s="4" t="s">
        <v>23</v>
      </c>
      <c r="AE2" s="4" t="s">
        <v>11</v>
      </c>
      <c r="AF2" s="4" t="s">
        <v>12</v>
      </c>
      <c r="AG2" s="4" t="s">
        <v>17</v>
      </c>
      <c r="AH2" s="4" t="s">
        <v>25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9" t="s">
        <v>29</v>
      </c>
      <c r="F3" s="14" t="s">
        <v>19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8</v>
      </c>
      <c r="C4" s="5">
        <v>8</v>
      </c>
      <c r="D4" s="5">
        <f>(C4-B4)+1</f>
        <v>1</v>
      </c>
      <c r="E4" s="20">
        <f>((B5-C4)-1)*0.5</f>
        <v>8</v>
      </c>
      <c r="F4" s="8">
        <v>1</v>
      </c>
      <c r="H4" s="7">
        <v>59</v>
      </c>
      <c r="I4" s="8">
        <v>1</v>
      </c>
      <c r="K4" s="7">
        <v>60</v>
      </c>
      <c r="L4" s="5">
        <v>71</v>
      </c>
      <c r="M4" s="8">
        <f>(L4-K4)+1</f>
        <v>12</v>
      </c>
      <c r="O4" s="7">
        <v>47</v>
      </c>
      <c r="P4" s="5">
        <v>53</v>
      </c>
      <c r="Q4" s="8">
        <f>(P4-O4)+1</f>
        <v>7</v>
      </c>
      <c r="S4" s="7"/>
      <c r="T4" s="8"/>
      <c r="V4" s="5">
        <v>308</v>
      </c>
    </row>
    <row r="5" spans="2:34" x14ac:dyDescent="0.3">
      <c r="B5" s="7">
        <v>25</v>
      </c>
      <c r="C5" s="5">
        <v>31</v>
      </c>
      <c r="D5" s="5">
        <f t="shared" ref="D5:D11" si="0">(C5-B5)+1</f>
        <v>7</v>
      </c>
      <c r="E5" s="20">
        <f t="shared" ref="E5:E9" si="1">((B6-C5)-1)*0.5</f>
        <v>13</v>
      </c>
      <c r="F5" s="8">
        <v>1</v>
      </c>
      <c r="H5" s="7">
        <v>92</v>
      </c>
      <c r="I5" s="8">
        <v>1</v>
      </c>
      <c r="K5" s="7">
        <v>93</v>
      </c>
      <c r="L5" s="5">
        <v>103</v>
      </c>
      <c r="M5" s="8">
        <f t="shared" ref="M5:M7" si="2">(L5-K5)+1</f>
        <v>11</v>
      </c>
      <c r="O5" s="7">
        <v>297</v>
      </c>
      <c r="P5" s="5">
        <v>308</v>
      </c>
      <c r="Q5" s="8">
        <f t="shared" ref="Q5" si="3">(P5-O5)+1</f>
        <v>12</v>
      </c>
      <c r="S5" s="7"/>
      <c r="T5" s="8"/>
    </row>
    <row r="6" spans="2:34" x14ac:dyDescent="0.3">
      <c r="B6" s="7">
        <v>58</v>
      </c>
      <c r="C6" s="5">
        <v>58</v>
      </c>
      <c r="D6" s="5">
        <f t="shared" si="0"/>
        <v>1</v>
      </c>
      <c r="E6" s="20">
        <f>((B7-C6-M4)-1)*0.5</f>
        <v>2</v>
      </c>
      <c r="F6" s="8">
        <v>1</v>
      </c>
      <c r="H6" s="7">
        <v>151</v>
      </c>
      <c r="I6" s="8">
        <v>1</v>
      </c>
      <c r="K6" s="7">
        <v>152</v>
      </c>
      <c r="L6" s="5">
        <v>163</v>
      </c>
      <c r="M6" s="8">
        <f t="shared" si="2"/>
        <v>12</v>
      </c>
      <c r="O6" s="7"/>
      <c r="Q6" s="8"/>
      <c r="S6" s="7"/>
      <c r="T6" s="8"/>
    </row>
    <row r="7" spans="2:34" x14ac:dyDescent="0.3">
      <c r="B7" s="7">
        <v>75</v>
      </c>
      <c r="C7" s="5">
        <v>77</v>
      </c>
      <c r="D7" s="5">
        <f t="shared" si="0"/>
        <v>3</v>
      </c>
      <c r="E7" s="20">
        <f>((B8-C7-M5)-1)*0.5</f>
        <v>14</v>
      </c>
      <c r="F7" s="8">
        <v>1</v>
      </c>
      <c r="H7" s="7">
        <v>207</v>
      </c>
      <c r="I7" s="8">
        <v>1</v>
      </c>
      <c r="K7" s="7">
        <v>208</v>
      </c>
      <c r="L7" s="5">
        <v>212</v>
      </c>
      <c r="M7" s="8">
        <f t="shared" si="2"/>
        <v>5</v>
      </c>
      <c r="O7" s="7"/>
      <c r="Q7" s="8"/>
      <c r="S7" s="7"/>
      <c r="T7" s="8"/>
    </row>
    <row r="8" spans="2:34" x14ac:dyDescent="0.3">
      <c r="B8" s="7">
        <v>117</v>
      </c>
      <c r="C8" s="5">
        <v>119</v>
      </c>
      <c r="D8" s="5">
        <f t="shared" si="0"/>
        <v>3</v>
      </c>
      <c r="E8" s="20">
        <f t="shared" si="1"/>
        <v>3</v>
      </c>
      <c r="F8" s="8">
        <v>1</v>
      </c>
      <c r="H8" s="7"/>
      <c r="I8" s="8"/>
      <c r="K8" s="7"/>
      <c r="M8" s="8"/>
      <c r="O8" s="7"/>
      <c r="Q8" s="8"/>
      <c r="S8" s="7"/>
      <c r="T8" s="8"/>
    </row>
    <row r="9" spans="2:34" x14ac:dyDescent="0.3">
      <c r="B9" s="7">
        <v>126</v>
      </c>
      <c r="C9" s="5">
        <v>129</v>
      </c>
      <c r="D9" s="5">
        <f t="shared" si="0"/>
        <v>4</v>
      </c>
      <c r="E9" s="20">
        <f t="shared" si="1"/>
        <v>7</v>
      </c>
      <c r="F9" s="8">
        <v>1</v>
      </c>
      <c r="H9" s="7"/>
      <c r="I9" s="8"/>
      <c r="K9" s="7"/>
      <c r="M9" s="8"/>
      <c r="O9" s="7"/>
      <c r="Q9" s="8"/>
      <c r="S9" s="7"/>
      <c r="T9" s="8"/>
    </row>
    <row r="10" spans="2:34" x14ac:dyDescent="0.3">
      <c r="B10" s="7">
        <v>144</v>
      </c>
      <c r="C10" s="5">
        <v>150</v>
      </c>
      <c r="D10" s="5">
        <f t="shared" si="0"/>
        <v>7</v>
      </c>
      <c r="E10" s="20">
        <f>((B11-C10-M6)-1)*0.5</f>
        <v>21.5</v>
      </c>
      <c r="F10" s="8">
        <v>1</v>
      </c>
      <c r="H10" s="7"/>
      <c r="I10" s="8"/>
      <c r="K10" s="7"/>
      <c r="M10" s="8"/>
      <c r="O10" s="7"/>
      <c r="Q10" s="8"/>
      <c r="S10" s="7"/>
      <c r="T10" s="8"/>
    </row>
    <row r="11" spans="2:34" x14ac:dyDescent="0.3">
      <c r="B11" s="7">
        <v>206</v>
      </c>
      <c r="C11" s="5">
        <v>206</v>
      </c>
      <c r="D11" s="5">
        <f t="shared" si="0"/>
        <v>1</v>
      </c>
      <c r="F11" s="8">
        <v>1</v>
      </c>
      <c r="H11" s="7"/>
      <c r="I11" s="8"/>
      <c r="K11" s="7"/>
      <c r="M11" s="8"/>
      <c r="O11" s="7"/>
      <c r="Q11" s="8"/>
      <c r="S11" s="7"/>
      <c r="T11" s="8"/>
    </row>
    <row r="12" spans="2:34" x14ac:dyDescent="0.3">
      <c r="B12" s="9"/>
      <c r="C12" s="10"/>
      <c r="D12" s="10"/>
      <c r="E12" s="10"/>
      <c r="F12" s="11"/>
      <c r="H12" s="9"/>
      <c r="I12" s="11"/>
      <c r="K12" s="9"/>
      <c r="L12" s="10"/>
      <c r="M12" s="11"/>
      <c r="O12" s="9"/>
      <c r="P12" s="10"/>
      <c r="Q12" s="11"/>
      <c r="S12" s="9"/>
      <c r="T12" s="11"/>
    </row>
    <row r="14" spans="2:34" x14ac:dyDescent="0.3">
      <c r="D14" s="5">
        <f>SUM(D4:D12)</f>
        <v>27</v>
      </c>
      <c r="E14" s="20">
        <f>AVERAGE(E4:E11)</f>
        <v>9.7857142857142865</v>
      </c>
      <c r="F14" s="5">
        <f>SUM(F4:F12)</f>
        <v>8</v>
      </c>
      <c r="I14" s="5">
        <f>SUM(I4:I12)</f>
        <v>4</v>
      </c>
      <c r="M14" s="5">
        <f>SUM(M4:M12)</f>
        <v>40</v>
      </c>
      <c r="Q14" s="5">
        <f>SUM(Q4:Q12)</f>
        <v>19</v>
      </c>
      <c r="T14" s="5">
        <f>SUM(T4:T12)</f>
        <v>0</v>
      </c>
      <c r="V14" s="5">
        <f>SUM(V4:V12)</f>
        <v>308</v>
      </c>
      <c r="W14" s="5">
        <f>V14-(M14+Q14+T14)</f>
        <v>249</v>
      </c>
      <c r="X14" s="6">
        <f>((D14+I14)/W14)*100</f>
        <v>12.449799196787147</v>
      </c>
      <c r="Y14" s="6">
        <f>100-X14</f>
        <v>87.550200803212846</v>
      </c>
      <c r="Z14" s="6">
        <f>B4/120</f>
        <v>6.6666666666666666E-2</v>
      </c>
      <c r="AA14" s="6">
        <f>H4/120</f>
        <v>0.49166666666666664</v>
      </c>
      <c r="AB14" s="6" t="s">
        <v>24</v>
      </c>
      <c r="AC14" s="6">
        <f>((M14+2)/(V14-Q14))*100</f>
        <v>14.53287197231834</v>
      </c>
      <c r="AD14" s="6" t="s">
        <v>24</v>
      </c>
      <c r="AE14" s="6">
        <f>I14</f>
        <v>4</v>
      </c>
      <c r="AF14" s="6">
        <v>4</v>
      </c>
      <c r="AG14" s="6">
        <f>(AF14/AE14)*100</f>
        <v>100</v>
      </c>
      <c r="AH14" s="6">
        <f>AVERAGE((M4+1),(M5+1),(M6+1),(M7+1))/120</f>
        <v>9.166666666666666E-2</v>
      </c>
    </row>
    <row r="16" spans="2:34" x14ac:dyDescent="0.3">
      <c r="B16" s="5" t="s">
        <v>28</v>
      </c>
    </row>
  </sheetData>
  <mergeCells count="5">
    <mergeCell ref="B2:F2"/>
    <mergeCell ref="H2:I2"/>
    <mergeCell ref="K2:M2"/>
    <mergeCell ref="O2:Q2"/>
    <mergeCell ref="S2:T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H9"/>
  <sheetViews>
    <sheetView zoomScale="56" workbookViewId="0">
      <selection activeCell="E9" sqref="E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16.1640625" style="5" bestFit="1" customWidth="1"/>
    <col min="35" max="16384" width="8.83203125" style="5"/>
  </cols>
  <sheetData>
    <row r="2" spans="2:34" ht="81" customHeight="1" x14ac:dyDescent="0.3">
      <c r="B2" s="21" t="s">
        <v>0</v>
      </c>
      <c r="C2" s="22"/>
      <c r="D2" s="22"/>
      <c r="E2" s="22"/>
      <c r="F2" s="23"/>
      <c r="G2" s="13"/>
      <c r="H2" s="24" t="s">
        <v>4</v>
      </c>
      <c r="I2" s="25"/>
      <c r="J2" s="13"/>
      <c r="K2" s="26" t="s">
        <v>7</v>
      </c>
      <c r="L2" s="27"/>
      <c r="M2" s="28"/>
      <c r="N2" s="13"/>
      <c r="O2" s="29" t="s">
        <v>20</v>
      </c>
      <c r="P2" s="30"/>
      <c r="Q2" s="31"/>
      <c r="R2" s="13"/>
      <c r="S2" s="32" t="s">
        <v>8</v>
      </c>
      <c r="T2" s="33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26</v>
      </c>
      <c r="AD2" s="4" t="s">
        <v>23</v>
      </c>
      <c r="AE2" s="4" t="s">
        <v>11</v>
      </c>
      <c r="AF2" s="4" t="s">
        <v>12</v>
      </c>
      <c r="AG2" s="4" t="s">
        <v>17</v>
      </c>
      <c r="AH2" s="4" t="s">
        <v>25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9" t="s">
        <v>29</v>
      </c>
      <c r="F3" s="14" t="s">
        <v>19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37</v>
      </c>
      <c r="C4" s="5">
        <v>40</v>
      </c>
      <c r="D4" s="5">
        <f>(C4-B4)+1</f>
        <v>4</v>
      </c>
      <c r="E4" s="20">
        <f>((B5-C4)-1)*0.5</f>
        <v>4.5</v>
      </c>
      <c r="F4" s="8">
        <v>1</v>
      </c>
      <c r="H4" s="7">
        <v>67</v>
      </c>
      <c r="I4" s="8">
        <v>1</v>
      </c>
      <c r="K4" s="7">
        <v>68</v>
      </c>
      <c r="L4" s="5">
        <v>288</v>
      </c>
      <c r="M4" s="8">
        <f>(L4-K4)+1</f>
        <v>221</v>
      </c>
      <c r="O4" s="7"/>
      <c r="Q4" s="8"/>
      <c r="S4" s="7">
        <v>289</v>
      </c>
      <c r="T4" s="8">
        <v>1</v>
      </c>
      <c r="V4" s="5">
        <v>289</v>
      </c>
    </row>
    <row r="5" spans="2:34" x14ac:dyDescent="0.3">
      <c r="B5" s="7">
        <v>50</v>
      </c>
      <c r="C5" s="5">
        <v>53</v>
      </c>
      <c r="D5" s="5">
        <f t="shared" ref="D5:D6" si="0">(C5-B5)+1</f>
        <v>4</v>
      </c>
      <c r="E5" s="20">
        <f t="shared" ref="E5" si="1">((B6-C5)-1)*0.5</f>
        <v>2</v>
      </c>
      <c r="F5" s="8">
        <v>1</v>
      </c>
      <c r="H5" s="7"/>
      <c r="I5" s="8"/>
      <c r="K5" s="7"/>
      <c r="M5" s="8"/>
      <c r="O5" s="7"/>
      <c r="Q5" s="8"/>
      <c r="S5" s="7"/>
      <c r="T5" s="8"/>
    </row>
    <row r="6" spans="2:34" x14ac:dyDescent="0.3">
      <c r="B6" s="7">
        <v>58</v>
      </c>
      <c r="C6" s="5">
        <v>66</v>
      </c>
      <c r="D6" s="5">
        <f t="shared" si="0"/>
        <v>9</v>
      </c>
      <c r="E6" s="20"/>
      <c r="F6" s="8">
        <v>1</v>
      </c>
      <c r="H6" s="7"/>
      <c r="I6" s="8"/>
      <c r="K6" s="7"/>
      <c r="M6" s="8"/>
      <c r="O6" s="7"/>
      <c r="Q6" s="8"/>
      <c r="S6" s="7"/>
      <c r="T6" s="8"/>
    </row>
    <row r="7" spans="2:34" x14ac:dyDescent="0.3">
      <c r="B7" s="9"/>
      <c r="C7" s="10"/>
      <c r="D7" s="10"/>
      <c r="E7" s="10"/>
      <c r="F7" s="11"/>
      <c r="H7" s="9"/>
      <c r="I7" s="11"/>
      <c r="K7" s="9"/>
      <c r="L7" s="10"/>
      <c r="M7" s="11"/>
      <c r="O7" s="9"/>
      <c r="P7" s="10"/>
      <c r="Q7" s="11"/>
      <c r="S7" s="9"/>
      <c r="T7" s="11"/>
    </row>
    <row r="9" spans="2:34" x14ac:dyDescent="0.3">
      <c r="D9" s="5">
        <f>SUM(D4:D7)</f>
        <v>17</v>
      </c>
      <c r="E9" s="20">
        <f>AVERAGE(E4:E6)</f>
        <v>3.25</v>
      </c>
      <c r="F9" s="5">
        <f>SUM(F4:F7)</f>
        <v>3</v>
      </c>
      <c r="I9" s="5">
        <f>SUM(I4:I7)</f>
        <v>1</v>
      </c>
      <c r="M9" s="5">
        <f>SUM(M4:M7)</f>
        <v>221</v>
      </c>
      <c r="Q9" s="5">
        <f>SUM(Q4:Q7)</f>
        <v>0</v>
      </c>
      <c r="T9" s="5">
        <f>SUM(T4:T7)</f>
        <v>1</v>
      </c>
      <c r="V9" s="5">
        <f>SUM(V4:V7)</f>
        <v>289</v>
      </c>
      <c r="W9" s="5">
        <f>V9-(M9+Q9+T9)</f>
        <v>67</v>
      </c>
      <c r="X9" s="6">
        <f>((D9+I9)/W9)*100</f>
        <v>26.865671641791046</v>
      </c>
      <c r="Y9" s="6">
        <f>100-X9</f>
        <v>73.134328358208961</v>
      </c>
      <c r="Z9" s="6">
        <f>B4/120</f>
        <v>0.30833333333333335</v>
      </c>
      <c r="AA9" s="6">
        <f>H4/120</f>
        <v>0.55833333333333335</v>
      </c>
      <c r="AB9" s="6">
        <f>(M4+2)/120</f>
        <v>1.8583333333333334</v>
      </c>
      <c r="AC9" s="6">
        <f>((M9+2)/(V9-Q9))*100</f>
        <v>77.162629757785467</v>
      </c>
      <c r="AD9" s="6">
        <f>S4/120</f>
        <v>2.4083333333333332</v>
      </c>
      <c r="AE9" s="6">
        <f>I9</f>
        <v>1</v>
      </c>
      <c r="AF9" s="6">
        <v>0</v>
      </c>
      <c r="AG9" s="6">
        <f>(AF9/AE9)*100</f>
        <v>0</v>
      </c>
      <c r="AH9" s="5" t="s">
        <v>24</v>
      </c>
    </row>
  </sheetData>
  <mergeCells count="5">
    <mergeCell ref="B2:F2"/>
    <mergeCell ref="H2:I2"/>
    <mergeCell ref="K2:M2"/>
    <mergeCell ref="O2:Q2"/>
    <mergeCell ref="S2:T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K5"/>
  <sheetViews>
    <sheetView tabSelected="1" workbookViewId="0">
      <selection activeCell="G5" sqref="G5"/>
    </sheetView>
  </sheetViews>
  <sheetFormatPr baseColWidth="10" defaultRowHeight="15" x14ac:dyDescent="0.2"/>
  <cols>
    <col min="1" max="1" width="3.33203125" customWidth="1"/>
  </cols>
  <sheetData>
    <row r="1" spans="2:11" ht="11" customHeight="1" x14ac:dyDescent="0.2"/>
    <row r="2" spans="2:11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26</v>
      </c>
      <c r="G2" s="1" t="s">
        <v>23</v>
      </c>
      <c r="H2" s="1" t="s">
        <v>12</v>
      </c>
      <c r="I2" s="1" t="s">
        <v>17</v>
      </c>
      <c r="J2" s="1"/>
      <c r="K2" s="1"/>
    </row>
    <row r="3" spans="2:11" x14ac:dyDescent="0.2">
      <c r="B3">
        <v>3</v>
      </c>
      <c r="C3" s="18">
        <v>85.106382978723403</v>
      </c>
      <c r="D3" s="18">
        <v>4.1666666666666664E-2</v>
      </c>
      <c r="E3" s="18">
        <v>1.9083333333333334</v>
      </c>
      <c r="F3" s="18">
        <v>85.488958990536275</v>
      </c>
      <c r="G3" s="18">
        <v>2.6416666666666666</v>
      </c>
      <c r="H3" s="18">
        <v>1</v>
      </c>
      <c r="I3" s="18">
        <v>50</v>
      </c>
    </row>
    <row r="4" spans="2:11" x14ac:dyDescent="0.2">
      <c r="B4">
        <v>4</v>
      </c>
      <c r="C4" s="18">
        <v>12.449799196787147</v>
      </c>
      <c r="D4" s="18">
        <v>0.49166666666666664</v>
      </c>
      <c r="E4" s="18" t="s">
        <v>24</v>
      </c>
      <c r="F4" s="18">
        <v>14.53287197231834</v>
      </c>
      <c r="G4" s="18">
        <v>5</v>
      </c>
      <c r="H4" s="18">
        <v>4</v>
      </c>
      <c r="I4" s="18">
        <v>100</v>
      </c>
    </row>
    <row r="5" spans="2:11" x14ac:dyDescent="0.2">
      <c r="B5">
        <v>5</v>
      </c>
      <c r="C5" s="18">
        <v>26.865671641791046</v>
      </c>
      <c r="D5" s="18">
        <v>0.55833333333333335</v>
      </c>
      <c r="E5" s="18">
        <v>1.8583333333333334</v>
      </c>
      <c r="F5" s="18">
        <v>77.162629757785467</v>
      </c>
      <c r="G5" s="18">
        <v>2.4083333333333332</v>
      </c>
      <c r="H5" s="18">
        <v>0</v>
      </c>
      <c r="I5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Worm 1</vt:lpstr>
      <vt:lpstr>Worm 2</vt:lpstr>
      <vt:lpstr>Worm 3</vt:lpstr>
      <vt:lpstr>Worm 4</vt:lpstr>
      <vt:lpstr>Worm 5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2025-04-30T18:43:08Z</dcterms:modified>
</cp:coreProperties>
</file>