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5/Manuscripts/McClure, Patel et al, 2025/New figures and outline/Behavior worksheets/2025-02-11 Ex347/2025-02-11 Ex347 Strongyloides stercoralis/"/>
    </mc:Choice>
  </mc:AlternateContent>
  <xr:revisionPtr revIDLastSave="0" documentId="13_ncr:1_{4118A9E0-A789-454A-8464-608EC80E9D9C}" xr6:coauthVersionLast="47" xr6:coauthVersionMax="47" xr10:uidLastSave="{00000000-0000-0000-0000-000000000000}"/>
  <bookViews>
    <workbookView xWindow="0" yWindow="500" windowWidth="28800" windowHeight="16380" activeTab="5" xr2:uid="{E8647115-4527-472B-9C5C-A7FAAB6ACF7F}"/>
  </bookViews>
  <sheets>
    <sheet name="Worm 1" sheetId="3" r:id="rId1"/>
    <sheet name="Worm 2" sheetId="19" r:id="rId2"/>
    <sheet name="Worm 3" sheetId="20" r:id="rId3"/>
    <sheet name="Worm 4" sheetId="21" r:id="rId4"/>
    <sheet name="Worm 5" sheetId="22" r:id="rId5"/>
    <sheet name="Compile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8" i="20" l="1"/>
  <c r="AB10" i="19"/>
  <c r="AB7" i="3"/>
  <c r="L4" i="3" l="1"/>
  <c r="AA7" i="3" s="1"/>
  <c r="AC12" i="22"/>
  <c r="Z12" i="22"/>
  <c r="Y12" i="22"/>
  <c r="U12" i="22"/>
  <c r="S12" i="22"/>
  <c r="H12" i="22"/>
  <c r="AD12" i="22" s="1"/>
  <c r="AF12" i="22" s="1"/>
  <c r="E12" i="22"/>
  <c r="D9" i="22"/>
  <c r="D8" i="22"/>
  <c r="D7" i="22"/>
  <c r="D6" i="22"/>
  <c r="D5" i="22"/>
  <c r="P4" i="22"/>
  <c r="L4" i="22"/>
  <c r="AA12" i="22" s="1"/>
  <c r="D4" i="22"/>
  <c r="AC8" i="20"/>
  <c r="Z8" i="20"/>
  <c r="Y8" i="20"/>
  <c r="U8" i="20"/>
  <c r="S8" i="20"/>
  <c r="H8" i="20"/>
  <c r="AD8" i="20" s="1"/>
  <c r="AF8" i="20" s="1"/>
  <c r="E8" i="20"/>
  <c r="D5" i="20"/>
  <c r="P4" i="20"/>
  <c r="L4" i="20"/>
  <c r="AA8" i="20" s="1"/>
  <c r="D4" i="20"/>
  <c r="AC10" i="19"/>
  <c r="Z10" i="19"/>
  <c r="Y10" i="19"/>
  <c r="U10" i="19"/>
  <c r="S10" i="19"/>
  <c r="H10" i="19"/>
  <c r="AD10" i="19" s="1"/>
  <c r="AF10" i="19" s="1"/>
  <c r="E10" i="19"/>
  <c r="D7" i="19"/>
  <c r="D6" i="19"/>
  <c r="P10" i="19"/>
  <c r="D5" i="19"/>
  <c r="L4" i="19"/>
  <c r="AA10" i="19" s="1"/>
  <c r="D4" i="19"/>
  <c r="P4" i="3"/>
  <c r="P7" i="3" s="1"/>
  <c r="AC7" i="3"/>
  <c r="D4" i="3"/>
  <c r="Z7" i="3"/>
  <c r="Y7" i="3"/>
  <c r="U7" i="3"/>
  <c r="S7" i="3"/>
  <c r="H7" i="3"/>
  <c r="AD7" i="3" s="1"/>
  <c r="AF7" i="3" s="1"/>
  <c r="E7" i="3"/>
  <c r="L7" i="3" l="1"/>
  <c r="L12" i="22"/>
  <c r="P12" i="22"/>
  <c r="AG12" i="22"/>
  <c r="D12" i="22"/>
  <c r="P8" i="20"/>
  <c r="D8" i="20"/>
  <c r="L8" i="20"/>
  <c r="AG8" i="20"/>
  <c r="L10" i="19"/>
  <c r="V10" i="19" s="1"/>
  <c r="AG10" i="19"/>
  <c r="D10" i="19"/>
  <c r="D7" i="3"/>
  <c r="V7" i="3"/>
  <c r="W7" i="3" s="1"/>
  <c r="X7" i="3" s="1"/>
  <c r="AB12" i="22" l="1"/>
  <c r="V12" i="22"/>
  <c r="W12" i="22"/>
  <c r="X12" i="22" s="1"/>
  <c r="V8" i="20"/>
  <c r="W8" i="20" s="1"/>
  <c r="X8" i="20" s="1"/>
  <c r="W10" i="19"/>
  <c r="X10" i="19" s="1"/>
</calcChain>
</file>

<file path=xl/sharedStrings.xml><?xml version="1.0" encoding="utf-8"?>
<sst xmlns="http://schemas.openxmlformats.org/spreadsheetml/2006/main" count="151" uniqueCount="30">
  <si>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</si>
  <si>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</si>
  <si>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</si>
  <si>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</si>
  <si>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</si>
  <si>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</si>
  <si>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</si>
  <si>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</si>
  <si>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</si>
  <si>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</si>
  <si>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</si>
  <si>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Total number of attempts</t>
  </si>
  <si>
    <t>Number of aborted attempts</t>
  </si>
  <si>
    <t>Worm ID</t>
  </si>
  <si>
    <t>Total Frames
(placement on skin to penetration or end)</t>
  </si>
  <si>
    <t>% of frames on skin 
spent pushing or puncturing</t>
  </si>
  <si>
    <t>% of frames on skin 
spent crawling</t>
  </si>
  <si>
    <t>% of aborted attempts</t>
  </si>
  <si>
    <t>Visible Frames 
on top of skin</t>
  </si>
  <si>
    <t>Bout count</t>
  </si>
  <si>
    <t>Not visible/Stuck in crevice</t>
  </si>
  <si>
    <t>Average push bout duration</t>
  </si>
  <si>
    <t>Time to first push</t>
  </si>
  <si>
    <t>Burrowing time</t>
  </si>
  <si>
    <t>Time to penetration</t>
  </si>
  <si>
    <t>Nothing in this folder</t>
  </si>
  <si>
    <t>Burrowing time 
before abortion</t>
  </si>
  <si>
    <t>N/A</t>
  </si>
  <si>
    <t>% time spent burrowing</t>
  </si>
  <si>
    <t>Time spent burrowing before 
aborted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</si>
</sst>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4" fillId="0" borderId="0" xfId="0" applyFont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G7"/>
  <sheetViews>
    <sheetView topLeftCell="K1" zoomScale="84" workbookViewId="0">
      <selection activeCell="AG7" sqref="AG7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5.1640625" style="5" bestFit="1" customWidth="1"/>
    <col min="34" max="16384" width="8.83203125" style="5"/>
  </cols>
  <sheetData>
    <row r="2" spans="2:33" ht="81" customHeight="1" x14ac:dyDescent="0.3">
      <c r="B2" s="22" t="s">
        <v>0</v>
      </c>
      <c r="C2" s="23"/>
      <c r="D2" s="23"/>
      <c r="E2" s="24"/>
      <c r="F2" s="13"/>
      <c r="G2" s="25" t="s">
        <v>4</v>
      </c>
      <c r="H2" s="26"/>
      <c r="I2" s="13"/>
      <c r="J2" s="27" t="s">
        <v>7</v>
      </c>
      <c r="K2" s="28"/>
      <c r="L2" s="29"/>
      <c r="M2" s="13"/>
      <c r="N2" s="30" t="s">
        <v>20</v>
      </c>
      <c r="O2" s="31"/>
      <c r="P2" s="32"/>
      <c r="Q2" s="13"/>
      <c r="R2" s="20" t="s">
        <v>8</v>
      </c>
      <c r="S2" s="21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22</v>
      </c>
      <c r="Z2" s="4" t="s">
        <v>10</v>
      </c>
      <c r="AA2" s="4" t="s">
        <v>23</v>
      </c>
      <c r="AB2" s="4" t="s">
        <v>28</v>
      </c>
      <c r="AC2" s="4" t="s">
        <v>24</v>
      </c>
      <c r="AD2" s="4" t="s">
        <v>11</v>
      </c>
      <c r="AE2" s="4" t="s">
        <v>12</v>
      </c>
      <c r="AF2" s="4" t="s">
        <v>17</v>
      </c>
      <c r="AG2" s="3" t="s">
        <v>29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40</v>
      </c>
      <c r="C4" s="5">
        <v>40</v>
      </c>
      <c r="D4" s="5">
        <f>(C4-B4)+1</f>
        <v>1</v>
      </c>
      <c r="E4" s="8">
        <v>1</v>
      </c>
      <c r="G4" s="7">
        <v>41</v>
      </c>
      <c r="H4" s="8">
        <v>1</v>
      </c>
      <c r="J4" s="7">
        <v>42</v>
      </c>
      <c r="K4" s="5">
        <v>65</v>
      </c>
      <c r="L4" s="8">
        <f>(K4-J4)+1</f>
        <v>24</v>
      </c>
      <c r="N4" s="7">
        <v>8</v>
      </c>
      <c r="O4" s="5">
        <v>21</v>
      </c>
      <c r="P4" s="8">
        <f>(O4-N4)+1</f>
        <v>14</v>
      </c>
      <c r="R4" s="7">
        <v>66</v>
      </c>
      <c r="S4" s="8"/>
      <c r="U4" s="5">
        <v>66</v>
      </c>
    </row>
    <row r="5" spans="2:33" x14ac:dyDescent="0.3">
      <c r="B5" s="9"/>
      <c r="C5" s="10"/>
      <c r="D5" s="10"/>
      <c r="E5" s="11"/>
      <c r="G5" s="9"/>
      <c r="H5" s="11"/>
      <c r="J5" s="9"/>
      <c r="K5" s="10"/>
      <c r="L5" s="11"/>
      <c r="N5" s="9"/>
      <c r="O5" s="10"/>
      <c r="P5" s="11"/>
      <c r="R5" s="9"/>
      <c r="S5" s="11"/>
    </row>
    <row r="7" spans="2:33" x14ac:dyDescent="0.3">
      <c r="D7" s="5">
        <f>SUM(D4:D5)</f>
        <v>1</v>
      </c>
      <c r="E7" s="5">
        <f>SUM(E4:E5)</f>
        <v>1</v>
      </c>
      <c r="H7" s="5">
        <f>SUM(H4:H5)</f>
        <v>1</v>
      </c>
      <c r="L7" s="5">
        <f>SUM(L4:L5)</f>
        <v>24</v>
      </c>
      <c r="P7" s="5">
        <f>SUM(P4:P5)</f>
        <v>14</v>
      </c>
      <c r="S7" s="5">
        <f>SUM(S4:S5)</f>
        <v>0</v>
      </c>
      <c r="U7" s="5">
        <f>SUM(U4:U5)</f>
        <v>66</v>
      </c>
      <c r="V7" s="5">
        <f>U7-(L7+P7+S7)</f>
        <v>28</v>
      </c>
      <c r="W7" s="6">
        <f>((D7+H7)/V7)*100</f>
        <v>7.1428571428571423</v>
      </c>
      <c r="X7" s="6">
        <f>100-W7</f>
        <v>92.857142857142861</v>
      </c>
      <c r="Y7" s="6">
        <f>B4/120</f>
        <v>0.33333333333333331</v>
      </c>
      <c r="Z7" s="6">
        <f>G4/120</f>
        <v>0.34166666666666667</v>
      </c>
      <c r="AA7" s="6">
        <f>(L4+2)/120</f>
        <v>0.21666666666666667</v>
      </c>
      <c r="AB7" s="6">
        <f>((L7+2)/(U7-P7))*100</f>
        <v>50</v>
      </c>
      <c r="AC7" s="6">
        <f>R4/120</f>
        <v>0.55000000000000004</v>
      </c>
      <c r="AD7" s="6">
        <f>H7</f>
        <v>1</v>
      </c>
      <c r="AE7" s="6">
        <v>0</v>
      </c>
      <c r="AF7" s="6">
        <f>(AE7/AD7)*100</f>
        <v>0</v>
      </c>
      <c r="AG7" s="6" t="s">
        <v>27</v>
      </c>
    </row>
  </sheetData>
  <mergeCells count="5">
    <mergeCell ref="R2:S2"/>
    <mergeCell ref="B2:E2"/>
    <mergeCell ref="G2:H2"/>
    <mergeCell ref="J2:L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I10"/>
  <sheetViews>
    <sheetView zoomScale="50" workbookViewId="0">
      <selection activeCell="AI10" sqref="AI10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15.1640625" style="6" bestFit="1" customWidth="1"/>
    <col min="34" max="34" width="21.83203125" style="5" bestFit="1" customWidth="1"/>
    <col min="35" max="35" width="25.1640625" style="5" bestFit="1" customWidth="1"/>
    <col min="36" max="16384" width="8.83203125" style="5"/>
  </cols>
  <sheetData>
    <row r="2" spans="2:35" ht="81" customHeight="1" x14ac:dyDescent="0.3">
      <c r="B2" s="22" t="s">
        <v>0</v>
      </c>
      <c r="C2" s="23"/>
      <c r="D2" s="23"/>
      <c r="E2" s="24"/>
      <c r="F2" s="13"/>
      <c r="G2" s="25" t="s">
        <v>4</v>
      </c>
      <c r="H2" s="26"/>
      <c r="I2" s="13"/>
      <c r="J2" s="27" t="s">
        <v>7</v>
      </c>
      <c r="K2" s="28"/>
      <c r="L2" s="29"/>
      <c r="M2" s="13"/>
      <c r="N2" s="30" t="s">
        <v>20</v>
      </c>
      <c r="O2" s="31"/>
      <c r="P2" s="32"/>
      <c r="Q2" s="13"/>
      <c r="R2" s="20" t="s">
        <v>8</v>
      </c>
      <c r="S2" s="21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22</v>
      </c>
      <c r="Z2" s="4" t="s">
        <v>10</v>
      </c>
      <c r="AA2" s="4" t="s">
        <v>23</v>
      </c>
      <c r="AB2" s="4" t="s">
        <v>28</v>
      </c>
      <c r="AC2" s="4" t="s">
        <v>24</v>
      </c>
      <c r="AD2" s="4" t="s">
        <v>11</v>
      </c>
      <c r="AE2" s="4" t="s">
        <v>12</v>
      </c>
      <c r="AF2" s="4" t="s">
        <v>17</v>
      </c>
      <c r="AG2" s="4" t="s">
        <v>21</v>
      </c>
      <c r="AH2" s="3" t="s">
        <v>26</v>
      </c>
      <c r="AI2" s="3" t="s">
        <v>29</v>
      </c>
    </row>
    <row r="3" spans="2:35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  <c r="AG3" s="17"/>
    </row>
    <row r="4" spans="2:35" x14ac:dyDescent="0.3">
      <c r="B4" s="7">
        <v>4</v>
      </c>
      <c r="C4" s="5">
        <v>5</v>
      </c>
      <c r="D4" s="5">
        <f>(C4-B4)+1</f>
        <v>2</v>
      </c>
      <c r="E4" s="8">
        <v>1</v>
      </c>
      <c r="G4" s="7">
        <v>14</v>
      </c>
      <c r="H4" s="8">
        <v>1</v>
      </c>
      <c r="J4" s="7">
        <v>15</v>
      </c>
      <c r="K4" s="5">
        <v>39</v>
      </c>
      <c r="L4" s="8">
        <f>(K4-J4)+1</f>
        <v>25</v>
      </c>
      <c r="N4" s="7"/>
      <c r="P4" s="8"/>
      <c r="R4" s="7">
        <v>40</v>
      </c>
      <c r="S4" s="8">
        <v>1</v>
      </c>
      <c r="U4" s="5">
        <v>40</v>
      </c>
    </row>
    <row r="5" spans="2:35" x14ac:dyDescent="0.3">
      <c r="B5" s="7">
        <v>7</v>
      </c>
      <c r="C5" s="5">
        <v>7</v>
      </c>
      <c r="D5" s="5">
        <f t="shared" ref="D5:D7" si="0">(C5-B5)+1</f>
        <v>1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5" x14ac:dyDescent="0.3">
      <c r="B6" s="7">
        <v>10</v>
      </c>
      <c r="C6" s="5">
        <v>10</v>
      </c>
      <c r="D6" s="5">
        <f t="shared" si="0"/>
        <v>1</v>
      </c>
      <c r="E6" s="8">
        <v>1</v>
      </c>
      <c r="G6" s="7"/>
      <c r="H6" s="8"/>
      <c r="J6" s="7"/>
      <c r="L6" s="8"/>
      <c r="N6" s="7"/>
      <c r="P6" s="8"/>
      <c r="R6" s="7"/>
      <c r="S6" s="8"/>
    </row>
    <row r="7" spans="2:35" x14ac:dyDescent="0.3">
      <c r="B7" s="7">
        <v>12</v>
      </c>
      <c r="C7" s="5">
        <v>12</v>
      </c>
      <c r="D7" s="5">
        <f t="shared" si="0"/>
        <v>1</v>
      </c>
      <c r="E7" s="8">
        <v>1</v>
      </c>
      <c r="G7" s="7"/>
      <c r="H7" s="8"/>
      <c r="J7" s="7"/>
      <c r="L7" s="8"/>
      <c r="N7" s="7"/>
      <c r="P7" s="8"/>
      <c r="R7" s="7"/>
      <c r="S7" s="8"/>
    </row>
    <row r="8" spans="2:35" x14ac:dyDescent="0.3">
      <c r="B8" s="9"/>
      <c r="C8" s="10"/>
      <c r="D8" s="10"/>
      <c r="E8" s="11"/>
      <c r="G8" s="9"/>
      <c r="H8" s="11"/>
      <c r="J8" s="9"/>
      <c r="K8" s="10"/>
      <c r="L8" s="11"/>
      <c r="N8" s="9"/>
      <c r="O8" s="10"/>
      <c r="P8" s="11"/>
      <c r="R8" s="9"/>
      <c r="S8" s="11"/>
    </row>
    <row r="10" spans="2:35" x14ac:dyDescent="0.3">
      <c r="D10" s="5">
        <f>SUM(D4:D8)</f>
        <v>5</v>
      </c>
      <c r="E10" s="5">
        <f>SUM(E4:E8)</f>
        <v>4</v>
      </c>
      <c r="H10" s="5">
        <f>SUM(H4:H8)</f>
        <v>1</v>
      </c>
      <c r="L10" s="5">
        <f>SUM(L4:L8)</f>
        <v>25</v>
      </c>
      <c r="P10" s="5">
        <f>SUM(P4:P8)</f>
        <v>0</v>
      </c>
      <c r="S10" s="5">
        <f>SUM(S4:S8)</f>
        <v>1</v>
      </c>
      <c r="U10" s="5">
        <f>SUM(U4:U8)</f>
        <v>40</v>
      </c>
      <c r="V10" s="5">
        <f>U10-(L10+P10+S10)</f>
        <v>14</v>
      </c>
      <c r="W10" s="6">
        <f>((D10+H10)/V10)*100</f>
        <v>42.857142857142854</v>
      </c>
      <c r="X10" s="6">
        <f>100-W10</f>
        <v>57.142857142857146</v>
      </c>
      <c r="Y10" s="6">
        <f>B4/120</f>
        <v>3.3333333333333333E-2</v>
      </c>
      <c r="Z10" s="6">
        <f>G4/120</f>
        <v>0.11666666666666667</v>
      </c>
      <c r="AA10" s="6">
        <f>(L4+2)/120</f>
        <v>0.22500000000000001</v>
      </c>
      <c r="AB10" s="6">
        <f>((L10+2)/(U10-P10))*100</f>
        <v>67.5</v>
      </c>
      <c r="AC10" s="6">
        <f>R4/120</f>
        <v>0.33333333333333331</v>
      </c>
      <c r="AD10" s="6">
        <f>H10</f>
        <v>1</v>
      </c>
      <c r="AE10" s="6">
        <v>0</v>
      </c>
      <c r="AF10" s="6">
        <f>(AE10/AD10)*100</f>
        <v>0</v>
      </c>
      <c r="AG10" s="6">
        <f>(AVERAGE(D4:D8))*0.5</f>
        <v>0.625</v>
      </c>
      <c r="AH10" s="5" t="s">
        <v>27</v>
      </c>
      <c r="AI10" s="6" t="s">
        <v>27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I8"/>
  <sheetViews>
    <sheetView zoomScale="56" workbookViewId="0">
      <selection activeCell="AI8" sqref="AI8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15.1640625" style="6" bestFit="1" customWidth="1"/>
    <col min="34" max="34" width="21.33203125" style="5" bestFit="1" customWidth="1"/>
    <col min="35" max="35" width="23.83203125" style="5" bestFit="1" customWidth="1"/>
    <col min="36" max="16384" width="8.83203125" style="5"/>
  </cols>
  <sheetData>
    <row r="2" spans="2:35" ht="81" customHeight="1" x14ac:dyDescent="0.3">
      <c r="B2" s="22" t="s">
        <v>0</v>
      </c>
      <c r="C2" s="23"/>
      <c r="D2" s="23"/>
      <c r="E2" s="24"/>
      <c r="F2" s="13"/>
      <c r="G2" s="25" t="s">
        <v>4</v>
      </c>
      <c r="H2" s="26"/>
      <c r="I2" s="13"/>
      <c r="J2" s="27" t="s">
        <v>7</v>
      </c>
      <c r="K2" s="28"/>
      <c r="L2" s="29"/>
      <c r="M2" s="13"/>
      <c r="N2" s="30" t="s">
        <v>20</v>
      </c>
      <c r="O2" s="31"/>
      <c r="P2" s="32"/>
      <c r="Q2" s="13"/>
      <c r="R2" s="20" t="s">
        <v>8</v>
      </c>
      <c r="S2" s="21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22</v>
      </c>
      <c r="Z2" s="4" t="s">
        <v>10</v>
      </c>
      <c r="AA2" s="4" t="s">
        <v>23</v>
      </c>
      <c r="AB2" s="4" t="s">
        <v>28</v>
      </c>
      <c r="AC2" s="4" t="s">
        <v>24</v>
      </c>
      <c r="AD2" s="4" t="s">
        <v>11</v>
      </c>
      <c r="AE2" s="4" t="s">
        <v>12</v>
      </c>
      <c r="AF2" s="4" t="s">
        <v>17</v>
      </c>
      <c r="AG2" s="4" t="s">
        <v>21</v>
      </c>
      <c r="AH2" s="19" t="s">
        <v>26</v>
      </c>
      <c r="AI2" s="3" t="s">
        <v>29</v>
      </c>
    </row>
    <row r="3" spans="2:35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  <c r="AG3" s="17"/>
    </row>
    <row r="4" spans="2:35" x14ac:dyDescent="0.3">
      <c r="B4" s="7">
        <v>41</v>
      </c>
      <c r="C4" s="5">
        <v>41</v>
      </c>
      <c r="D4" s="5">
        <f>(C4-B4)+1</f>
        <v>1</v>
      </c>
      <c r="E4" s="8">
        <v>1</v>
      </c>
      <c r="G4" s="7">
        <v>404</v>
      </c>
      <c r="H4" s="8">
        <v>1</v>
      </c>
      <c r="J4" s="7">
        <v>405</v>
      </c>
      <c r="K4" s="5">
        <v>435</v>
      </c>
      <c r="L4" s="8">
        <f>(K4-J4)+1</f>
        <v>31</v>
      </c>
      <c r="N4" s="7">
        <v>322</v>
      </c>
      <c r="O4" s="5">
        <v>325</v>
      </c>
      <c r="P4" s="8">
        <f>(O4-N4)+1</f>
        <v>4</v>
      </c>
      <c r="R4" s="7">
        <v>436</v>
      </c>
      <c r="S4" s="8">
        <v>1</v>
      </c>
      <c r="U4" s="5">
        <v>436</v>
      </c>
    </row>
    <row r="5" spans="2:35" x14ac:dyDescent="0.3">
      <c r="B5" s="7">
        <v>316</v>
      </c>
      <c r="C5" s="5">
        <v>317</v>
      </c>
      <c r="D5" s="5">
        <f t="shared" ref="D5" si="0">(C5-B5)+1</f>
        <v>2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5" x14ac:dyDescent="0.3">
      <c r="B6" s="9"/>
      <c r="C6" s="10"/>
      <c r="D6" s="10"/>
      <c r="E6" s="11"/>
      <c r="G6" s="9"/>
      <c r="H6" s="11"/>
      <c r="J6" s="9"/>
      <c r="K6" s="10"/>
      <c r="L6" s="11"/>
      <c r="N6" s="9"/>
      <c r="O6" s="10"/>
      <c r="P6" s="11"/>
      <c r="R6" s="9"/>
      <c r="S6" s="11"/>
    </row>
    <row r="8" spans="2:35" x14ac:dyDescent="0.3">
      <c r="D8" s="5">
        <f>SUM(D4:D6)</f>
        <v>3</v>
      </c>
      <c r="E8" s="5">
        <f>SUM(E4:E6)</f>
        <v>2</v>
      </c>
      <c r="H8" s="5">
        <f>SUM(H4:H6)</f>
        <v>1</v>
      </c>
      <c r="L8" s="5">
        <f>SUM(L4:L6)</f>
        <v>31</v>
      </c>
      <c r="P8" s="5">
        <f>SUM(P4:P6)</f>
        <v>4</v>
      </c>
      <c r="S8" s="5">
        <f>SUM(S4:S6)</f>
        <v>1</v>
      </c>
      <c r="U8" s="5">
        <f>SUM(U4:U6)</f>
        <v>436</v>
      </c>
      <c r="V8" s="5">
        <f>U8-(L8+P8+S8)</f>
        <v>400</v>
      </c>
      <c r="W8" s="6">
        <f>((D8+H8)/V8)*100</f>
        <v>1</v>
      </c>
      <c r="X8" s="6">
        <f>100-W8</f>
        <v>99</v>
      </c>
      <c r="Y8" s="6">
        <f>B4/120</f>
        <v>0.34166666666666667</v>
      </c>
      <c r="Z8" s="6">
        <f>G4/120</f>
        <v>3.3666666666666667</v>
      </c>
      <c r="AA8" s="6">
        <f>(L4+2)/120</f>
        <v>0.27500000000000002</v>
      </c>
      <c r="AB8" s="6">
        <f>((L8+2)/(U8-P8))*100</f>
        <v>7.6388888888888893</v>
      </c>
      <c r="AC8" s="6">
        <f>R4/120</f>
        <v>3.6333333333333333</v>
      </c>
      <c r="AD8" s="6">
        <f>H8</f>
        <v>1</v>
      </c>
      <c r="AE8" s="6">
        <v>0</v>
      </c>
      <c r="AF8" s="6">
        <f>(AE8/AD8)*100</f>
        <v>0</v>
      </c>
      <c r="AG8" s="6">
        <f>(AVERAGE(D4:D6))*0.5</f>
        <v>0.75</v>
      </c>
      <c r="AH8" s="5" t="s">
        <v>27</v>
      </c>
      <c r="AI8" s="6" t="s">
        <v>27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F2"/>
  <sheetViews>
    <sheetView zoomScale="56" workbookViewId="0">
      <selection activeCell="B3" sqref="B3"/>
    </sheetView>
  </sheetViews>
  <sheetFormatPr baseColWidth="10" defaultColWidth="8.83203125" defaultRowHeight="24" x14ac:dyDescent="0.3"/>
  <cols>
    <col min="1" max="22" width="8.83203125" style="5"/>
    <col min="23" max="28" width="8.83203125" style="6"/>
    <col min="29" max="31" width="8.83203125" style="5"/>
    <col min="32" max="32" width="8.83203125" style="6"/>
    <col min="33" max="16384" width="8.83203125" style="5"/>
  </cols>
  <sheetData>
    <row r="2" spans="2:2" x14ac:dyDescent="0.3">
      <c r="B2" s="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A07A-A754-7745-BF85-6EB98D09140C}">
  <dimension ref="B2:AH12"/>
  <sheetViews>
    <sheetView zoomScale="56" workbookViewId="0">
      <selection activeCell="AE20" sqref="AE20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15.1640625" style="6" bestFit="1" customWidth="1"/>
    <col min="34" max="34" width="23.83203125" style="5" bestFit="1" customWidth="1"/>
    <col min="35" max="16384" width="8.83203125" style="5"/>
  </cols>
  <sheetData>
    <row r="2" spans="2:34" ht="81" customHeight="1" x14ac:dyDescent="0.3">
      <c r="B2" s="22" t="s">
        <v>0</v>
      </c>
      <c r="C2" s="23"/>
      <c r="D2" s="23"/>
      <c r="E2" s="24"/>
      <c r="F2" s="13"/>
      <c r="G2" s="25" t="s">
        <v>4</v>
      </c>
      <c r="H2" s="26"/>
      <c r="I2" s="13"/>
      <c r="J2" s="27" t="s">
        <v>7</v>
      </c>
      <c r="K2" s="28"/>
      <c r="L2" s="29"/>
      <c r="M2" s="13"/>
      <c r="N2" s="30" t="s">
        <v>20</v>
      </c>
      <c r="O2" s="31"/>
      <c r="P2" s="32"/>
      <c r="Q2" s="13"/>
      <c r="R2" s="20" t="s">
        <v>8</v>
      </c>
      <c r="S2" s="21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22</v>
      </c>
      <c r="Z2" s="4" t="s">
        <v>10</v>
      </c>
      <c r="AA2" s="4" t="s">
        <v>23</v>
      </c>
      <c r="AB2" s="4" t="s">
        <v>28</v>
      </c>
      <c r="AC2" s="4" t="s">
        <v>24</v>
      </c>
      <c r="AD2" s="4" t="s">
        <v>11</v>
      </c>
      <c r="AE2" s="4" t="s">
        <v>12</v>
      </c>
      <c r="AF2" s="4" t="s">
        <v>17</v>
      </c>
      <c r="AG2" s="4" t="s">
        <v>21</v>
      </c>
      <c r="AH2" s="3" t="s">
        <v>29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  <c r="AG3" s="17"/>
    </row>
    <row r="4" spans="2:34" x14ac:dyDescent="0.3">
      <c r="B4" s="7">
        <v>28</v>
      </c>
      <c r="C4" s="5">
        <v>28</v>
      </c>
      <c r="D4" s="5">
        <f>(C4-B4)+1</f>
        <v>1</v>
      </c>
      <c r="E4" s="8">
        <v>1</v>
      </c>
      <c r="G4" s="7">
        <v>113</v>
      </c>
      <c r="H4" s="8">
        <v>1</v>
      </c>
      <c r="J4" s="7">
        <v>114</v>
      </c>
      <c r="K4" s="5">
        <v>128</v>
      </c>
      <c r="L4" s="8">
        <f>(K4-J4)+1</f>
        <v>15</v>
      </c>
      <c r="N4" s="7">
        <v>108</v>
      </c>
      <c r="O4" s="5">
        <v>112</v>
      </c>
      <c r="P4" s="8">
        <f>(O4-N4)+1</f>
        <v>5</v>
      </c>
      <c r="R4" s="7">
        <v>129</v>
      </c>
      <c r="S4" s="8">
        <v>1</v>
      </c>
      <c r="U4" s="5">
        <v>129</v>
      </c>
    </row>
    <row r="5" spans="2:34" x14ac:dyDescent="0.3">
      <c r="B5" s="7">
        <v>30</v>
      </c>
      <c r="C5" s="5">
        <v>30</v>
      </c>
      <c r="D5" s="5">
        <f t="shared" ref="D5:D9" si="0">(C5-B5)+1</f>
        <v>1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4" x14ac:dyDescent="0.3">
      <c r="B6" s="7">
        <v>32</v>
      </c>
      <c r="C6" s="5">
        <v>32</v>
      </c>
      <c r="D6" s="5">
        <f t="shared" si="0"/>
        <v>1</v>
      </c>
      <c r="E6" s="8">
        <v>1</v>
      </c>
      <c r="G6" s="7"/>
      <c r="H6" s="8"/>
      <c r="J6" s="7"/>
      <c r="L6" s="8"/>
      <c r="N6" s="7"/>
      <c r="P6" s="8"/>
      <c r="R6" s="7"/>
      <c r="S6" s="8"/>
    </row>
    <row r="7" spans="2:34" x14ac:dyDescent="0.3">
      <c r="B7" s="7">
        <v>35</v>
      </c>
      <c r="C7" s="5">
        <v>36</v>
      </c>
      <c r="D7" s="5">
        <f t="shared" si="0"/>
        <v>2</v>
      </c>
      <c r="E7" s="8">
        <v>1</v>
      </c>
      <c r="G7" s="7"/>
      <c r="H7" s="8"/>
      <c r="J7" s="7"/>
      <c r="L7" s="8"/>
      <c r="N7" s="7"/>
      <c r="P7" s="8"/>
      <c r="R7" s="7"/>
      <c r="S7" s="8"/>
    </row>
    <row r="8" spans="2:34" x14ac:dyDescent="0.3">
      <c r="B8" s="7">
        <v>41</v>
      </c>
      <c r="C8" s="5">
        <v>41</v>
      </c>
      <c r="D8" s="5">
        <f t="shared" si="0"/>
        <v>1</v>
      </c>
      <c r="E8" s="8">
        <v>1</v>
      </c>
      <c r="G8" s="7"/>
      <c r="H8" s="8"/>
      <c r="J8" s="7"/>
      <c r="L8" s="8"/>
      <c r="N8" s="7"/>
      <c r="P8" s="8"/>
      <c r="R8" s="7"/>
      <c r="S8" s="8"/>
    </row>
    <row r="9" spans="2:34" x14ac:dyDescent="0.3">
      <c r="B9" s="7">
        <v>44</v>
      </c>
      <c r="C9" s="5">
        <v>44</v>
      </c>
      <c r="D9" s="5">
        <f t="shared" si="0"/>
        <v>1</v>
      </c>
      <c r="E9" s="8">
        <v>1</v>
      </c>
      <c r="G9" s="7"/>
      <c r="H9" s="8"/>
      <c r="J9" s="7"/>
      <c r="L9" s="8"/>
      <c r="N9" s="7"/>
      <c r="P9" s="8"/>
      <c r="R9" s="7"/>
      <c r="S9" s="8"/>
    </row>
    <row r="10" spans="2:34" x14ac:dyDescent="0.3">
      <c r="B10" s="9"/>
      <c r="C10" s="10"/>
      <c r="D10" s="10"/>
      <c r="E10" s="11"/>
      <c r="G10" s="9"/>
      <c r="H10" s="11"/>
      <c r="J10" s="9"/>
      <c r="K10" s="10"/>
      <c r="L10" s="11"/>
      <c r="N10" s="9"/>
      <c r="O10" s="10"/>
      <c r="P10" s="11"/>
      <c r="R10" s="9"/>
      <c r="S10" s="11"/>
    </row>
    <row r="12" spans="2:34" x14ac:dyDescent="0.3">
      <c r="D12" s="5">
        <f>SUM(D4:D10)</f>
        <v>7</v>
      </c>
      <c r="E12" s="5">
        <f>SUM(E4:E10)</f>
        <v>6</v>
      </c>
      <c r="H12" s="5">
        <f>SUM(H4:H10)</f>
        <v>1</v>
      </c>
      <c r="L12" s="5">
        <f>SUM(L4:L10)</f>
        <v>15</v>
      </c>
      <c r="P12" s="5">
        <f>SUM(P4:P10)</f>
        <v>5</v>
      </c>
      <c r="S12" s="5">
        <f>SUM(S4:S10)</f>
        <v>1</v>
      </c>
      <c r="U12" s="5">
        <f>SUM(U4:U10)</f>
        <v>129</v>
      </c>
      <c r="V12" s="5">
        <f>U12-(L12+P12+S12)</f>
        <v>108</v>
      </c>
      <c r="W12" s="6">
        <f>((D12+H12)/V12)*100</f>
        <v>7.4074074074074066</v>
      </c>
      <c r="X12" s="6">
        <f>100-W12</f>
        <v>92.592592592592595</v>
      </c>
      <c r="Y12" s="6">
        <f>B4/120</f>
        <v>0.23333333333333334</v>
      </c>
      <c r="Z12" s="6">
        <f>G4/120</f>
        <v>0.94166666666666665</v>
      </c>
      <c r="AA12" s="6">
        <f>(L4+2)/120</f>
        <v>0.14166666666666666</v>
      </c>
      <c r="AB12" s="6">
        <f>((L12+2)/(U12-P12))*100</f>
        <v>13.709677419354838</v>
      </c>
      <c r="AC12" s="6">
        <f>R4/120</f>
        <v>1.075</v>
      </c>
      <c r="AD12" s="6">
        <f>H12</f>
        <v>1</v>
      </c>
      <c r="AE12" s="6">
        <v>0</v>
      </c>
      <c r="AF12" s="6">
        <f>(AE12/AD12)*100</f>
        <v>0</v>
      </c>
      <c r="AG12" s="6">
        <f>(AVERAGE(D4:D10))*0.5</f>
        <v>0.58333333333333337</v>
      </c>
      <c r="AH12" s="6" t="s">
        <v>27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J6"/>
  <sheetViews>
    <sheetView tabSelected="1" workbookViewId="0">
      <selection activeCell="M14" sqref="M14"/>
    </sheetView>
  </sheetViews>
  <sheetFormatPr baseColWidth="10" defaultRowHeight="15" x14ac:dyDescent="0.2"/>
  <cols>
    <col min="1" max="1" width="3.33203125" customWidth="1"/>
  </cols>
  <sheetData>
    <row r="1" spans="2:10" ht="11" customHeight="1" x14ac:dyDescent="0.2"/>
    <row r="2" spans="2:10" ht="80" x14ac:dyDescent="0.2">
      <c r="B2" s="2" t="s">
        <v>13</v>
      </c>
      <c r="C2" s="1" t="s">
        <v>15</v>
      </c>
      <c r="D2" s="1" t="s">
        <v>10</v>
      </c>
      <c r="E2" s="1" t="s">
        <v>23</v>
      </c>
      <c r="F2" s="1" t="s">
        <v>28</v>
      </c>
      <c r="G2" s="1" t="s">
        <v>24</v>
      </c>
      <c r="H2" s="1" t="s">
        <v>12</v>
      </c>
      <c r="I2" s="1"/>
      <c r="J2" s="1"/>
    </row>
    <row r="3" spans="2:10" x14ac:dyDescent="0.2">
      <c r="B3">
        <v>1</v>
      </c>
      <c r="C3" s="18">
        <v>7.1428571428571423</v>
      </c>
      <c r="D3" s="18">
        <v>0.34166666666666667</v>
      </c>
      <c r="E3" s="18">
        <v>0.21666666666666667</v>
      </c>
      <c r="F3" s="18">
        <v>50</v>
      </c>
      <c r="G3" s="18">
        <v>0.55000000000000004</v>
      </c>
      <c r="H3" s="18">
        <v>0</v>
      </c>
    </row>
    <row r="4" spans="2:10" x14ac:dyDescent="0.2">
      <c r="B4">
        <v>2</v>
      </c>
      <c r="C4" s="18">
        <v>42.857142857142854</v>
      </c>
      <c r="D4" s="18">
        <v>0.11666666666666667</v>
      </c>
      <c r="E4" s="18">
        <v>0.22500000000000001</v>
      </c>
      <c r="F4" s="18">
        <v>67.5</v>
      </c>
      <c r="G4" s="18">
        <v>0.33333333333333331</v>
      </c>
      <c r="H4" s="18">
        <v>0</v>
      </c>
    </row>
    <row r="5" spans="2:10" x14ac:dyDescent="0.2">
      <c r="B5">
        <v>3</v>
      </c>
      <c r="C5" s="18">
        <v>1</v>
      </c>
      <c r="D5" s="18">
        <v>3.3666666666666667</v>
      </c>
      <c r="E5" s="18">
        <v>0.27500000000000002</v>
      </c>
      <c r="F5" s="18">
        <v>7.6388888888888893</v>
      </c>
      <c r="G5" s="18">
        <v>3.6333333333333333</v>
      </c>
      <c r="H5" s="18">
        <v>0</v>
      </c>
    </row>
    <row r="6" spans="2:10" x14ac:dyDescent="0.2">
      <c r="B6">
        <v>5</v>
      </c>
      <c r="C6" s="18">
        <v>7.4074074074074066</v>
      </c>
      <c r="D6" s="18">
        <v>0.94166666666666665</v>
      </c>
      <c r="E6" s="18">
        <v>0.14166666666666666</v>
      </c>
      <c r="F6" s="18">
        <v>13.709677419354838</v>
      </c>
      <c r="G6" s="18">
        <v>1.075</v>
      </c>
      <c r="H6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Worm 1</vt:lpstr>
      <vt:lpstr>Worm 2</vt:lpstr>
      <vt:lpstr>Worm 3</vt:lpstr>
      <vt:lpstr>Worm 4</vt:lpstr>
      <vt:lpstr>Worm 5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2025-04-29T01:36:30Z</dcterms:modified>
</cp:coreProperties>
</file>