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5/Manuscripts/McClure, Patel et al, 2025/New figures and outline/Behavior worksheets/2025-02-11 Ex347/2025-02-11 Ex347 Strongyloides stercoralis/"/>
    </mc:Choice>
  </mc:AlternateContent>
  <xr:revisionPtr revIDLastSave="0" documentId="13_ncr:1_{3C5D1226-11D8-3344-837C-A8DD3793B0FE}" xr6:coauthVersionLast="47" xr6:coauthVersionMax="47" xr10:uidLastSave="{00000000-0000-0000-0000-000000000000}"/>
  <bookViews>
    <workbookView xWindow="0" yWindow="500" windowWidth="28800" windowHeight="16380" activeTab="5" xr2:uid="{E8647115-4527-472B-9C5C-A7FAAB6ACF7F}"/>
  </bookViews>
  <sheets>
    <sheet name="Worm 1" sheetId="3" r:id="rId1"/>
    <sheet name="Worm 2" sheetId="19" r:id="rId2"/>
    <sheet name="Worm 3" sheetId="20" r:id="rId3"/>
    <sheet name="Worm 4" sheetId="21" r:id="rId4"/>
    <sheet name="Worm 5" sheetId="22" r:id="rId5"/>
    <sheet name="Compiled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4" i="22" l="1"/>
  <c r="AG13" i="20"/>
  <c r="AG8" i="19"/>
  <c r="AB14" i="22" l="1"/>
  <c r="AB8" i="21"/>
  <c r="AB13" i="20"/>
  <c r="AB8" i="19"/>
  <c r="Z14" i="22" l="1"/>
  <c r="Y14" i="22"/>
  <c r="U14" i="22"/>
  <c r="S14" i="22"/>
  <c r="H14" i="22"/>
  <c r="AD14" i="22" s="1"/>
  <c r="AF14" i="22" s="1"/>
  <c r="E14" i="22"/>
  <c r="D11" i="22"/>
  <c r="D10" i="22"/>
  <c r="D9" i="22"/>
  <c r="D8" i="22"/>
  <c r="D7" i="22"/>
  <c r="P6" i="22"/>
  <c r="D6" i="22"/>
  <c r="P5" i="22"/>
  <c r="L5" i="22"/>
  <c r="D5" i="22"/>
  <c r="P4" i="22"/>
  <c r="L4" i="22"/>
  <c r="D4" i="22"/>
  <c r="Y8" i="21"/>
  <c r="U8" i="21"/>
  <c r="S8" i="21"/>
  <c r="H8" i="21"/>
  <c r="AD8" i="21" s="1"/>
  <c r="E8" i="21"/>
  <c r="D5" i="21"/>
  <c r="P4" i="21"/>
  <c r="D4" i="21"/>
  <c r="AC13" i="20"/>
  <c r="Z13" i="20"/>
  <c r="Y13" i="20"/>
  <c r="U13" i="20"/>
  <c r="S13" i="20"/>
  <c r="H13" i="20"/>
  <c r="AD13" i="20" s="1"/>
  <c r="AF13" i="20" s="1"/>
  <c r="E13" i="20"/>
  <c r="D10" i="20"/>
  <c r="D9" i="20"/>
  <c r="D8" i="20"/>
  <c r="D7" i="20"/>
  <c r="D6" i="20"/>
  <c r="L5" i="20"/>
  <c r="AA13" i="20" s="1"/>
  <c r="D5" i="20"/>
  <c r="P4" i="20"/>
  <c r="L4" i="20"/>
  <c r="D4" i="20"/>
  <c r="Z8" i="19"/>
  <c r="Y8" i="19"/>
  <c r="U8" i="19"/>
  <c r="S8" i="19"/>
  <c r="H8" i="19"/>
  <c r="AD8" i="19" s="1"/>
  <c r="AF8" i="19" s="1"/>
  <c r="E8" i="19"/>
  <c r="P5" i="19"/>
  <c r="D5" i="19"/>
  <c r="P4" i="19"/>
  <c r="L4" i="19"/>
  <c r="D4" i="19"/>
  <c r="P14" i="22" l="1"/>
  <c r="L14" i="22"/>
  <c r="D14" i="22"/>
  <c r="L8" i="21"/>
  <c r="D8" i="21"/>
  <c r="P8" i="21"/>
  <c r="P13" i="20"/>
  <c r="L13" i="20"/>
  <c r="D13" i="20"/>
  <c r="D8" i="19"/>
  <c r="P8" i="19"/>
  <c r="L8" i="19"/>
  <c r="V14" i="22" l="1"/>
  <c r="W14" i="22" s="1"/>
  <c r="X14" i="22" s="1"/>
  <c r="V8" i="21"/>
  <c r="W8" i="21"/>
  <c r="X8" i="21" s="1"/>
  <c r="V13" i="20"/>
  <c r="W13" i="20" s="1"/>
  <c r="X13" i="20" s="1"/>
  <c r="V8" i="19"/>
  <c r="W8" i="19" s="1"/>
  <c r="X8" i="19" s="1"/>
</calcChain>
</file>

<file path=xl/sharedStrings.xml><?xml version="1.0" encoding="utf-8"?>
<sst xmlns="http://schemas.openxmlformats.org/spreadsheetml/2006/main" count="157" uniqueCount="31">
  <si>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</si>
  <si>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</si>
  <si>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</si>
  <si>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</si>
  <si>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</si>
  <si>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</si>
  <si>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</si>
  <si>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</si>
  <si>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</si>
  <si>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</si>
  <si>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Time to first puncture</t>
  </si>
  <si>
    <t>Total number of attempts</t>
  </si>
  <si>
    <t>Number of aborted attempts</t>
  </si>
  <si>
    <t>Worm ID</t>
  </si>
  <si>
    <t>Total Frames
(placement on skin to penetration or end)</t>
  </si>
  <si>
    <t>% of frames on skin 
spent pushing or puncturing</t>
  </si>
  <si>
    <t>% of frames on skin 
spent crawling</t>
  </si>
  <si>
    <t>% of aborted attempts</t>
  </si>
  <si>
    <t>Visible Frames 
on top of skin</t>
  </si>
  <si>
    <t>Bout count</t>
  </si>
  <si>
    <t>Not visible/Stuck in crevice</t>
  </si>
  <si>
    <t>Time to first push</t>
  </si>
  <si>
    <t>Burrowing time</t>
  </si>
  <si>
    <t>Time to penetration</t>
  </si>
  <si>
    <t>N/A</t>
  </si>
  <si>
    <t>Crawled off edge</t>
  </si>
  <si>
    <t>Exclude; had punctured in beginning</t>
  </si>
  <si>
    <t>% time spent burrowing</t>
  </si>
  <si>
    <t>Time spent burrowing before 
aborted attempt</t>
  </si>
  <si>
    <t>crawled off edge</t>
  </si>
  <si>
    <t>N/A (did not puncture)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</si>
</sst>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8E297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91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193"/>
      <color rgb="FFD5FC79"/>
      <color rgb="FFFFD579"/>
      <color rgb="FF9437FF"/>
      <color rgb="FF941651"/>
      <color rgb="FF0096FF"/>
      <color rgb="FF73FEFF"/>
      <color rgb="FF7A81FF"/>
      <color rgb="FFC8E2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172F-410A-7F4D-B253-47801CB0567E}">
  <dimension ref="B2:AF2"/>
  <sheetViews>
    <sheetView zoomScale="50" workbookViewId="0">
      <selection activeCell="B3" sqref="B3"/>
    </sheetView>
  </sheetViews>
  <sheetFormatPr baseColWidth="10" defaultColWidth="8.83203125" defaultRowHeight="24" x14ac:dyDescent="0.3"/>
  <cols>
    <col min="1" max="22" width="8.83203125" style="5"/>
    <col min="23" max="28" width="8.83203125" style="6"/>
    <col min="29" max="31" width="8.83203125" style="5"/>
    <col min="32" max="32" width="8.83203125" style="6"/>
    <col min="33" max="16384" width="8.83203125" style="5"/>
  </cols>
  <sheetData>
    <row r="2" spans="2:2" x14ac:dyDescent="0.3">
      <c r="B2" s="5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278A-4A7C-0543-B9C5-BA9F9DFB7644}">
  <dimension ref="B2:AG10"/>
  <sheetViews>
    <sheetView zoomScale="50" workbookViewId="0">
      <selection activeCell="AG8" sqref="AG8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5.1640625" style="5" bestFit="1" customWidth="1"/>
    <col min="34" max="16384" width="8.83203125" style="5"/>
  </cols>
  <sheetData>
    <row r="2" spans="2:33" ht="81" customHeight="1" x14ac:dyDescent="0.3">
      <c r="B2" s="19" t="s">
        <v>0</v>
      </c>
      <c r="C2" s="20"/>
      <c r="D2" s="20"/>
      <c r="E2" s="21"/>
      <c r="F2" s="13"/>
      <c r="G2" s="22" t="s">
        <v>4</v>
      </c>
      <c r="H2" s="23"/>
      <c r="I2" s="13"/>
      <c r="J2" s="24" t="s">
        <v>7</v>
      </c>
      <c r="K2" s="25"/>
      <c r="L2" s="26"/>
      <c r="M2" s="13"/>
      <c r="N2" s="27" t="s">
        <v>20</v>
      </c>
      <c r="O2" s="28"/>
      <c r="P2" s="29"/>
      <c r="Q2" s="13"/>
      <c r="R2" s="30" t="s">
        <v>8</v>
      </c>
      <c r="S2" s="31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27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28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8</v>
      </c>
      <c r="C4" s="5">
        <v>8</v>
      </c>
      <c r="D4" s="5">
        <f>(C4-B4)+1</f>
        <v>1</v>
      </c>
      <c r="E4" s="8">
        <v>1</v>
      </c>
      <c r="G4" s="7">
        <v>10</v>
      </c>
      <c r="H4" s="8">
        <v>1</v>
      </c>
      <c r="J4" s="7">
        <v>11</v>
      </c>
      <c r="K4" s="5">
        <v>30</v>
      </c>
      <c r="L4" s="8">
        <f>(K4-J4)+1</f>
        <v>20</v>
      </c>
      <c r="N4" s="7">
        <v>138</v>
      </c>
      <c r="O4" s="5">
        <v>149</v>
      </c>
      <c r="P4" s="8">
        <f>(O4-N4)+1</f>
        <v>12</v>
      </c>
      <c r="R4" s="7"/>
      <c r="S4" s="8"/>
      <c r="U4" s="5">
        <v>220</v>
      </c>
    </row>
    <row r="5" spans="2:33" x14ac:dyDescent="0.3">
      <c r="B5" s="7">
        <v>171</v>
      </c>
      <c r="C5" s="5">
        <v>173</v>
      </c>
      <c r="D5" s="5">
        <f t="shared" ref="D5" si="0">(C5-B5)+1</f>
        <v>3</v>
      </c>
      <c r="E5" s="8">
        <v>1</v>
      </c>
      <c r="G5" s="7"/>
      <c r="H5" s="8"/>
      <c r="J5" s="7"/>
      <c r="L5" s="8"/>
      <c r="N5" s="7">
        <v>202</v>
      </c>
      <c r="O5" s="5">
        <v>210</v>
      </c>
      <c r="P5" s="8">
        <f t="shared" ref="P5" si="1">(O5-N5)+1</f>
        <v>9</v>
      </c>
      <c r="R5" s="7"/>
      <c r="S5" s="8"/>
    </row>
    <row r="6" spans="2:33" x14ac:dyDescent="0.3">
      <c r="B6" s="9"/>
      <c r="C6" s="10"/>
      <c r="D6" s="10"/>
      <c r="E6" s="11"/>
      <c r="G6" s="9"/>
      <c r="H6" s="11"/>
      <c r="J6" s="9"/>
      <c r="K6" s="10"/>
      <c r="L6" s="11"/>
      <c r="N6" s="9"/>
      <c r="O6" s="10"/>
      <c r="P6" s="11"/>
      <c r="R6" s="9"/>
      <c r="S6" s="11"/>
    </row>
    <row r="8" spans="2:33" x14ac:dyDescent="0.3">
      <c r="D8" s="5">
        <f>SUM(D4:D6)</f>
        <v>4</v>
      </c>
      <c r="E8" s="5">
        <f>SUM(E4:E6)</f>
        <v>2</v>
      </c>
      <c r="H8" s="5">
        <f>SUM(H4:H6)</f>
        <v>1</v>
      </c>
      <c r="L8" s="5">
        <f>SUM(L4:L6)</f>
        <v>20</v>
      </c>
      <c r="P8" s="5">
        <f>SUM(P4:P6)</f>
        <v>21</v>
      </c>
      <c r="S8" s="5">
        <f>SUM(S4:S6)</f>
        <v>0</v>
      </c>
      <c r="U8" s="5">
        <f>SUM(U4:U6)</f>
        <v>220</v>
      </c>
      <c r="V8" s="5">
        <f>U8-(L8+P8+S8)</f>
        <v>179</v>
      </c>
      <c r="W8" s="6">
        <f>((D8+H8)/V8)*100</f>
        <v>2.7932960893854748</v>
      </c>
      <c r="X8" s="6">
        <f>100-W8</f>
        <v>97.206703910614522</v>
      </c>
      <c r="Y8" s="6">
        <f>B4/120</f>
        <v>6.6666666666666666E-2</v>
      </c>
      <c r="Z8" s="6">
        <f>G4/120</f>
        <v>8.3333333333333329E-2</v>
      </c>
      <c r="AA8" s="6" t="s">
        <v>24</v>
      </c>
      <c r="AB8" s="6">
        <f>((L8+2)/(U8-P8))*100</f>
        <v>11.055276381909549</v>
      </c>
      <c r="AC8" s="6" t="s">
        <v>24</v>
      </c>
      <c r="AD8" s="6">
        <f>H8</f>
        <v>1</v>
      </c>
      <c r="AE8" s="6">
        <v>1</v>
      </c>
      <c r="AF8" s="6">
        <f>(AE8/AD8)*100</f>
        <v>100</v>
      </c>
      <c r="AG8" s="6">
        <f>AVERAGE((L4+1))/120</f>
        <v>0.17499999999999999</v>
      </c>
    </row>
    <row r="10" spans="2:33" x14ac:dyDescent="0.3">
      <c r="B10" s="5" t="s">
        <v>25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69D6-E9B0-DE4D-8FC5-9C58178E0F6E}">
  <dimension ref="B2:AG13"/>
  <sheetViews>
    <sheetView zoomScale="56" workbookViewId="0">
      <selection activeCell="AG14" sqref="AG14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3.83203125" style="5" bestFit="1" customWidth="1"/>
    <col min="34" max="16384" width="8.83203125" style="5"/>
  </cols>
  <sheetData>
    <row r="2" spans="2:33" ht="81" customHeight="1" x14ac:dyDescent="0.3">
      <c r="B2" s="19" t="s">
        <v>0</v>
      </c>
      <c r="C2" s="20"/>
      <c r="D2" s="20"/>
      <c r="E2" s="21"/>
      <c r="F2" s="13"/>
      <c r="G2" s="22" t="s">
        <v>4</v>
      </c>
      <c r="H2" s="23"/>
      <c r="I2" s="13"/>
      <c r="J2" s="24" t="s">
        <v>7</v>
      </c>
      <c r="K2" s="25"/>
      <c r="L2" s="26"/>
      <c r="M2" s="13"/>
      <c r="N2" s="27" t="s">
        <v>20</v>
      </c>
      <c r="O2" s="28"/>
      <c r="P2" s="29"/>
      <c r="Q2" s="13"/>
      <c r="R2" s="30" t="s">
        <v>8</v>
      </c>
      <c r="S2" s="31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27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28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18</v>
      </c>
      <c r="C4" s="5">
        <v>20</v>
      </c>
      <c r="D4" s="5">
        <f>(C4-B4)+1</f>
        <v>3</v>
      </c>
      <c r="E4" s="8">
        <v>1</v>
      </c>
      <c r="G4" s="7">
        <v>61</v>
      </c>
      <c r="H4" s="8">
        <v>1</v>
      </c>
      <c r="J4" s="7">
        <v>62</v>
      </c>
      <c r="K4" s="5">
        <v>66</v>
      </c>
      <c r="L4" s="8">
        <f>(K4-J4)+1</f>
        <v>5</v>
      </c>
      <c r="N4" s="7">
        <v>111</v>
      </c>
      <c r="O4" s="5">
        <v>116</v>
      </c>
      <c r="P4" s="8">
        <f>(O4-N4)+1</f>
        <v>6</v>
      </c>
      <c r="R4" s="7">
        <v>248</v>
      </c>
      <c r="S4" s="8">
        <v>1</v>
      </c>
      <c r="U4" s="5">
        <v>248</v>
      </c>
    </row>
    <row r="5" spans="2:33" x14ac:dyDescent="0.3">
      <c r="B5" s="7">
        <v>25</v>
      </c>
      <c r="C5" s="5">
        <v>27</v>
      </c>
      <c r="D5" s="5">
        <f t="shared" ref="D5:D10" si="0">(C5-B5)+1</f>
        <v>3</v>
      </c>
      <c r="E5" s="8">
        <v>1</v>
      </c>
      <c r="G5" s="7">
        <v>217</v>
      </c>
      <c r="H5" s="8">
        <v>1</v>
      </c>
      <c r="J5" s="7">
        <v>218</v>
      </c>
      <c r="K5" s="5">
        <v>247</v>
      </c>
      <c r="L5" s="8">
        <f t="shared" ref="L5" si="1">(K5-J5)+1</f>
        <v>30</v>
      </c>
      <c r="N5" s="7"/>
      <c r="P5" s="8"/>
      <c r="R5" s="7"/>
      <c r="S5" s="8"/>
    </row>
    <row r="6" spans="2:33" x14ac:dyDescent="0.3">
      <c r="B6" s="7">
        <v>42</v>
      </c>
      <c r="C6" s="5">
        <v>48</v>
      </c>
      <c r="D6" s="5">
        <f t="shared" si="0"/>
        <v>7</v>
      </c>
      <c r="E6" s="8">
        <v>1</v>
      </c>
      <c r="G6" s="7"/>
      <c r="H6" s="8"/>
      <c r="J6" s="7"/>
      <c r="L6" s="8"/>
      <c r="N6" s="7"/>
      <c r="P6" s="8"/>
      <c r="R6" s="7"/>
      <c r="S6" s="8"/>
    </row>
    <row r="7" spans="2:33" x14ac:dyDescent="0.3">
      <c r="B7" s="7">
        <v>194</v>
      </c>
      <c r="C7" s="5">
        <v>194</v>
      </c>
      <c r="D7" s="5">
        <f t="shared" si="0"/>
        <v>1</v>
      </c>
      <c r="E7" s="8">
        <v>1</v>
      </c>
      <c r="G7" s="7"/>
      <c r="H7" s="8"/>
      <c r="J7" s="7"/>
      <c r="L7" s="8"/>
      <c r="N7" s="7"/>
      <c r="P7" s="8"/>
      <c r="R7" s="7"/>
      <c r="S7" s="8"/>
    </row>
    <row r="8" spans="2:33" x14ac:dyDescent="0.3">
      <c r="B8" s="7">
        <v>197</v>
      </c>
      <c r="C8" s="5">
        <v>197</v>
      </c>
      <c r="D8" s="5">
        <f t="shared" si="0"/>
        <v>1</v>
      </c>
      <c r="E8" s="8">
        <v>1</v>
      </c>
      <c r="G8" s="7"/>
      <c r="H8" s="8"/>
      <c r="J8" s="7"/>
      <c r="L8" s="8"/>
      <c r="N8" s="7"/>
      <c r="P8" s="8"/>
      <c r="R8" s="7"/>
      <c r="S8" s="8"/>
    </row>
    <row r="9" spans="2:33" x14ac:dyDescent="0.3">
      <c r="B9" s="7">
        <v>199</v>
      </c>
      <c r="C9" s="5">
        <v>199</v>
      </c>
      <c r="D9" s="5">
        <f t="shared" si="0"/>
        <v>1</v>
      </c>
      <c r="E9" s="8">
        <v>1</v>
      </c>
      <c r="G9" s="7"/>
      <c r="H9" s="8"/>
      <c r="J9" s="7"/>
      <c r="L9" s="8"/>
      <c r="N9" s="7"/>
      <c r="P9" s="8"/>
      <c r="R9" s="7"/>
      <c r="S9" s="8"/>
    </row>
    <row r="10" spans="2:33" x14ac:dyDescent="0.3">
      <c r="B10" s="7">
        <v>204</v>
      </c>
      <c r="C10" s="5">
        <v>204</v>
      </c>
      <c r="D10" s="5">
        <f t="shared" si="0"/>
        <v>1</v>
      </c>
      <c r="E10" s="8">
        <v>1</v>
      </c>
      <c r="G10" s="7"/>
      <c r="H10" s="8"/>
      <c r="J10" s="7"/>
      <c r="L10" s="8"/>
      <c r="N10" s="7"/>
      <c r="P10" s="8"/>
      <c r="R10" s="7"/>
      <c r="S10" s="8"/>
    </row>
    <row r="11" spans="2:33" x14ac:dyDescent="0.3">
      <c r="B11" s="9"/>
      <c r="C11" s="10"/>
      <c r="D11" s="10"/>
      <c r="E11" s="11"/>
      <c r="G11" s="9"/>
      <c r="H11" s="11"/>
      <c r="J11" s="9"/>
      <c r="K11" s="10"/>
      <c r="L11" s="11"/>
      <c r="N11" s="9"/>
      <c r="O11" s="10"/>
      <c r="P11" s="11"/>
      <c r="R11" s="9"/>
      <c r="S11" s="11"/>
    </row>
    <row r="13" spans="2:33" x14ac:dyDescent="0.3">
      <c r="D13" s="5">
        <f>SUM(D4:D11)</f>
        <v>17</v>
      </c>
      <c r="E13" s="5">
        <f>SUM(E4:E11)</f>
        <v>7</v>
      </c>
      <c r="H13" s="5">
        <f>SUM(H4:H11)</f>
        <v>2</v>
      </c>
      <c r="L13" s="5">
        <f>SUM(L4:L11)</f>
        <v>35</v>
      </c>
      <c r="P13" s="5">
        <f>SUM(P4:P11)</f>
        <v>6</v>
      </c>
      <c r="S13" s="5">
        <f>SUM(S4:S11)</f>
        <v>1</v>
      </c>
      <c r="U13" s="5">
        <f>SUM(U4:U11)</f>
        <v>248</v>
      </c>
      <c r="V13" s="5">
        <f>U13-(L13+P13+S13)</f>
        <v>206</v>
      </c>
      <c r="W13" s="6">
        <f>((D13+H13)/V13)*100</f>
        <v>9.2233009708737868</v>
      </c>
      <c r="X13" s="6">
        <f>100-W13</f>
        <v>90.776699029126206</v>
      </c>
      <c r="Y13" s="6">
        <f>B4/120</f>
        <v>0.15</v>
      </c>
      <c r="Z13" s="6">
        <f>G4/120</f>
        <v>0.5083333333333333</v>
      </c>
      <c r="AA13" s="6">
        <f>(L5+2)/120</f>
        <v>0.26666666666666666</v>
      </c>
      <c r="AB13" s="6">
        <f>((L13+2)/(U13-P13))*100</f>
        <v>15.289256198347106</v>
      </c>
      <c r="AC13" s="6">
        <f>R4/120</f>
        <v>2.0666666666666669</v>
      </c>
      <c r="AD13" s="6">
        <f>H13</f>
        <v>2</v>
      </c>
      <c r="AE13" s="6">
        <v>1</v>
      </c>
      <c r="AF13" s="6">
        <f>(AE13/AD13)*100</f>
        <v>50</v>
      </c>
      <c r="AG13" s="6">
        <f>AVERAGE((L4+1))/120</f>
        <v>0.05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488F-49A8-B64C-91AC-CC11F5AB3394}">
  <dimension ref="B2:AG11"/>
  <sheetViews>
    <sheetView zoomScale="56" workbookViewId="0">
      <selection activeCell="AG9" sqref="AG9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3.83203125" style="5" bestFit="1" customWidth="1"/>
    <col min="34" max="16384" width="8.83203125" style="5"/>
  </cols>
  <sheetData>
    <row r="2" spans="2:33" ht="81" customHeight="1" x14ac:dyDescent="0.3">
      <c r="B2" s="19" t="s">
        <v>0</v>
      </c>
      <c r="C2" s="20"/>
      <c r="D2" s="20"/>
      <c r="E2" s="21"/>
      <c r="F2" s="13"/>
      <c r="G2" s="22" t="s">
        <v>4</v>
      </c>
      <c r="H2" s="23"/>
      <c r="I2" s="13"/>
      <c r="J2" s="24" t="s">
        <v>7</v>
      </c>
      <c r="K2" s="25"/>
      <c r="L2" s="26"/>
      <c r="M2" s="13"/>
      <c r="N2" s="27" t="s">
        <v>20</v>
      </c>
      <c r="O2" s="28"/>
      <c r="P2" s="29"/>
      <c r="Q2" s="13"/>
      <c r="R2" s="30" t="s">
        <v>8</v>
      </c>
      <c r="S2" s="31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27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28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68</v>
      </c>
      <c r="C4" s="5">
        <v>68</v>
      </c>
      <c r="D4" s="5">
        <f>(C4-B4)+1</f>
        <v>1</v>
      </c>
      <c r="E4" s="8">
        <v>1</v>
      </c>
      <c r="G4" s="7"/>
      <c r="H4" s="8"/>
      <c r="J4" s="7"/>
      <c r="L4" s="8"/>
      <c r="N4" s="7">
        <v>56</v>
      </c>
      <c r="O4" s="5">
        <v>63</v>
      </c>
      <c r="P4" s="8">
        <f>(O4-N4)+1</f>
        <v>8</v>
      </c>
      <c r="R4" s="7"/>
      <c r="S4" s="8"/>
      <c r="U4" s="5">
        <v>79</v>
      </c>
    </row>
    <row r="5" spans="2:33" x14ac:dyDescent="0.3">
      <c r="B5" s="7">
        <v>74</v>
      </c>
      <c r="C5" s="5">
        <v>74</v>
      </c>
      <c r="D5" s="5">
        <f t="shared" ref="D5" si="0">(C5-B5)+1</f>
        <v>1</v>
      </c>
      <c r="E5" s="8">
        <v>1</v>
      </c>
      <c r="G5" s="7"/>
      <c r="H5" s="8"/>
      <c r="J5" s="7"/>
      <c r="L5" s="8"/>
      <c r="N5" s="7"/>
      <c r="P5" s="8"/>
      <c r="R5" s="7"/>
      <c r="S5" s="8"/>
    </row>
    <row r="6" spans="2:33" x14ac:dyDescent="0.3">
      <c r="B6" s="9"/>
      <c r="C6" s="10"/>
      <c r="D6" s="10"/>
      <c r="E6" s="11"/>
      <c r="G6" s="9"/>
      <c r="H6" s="11"/>
      <c r="J6" s="9"/>
      <c r="K6" s="10"/>
      <c r="L6" s="11"/>
      <c r="N6" s="9"/>
      <c r="O6" s="10"/>
      <c r="P6" s="11"/>
      <c r="R6" s="9"/>
      <c r="S6" s="11"/>
    </row>
    <row r="8" spans="2:33" x14ac:dyDescent="0.3">
      <c r="D8" s="5">
        <f>SUM(D4:D6)</f>
        <v>2</v>
      </c>
      <c r="E8" s="5">
        <f>SUM(E4:E6)</f>
        <v>2</v>
      </c>
      <c r="H8" s="5">
        <f>SUM(H4:H6)</f>
        <v>0</v>
      </c>
      <c r="L8" s="5">
        <f>SUM(L4:L6)</f>
        <v>0</v>
      </c>
      <c r="P8" s="5">
        <f>SUM(P4:P6)</f>
        <v>8</v>
      </c>
      <c r="S8" s="5">
        <f>SUM(S4:S6)</f>
        <v>0</v>
      </c>
      <c r="U8" s="5">
        <f>SUM(U4:U6)</f>
        <v>79</v>
      </c>
      <c r="V8" s="5">
        <f>U8-(L8+P8+S8)</f>
        <v>71</v>
      </c>
      <c r="W8" s="6">
        <f>((D8+H8)/V8)*100</f>
        <v>2.8169014084507045</v>
      </c>
      <c r="X8" s="6">
        <f>100-W8</f>
        <v>97.183098591549296</v>
      </c>
      <c r="Y8" s="6">
        <f>B4/120</f>
        <v>0.56666666666666665</v>
      </c>
      <c r="Z8" s="6" t="s">
        <v>24</v>
      </c>
      <c r="AA8" s="6" t="s">
        <v>24</v>
      </c>
      <c r="AB8" s="6">
        <f>((L8+2)/(U8-P8))*100</f>
        <v>2.8169014084507045</v>
      </c>
      <c r="AC8" s="6" t="s">
        <v>24</v>
      </c>
      <c r="AD8" s="6">
        <f>H8</f>
        <v>0</v>
      </c>
      <c r="AE8" s="6" t="s">
        <v>24</v>
      </c>
      <c r="AF8" s="6" t="s">
        <v>24</v>
      </c>
      <c r="AG8" s="5" t="s">
        <v>24</v>
      </c>
    </row>
    <row r="11" spans="2:33" x14ac:dyDescent="0.3">
      <c r="B11" s="5" t="s">
        <v>25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A07A-A754-7745-BF85-6EB98D09140C}">
  <dimension ref="B2:AG16"/>
  <sheetViews>
    <sheetView zoomScale="56" workbookViewId="0">
      <selection activeCell="B17" sqref="B17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3.83203125" style="5" bestFit="1" customWidth="1"/>
    <col min="34" max="16384" width="8.83203125" style="5"/>
  </cols>
  <sheetData>
    <row r="2" spans="2:33" ht="81" customHeight="1" x14ac:dyDescent="0.3">
      <c r="B2" s="19" t="s">
        <v>0</v>
      </c>
      <c r="C2" s="20"/>
      <c r="D2" s="20"/>
      <c r="E2" s="21"/>
      <c r="F2" s="13"/>
      <c r="G2" s="22" t="s">
        <v>4</v>
      </c>
      <c r="H2" s="23"/>
      <c r="I2" s="13"/>
      <c r="J2" s="24" t="s">
        <v>7</v>
      </c>
      <c r="K2" s="25"/>
      <c r="L2" s="26"/>
      <c r="M2" s="13"/>
      <c r="N2" s="27" t="s">
        <v>20</v>
      </c>
      <c r="O2" s="28"/>
      <c r="P2" s="29"/>
      <c r="Q2" s="13"/>
      <c r="R2" s="30" t="s">
        <v>8</v>
      </c>
      <c r="S2" s="31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27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28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52</v>
      </c>
      <c r="C4" s="5">
        <v>52</v>
      </c>
      <c r="D4" s="5">
        <f>(C4-B4)+1</f>
        <v>1</v>
      </c>
      <c r="E4" s="8">
        <v>1</v>
      </c>
      <c r="G4" s="7">
        <v>184</v>
      </c>
      <c r="H4" s="8">
        <v>1</v>
      </c>
      <c r="J4" s="7">
        <v>185</v>
      </c>
      <c r="K4" s="5">
        <v>202</v>
      </c>
      <c r="L4" s="8">
        <f>(K4-J4)+1</f>
        <v>18</v>
      </c>
      <c r="N4" s="7">
        <v>133</v>
      </c>
      <c r="O4" s="5">
        <v>135</v>
      </c>
      <c r="P4" s="8">
        <f>(O4-N4)+1</f>
        <v>3</v>
      </c>
      <c r="R4" s="7"/>
      <c r="S4" s="8"/>
      <c r="U4" s="5">
        <v>485</v>
      </c>
    </row>
    <row r="5" spans="2:33" x14ac:dyDescent="0.3">
      <c r="B5" s="7">
        <v>54</v>
      </c>
      <c r="C5" s="5">
        <v>55</v>
      </c>
      <c r="D5" s="5">
        <f t="shared" ref="D5:D11" si="0">(C5-B5)+1</f>
        <v>2</v>
      </c>
      <c r="E5" s="8">
        <v>1</v>
      </c>
      <c r="G5" s="7">
        <v>223</v>
      </c>
      <c r="H5" s="8">
        <v>1</v>
      </c>
      <c r="J5" s="7">
        <v>224</v>
      </c>
      <c r="K5" s="5">
        <v>250</v>
      </c>
      <c r="L5" s="8">
        <f t="shared" ref="L5" si="1">(K5-J5)+1</f>
        <v>27</v>
      </c>
      <c r="N5" s="7">
        <v>289</v>
      </c>
      <c r="O5" s="5">
        <v>293</v>
      </c>
      <c r="P5" s="8">
        <f t="shared" ref="P5:P6" si="2">(O5-N5)+1</f>
        <v>5</v>
      </c>
      <c r="R5" s="7"/>
      <c r="S5" s="8"/>
    </row>
    <row r="6" spans="2:33" x14ac:dyDescent="0.3">
      <c r="B6" s="7">
        <v>95</v>
      </c>
      <c r="C6" s="5">
        <v>96</v>
      </c>
      <c r="D6" s="5">
        <f t="shared" si="0"/>
        <v>2</v>
      </c>
      <c r="E6" s="8">
        <v>1</v>
      </c>
      <c r="G6" s="7"/>
      <c r="H6" s="8"/>
      <c r="J6" s="7"/>
      <c r="L6" s="8"/>
      <c r="N6" s="7">
        <v>460</v>
      </c>
      <c r="O6" s="5">
        <v>463</v>
      </c>
      <c r="P6" s="8">
        <f t="shared" si="2"/>
        <v>4</v>
      </c>
      <c r="R6" s="7"/>
      <c r="S6" s="8"/>
    </row>
    <row r="7" spans="2:33" x14ac:dyDescent="0.3">
      <c r="B7" s="7">
        <v>182</v>
      </c>
      <c r="C7" s="5">
        <v>182</v>
      </c>
      <c r="D7" s="5">
        <f t="shared" si="0"/>
        <v>1</v>
      </c>
      <c r="E7" s="8">
        <v>1</v>
      </c>
      <c r="G7" s="7"/>
      <c r="H7" s="8"/>
      <c r="J7" s="7"/>
      <c r="L7" s="8"/>
      <c r="N7" s="7"/>
      <c r="P7" s="8"/>
      <c r="R7" s="7"/>
      <c r="S7" s="8"/>
    </row>
    <row r="8" spans="2:33" x14ac:dyDescent="0.3">
      <c r="B8" s="7">
        <v>266</v>
      </c>
      <c r="C8" s="5">
        <v>266</v>
      </c>
      <c r="D8" s="5">
        <f t="shared" si="0"/>
        <v>1</v>
      </c>
      <c r="E8" s="8">
        <v>1</v>
      </c>
      <c r="G8" s="7"/>
      <c r="H8" s="8"/>
      <c r="J8" s="7"/>
      <c r="L8" s="8"/>
      <c r="N8" s="7"/>
      <c r="P8" s="8"/>
      <c r="R8" s="7"/>
      <c r="S8" s="8"/>
    </row>
    <row r="9" spans="2:33" x14ac:dyDescent="0.3">
      <c r="B9" s="7">
        <v>272</v>
      </c>
      <c r="C9" s="5">
        <v>275</v>
      </c>
      <c r="D9" s="5">
        <f t="shared" si="0"/>
        <v>4</v>
      </c>
      <c r="E9" s="8">
        <v>1</v>
      </c>
      <c r="G9" s="7"/>
      <c r="H9" s="8"/>
      <c r="J9" s="7"/>
      <c r="L9" s="8"/>
      <c r="N9" s="7"/>
      <c r="P9" s="8"/>
      <c r="R9" s="7"/>
      <c r="S9" s="8"/>
    </row>
    <row r="10" spans="2:33" x14ac:dyDescent="0.3">
      <c r="B10" s="7">
        <v>278</v>
      </c>
      <c r="C10" s="5">
        <v>287</v>
      </c>
      <c r="D10" s="5">
        <f t="shared" si="0"/>
        <v>10</v>
      </c>
      <c r="E10" s="8">
        <v>1</v>
      </c>
      <c r="G10" s="7"/>
      <c r="H10" s="8"/>
      <c r="J10" s="7"/>
      <c r="L10" s="8"/>
      <c r="N10" s="7"/>
      <c r="P10" s="8"/>
      <c r="R10" s="7"/>
      <c r="S10" s="8"/>
    </row>
    <row r="11" spans="2:33" x14ac:dyDescent="0.3">
      <c r="B11" s="7">
        <v>421</v>
      </c>
      <c r="C11" s="5">
        <v>421</v>
      </c>
      <c r="D11" s="5">
        <f t="shared" si="0"/>
        <v>1</v>
      </c>
      <c r="E11" s="8">
        <v>1</v>
      </c>
      <c r="G11" s="7"/>
      <c r="H11" s="8"/>
      <c r="J11" s="7"/>
      <c r="L11" s="8"/>
      <c r="N11" s="7"/>
      <c r="P11" s="8"/>
      <c r="R11" s="7"/>
      <c r="S11" s="8"/>
    </row>
    <row r="12" spans="2:33" x14ac:dyDescent="0.3">
      <c r="B12" s="9"/>
      <c r="C12" s="10"/>
      <c r="D12" s="10"/>
      <c r="E12" s="11"/>
      <c r="G12" s="9"/>
      <c r="H12" s="11"/>
      <c r="J12" s="9"/>
      <c r="K12" s="10"/>
      <c r="L12" s="11"/>
      <c r="N12" s="9"/>
      <c r="O12" s="10"/>
      <c r="P12" s="11"/>
      <c r="R12" s="9"/>
      <c r="S12" s="11"/>
    </row>
    <row r="14" spans="2:33" x14ac:dyDescent="0.3">
      <c r="D14" s="5">
        <f>SUM(D4:D12)</f>
        <v>22</v>
      </c>
      <c r="E14" s="5">
        <f>SUM(E4:E12)</f>
        <v>8</v>
      </c>
      <c r="H14" s="5">
        <f>SUM(H4:H12)</f>
        <v>2</v>
      </c>
      <c r="L14" s="5">
        <f>SUM(L4:L12)</f>
        <v>45</v>
      </c>
      <c r="P14" s="5">
        <f>SUM(P4:P12)</f>
        <v>12</v>
      </c>
      <c r="S14" s="5">
        <f>SUM(S4:S12)</f>
        <v>0</v>
      </c>
      <c r="U14" s="5">
        <f>SUM(U4:U12)</f>
        <v>485</v>
      </c>
      <c r="V14" s="5">
        <f>U14-(L14+P14+S14)</f>
        <v>428</v>
      </c>
      <c r="W14" s="6">
        <f>((D14+H14)/V14)*100</f>
        <v>5.6074766355140184</v>
      </c>
      <c r="X14" s="6">
        <f>100-W14</f>
        <v>94.392523364485982</v>
      </c>
      <c r="Y14" s="6">
        <f>B4/120</f>
        <v>0.43333333333333335</v>
      </c>
      <c r="Z14" s="6">
        <f>G4/120</f>
        <v>1.5333333333333334</v>
      </c>
      <c r="AA14" s="6" t="s">
        <v>24</v>
      </c>
      <c r="AB14" s="6">
        <f>((L14+2)/(U14-P14))*100</f>
        <v>9.9365750528541223</v>
      </c>
      <c r="AC14" s="6" t="s">
        <v>24</v>
      </c>
      <c r="AD14" s="6">
        <f>H14</f>
        <v>2</v>
      </c>
      <c r="AE14" s="6">
        <v>2</v>
      </c>
      <c r="AF14" s="6">
        <f>(AE14/AD14)*100</f>
        <v>100</v>
      </c>
      <c r="AG14" s="6">
        <f>AVERAGE((L4+1),(L5+1))/120</f>
        <v>0.19583333333333333</v>
      </c>
    </row>
    <row r="16" spans="2:33" x14ac:dyDescent="0.3">
      <c r="B16" s="5" t="s">
        <v>29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F81F-277C-D245-8A7A-261AECD67554}">
  <dimension ref="B1:I6"/>
  <sheetViews>
    <sheetView tabSelected="1" workbookViewId="0">
      <selection activeCell="G7" sqref="G7"/>
    </sheetView>
  </sheetViews>
  <sheetFormatPr baseColWidth="10" defaultRowHeight="15" x14ac:dyDescent="0.2"/>
  <cols>
    <col min="1" max="1" width="3.33203125" customWidth="1"/>
  </cols>
  <sheetData>
    <row r="1" spans="2:9" ht="11" customHeight="1" x14ac:dyDescent="0.2"/>
    <row r="2" spans="2:9" ht="80" x14ac:dyDescent="0.2">
      <c r="B2" s="2" t="s">
        <v>13</v>
      </c>
      <c r="C2" s="1" t="s">
        <v>15</v>
      </c>
      <c r="D2" s="1" t="s">
        <v>10</v>
      </c>
      <c r="E2" s="1" t="s">
        <v>22</v>
      </c>
      <c r="F2" s="1" t="s">
        <v>27</v>
      </c>
      <c r="G2" s="1" t="s">
        <v>23</v>
      </c>
      <c r="H2" s="1" t="s">
        <v>12</v>
      </c>
      <c r="I2" s="1"/>
    </row>
    <row r="3" spans="2:9" x14ac:dyDescent="0.2">
      <c r="B3">
        <v>2</v>
      </c>
      <c r="C3" s="18">
        <v>2.7932960893854748</v>
      </c>
      <c r="D3" s="18">
        <v>8.3333333333333329E-2</v>
      </c>
      <c r="E3" s="18" t="s">
        <v>24</v>
      </c>
      <c r="F3" s="18">
        <v>11.055276381909549</v>
      </c>
      <c r="G3" s="18">
        <v>5</v>
      </c>
      <c r="H3" s="18">
        <v>1</v>
      </c>
    </row>
    <row r="4" spans="2:9" x14ac:dyDescent="0.2">
      <c r="B4">
        <v>3</v>
      </c>
      <c r="C4" s="18">
        <v>9.2233009708737868</v>
      </c>
      <c r="D4" s="18">
        <v>0.5083333333333333</v>
      </c>
      <c r="E4" s="18">
        <v>0.26666666666666666</v>
      </c>
      <c r="F4" s="18">
        <v>15.289256198347106</v>
      </c>
      <c r="G4" s="18">
        <v>2.0666666666666669</v>
      </c>
      <c r="H4" s="18">
        <v>1</v>
      </c>
    </row>
    <row r="5" spans="2:9" x14ac:dyDescent="0.2">
      <c r="B5">
        <v>4</v>
      </c>
      <c r="C5" s="18">
        <v>2.8169014084507045</v>
      </c>
      <c r="D5" s="18">
        <v>5</v>
      </c>
      <c r="E5" s="18" t="s">
        <v>24</v>
      </c>
      <c r="F5" s="18">
        <v>2.8169014084507045</v>
      </c>
      <c r="G5" s="18">
        <v>5</v>
      </c>
      <c r="H5" s="18" t="s">
        <v>30</v>
      </c>
    </row>
    <row r="6" spans="2:9" x14ac:dyDescent="0.2">
      <c r="B6">
        <v>5</v>
      </c>
      <c r="C6" s="18">
        <v>5.6074766355140184</v>
      </c>
      <c r="D6" s="18">
        <v>1.5333333333333334</v>
      </c>
      <c r="E6" s="18" t="s">
        <v>24</v>
      </c>
      <c r="F6" s="18">
        <v>9.9365750528541223</v>
      </c>
      <c r="G6" s="18">
        <v>5</v>
      </c>
      <c r="H6" s="1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Worm 1</vt:lpstr>
      <vt:lpstr>Worm 2</vt:lpstr>
      <vt:lpstr>Worm 3</vt:lpstr>
      <vt:lpstr>Worm 4</vt:lpstr>
      <vt:lpstr>Worm 5</vt:lpstr>
      <vt:lpstr>Compiled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2025-04-29T01:55:02Z</dcterms:modified>
</cp:coreProperties>
</file>