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Behavior worksheets/2025-02-11 Ex347/2025-02-11 Ex347 Strongyloides stercoralis/"/>
    </mc:Choice>
  </mc:AlternateContent>
  <xr:revisionPtr revIDLastSave="0" documentId="13_ncr:1_{6B4CA93B-8C81-CE42-A91C-BC0E714FB961}" xr6:coauthVersionLast="47" xr6:coauthVersionMax="47" xr10:uidLastSave="{00000000-0000-0000-0000-000000000000}"/>
  <bookViews>
    <workbookView xWindow="0" yWindow="500" windowWidth="28800" windowHeight="16380" activeTab="5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Compile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1" l="1"/>
  <c r="F16" i="21"/>
  <c r="F13" i="21"/>
  <c r="F12" i="21"/>
  <c r="F10" i="21"/>
  <c r="F9" i="21"/>
  <c r="F4" i="21"/>
  <c r="F6" i="21"/>
  <c r="F16" i="20"/>
  <c r="F18" i="19"/>
  <c r="F17" i="19"/>
  <c r="F12" i="19"/>
  <c r="F21" i="21"/>
  <c r="F5" i="21"/>
  <c r="F7" i="21"/>
  <c r="F8" i="21"/>
  <c r="F11" i="21"/>
  <c r="F14" i="21"/>
  <c r="F15" i="21"/>
  <c r="F21" i="20"/>
  <c r="F5" i="20"/>
  <c r="F6" i="20"/>
  <c r="F7" i="20"/>
  <c r="F8" i="20"/>
  <c r="F9" i="20"/>
  <c r="F10" i="20"/>
  <c r="F11" i="20"/>
  <c r="F12" i="20"/>
  <c r="F13" i="20"/>
  <c r="F14" i="20"/>
  <c r="F15" i="20"/>
  <c r="F17" i="20"/>
  <c r="F4" i="20"/>
  <c r="F24" i="19"/>
  <c r="F5" i="19"/>
  <c r="F6" i="19"/>
  <c r="F7" i="19"/>
  <c r="F8" i="19"/>
  <c r="F9" i="19"/>
  <c r="F10" i="19"/>
  <c r="F11" i="19"/>
  <c r="F13" i="19"/>
  <c r="F14" i="19"/>
  <c r="F15" i="19"/>
  <c r="F16" i="19"/>
  <c r="F19" i="19"/>
  <c r="F20" i="19"/>
  <c r="F4" i="19"/>
  <c r="F8" i="3" l="1"/>
  <c r="F4" i="3"/>
  <c r="Q5" i="20" l="1"/>
  <c r="D21" i="19"/>
  <c r="D20" i="19"/>
  <c r="D19" i="19"/>
  <c r="D18" i="19"/>
  <c r="AA21" i="21"/>
  <c r="Z21" i="21"/>
  <c r="V21" i="21"/>
  <c r="T21" i="21"/>
  <c r="I21" i="21"/>
  <c r="AE21" i="21" s="1"/>
  <c r="AG21" i="21" s="1"/>
  <c r="E21" i="21"/>
  <c r="D18" i="21"/>
  <c r="D17" i="21"/>
  <c r="D16" i="21"/>
  <c r="D15" i="21"/>
  <c r="D14" i="21"/>
  <c r="D13" i="21"/>
  <c r="D12" i="21"/>
  <c r="D11" i="21"/>
  <c r="D10" i="21"/>
  <c r="Q9" i="21"/>
  <c r="M9" i="21"/>
  <c r="D9" i="21"/>
  <c r="Q8" i="21"/>
  <c r="M8" i="21"/>
  <c r="D8" i="21"/>
  <c r="Q7" i="21"/>
  <c r="M7" i="21"/>
  <c r="D7" i="21"/>
  <c r="Q6" i="21"/>
  <c r="M6" i="21"/>
  <c r="D6" i="21"/>
  <c r="Q5" i="21"/>
  <c r="M5" i="21"/>
  <c r="D5" i="21"/>
  <c r="Q4" i="21"/>
  <c r="M4" i="21"/>
  <c r="D4" i="21"/>
  <c r="AD21" i="20"/>
  <c r="AA21" i="20"/>
  <c r="Z21" i="20"/>
  <c r="V21" i="20"/>
  <c r="T21" i="20"/>
  <c r="I21" i="20"/>
  <c r="AE21" i="20" s="1"/>
  <c r="AG21" i="20" s="1"/>
  <c r="E21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Q6" i="20"/>
  <c r="M6" i="20"/>
  <c r="AB21" i="20" s="1"/>
  <c r="D6" i="20"/>
  <c r="M5" i="20"/>
  <c r="D5" i="20"/>
  <c r="Q4" i="20"/>
  <c r="M4" i="20"/>
  <c r="AH21" i="20" s="1"/>
  <c r="D4" i="20"/>
  <c r="AD24" i="19"/>
  <c r="AA24" i="19"/>
  <c r="Z24" i="19"/>
  <c r="V24" i="19"/>
  <c r="T24" i="19"/>
  <c r="I24" i="19"/>
  <c r="AE24" i="19" s="1"/>
  <c r="AG24" i="19" s="1"/>
  <c r="E24" i="19"/>
  <c r="D17" i="19"/>
  <c r="D16" i="19"/>
  <c r="D15" i="19"/>
  <c r="D14" i="19"/>
  <c r="D13" i="19"/>
  <c r="D12" i="19"/>
  <c r="D11" i="19"/>
  <c r="D10" i="19"/>
  <c r="D9" i="19"/>
  <c r="M8" i="19"/>
  <c r="AB24" i="19" s="1"/>
  <c r="D8" i="19"/>
  <c r="M7" i="19"/>
  <c r="D7" i="19"/>
  <c r="M6" i="19"/>
  <c r="D6" i="19"/>
  <c r="M5" i="19"/>
  <c r="D5" i="19"/>
  <c r="M4" i="19"/>
  <c r="D4" i="19"/>
  <c r="Q8" i="3"/>
  <c r="M4" i="3"/>
  <c r="M8" i="3" s="1"/>
  <c r="AD8" i="3"/>
  <c r="D5" i="3"/>
  <c r="D4" i="3"/>
  <c r="D8" i="3" s="1"/>
  <c r="AA8" i="3"/>
  <c r="Z8" i="3"/>
  <c r="V8" i="3"/>
  <c r="T8" i="3"/>
  <c r="I8" i="3"/>
  <c r="AE8" i="3" s="1"/>
  <c r="AG8" i="3" s="1"/>
  <c r="E8" i="3"/>
  <c r="AH21" i="21" l="1"/>
  <c r="AH24" i="19"/>
  <c r="AC8" i="3"/>
  <c r="AB8" i="3"/>
  <c r="M21" i="21"/>
  <c r="Q21" i="21"/>
  <c r="D21" i="21"/>
  <c r="M21" i="20"/>
  <c r="Q21" i="20"/>
  <c r="D21" i="20"/>
  <c r="Q24" i="19"/>
  <c r="M24" i="19"/>
  <c r="AC24" i="19" s="1"/>
  <c r="D24" i="19"/>
  <c r="W8" i="3"/>
  <c r="X8" i="3" s="1"/>
  <c r="Y8" i="3" s="1"/>
  <c r="AC21" i="21" l="1"/>
  <c r="AC21" i="20"/>
  <c r="W21" i="21"/>
  <c r="X21" i="21" s="1"/>
  <c r="Y21" i="21" s="1"/>
  <c r="W21" i="20"/>
  <c r="X21" i="20" s="1"/>
  <c r="Y21" i="20" s="1"/>
  <c r="W24" i="19"/>
  <c r="X24" i="19" s="1"/>
  <c r="Y24" i="19" s="1"/>
</calcChain>
</file>

<file path=xl/sharedStrings.xml><?xml version="1.0" encoding="utf-8"?>
<sst xmlns="http://schemas.openxmlformats.org/spreadsheetml/2006/main" count="148" uniqueCount="29">
  <si>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</si>
  <si>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</si>
  <si>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</si>
  <si>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</si>
  <si>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</si>
  <si>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</si>
  <si>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</si>
  <si>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</si>
  <si>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</si>
  <si>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</si>
  <si>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</si>
  <si>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</si>
  <si>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</si>
  <si>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</si>
  <si>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</si>
  <si>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</si>
  <si>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</si>
  <si>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</si>
  <si>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</si>
  <si>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</si>
  <si>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</si>
  <si>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</si>
  <si>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</si>
  <si>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to penetration</t>
  </si>
  <si>
    <t>N/A</t>
  </si>
  <si>
    <t>Two worms crossed paths and then could not tell which was which. Exclude.</t>
  </si>
  <si>
    <t>% time spent burrowing</t>
  </si>
  <si>
    <t>Time spent burrowing before 
aborted attempt</t>
  </si>
  <si>
    <t>Interpush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</si>
</sst>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2" fillId="0" borderId="0" xfId="0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" fillId="0" borderId="5" xfId="0" applyNumberFormat="1" applyFont="1" applyBorder="1"/>
    <xf numFmtId="164" fontId="3" fillId="0" borderId="8" xfId="0" applyNumberFormat="1" applyFont="1" applyBorder="1"/>
    <xf numFmtId="164" fontId="3" fillId="0" borderId="0" xfId="0" applyNumberFormat="1" applyFon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H8"/>
  <sheetViews>
    <sheetView topLeftCell="A2" zoomScale="85" workbookViewId="0">
      <selection activeCell="F8" sqref="F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24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5.832031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" style="5" customWidth="1"/>
    <col min="19" max="19" width="21.1640625" style="5" bestFit="1" customWidth="1"/>
    <col min="20" max="20" width="14.1640625" style="5" bestFit="1" customWidth="1"/>
    <col min="21" max="21" width="5.83203125" style="5" customWidth="1"/>
    <col min="22" max="22" width="40.6640625" style="5" bestFit="1" customWidth="1"/>
    <col min="23" max="23" width="19.6640625" style="5" bestFit="1" customWidth="1"/>
    <col min="24" max="24" width="34.5" style="6" customWidth="1"/>
    <col min="25" max="25" width="20.5" style="6" customWidth="1"/>
    <col min="26" max="26" width="11" style="6" bestFit="1" customWidth="1"/>
    <col min="27" max="27" width="14.1640625" style="6" customWidth="1"/>
    <col min="28" max="29" width="15.5" style="6" customWidth="1"/>
    <col min="30" max="30" width="16.83203125" style="6" bestFit="1" customWidth="1"/>
    <col min="31" max="32" width="14.83203125" style="5" bestFit="1" customWidth="1"/>
    <col min="33" max="33" width="13.5" style="5" bestFit="1" customWidth="1"/>
    <col min="34" max="34" width="25.1640625" style="5" bestFit="1" customWidth="1"/>
    <col min="35" max="16384" width="8.83203125" style="5"/>
  </cols>
  <sheetData>
    <row r="2" spans="2:34" ht="81" customHeight="1" x14ac:dyDescent="0.3">
      <c r="B2" s="34" t="s">
        <v>0</v>
      </c>
      <c r="C2" s="35"/>
      <c r="D2" s="35"/>
      <c r="E2" s="35"/>
      <c r="F2" s="36"/>
      <c r="G2" s="13"/>
      <c r="H2" s="26" t="s">
        <v>4</v>
      </c>
      <c r="I2" s="27"/>
      <c r="J2" s="13"/>
      <c r="K2" s="28" t="s">
        <v>7</v>
      </c>
      <c r="L2" s="29"/>
      <c r="M2" s="30"/>
      <c r="N2" s="13"/>
      <c r="O2" s="31" t="s">
        <v>20</v>
      </c>
      <c r="P2" s="32"/>
      <c r="Q2" s="33"/>
      <c r="R2" s="13"/>
      <c r="S2" s="24" t="s">
        <v>8</v>
      </c>
      <c r="T2" s="25"/>
      <c r="U2" s="13"/>
      <c r="V2" s="3" t="s">
        <v>14</v>
      </c>
      <c r="W2" s="3" t="s">
        <v>18</v>
      </c>
      <c r="X2" s="4" t="s">
        <v>15</v>
      </c>
      <c r="Y2" s="4" t="s">
        <v>16</v>
      </c>
      <c r="Z2" s="4" t="s">
        <v>21</v>
      </c>
      <c r="AA2" s="4" t="s">
        <v>10</v>
      </c>
      <c r="AB2" s="4" t="s">
        <v>22</v>
      </c>
      <c r="AC2" s="4" t="s">
        <v>26</v>
      </c>
      <c r="AD2" s="4" t="s">
        <v>23</v>
      </c>
      <c r="AE2" s="4" t="s">
        <v>11</v>
      </c>
      <c r="AF2" s="4" t="s">
        <v>12</v>
      </c>
      <c r="AG2" s="4" t="s">
        <v>17</v>
      </c>
      <c r="AH2" s="3" t="s">
        <v>27</v>
      </c>
    </row>
    <row r="3" spans="2:34" s="16" customFormat="1" x14ac:dyDescent="0.3">
      <c r="B3" s="12" t="s">
        <v>1</v>
      </c>
      <c r="C3" s="13" t="s">
        <v>2</v>
      </c>
      <c r="D3" s="13" t="s">
        <v>3</v>
      </c>
      <c r="E3" s="19" t="s">
        <v>19</v>
      </c>
      <c r="F3" s="14" t="s">
        <v>28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5" t="s">
        <v>3</v>
      </c>
      <c r="N3" s="13"/>
      <c r="O3" s="12" t="s">
        <v>1</v>
      </c>
      <c r="P3" s="13" t="s">
        <v>2</v>
      </c>
      <c r="Q3" s="15" t="s">
        <v>3</v>
      </c>
      <c r="R3" s="13"/>
      <c r="S3" s="12" t="s">
        <v>5</v>
      </c>
      <c r="T3" s="15" t="s">
        <v>6</v>
      </c>
      <c r="U3" s="13"/>
      <c r="V3" s="13" t="s">
        <v>9</v>
      </c>
      <c r="X3" s="17"/>
      <c r="Y3" s="17"/>
      <c r="Z3" s="17"/>
      <c r="AA3" s="17"/>
      <c r="AB3" s="17"/>
      <c r="AC3" s="17"/>
      <c r="AD3" s="17"/>
    </row>
    <row r="4" spans="2:34" x14ac:dyDescent="0.3">
      <c r="B4" s="7">
        <v>7</v>
      </c>
      <c r="C4" s="5">
        <v>10</v>
      </c>
      <c r="D4" s="5">
        <f>(C4-B4)+1</f>
        <v>4</v>
      </c>
      <c r="E4" s="5">
        <v>1</v>
      </c>
      <c r="F4" s="8">
        <f>((B5-C4)-1)*0.5</f>
        <v>2</v>
      </c>
      <c r="H4" s="7">
        <v>20</v>
      </c>
      <c r="I4" s="8">
        <v>1</v>
      </c>
      <c r="K4" s="7">
        <v>21</v>
      </c>
      <c r="L4" s="5">
        <v>82</v>
      </c>
      <c r="M4" s="8">
        <f>(L4-K4)+1</f>
        <v>62</v>
      </c>
      <c r="O4" s="7"/>
      <c r="Q4" s="8"/>
      <c r="S4" s="7">
        <v>83</v>
      </c>
      <c r="T4" s="8">
        <v>1</v>
      </c>
      <c r="V4" s="5">
        <v>83</v>
      </c>
    </row>
    <row r="5" spans="2:34" x14ac:dyDescent="0.3">
      <c r="B5" s="7">
        <v>15</v>
      </c>
      <c r="C5" s="5">
        <v>19</v>
      </c>
      <c r="D5" s="5">
        <f t="shared" ref="D5" si="0">(C5-B5)+1</f>
        <v>5</v>
      </c>
      <c r="E5" s="5">
        <v>1</v>
      </c>
      <c r="F5" s="8"/>
      <c r="H5" s="7"/>
      <c r="I5" s="8"/>
      <c r="K5" s="7"/>
      <c r="M5" s="8"/>
      <c r="O5" s="7"/>
      <c r="Q5" s="8"/>
      <c r="S5" s="7"/>
      <c r="T5" s="8"/>
    </row>
    <row r="6" spans="2:34" x14ac:dyDescent="0.3">
      <c r="B6" s="9"/>
      <c r="C6" s="10"/>
      <c r="D6" s="10"/>
      <c r="E6" s="10"/>
      <c r="F6" s="11"/>
      <c r="H6" s="9"/>
      <c r="I6" s="11"/>
      <c r="K6" s="9"/>
      <c r="L6" s="10"/>
      <c r="M6" s="11"/>
      <c r="O6" s="9"/>
      <c r="P6" s="10"/>
      <c r="Q6" s="11"/>
      <c r="S6" s="9"/>
      <c r="T6" s="11"/>
    </row>
    <row r="8" spans="2:34" x14ac:dyDescent="0.3">
      <c r="D8" s="5">
        <f>SUM(D4:D6)</f>
        <v>9</v>
      </c>
      <c r="E8" s="5">
        <f>SUM(E4:E6)</f>
        <v>2</v>
      </c>
      <c r="F8" s="5">
        <f>AVERAGE(F4:F5)</f>
        <v>2</v>
      </c>
      <c r="I8" s="5">
        <f>SUM(I4:I6)</f>
        <v>1</v>
      </c>
      <c r="M8" s="5">
        <f>SUM(M4:M6)</f>
        <v>62</v>
      </c>
      <c r="Q8" s="5">
        <f>SUM(Q4:Q6)</f>
        <v>0</v>
      </c>
      <c r="T8" s="5">
        <f>SUM(T4:T6)</f>
        <v>1</v>
      </c>
      <c r="V8" s="5">
        <f>SUM(V4:V6)</f>
        <v>83</v>
      </c>
      <c r="W8" s="5">
        <f>V8-(M8+Q8+T8)</f>
        <v>20</v>
      </c>
      <c r="X8" s="6">
        <f>((D8+I8)/W8)*100</f>
        <v>50</v>
      </c>
      <c r="Y8" s="6">
        <f>100-X8</f>
        <v>50</v>
      </c>
      <c r="Z8" s="6">
        <f>B4/120</f>
        <v>5.8333333333333334E-2</v>
      </c>
      <c r="AA8" s="6">
        <f>H4/120</f>
        <v>0.16666666666666666</v>
      </c>
      <c r="AB8" s="6">
        <f>(M4+2)/120</f>
        <v>0.53333333333333333</v>
      </c>
      <c r="AC8" s="6">
        <f>((M8+2)/(V8-Q8))*100</f>
        <v>77.108433734939766</v>
      </c>
      <c r="AD8" s="6">
        <f>S4/120</f>
        <v>0.69166666666666665</v>
      </c>
      <c r="AE8" s="6">
        <f>I8</f>
        <v>1</v>
      </c>
      <c r="AF8" s="6">
        <v>0</v>
      </c>
      <c r="AG8" s="6">
        <f>(AF8/AE8)*100</f>
        <v>0</v>
      </c>
      <c r="AH8" s="5" t="s">
        <v>24</v>
      </c>
    </row>
  </sheetData>
  <mergeCells count="5">
    <mergeCell ref="S2:T2"/>
    <mergeCell ref="H2:I2"/>
    <mergeCell ref="K2:M2"/>
    <mergeCell ref="O2:Q2"/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H24"/>
  <sheetViews>
    <sheetView zoomScale="75" workbookViewId="0">
      <selection activeCell="F19" sqref="F1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25.5" style="23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5.832031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" style="5" customWidth="1"/>
    <col min="19" max="19" width="21.1640625" style="5" bestFit="1" customWidth="1"/>
    <col min="20" max="20" width="14.1640625" style="5" bestFit="1" customWidth="1"/>
    <col min="21" max="21" width="5.83203125" style="5" customWidth="1"/>
    <col min="22" max="22" width="40.6640625" style="5" bestFit="1" customWidth="1"/>
    <col min="23" max="23" width="19.6640625" style="5" bestFit="1" customWidth="1"/>
    <col min="24" max="24" width="34.5" style="6" customWidth="1"/>
    <col min="25" max="25" width="20.5" style="6" customWidth="1"/>
    <col min="26" max="26" width="11" style="6" bestFit="1" customWidth="1"/>
    <col min="27" max="27" width="14.1640625" style="6" customWidth="1"/>
    <col min="28" max="29" width="15.5" style="6" customWidth="1"/>
    <col min="30" max="30" width="16.83203125" style="6" bestFit="1" customWidth="1"/>
    <col min="31" max="32" width="14.83203125" style="5" bestFit="1" customWidth="1"/>
    <col min="33" max="33" width="13.5" style="5" bestFit="1" customWidth="1"/>
    <col min="34" max="34" width="25.1640625" style="5" bestFit="1" customWidth="1"/>
    <col min="35" max="16384" width="8.83203125" style="5"/>
  </cols>
  <sheetData>
    <row r="2" spans="2:34" ht="81" customHeight="1" x14ac:dyDescent="0.3">
      <c r="B2" s="34" t="s">
        <v>0</v>
      </c>
      <c r="C2" s="35"/>
      <c r="D2" s="35"/>
      <c r="E2" s="35"/>
      <c r="F2" s="36"/>
      <c r="G2" s="13"/>
      <c r="H2" s="26" t="s">
        <v>4</v>
      </c>
      <c r="I2" s="27"/>
      <c r="J2" s="13"/>
      <c r="K2" s="28" t="s">
        <v>7</v>
      </c>
      <c r="L2" s="29"/>
      <c r="M2" s="30"/>
      <c r="N2" s="13"/>
      <c r="O2" s="31" t="s">
        <v>20</v>
      </c>
      <c r="P2" s="32"/>
      <c r="Q2" s="33"/>
      <c r="R2" s="13"/>
      <c r="S2" s="24" t="s">
        <v>8</v>
      </c>
      <c r="T2" s="25"/>
      <c r="U2" s="13"/>
      <c r="V2" s="3" t="s">
        <v>14</v>
      </c>
      <c r="W2" s="3" t="s">
        <v>18</v>
      </c>
      <c r="X2" s="4" t="s">
        <v>15</v>
      </c>
      <c r="Y2" s="4" t="s">
        <v>16</v>
      </c>
      <c r="Z2" s="4" t="s">
        <v>21</v>
      </c>
      <c r="AA2" s="4" t="s">
        <v>10</v>
      </c>
      <c r="AB2" s="4" t="s">
        <v>22</v>
      </c>
      <c r="AC2" s="4" t="s">
        <v>26</v>
      </c>
      <c r="AD2" s="4" t="s">
        <v>23</v>
      </c>
      <c r="AE2" s="4" t="s">
        <v>11</v>
      </c>
      <c r="AF2" s="4" t="s">
        <v>12</v>
      </c>
      <c r="AG2" s="4" t="s">
        <v>17</v>
      </c>
      <c r="AH2" s="3" t="s">
        <v>27</v>
      </c>
    </row>
    <row r="3" spans="2:34" s="16" customFormat="1" x14ac:dyDescent="0.3">
      <c r="B3" s="12" t="s">
        <v>1</v>
      </c>
      <c r="C3" s="13" t="s">
        <v>2</v>
      </c>
      <c r="D3" s="13" t="s">
        <v>3</v>
      </c>
      <c r="E3" s="19" t="s">
        <v>19</v>
      </c>
      <c r="F3" s="20" t="s">
        <v>28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5" t="s">
        <v>3</v>
      </c>
      <c r="N3" s="13"/>
      <c r="O3" s="12" t="s">
        <v>1</v>
      </c>
      <c r="P3" s="13" t="s">
        <v>2</v>
      </c>
      <c r="Q3" s="15" t="s">
        <v>3</v>
      </c>
      <c r="R3" s="13"/>
      <c r="S3" s="12" t="s">
        <v>5</v>
      </c>
      <c r="T3" s="15" t="s">
        <v>6</v>
      </c>
      <c r="U3" s="13"/>
      <c r="V3" s="13" t="s">
        <v>9</v>
      </c>
      <c r="X3" s="17"/>
      <c r="Y3" s="17"/>
      <c r="Z3" s="17"/>
      <c r="AA3" s="17"/>
      <c r="AB3" s="17"/>
      <c r="AC3" s="17"/>
      <c r="AD3" s="17"/>
    </row>
    <row r="4" spans="2:34" x14ac:dyDescent="0.3">
      <c r="B4" s="7">
        <v>19</v>
      </c>
      <c r="C4" s="5">
        <v>19</v>
      </c>
      <c r="D4" s="5">
        <f>(C4-B4)+1</f>
        <v>1</v>
      </c>
      <c r="E4" s="5">
        <v>1</v>
      </c>
      <c r="F4" s="21">
        <f>((B5-C4)-1)*0.5</f>
        <v>2</v>
      </c>
      <c r="H4" s="7">
        <v>1</v>
      </c>
      <c r="I4" s="8">
        <v>1</v>
      </c>
      <c r="K4" s="7">
        <v>2</v>
      </c>
      <c r="L4" s="5">
        <v>4</v>
      </c>
      <c r="M4" s="8">
        <f>(L4-K4)+1</f>
        <v>3</v>
      </c>
      <c r="O4" s="7"/>
      <c r="Q4" s="8"/>
      <c r="S4" s="7">
        <v>268</v>
      </c>
      <c r="T4" s="8">
        <v>1</v>
      </c>
      <c r="V4" s="5">
        <v>268</v>
      </c>
    </row>
    <row r="5" spans="2:34" x14ac:dyDescent="0.3">
      <c r="B5" s="7">
        <v>24</v>
      </c>
      <c r="C5" s="5">
        <v>24</v>
      </c>
      <c r="D5" s="5">
        <f t="shared" ref="D5:D21" si="0">(C5-B5)+1</f>
        <v>1</v>
      </c>
      <c r="E5" s="5">
        <v>1</v>
      </c>
      <c r="F5" s="21">
        <f t="shared" ref="F5:F20" si="1">((B6-C5)-1)*0.5</f>
        <v>2.5</v>
      </c>
      <c r="H5" s="7">
        <v>131</v>
      </c>
      <c r="I5" s="8">
        <v>1</v>
      </c>
      <c r="K5" s="7">
        <v>132</v>
      </c>
      <c r="L5" s="5">
        <v>154</v>
      </c>
      <c r="M5" s="8">
        <f t="shared" ref="M5:M8" si="2">(L5-K5)+1</f>
        <v>23</v>
      </c>
      <c r="O5" s="7"/>
      <c r="Q5" s="8"/>
      <c r="S5" s="7"/>
      <c r="T5" s="8"/>
    </row>
    <row r="6" spans="2:34" x14ac:dyDescent="0.3">
      <c r="B6" s="7">
        <v>30</v>
      </c>
      <c r="C6" s="5">
        <v>30</v>
      </c>
      <c r="D6" s="5">
        <f t="shared" si="0"/>
        <v>1</v>
      </c>
      <c r="E6" s="5">
        <v>1</v>
      </c>
      <c r="F6" s="21">
        <f t="shared" si="1"/>
        <v>21</v>
      </c>
      <c r="H6" s="7">
        <v>192</v>
      </c>
      <c r="I6" s="8">
        <v>1</v>
      </c>
      <c r="K6" s="7">
        <v>193</v>
      </c>
      <c r="L6" s="5">
        <v>200</v>
      </c>
      <c r="M6" s="8">
        <f t="shared" si="2"/>
        <v>8</v>
      </c>
      <c r="O6" s="7"/>
      <c r="Q6" s="8"/>
      <c r="S6" s="7"/>
      <c r="T6" s="8"/>
    </row>
    <row r="7" spans="2:34" x14ac:dyDescent="0.3">
      <c r="B7" s="7">
        <v>73</v>
      </c>
      <c r="C7" s="5">
        <v>73</v>
      </c>
      <c r="D7" s="5">
        <f t="shared" si="0"/>
        <v>1</v>
      </c>
      <c r="E7" s="5">
        <v>1</v>
      </c>
      <c r="F7" s="21">
        <f t="shared" si="1"/>
        <v>5.5</v>
      </c>
      <c r="H7" s="7">
        <v>209</v>
      </c>
      <c r="I7" s="8">
        <v>1</v>
      </c>
      <c r="K7" s="7">
        <v>210</v>
      </c>
      <c r="L7" s="5">
        <v>224</v>
      </c>
      <c r="M7" s="8">
        <f t="shared" si="2"/>
        <v>15</v>
      </c>
      <c r="O7" s="7"/>
      <c r="Q7" s="8"/>
      <c r="S7" s="7"/>
      <c r="T7" s="8"/>
    </row>
    <row r="8" spans="2:34" x14ac:dyDescent="0.3">
      <c r="B8" s="7">
        <v>85</v>
      </c>
      <c r="C8" s="5">
        <v>85</v>
      </c>
      <c r="D8" s="5">
        <f t="shared" si="0"/>
        <v>1</v>
      </c>
      <c r="E8" s="5">
        <v>1</v>
      </c>
      <c r="F8" s="21">
        <f t="shared" si="1"/>
        <v>7.5</v>
      </c>
      <c r="H8" s="7">
        <v>243</v>
      </c>
      <c r="I8" s="8">
        <v>1</v>
      </c>
      <c r="K8" s="7">
        <v>244</v>
      </c>
      <c r="L8" s="5">
        <v>267</v>
      </c>
      <c r="M8" s="8">
        <f t="shared" si="2"/>
        <v>24</v>
      </c>
      <c r="O8" s="7"/>
      <c r="Q8" s="8"/>
      <c r="S8" s="7"/>
      <c r="T8" s="8"/>
    </row>
    <row r="9" spans="2:34" x14ac:dyDescent="0.3">
      <c r="B9" s="7">
        <v>101</v>
      </c>
      <c r="C9" s="5">
        <v>101</v>
      </c>
      <c r="D9" s="5">
        <f t="shared" si="0"/>
        <v>1</v>
      </c>
      <c r="E9" s="5">
        <v>1</v>
      </c>
      <c r="F9" s="21">
        <f t="shared" si="1"/>
        <v>1.5</v>
      </c>
      <c r="H9" s="7"/>
      <c r="I9" s="8"/>
      <c r="K9" s="7"/>
      <c r="M9" s="8"/>
      <c r="O9" s="7"/>
      <c r="Q9" s="8"/>
      <c r="S9" s="7"/>
      <c r="T9" s="8"/>
    </row>
    <row r="10" spans="2:34" x14ac:dyDescent="0.3">
      <c r="B10" s="7">
        <v>105</v>
      </c>
      <c r="C10" s="5">
        <v>105</v>
      </c>
      <c r="D10" s="5">
        <f t="shared" si="0"/>
        <v>1</v>
      </c>
      <c r="E10" s="5">
        <v>1</v>
      </c>
      <c r="F10" s="21">
        <f t="shared" si="1"/>
        <v>7</v>
      </c>
      <c r="H10" s="7"/>
      <c r="I10" s="8"/>
      <c r="K10" s="7"/>
      <c r="M10" s="8"/>
      <c r="O10" s="7"/>
      <c r="Q10" s="8"/>
      <c r="S10" s="7"/>
      <c r="T10" s="8"/>
    </row>
    <row r="11" spans="2:34" x14ac:dyDescent="0.3">
      <c r="B11" s="7">
        <v>120</v>
      </c>
      <c r="C11" s="5">
        <v>123</v>
      </c>
      <c r="D11" s="5">
        <f t="shared" si="0"/>
        <v>4</v>
      </c>
      <c r="E11" s="5">
        <v>1</v>
      </c>
      <c r="F11" s="21">
        <f t="shared" si="1"/>
        <v>1</v>
      </c>
      <c r="H11" s="7"/>
      <c r="I11" s="8"/>
      <c r="K11" s="7"/>
      <c r="M11" s="8"/>
      <c r="O11" s="7"/>
      <c r="Q11" s="8"/>
      <c r="S11" s="7"/>
      <c r="T11" s="8"/>
    </row>
    <row r="12" spans="2:34" x14ac:dyDescent="0.3">
      <c r="B12" s="7">
        <v>126</v>
      </c>
      <c r="C12" s="5">
        <v>128</v>
      </c>
      <c r="D12" s="5">
        <f t="shared" si="0"/>
        <v>3</v>
      </c>
      <c r="E12" s="5">
        <v>1</v>
      </c>
      <c r="F12" s="21">
        <f>((B13-C12-M5)-1)*0.5</f>
        <v>2.5</v>
      </c>
      <c r="H12" s="7"/>
      <c r="I12" s="8"/>
      <c r="K12" s="7"/>
      <c r="M12" s="8"/>
      <c r="O12" s="7"/>
      <c r="Q12" s="8"/>
      <c r="S12" s="7"/>
      <c r="T12" s="8"/>
    </row>
    <row r="13" spans="2:34" x14ac:dyDescent="0.3">
      <c r="B13" s="7">
        <v>157</v>
      </c>
      <c r="C13" s="5">
        <v>157</v>
      </c>
      <c r="D13" s="5">
        <f t="shared" si="0"/>
        <v>1</v>
      </c>
      <c r="E13" s="5">
        <v>1</v>
      </c>
      <c r="F13" s="21">
        <f t="shared" si="1"/>
        <v>2</v>
      </c>
      <c r="H13" s="7"/>
      <c r="I13" s="8"/>
      <c r="K13" s="7"/>
      <c r="M13" s="8"/>
      <c r="O13" s="7"/>
      <c r="Q13" s="8"/>
      <c r="S13" s="7"/>
      <c r="T13" s="8"/>
    </row>
    <row r="14" spans="2:34" x14ac:dyDescent="0.3">
      <c r="B14" s="7">
        <v>162</v>
      </c>
      <c r="C14" s="5">
        <v>162</v>
      </c>
      <c r="D14" s="5">
        <f t="shared" si="0"/>
        <v>1</v>
      </c>
      <c r="E14" s="5">
        <v>1</v>
      </c>
      <c r="F14" s="21">
        <f t="shared" si="1"/>
        <v>2</v>
      </c>
      <c r="H14" s="7"/>
      <c r="I14" s="8"/>
      <c r="K14" s="7"/>
      <c r="M14" s="8"/>
      <c r="O14" s="7"/>
      <c r="Q14" s="8"/>
      <c r="S14" s="7"/>
      <c r="T14" s="8"/>
    </row>
    <row r="15" spans="2:34" x14ac:dyDescent="0.3">
      <c r="B15" s="7">
        <v>167</v>
      </c>
      <c r="C15" s="5">
        <v>167</v>
      </c>
      <c r="D15" s="5">
        <f t="shared" si="0"/>
        <v>1</v>
      </c>
      <c r="E15" s="5">
        <v>1</v>
      </c>
      <c r="F15" s="21">
        <f t="shared" si="1"/>
        <v>1</v>
      </c>
      <c r="H15" s="7"/>
      <c r="I15" s="8"/>
      <c r="K15" s="7"/>
      <c r="M15" s="8"/>
      <c r="O15" s="7"/>
      <c r="Q15" s="8"/>
      <c r="S15" s="7"/>
      <c r="T15" s="8"/>
    </row>
    <row r="16" spans="2:34" x14ac:dyDescent="0.3">
      <c r="B16" s="7">
        <v>170</v>
      </c>
      <c r="C16" s="5">
        <v>171</v>
      </c>
      <c r="D16" s="5">
        <f t="shared" si="0"/>
        <v>2</v>
      </c>
      <c r="E16" s="5">
        <v>1</v>
      </c>
      <c r="F16" s="21">
        <f t="shared" si="1"/>
        <v>1.5</v>
      </c>
      <c r="H16" s="7"/>
      <c r="I16" s="8"/>
      <c r="K16" s="7"/>
      <c r="M16" s="8"/>
      <c r="O16" s="7"/>
      <c r="Q16" s="8"/>
      <c r="S16" s="7"/>
      <c r="T16" s="8"/>
    </row>
    <row r="17" spans="2:34" x14ac:dyDescent="0.3">
      <c r="B17" s="7">
        <v>175</v>
      </c>
      <c r="C17" s="5">
        <v>177</v>
      </c>
      <c r="D17" s="5">
        <f t="shared" si="0"/>
        <v>3</v>
      </c>
      <c r="E17" s="5">
        <v>1</v>
      </c>
      <c r="F17" s="21">
        <f>((B18-C17-M6)-1)*0.5</f>
        <v>8.5</v>
      </c>
      <c r="H17" s="7"/>
      <c r="I17" s="8"/>
      <c r="K17" s="7"/>
      <c r="M17" s="8"/>
      <c r="O17" s="7"/>
      <c r="Q17" s="8"/>
      <c r="S17" s="7"/>
      <c r="T17" s="8"/>
    </row>
    <row r="18" spans="2:34" x14ac:dyDescent="0.3">
      <c r="B18" s="7">
        <v>203</v>
      </c>
      <c r="C18" s="5">
        <v>203</v>
      </c>
      <c r="D18" s="5">
        <f t="shared" si="0"/>
        <v>1</v>
      </c>
      <c r="E18" s="5">
        <v>1</v>
      </c>
      <c r="F18" s="21">
        <f>((B19-C18-M7)-1)*0.5</f>
        <v>4.5</v>
      </c>
      <c r="H18" s="7"/>
      <c r="I18" s="8"/>
      <c r="K18" s="7"/>
      <c r="M18" s="8"/>
      <c r="O18" s="7"/>
      <c r="Q18" s="8"/>
      <c r="S18" s="7"/>
      <c r="T18" s="8"/>
    </row>
    <row r="19" spans="2:34" x14ac:dyDescent="0.3">
      <c r="B19" s="7">
        <v>228</v>
      </c>
      <c r="C19" s="5">
        <v>229</v>
      </c>
      <c r="D19" s="5">
        <f t="shared" si="0"/>
        <v>2</v>
      </c>
      <c r="E19" s="5">
        <v>1</v>
      </c>
      <c r="F19" s="21">
        <f t="shared" si="1"/>
        <v>3</v>
      </c>
      <c r="H19" s="7"/>
      <c r="I19" s="8"/>
      <c r="K19" s="7"/>
      <c r="M19" s="8"/>
      <c r="O19" s="7"/>
      <c r="Q19" s="8"/>
      <c r="S19" s="7"/>
      <c r="T19" s="8"/>
    </row>
    <row r="20" spans="2:34" x14ac:dyDescent="0.3">
      <c r="B20" s="7">
        <v>236</v>
      </c>
      <c r="C20" s="5">
        <v>237</v>
      </c>
      <c r="D20" s="5">
        <f t="shared" si="0"/>
        <v>2</v>
      </c>
      <c r="E20" s="5">
        <v>1</v>
      </c>
      <c r="F20" s="21">
        <f t="shared" si="1"/>
        <v>1.5</v>
      </c>
      <c r="H20" s="7"/>
      <c r="I20" s="8"/>
      <c r="K20" s="7"/>
      <c r="M20" s="8"/>
      <c r="O20" s="7"/>
      <c r="Q20" s="8"/>
      <c r="S20" s="7"/>
      <c r="T20" s="8"/>
    </row>
    <row r="21" spans="2:34" x14ac:dyDescent="0.3">
      <c r="B21" s="7">
        <v>241</v>
      </c>
      <c r="C21" s="5">
        <v>242</v>
      </c>
      <c r="D21" s="5">
        <f t="shared" si="0"/>
        <v>2</v>
      </c>
      <c r="E21" s="5">
        <v>1</v>
      </c>
      <c r="F21" s="21"/>
      <c r="H21" s="7"/>
      <c r="I21" s="8"/>
      <c r="K21" s="7"/>
      <c r="M21" s="8"/>
      <c r="O21" s="7"/>
      <c r="Q21" s="8"/>
      <c r="S21" s="7"/>
      <c r="T21" s="8"/>
    </row>
    <row r="22" spans="2:34" x14ac:dyDescent="0.3">
      <c r="B22" s="9"/>
      <c r="C22" s="10"/>
      <c r="D22" s="10"/>
      <c r="E22" s="10"/>
      <c r="F22" s="22"/>
      <c r="H22" s="9"/>
      <c r="I22" s="11"/>
      <c r="K22" s="9"/>
      <c r="L22" s="10"/>
      <c r="M22" s="11"/>
      <c r="O22" s="9"/>
      <c r="P22" s="10"/>
      <c r="Q22" s="11"/>
      <c r="S22" s="9"/>
      <c r="T22" s="11"/>
    </row>
    <row r="24" spans="2:34" x14ac:dyDescent="0.3">
      <c r="D24" s="5">
        <f>SUM(D4:D22)</f>
        <v>29</v>
      </c>
      <c r="E24" s="5">
        <f>SUM(E4:E22)</f>
        <v>18</v>
      </c>
      <c r="F24" s="23">
        <f>AVERAGE(F4:F20)</f>
        <v>4.382352941176471</v>
      </c>
      <c r="I24" s="5">
        <f>SUM(I4:I22)</f>
        <v>5</v>
      </c>
      <c r="M24" s="5">
        <f>SUM(M4:M22)</f>
        <v>73</v>
      </c>
      <c r="Q24" s="5">
        <f>SUM(Q4:Q22)</f>
        <v>0</v>
      </c>
      <c r="T24" s="5">
        <f>SUM(T4:T22)</f>
        <v>1</v>
      </c>
      <c r="V24" s="5">
        <f>SUM(V4:V22)</f>
        <v>268</v>
      </c>
      <c r="W24" s="5">
        <f>V24-(M24+Q24+T24)</f>
        <v>194</v>
      </c>
      <c r="X24" s="6">
        <f>((D24+I24)/W24)*100</f>
        <v>17.525773195876287</v>
      </c>
      <c r="Y24" s="6">
        <f>100-X24</f>
        <v>82.474226804123717</v>
      </c>
      <c r="Z24" s="6">
        <f>B4/120</f>
        <v>0.15833333333333333</v>
      </c>
      <c r="AA24" s="6">
        <f>H4/120</f>
        <v>8.3333333333333332E-3</v>
      </c>
      <c r="AB24" s="6">
        <f>(M8+2)/120</f>
        <v>0.21666666666666667</v>
      </c>
      <c r="AC24" s="6">
        <f>((M24+2)/(V24-Q24))*100</f>
        <v>27.985074626865668</v>
      </c>
      <c r="AD24" s="6">
        <f>S4/120</f>
        <v>2.2333333333333334</v>
      </c>
      <c r="AE24" s="6">
        <f>I24</f>
        <v>5</v>
      </c>
      <c r="AF24" s="6">
        <v>4</v>
      </c>
      <c r="AG24" s="6">
        <f>(AF24/AE24)*100</f>
        <v>80</v>
      </c>
      <c r="AH24" s="6">
        <f>AVERAGE((M4+1),(M5+1),(M6+1),(M7+1))/120</f>
        <v>0.11041666666666666</v>
      </c>
    </row>
  </sheetData>
  <mergeCells count="5">
    <mergeCell ref="H2:I2"/>
    <mergeCell ref="K2:M2"/>
    <mergeCell ref="O2:Q2"/>
    <mergeCell ref="S2:T2"/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H21"/>
  <sheetViews>
    <sheetView zoomScale="75" workbookViewId="0">
      <selection activeCell="F17" sqref="F1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26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5.832031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" style="5" customWidth="1"/>
    <col min="19" max="19" width="21.1640625" style="5" bestFit="1" customWidth="1"/>
    <col min="20" max="20" width="14.1640625" style="5" bestFit="1" customWidth="1"/>
    <col min="21" max="21" width="5.83203125" style="5" customWidth="1"/>
    <col min="22" max="22" width="40.6640625" style="5" bestFit="1" customWidth="1"/>
    <col min="23" max="23" width="19.6640625" style="5" bestFit="1" customWidth="1"/>
    <col min="24" max="24" width="34.5" style="6" customWidth="1"/>
    <col min="25" max="25" width="20.5" style="6" customWidth="1"/>
    <col min="26" max="26" width="11" style="6" bestFit="1" customWidth="1"/>
    <col min="27" max="27" width="14.1640625" style="6" customWidth="1"/>
    <col min="28" max="29" width="15.5" style="6" customWidth="1"/>
    <col min="30" max="30" width="16.83203125" style="6" bestFit="1" customWidth="1"/>
    <col min="31" max="32" width="14.83203125" style="5" bestFit="1" customWidth="1"/>
    <col min="33" max="33" width="13.5" style="5" bestFit="1" customWidth="1"/>
    <col min="34" max="34" width="23.83203125" style="5" bestFit="1" customWidth="1"/>
    <col min="35" max="16384" width="8.83203125" style="5"/>
  </cols>
  <sheetData>
    <row r="2" spans="2:34" ht="81" customHeight="1" x14ac:dyDescent="0.3">
      <c r="B2" s="34" t="s">
        <v>0</v>
      </c>
      <c r="C2" s="35"/>
      <c r="D2" s="35"/>
      <c r="E2" s="35"/>
      <c r="F2" s="36"/>
      <c r="G2" s="13"/>
      <c r="H2" s="26" t="s">
        <v>4</v>
      </c>
      <c r="I2" s="27"/>
      <c r="J2" s="13"/>
      <c r="K2" s="28" t="s">
        <v>7</v>
      </c>
      <c r="L2" s="29"/>
      <c r="M2" s="30"/>
      <c r="N2" s="13"/>
      <c r="O2" s="31" t="s">
        <v>20</v>
      </c>
      <c r="P2" s="32"/>
      <c r="Q2" s="33"/>
      <c r="R2" s="13"/>
      <c r="S2" s="24" t="s">
        <v>8</v>
      </c>
      <c r="T2" s="25"/>
      <c r="U2" s="13"/>
      <c r="V2" s="3" t="s">
        <v>14</v>
      </c>
      <c r="W2" s="3" t="s">
        <v>18</v>
      </c>
      <c r="X2" s="4" t="s">
        <v>15</v>
      </c>
      <c r="Y2" s="4" t="s">
        <v>16</v>
      </c>
      <c r="Z2" s="4" t="s">
        <v>21</v>
      </c>
      <c r="AA2" s="4" t="s">
        <v>10</v>
      </c>
      <c r="AB2" s="4" t="s">
        <v>22</v>
      </c>
      <c r="AC2" s="4" t="s">
        <v>26</v>
      </c>
      <c r="AD2" s="4" t="s">
        <v>23</v>
      </c>
      <c r="AE2" s="4" t="s">
        <v>11</v>
      </c>
      <c r="AF2" s="4" t="s">
        <v>12</v>
      </c>
      <c r="AG2" s="4" t="s">
        <v>17</v>
      </c>
      <c r="AH2" s="3" t="s">
        <v>27</v>
      </c>
    </row>
    <row r="3" spans="2:34" s="16" customFormat="1" x14ac:dyDescent="0.3">
      <c r="B3" s="12" t="s">
        <v>1</v>
      </c>
      <c r="C3" s="13" t="s">
        <v>2</v>
      </c>
      <c r="D3" s="13" t="s">
        <v>3</v>
      </c>
      <c r="E3" s="19" t="s">
        <v>19</v>
      </c>
      <c r="F3" s="20" t="s">
        <v>28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5" t="s">
        <v>3</v>
      </c>
      <c r="N3" s="13"/>
      <c r="O3" s="12" t="s">
        <v>1</v>
      </c>
      <c r="P3" s="13" t="s">
        <v>2</v>
      </c>
      <c r="Q3" s="15" t="s">
        <v>3</v>
      </c>
      <c r="R3" s="13"/>
      <c r="S3" s="12" t="s">
        <v>5</v>
      </c>
      <c r="T3" s="15" t="s">
        <v>6</v>
      </c>
      <c r="U3" s="13"/>
      <c r="V3" s="13" t="s">
        <v>9</v>
      </c>
      <c r="X3" s="17"/>
      <c r="Y3" s="17"/>
      <c r="Z3" s="17"/>
      <c r="AA3" s="17"/>
      <c r="AB3" s="17"/>
      <c r="AC3" s="17"/>
      <c r="AD3" s="17"/>
    </row>
    <row r="4" spans="2:34" x14ac:dyDescent="0.3">
      <c r="B4" s="7">
        <v>1</v>
      </c>
      <c r="C4" s="5">
        <v>1</v>
      </c>
      <c r="D4" s="5">
        <f>(C4-B4)+1</f>
        <v>1</v>
      </c>
      <c r="E4" s="5">
        <v>1</v>
      </c>
      <c r="F4" s="21">
        <f>((B5-C4)-1)*0.5</f>
        <v>0.5</v>
      </c>
      <c r="H4" s="7">
        <v>195</v>
      </c>
      <c r="I4" s="8">
        <v>1</v>
      </c>
      <c r="K4" s="7">
        <v>196</v>
      </c>
      <c r="L4" s="5">
        <v>207</v>
      </c>
      <c r="M4" s="8">
        <f>(L4-K4)+1</f>
        <v>12</v>
      </c>
      <c r="O4" s="7">
        <v>59</v>
      </c>
      <c r="P4" s="5">
        <v>63</v>
      </c>
      <c r="Q4" s="8">
        <f>(P4-O4)+1</f>
        <v>5</v>
      </c>
      <c r="S4" s="7">
        <v>455</v>
      </c>
      <c r="T4" s="8">
        <v>1</v>
      </c>
      <c r="V4" s="5">
        <v>455</v>
      </c>
    </row>
    <row r="5" spans="2:34" x14ac:dyDescent="0.3">
      <c r="B5" s="7">
        <v>3</v>
      </c>
      <c r="C5" s="5">
        <v>3</v>
      </c>
      <c r="D5" s="5">
        <f t="shared" ref="D5:D18" si="0">(C5-B5)+1</f>
        <v>1</v>
      </c>
      <c r="E5" s="5">
        <v>1</v>
      </c>
      <c r="F5" s="21">
        <f t="shared" ref="F5:F17" si="1">((B6-C5)-1)*0.5</f>
        <v>1.5</v>
      </c>
      <c r="H5" s="7">
        <v>242</v>
      </c>
      <c r="I5" s="8">
        <v>1</v>
      </c>
      <c r="K5" s="7">
        <v>243</v>
      </c>
      <c r="L5" s="5">
        <v>254</v>
      </c>
      <c r="M5" s="8">
        <f t="shared" ref="M5:M6" si="2">(L5-K5)+1</f>
        <v>12</v>
      </c>
      <c r="O5" s="7">
        <v>76</v>
      </c>
      <c r="P5" s="5">
        <v>81</v>
      </c>
      <c r="Q5" s="8">
        <f t="shared" ref="Q5:Q6" si="3">(P5-O5)+1</f>
        <v>6</v>
      </c>
      <c r="S5" s="7"/>
      <c r="T5" s="8"/>
    </row>
    <row r="6" spans="2:34" x14ac:dyDescent="0.3">
      <c r="B6" s="7">
        <v>7</v>
      </c>
      <c r="C6" s="5">
        <v>7</v>
      </c>
      <c r="D6" s="5">
        <f t="shared" si="0"/>
        <v>1</v>
      </c>
      <c r="E6" s="5">
        <v>1</v>
      </c>
      <c r="F6" s="21">
        <f t="shared" si="1"/>
        <v>38</v>
      </c>
      <c r="H6" s="7">
        <v>282</v>
      </c>
      <c r="I6" s="8">
        <v>1</v>
      </c>
      <c r="K6" s="7">
        <v>283</v>
      </c>
      <c r="L6" s="5">
        <v>454</v>
      </c>
      <c r="M6" s="8">
        <f t="shared" si="2"/>
        <v>172</v>
      </c>
      <c r="O6" s="7">
        <v>139</v>
      </c>
      <c r="P6" s="5">
        <v>144</v>
      </c>
      <c r="Q6" s="8">
        <f t="shared" si="3"/>
        <v>6</v>
      </c>
      <c r="S6" s="7"/>
      <c r="T6" s="8"/>
    </row>
    <row r="7" spans="2:34" x14ac:dyDescent="0.3">
      <c r="B7" s="7">
        <v>84</v>
      </c>
      <c r="C7" s="5">
        <v>84</v>
      </c>
      <c r="D7" s="5">
        <f t="shared" si="0"/>
        <v>1</v>
      </c>
      <c r="E7" s="5">
        <v>1</v>
      </c>
      <c r="F7" s="21">
        <f t="shared" si="1"/>
        <v>0.5</v>
      </c>
      <c r="H7" s="7"/>
      <c r="I7" s="8"/>
      <c r="K7" s="7"/>
      <c r="M7" s="8"/>
      <c r="O7" s="7"/>
      <c r="Q7" s="8"/>
      <c r="S7" s="7"/>
      <c r="T7" s="8"/>
    </row>
    <row r="8" spans="2:34" x14ac:dyDescent="0.3">
      <c r="B8" s="7">
        <v>86</v>
      </c>
      <c r="C8" s="5">
        <v>88</v>
      </c>
      <c r="D8" s="5">
        <f t="shared" si="0"/>
        <v>3</v>
      </c>
      <c r="E8" s="5">
        <v>1</v>
      </c>
      <c r="F8" s="21">
        <f t="shared" si="1"/>
        <v>2.5</v>
      </c>
      <c r="H8" s="7"/>
      <c r="I8" s="8"/>
      <c r="K8" s="7"/>
      <c r="M8" s="8"/>
      <c r="O8" s="7"/>
      <c r="Q8" s="8"/>
      <c r="S8" s="7"/>
      <c r="T8" s="8"/>
    </row>
    <row r="9" spans="2:34" x14ac:dyDescent="0.3">
      <c r="B9" s="7">
        <v>94</v>
      </c>
      <c r="C9" s="5">
        <v>94</v>
      </c>
      <c r="D9" s="5">
        <f t="shared" si="0"/>
        <v>1</v>
      </c>
      <c r="E9" s="5">
        <v>1</v>
      </c>
      <c r="F9" s="21">
        <f t="shared" si="1"/>
        <v>2</v>
      </c>
      <c r="H9" s="7"/>
      <c r="I9" s="8"/>
      <c r="K9" s="7"/>
      <c r="M9" s="8"/>
      <c r="O9" s="7"/>
      <c r="Q9" s="8"/>
      <c r="S9" s="7"/>
      <c r="T9" s="8"/>
    </row>
    <row r="10" spans="2:34" x14ac:dyDescent="0.3">
      <c r="B10" s="7">
        <v>99</v>
      </c>
      <c r="C10" s="5">
        <v>99</v>
      </c>
      <c r="D10" s="5">
        <f t="shared" si="0"/>
        <v>1</v>
      </c>
      <c r="E10" s="5">
        <v>1</v>
      </c>
      <c r="F10" s="21">
        <f t="shared" si="1"/>
        <v>0.5</v>
      </c>
      <c r="H10" s="7"/>
      <c r="I10" s="8"/>
      <c r="K10" s="7"/>
      <c r="M10" s="8"/>
      <c r="O10" s="7"/>
      <c r="Q10" s="8"/>
      <c r="S10" s="7"/>
      <c r="T10" s="8"/>
    </row>
    <row r="11" spans="2:34" x14ac:dyDescent="0.3">
      <c r="B11" s="7">
        <v>101</v>
      </c>
      <c r="C11" s="5">
        <v>101</v>
      </c>
      <c r="D11" s="5">
        <f t="shared" si="0"/>
        <v>1</v>
      </c>
      <c r="E11" s="5">
        <v>1</v>
      </c>
      <c r="F11" s="21">
        <f t="shared" si="1"/>
        <v>16</v>
      </c>
      <c r="H11" s="7"/>
      <c r="I11" s="8"/>
      <c r="K11" s="7"/>
      <c r="M11" s="8"/>
      <c r="O11" s="7"/>
      <c r="Q11" s="8"/>
      <c r="S11" s="7"/>
      <c r="T11" s="8"/>
    </row>
    <row r="12" spans="2:34" x14ac:dyDescent="0.3">
      <c r="B12" s="7">
        <v>134</v>
      </c>
      <c r="C12" s="5">
        <v>134</v>
      </c>
      <c r="D12" s="5">
        <f t="shared" si="0"/>
        <v>1</v>
      </c>
      <c r="E12" s="5">
        <v>1</v>
      </c>
      <c r="F12" s="21">
        <f t="shared" si="1"/>
        <v>14</v>
      </c>
      <c r="H12" s="7"/>
      <c r="I12" s="8"/>
      <c r="K12" s="7"/>
      <c r="M12" s="8"/>
      <c r="O12" s="7"/>
      <c r="Q12" s="8"/>
      <c r="S12" s="7"/>
      <c r="T12" s="8"/>
    </row>
    <row r="13" spans="2:34" x14ac:dyDescent="0.3">
      <c r="B13" s="7">
        <v>163</v>
      </c>
      <c r="C13" s="5">
        <v>165</v>
      </c>
      <c r="D13" s="5">
        <f t="shared" si="0"/>
        <v>3</v>
      </c>
      <c r="E13" s="5">
        <v>1</v>
      </c>
      <c r="F13" s="21">
        <f t="shared" si="1"/>
        <v>14</v>
      </c>
      <c r="H13" s="7"/>
      <c r="I13" s="8"/>
      <c r="K13" s="7"/>
      <c r="M13" s="8"/>
      <c r="O13" s="7"/>
      <c r="Q13" s="8"/>
      <c r="S13" s="7"/>
      <c r="T13" s="8"/>
    </row>
    <row r="14" spans="2:34" x14ac:dyDescent="0.3">
      <c r="B14" s="7">
        <v>194</v>
      </c>
      <c r="C14" s="5">
        <v>194</v>
      </c>
      <c r="D14" s="5">
        <f t="shared" si="0"/>
        <v>1</v>
      </c>
      <c r="E14" s="5">
        <v>1</v>
      </c>
      <c r="F14" s="21">
        <f t="shared" si="1"/>
        <v>11.5</v>
      </c>
      <c r="H14" s="7"/>
      <c r="I14" s="8"/>
      <c r="K14" s="7"/>
      <c r="M14" s="8"/>
      <c r="O14" s="7"/>
      <c r="Q14" s="8"/>
      <c r="S14" s="7"/>
      <c r="T14" s="8"/>
    </row>
    <row r="15" spans="2:34" x14ac:dyDescent="0.3">
      <c r="B15" s="7">
        <v>218</v>
      </c>
      <c r="C15" s="5">
        <v>219</v>
      </c>
      <c r="D15" s="5">
        <f t="shared" si="0"/>
        <v>2</v>
      </c>
      <c r="E15" s="5">
        <v>1</v>
      </c>
      <c r="F15" s="21">
        <f t="shared" si="1"/>
        <v>1.5</v>
      </c>
      <c r="H15" s="7"/>
      <c r="I15" s="8"/>
      <c r="K15" s="7"/>
      <c r="M15" s="8"/>
      <c r="O15" s="7"/>
      <c r="Q15" s="8"/>
      <c r="S15" s="7"/>
      <c r="T15" s="8"/>
    </row>
    <row r="16" spans="2:34" x14ac:dyDescent="0.3">
      <c r="B16" s="7">
        <v>223</v>
      </c>
      <c r="C16" s="5">
        <v>223</v>
      </c>
      <c r="D16" s="5">
        <f t="shared" si="0"/>
        <v>1</v>
      </c>
      <c r="E16" s="5">
        <v>1</v>
      </c>
      <c r="F16" s="21">
        <f>((B17-C16-M5)-1)*0.5</f>
        <v>11.5</v>
      </c>
      <c r="H16" s="7"/>
      <c r="I16" s="8"/>
      <c r="K16" s="7"/>
      <c r="M16" s="8"/>
      <c r="O16" s="7"/>
      <c r="Q16" s="8"/>
      <c r="S16" s="7"/>
      <c r="T16" s="8"/>
    </row>
    <row r="17" spans="2:34" x14ac:dyDescent="0.3">
      <c r="B17" s="7">
        <v>259</v>
      </c>
      <c r="C17" s="5">
        <v>260</v>
      </c>
      <c r="D17" s="5">
        <f t="shared" si="0"/>
        <v>2</v>
      </c>
      <c r="E17" s="5">
        <v>1</v>
      </c>
      <c r="F17" s="21">
        <f t="shared" si="1"/>
        <v>0.5</v>
      </c>
      <c r="H17" s="7"/>
      <c r="I17" s="8"/>
      <c r="K17" s="7"/>
      <c r="M17" s="8"/>
      <c r="O17" s="7"/>
      <c r="Q17" s="8"/>
      <c r="S17" s="7"/>
      <c r="T17" s="8"/>
    </row>
    <row r="18" spans="2:34" x14ac:dyDescent="0.3">
      <c r="B18" s="7">
        <v>262</v>
      </c>
      <c r="C18" s="5">
        <v>262</v>
      </c>
      <c r="D18" s="5">
        <f t="shared" si="0"/>
        <v>1</v>
      </c>
      <c r="E18" s="5">
        <v>1</v>
      </c>
      <c r="F18" s="8"/>
      <c r="H18" s="7"/>
      <c r="I18" s="8"/>
      <c r="K18" s="7"/>
      <c r="M18" s="8"/>
      <c r="O18" s="7"/>
      <c r="Q18" s="8"/>
      <c r="S18" s="7"/>
      <c r="T18" s="8"/>
    </row>
    <row r="19" spans="2:34" x14ac:dyDescent="0.3">
      <c r="B19" s="9"/>
      <c r="C19" s="10"/>
      <c r="D19" s="10"/>
      <c r="E19" s="10"/>
      <c r="F19" s="11"/>
      <c r="H19" s="9"/>
      <c r="I19" s="11"/>
      <c r="K19" s="9"/>
      <c r="L19" s="10"/>
      <c r="M19" s="11"/>
      <c r="O19" s="9"/>
      <c r="P19" s="10"/>
      <c r="Q19" s="11"/>
      <c r="S19" s="9"/>
      <c r="T19" s="11"/>
    </row>
    <row r="21" spans="2:34" x14ac:dyDescent="0.3">
      <c r="D21" s="5">
        <f>SUM(D4:D19)</f>
        <v>21</v>
      </c>
      <c r="E21" s="5">
        <f>SUM(E4:E19)</f>
        <v>15</v>
      </c>
      <c r="F21" s="23">
        <f>AVERAGE(F1:F17)</f>
        <v>8.1785714285714288</v>
      </c>
      <c r="I21" s="5">
        <f>SUM(I4:I19)</f>
        <v>3</v>
      </c>
      <c r="M21" s="5">
        <f>SUM(M4:M19)</f>
        <v>196</v>
      </c>
      <c r="Q21" s="5">
        <f>SUM(Q4:Q19)</f>
        <v>17</v>
      </c>
      <c r="T21" s="5">
        <f>SUM(T4:T19)</f>
        <v>1</v>
      </c>
      <c r="V21" s="5">
        <f>SUM(V4:V19)</f>
        <v>455</v>
      </c>
      <c r="W21" s="5">
        <f>V21-(M21+Q21+T21)</f>
        <v>241</v>
      </c>
      <c r="X21" s="6">
        <f>((D21+I21)/W21)*100</f>
        <v>9.9585062240663902</v>
      </c>
      <c r="Y21" s="6">
        <f>100-X21</f>
        <v>90.041493775933617</v>
      </c>
      <c r="Z21" s="6">
        <f>B4/120</f>
        <v>8.3333333333333332E-3</v>
      </c>
      <c r="AA21" s="6">
        <f>H4/120</f>
        <v>1.625</v>
      </c>
      <c r="AB21" s="6">
        <f>(M6+2)/120</f>
        <v>1.45</v>
      </c>
      <c r="AC21" s="6">
        <f>((M21+2)/(V21-Q21))*100</f>
        <v>45.205479452054789</v>
      </c>
      <c r="AD21" s="6">
        <f>S4/120</f>
        <v>3.7916666666666665</v>
      </c>
      <c r="AE21" s="6">
        <f>I21</f>
        <v>3</v>
      </c>
      <c r="AF21" s="6">
        <v>2</v>
      </c>
      <c r="AG21" s="6">
        <f>(AF21/AE21)*100</f>
        <v>66.666666666666657</v>
      </c>
      <c r="AH21" s="6">
        <f>AVERAGE((M4+1),(M5+1))/120</f>
        <v>0.10833333333333334</v>
      </c>
    </row>
  </sheetData>
  <mergeCells count="5">
    <mergeCell ref="H2:I2"/>
    <mergeCell ref="K2:M2"/>
    <mergeCell ref="O2:Q2"/>
    <mergeCell ref="S2:T2"/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H21"/>
  <sheetViews>
    <sheetView zoomScale="83" workbookViewId="0">
      <selection activeCell="F18" sqref="F1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25.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5.832031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" style="5" customWidth="1"/>
    <col min="19" max="19" width="21.1640625" style="5" bestFit="1" customWidth="1"/>
    <col min="20" max="20" width="14.1640625" style="5" bestFit="1" customWidth="1"/>
    <col min="21" max="21" width="5.83203125" style="5" customWidth="1"/>
    <col min="22" max="22" width="40.6640625" style="5" bestFit="1" customWidth="1"/>
    <col min="23" max="23" width="19.6640625" style="5" bestFit="1" customWidth="1"/>
    <col min="24" max="24" width="34.5" style="6" customWidth="1"/>
    <col min="25" max="25" width="20.5" style="6" customWidth="1"/>
    <col min="26" max="26" width="11" style="6" bestFit="1" customWidth="1"/>
    <col min="27" max="27" width="14.1640625" style="6" customWidth="1"/>
    <col min="28" max="29" width="15.5" style="6" customWidth="1"/>
    <col min="30" max="30" width="16.83203125" style="6" bestFit="1" customWidth="1"/>
    <col min="31" max="32" width="14.83203125" style="5" bestFit="1" customWidth="1"/>
    <col min="33" max="33" width="13.5" style="5" bestFit="1" customWidth="1"/>
    <col min="34" max="34" width="23.83203125" style="5" bestFit="1" customWidth="1"/>
    <col min="35" max="16384" width="8.83203125" style="5"/>
  </cols>
  <sheetData>
    <row r="2" spans="2:34" ht="81" customHeight="1" x14ac:dyDescent="0.3">
      <c r="B2" s="34" t="s">
        <v>0</v>
      </c>
      <c r="C2" s="35"/>
      <c r="D2" s="35"/>
      <c r="E2" s="35"/>
      <c r="F2" s="36"/>
      <c r="G2" s="13"/>
      <c r="H2" s="26" t="s">
        <v>4</v>
      </c>
      <c r="I2" s="27"/>
      <c r="J2" s="13"/>
      <c r="K2" s="28" t="s">
        <v>7</v>
      </c>
      <c r="L2" s="29"/>
      <c r="M2" s="30"/>
      <c r="N2" s="13"/>
      <c r="O2" s="31" t="s">
        <v>20</v>
      </c>
      <c r="P2" s="32"/>
      <c r="Q2" s="33"/>
      <c r="R2" s="13"/>
      <c r="S2" s="24" t="s">
        <v>8</v>
      </c>
      <c r="T2" s="25"/>
      <c r="U2" s="13"/>
      <c r="V2" s="3" t="s">
        <v>14</v>
      </c>
      <c r="W2" s="3" t="s">
        <v>18</v>
      </c>
      <c r="X2" s="4" t="s">
        <v>15</v>
      </c>
      <c r="Y2" s="4" t="s">
        <v>16</v>
      </c>
      <c r="Z2" s="4" t="s">
        <v>21</v>
      </c>
      <c r="AA2" s="4" t="s">
        <v>10</v>
      </c>
      <c r="AB2" s="4" t="s">
        <v>22</v>
      </c>
      <c r="AC2" s="4" t="s">
        <v>26</v>
      </c>
      <c r="AD2" s="4" t="s">
        <v>23</v>
      </c>
      <c r="AE2" s="4" t="s">
        <v>11</v>
      </c>
      <c r="AF2" s="4" t="s">
        <v>12</v>
      </c>
      <c r="AG2" s="4" t="s">
        <v>17</v>
      </c>
      <c r="AH2" s="3" t="s">
        <v>27</v>
      </c>
    </row>
    <row r="3" spans="2:34" s="16" customFormat="1" x14ac:dyDescent="0.3">
      <c r="B3" s="12" t="s">
        <v>1</v>
      </c>
      <c r="C3" s="13" t="s">
        <v>2</v>
      </c>
      <c r="D3" s="13" t="s">
        <v>3</v>
      </c>
      <c r="E3" s="19" t="s">
        <v>19</v>
      </c>
      <c r="F3" s="20" t="s">
        <v>28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5" t="s">
        <v>3</v>
      </c>
      <c r="N3" s="13"/>
      <c r="O3" s="12" t="s">
        <v>1</v>
      </c>
      <c r="P3" s="13" t="s">
        <v>2</v>
      </c>
      <c r="Q3" s="15" t="s">
        <v>3</v>
      </c>
      <c r="R3" s="13"/>
      <c r="S3" s="12" t="s">
        <v>5</v>
      </c>
      <c r="T3" s="15" t="s">
        <v>6</v>
      </c>
      <c r="U3" s="13"/>
      <c r="V3" s="13" t="s">
        <v>9</v>
      </c>
      <c r="X3" s="17"/>
      <c r="Y3" s="17"/>
      <c r="Z3" s="17"/>
      <c r="AA3" s="17"/>
      <c r="AB3" s="17"/>
      <c r="AC3" s="17"/>
      <c r="AD3" s="17"/>
    </row>
    <row r="4" spans="2:34" x14ac:dyDescent="0.3">
      <c r="B4" s="7">
        <v>16</v>
      </c>
      <c r="C4" s="5">
        <v>16</v>
      </c>
      <c r="D4" s="5">
        <f>(C4-B4)+1</f>
        <v>1</v>
      </c>
      <c r="E4" s="5">
        <v>1</v>
      </c>
      <c r="F4" s="21">
        <f>((B5-C4-Q4-Q5)-1)*0.5</f>
        <v>18</v>
      </c>
      <c r="H4" s="7">
        <v>78</v>
      </c>
      <c r="I4" s="8">
        <v>1</v>
      </c>
      <c r="K4" s="7">
        <v>79</v>
      </c>
      <c r="L4" s="5">
        <v>209</v>
      </c>
      <c r="M4" s="8">
        <f>(L4-K4)+1</f>
        <v>131</v>
      </c>
      <c r="O4" s="7">
        <v>18</v>
      </c>
      <c r="P4" s="5">
        <v>20</v>
      </c>
      <c r="Q4" s="8">
        <f>(P4-O4)+1</f>
        <v>3</v>
      </c>
      <c r="S4" s="7"/>
      <c r="T4" s="8"/>
      <c r="V4" s="5">
        <v>600</v>
      </c>
    </row>
    <row r="5" spans="2:34" x14ac:dyDescent="0.3">
      <c r="B5" s="7">
        <v>64</v>
      </c>
      <c r="C5" s="5">
        <v>64</v>
      </c>
      <c r="D5" s="5">
        <f t="shared" ref="D5:D18" si="0">(C5-B5)+1</f>
        <v>1</v>
      </c>
      <c r="E5" s="5">
        <v>1</v>
      </c>
      <c r="F5" s="21">
        <f t="shared" ref="F5:F15" si="1">((B6-C5)-1)*0.5</f>
        <v>5</v>
      </c>
      <c r="H5" s="7">
        <v>334</v>
      </c>
      <c r="I5" s="8">
        <v>1</v>
      </c>
      <c r="K5" s="7">
        <v>335</v>
      </c>
      <c r="L5" s="5">
        <v>358</v>
      </c>
      <c r="M5" s="8">
        <f t="shared" ref="M5:M9" si="2">(L5-K5)+1</f>
        <v>24</v>
      </c>
      <c r="O5" s="7">
        <v>46</v>
      </c>
      <c r="P5" s="5">
        <v>53</v>
      </c>
      <c r="Q5" s="8">
        <f t="shared" ref="Q5:Q9" si="3">(P5-O5)+1</f>
        <v>8</v>
      </c>
      <c r="S5" s="7"/>
      <c r="T5" s="8"/>
    </row>
    <row r="6" spans="2:34" x14ac:dyDescent="0.3">
      <c r="B6" s="7">
        <v>75</v>
      </c>
      <c r="C6" s="5">
        <v>77</v>
      </c>
      <c r="D6" s="5">
        <f t="shared" si="0"/>
        <v>3</v>
      </c>
      <c r="E6" s="5">
        <v>1</v>
      </c>
      <c r="F6" s="21">
        <f>((B7-C6-M4)-1)*0.5</f>
        <v>12.5</v>
      </c>
      <c r="H6" s="7">
        <v>362</v>
      </c>
      <c r="I6" s="8">
        <v>1</v>
      </c>
      <c r="K6" s="7">
        <v>363</v>
      </c>
      <c r="L6" s="5">
        <v>367</v>
      </c>
      <c r="M6" s="8">
        <f t="shared" si="2"/>
        <v>5</v>
      </c>
      <c r="O6" s="7">
        <v>286</v>
      </c>
      <c r="P6" s="5">
        <v>288</v>
      </c>
      <c r="Q6" s="8">
        <f t="shared" si="3"/>
        <v>3</v>
      </c>
      <c r="S6" s="7"/>
      <c r="T6" s="8"/>
    </row>
    <row r="7" spans="2:34" x14ac:dyDescent="0.3">
      <c r="B7" s="7">
        <v>234</v>
      </c>
      <c r="C7" s="5">
        <v>234</v>
      </c>
      <c r="D7" s="5">
        <f t="shared" si="0"/>
        <v>1</v>
      </c>
      <c r="E7" s="5">
        <v>1</v>
      </c>
      <c r="F7" s="21">
        <f t="shared" si="1"/>
        <v>1.5</v>
      </c>
      <c r="H7" s="7">
        <v>378</v>
      </c>
      <c r="I7" s="8">
        <v>1</v>
      </c>
      <c r="K7" s="7">
        <v>379</v>
      </c>
      <c r="L7" s="5">
        <v>380</v>
      </c>
      <c r="M7" s="8">
        <f t="shared" si="2"/>
        <v>2</v>
      </c>
      <c r="O7" s="7">
        <v>302</v>
      </c>
      <c r="P7" s="5">
        <v>333</v>
      </c>
      <c r="Q7" s="8">
        <f t="shared" si="3"/>
        <v>32</v>
      </c>
      <c r="S7" s="7"/>
      <c r="T7" s="8"/>
    </row>
    <row r="8" spans="2:34" x14ac:dyDescent="0.3">
      <c r="B8" s="7">
        <v>238</v>
      </c>
      <c r="C8" s="5">
        <v>238</v>
      </c>
      <c r="D8" s="5">
        <f t="shared" si="0"/>
        <v>1</v>
      </c>
      <c r="E8" s="5">
        <v>1</v>
      </c>
      <c r="F8" s="21">
        <f t="shared" si="1"/>
        <v>2.5</v>
      </c>
      <c r="H8" s="7">
        <v>409</v>
      </c>
      <c r="I8" s="8">
        <v>1</v>
      </c>
      <c r="K8" s="7">
        <v>410</v>
      </c>
      <c r="L8" s="5">
        <v>419</v>
      </c>
      <c r="M8" s="8">
        <f t="shared" si="2"/>
        <v>10</v>
      </c>
      <c r="O8" s="7">
        <v>459</v>
      </c>
      <c r="P8" s="5">
        <v>472</v>
      </c>
      <c r="Q8" s="8">
        <f t="shared" si="3"/>
        <v>14</v>
      </c>
      <c r="S8" s="7"/>
      <c r="T8" s="8"/>
    </row>
    <row r="9" spans="2:34" x14ac:dyDescent="0.3">
      <c r="B9" s="7">
        <v>244</v>
      </c>
      <c r="C9" s="5">
        <v>247</v>
      </c>
      <c r="D9" s="5">
        <f t="shared" si="0"/>
        <v>4</v>
      </c>
      <c r="E9" s="5">
        <v>1</v>
      </c>
      <c r="F9" s="21">
        <f>((B10-C9-M5-Q6-Q7)-1)*0.5</f>
        <v>27</v>
      </c>
      <c r="H9" s="7">
        <v>499</v>
      </c>
      <c r="I9" s="8">
        <v>1</v>
      </c>
      <c r="K9" s="7">
        <v>514</v>
      </c>
      <c r="L9" s="5">
        <v>518</v>
      </c>
      <c r="M9" s="8">
        <f t="shared" si="2"/>
        <v>5</v>
      </c>
      <c r="O9" s="7">
        <v>575</v>
      </c>
      <c r="P9" s="5">
        <v>583</v>
      </c>
      <c r="Q9" s="8">
        <f t="shared" si="3"/>
        <v>9</v>
      </c>
      <c r="S9" s="7"/>
      <c r="T9" s="8"/>
    </row>
    <row r="10" spans="2:34" x14ac:dyDescent="0.3">
      <c r="B10" s="7">
        <v>361</v>
      </c>
      <c r="C10" s="5">
        <v>361</v>
      </c>
      <c r="D10" s="5">
        <f t="shared" si="0"/>
        <v>1</v>
      </c>
      <c r="E10" s="5">
        <v>1</v>
      </c>
      <c r="F10" s="21">
        <f>((B11-C10-M6-M7)-1)*0.5</f>
        <v>10.5</v>
      </c>
      <c r="H10" s="7">
        <v>513</v>
      </c>
      <c r="I10" s="8">
        <v>1</v>
      </c>
      <c r="K10" s="7"/>
      <c r="M10" s="8"/>
      <c r="O10" s="7"/>
      <c r="Q10" s="8"/>
      <c r="S10" s="7"/>
      <c r="T10" s="8"/>
    </row>
    <row r="11" spans="2:34" x14ac:dyDescent="0.3">
      <c r="B11" s="7">
        <v>390</v>
      </c>
      <c r="C11" s="5">
        <v>392</v>
      </c>
      <c r="D11" s="5">
        <f t="shared" si="0"/>
        <v>3</v>
      </c>
      <c r="E11" s="5">
        <v>1</v>
      </c>
      <c r="F11" s="21">
        <f t="shared" si="1"/>
        <v>6.5</v>
      </c>
      <c r="H11" s="7"/>
      <c r="I11" s="8"/>
      <c r="K11" s="7"/>
      <c r="M11" s="8"/>
      <c r="O11" s="7"/>
      <c r="Q11" s="8"/>
      <c r="S11" s="7"/>
      <c r="T11" s="8"/>
    </row>
    <row r="12" spans="2:34" x14ac:dyDescent="0.3">
      <c r="B12" s="7">
        <v>406</v>
      </c>
      <c r="C12" s="5">
        <v>408</v>
      </c>
      <c r="D12" s="5">
        <f t="shared" si="0"/>
        <v>3</v>
      </c>
      <c r="E12" s="5">
        <v>1</v>
      </c>
      <c r="F12" s="21">
        <f>((B13-C12-M8)-1)*0.5</f>
        <v>10</v>
      </c>
      <c r="H12" s="7"/>
      <c r="I12" s="8"/>
      <c r="K12" s="7"/>
      <c r="M12" s="8"/>
      <c r="O12" s="7"/>
      <c r="Q12" s="8"/>
      <c r="S12" s="7"/>
      <c r="T12" s="8"/>
    </row>
    <row r="13" spans="2:34" x14ac:dyDescent="0.3">
      <c r="B13" s="7">
        <v>439</v>
      </c>
      <c r="C13" s="5">
        <v>440</v>
      </c>
      <c r="D13" s="5">
        <f t="shared" si="0"/>
        <v>2</v>
      </c>
      <c r="E13" s="5">
        <v>1</v>
      </c>
      <c r="F13" s="21">
        <f>((B14-C13-Q8)-1)*0.5</f>
        <v>15.5</v>
      </c>
      <c r="H13" s="7"/>
      <c r="I13" s="8"/>
      <c r="K13" s="7"/>
      <c r="M13" s="8"/>
      <c r="O13" s="7"/>
      <c r="Q13" s="8"/>
      <c r="S13" s="7"/>
      <c r="T13" s="8"/>
    </row>
    <row r="14" spans="2:34" x14ac:dyDescent="0.3">
      <c r="B14" s="7">
        <v>486</v>
      </c>
      <c r="C14" s="5">
        <v>486</v>
      </c>
      <c r="D14" s="5">
        <f t="shared" si="0"/>
        <v>1</v>
      </c>
      <c r="E14" s="5">
        <v>1</v>
      </c>
      <c r="F14" s="21">
        <f t="shared" si="1"/>
        <v>4</v>
      </c>
      <c r="H14" s="7"/>
      <c r="I14" s="8"/>
      <c r="K14" s="7"/>
      <c r="M14" s="8"/>
      <c r="O14" s="7"/>
      <c r="Q14" s="8"/>
      <c r="S14" s="7"/>
      <c r="T14" s="8"/>
    </row>
    <row r="15" spans="2:34" x14ac:dyDescent="0.3">
      <c r="B15" s="7">
        <v>495</v>
      </c>
      <c r="C15" s="5">
        <v>495</v>
      </c>
      <c r="D15" s="5">
        <f t="shared" si="0"/>
        <v>1</v>
      </c>
      <c r="E15" s="5">
        <v>1</v>
      </c>
      <c r="F15" s="21">
        <f t="shared" si="1"/>
        <v>7</v>
      </c>
      <c r="H15" s="7"/>
      <c r="I15" s="8"/>
      <c r="K15" s="7"/>
      <c r="M15" s="8"/>
      <c r="O15" s="7"/>
      <c r="Q15" s="8"/>
      <c r="S15" s="7"/>
      <c r="T15" s="8"/>
    </row>
    <row r="16" spans="2:34" x14ac:dyDescent="0.3">
      <c r="B16" s="7">
        <v>510</v>
      </c>
      <c r="C16" s="5">
        <v>512</v>
      </c>
      <c r="D16" s="5">
        <f t="shared" si="0"/>
        <v>3</v>
      </c>
      <c r="E16" s="5">
        <v>1</v>
      </c>
      <c r="F16" s="21">
        <f>((B17-C16-M9)-1)*0.5</f>
        <v>24</v>
      </c>
      <c r="H16" s="7"/>
      <c r="I16" s="8"/>
      <c r="K16" s="7"/>
      <c r="M16" s="8"/>
      <c r="O16" s="7"/>
      <c r="Q16" s="8"/>
      <c r="S16" s="7"/>
      <c r="T16" s="8"/>
    </row>
    <row r="17" spans="2:34" x14ac:dyDescent="0.3">
      <c r="B17" s="7">
        <v>566</v>
      </c>
      <c r="C17" s="5">
        <v>567</v>
      </c>
      <c r="D17" s="5">
        <f t="shared" si="0"/>
        <v>2</v>
      </c>
      <c r="E17" s="5">
        <v>1</v>
      </c>
      <c r="F17" s="21">
        <f>((B18-C17-Q9)-1)*0.5</f>
        <v>8.5</v>
      </c>
      <c r="H17" s="7"/>
      <c r="I17" s="8"/>
      <c r="K17" s="7"/>
      <c r="M17" s="8"/>
      <c r="O17" s="7"/>
      <c r="Q17" s="8"/>
      <c r="S17" s="7"/>
      <c r="T17" s="8"/>
    </row>
    <row r="18" spans="2:34" x14ac:dyDescent="0.3">
      <c r="B18" s="7">
        <v>594</v>
      </c>
      <c r="C18" s="5">
        <v>600</v>
      </c>
      <c r="D18" s="5">
        <f t="shared" si="0"/>
        <v>7</v>
      </c>
      <c r="E18" s="5">
        <v>1</v>
      </c>
      <c r="F18" s="8"/>
      <c r="H18" s="7"/>
      <c r="I18" s="8"/>
      <c r="K18" s="7"/>
      <c r="M18" s="8"/>
      <c r="O18" s="7"/>
      <c r="Q18" s="8"/>
      <c r="S18" s="7"/>
      <c r="T18" s="8"/>
    </row>
    <row r="19" spans="2:34" x14ac:dyDescent="0.3">
      <c r="B19" s="9"/>
      <c r="C19" s="10"/>
      <c r="D19" s="10"/>
      <c r="E19" s="10"/>
      <c r="F19" s="11"/>
      <c r="H19" s="9"/>
      <c r="I19" s="11"/>
      <c r="K19" s="9"/>
      <c r="L19" s="10"/>
      <c r="M19" s="11"/>
      <c r="O19" s="9"/>
      <c r="P19" s="10"/>
      <c r="Q19" s="11"/>
      <c r="S19" s="9"/>
      <c r="T19" s="11"/>
    </row>
    <row r="21" spans="2:34" x14ac:dyDescent="0.3">
      <c r="D21" s="5">
        <f>SUM(D4:D19)</f>
        <v>34</v>
      </c>
      <c r="E21" s="5">
        <f>SUM(E4:E19)</f>
        <v>15</v>
      </c>
      <c r="F21" s="23">
        <f>AVERAGE(F1:F17)</f>
        <v>10.892857142857142</v>
      </c>
      <c r="I21" s="5">
        <f>SUM(I4:I19)</f>
        <v>7</v>
      </c>
      <c r="M21" s="5">
        <f>SUM(M4:M19)</f>
        <v>177</v>
      </c>
      <c r="Q21" s="5">
        <f>SUM(Q4:Q19)</f>
        <v>69</v>
      </c>
      <c r="T21" s="5">
        <f>SUM(T4:T19)</f>
        <v>0</v>
      </c>
      <c r="V21" s="5">
        <f>SUM(V4:V19)</f>
        <v>600</v>
      </c>
      <c r="W21" s="5">
        <f>V21-(M21+Q21+T21)</f>
        <v>354</v>
      </c>
      <c r="X21" s="6">
        <f>((D21+I21)/W21)*100</f>
        <v>11.581920903954803</v>
      </c>
      <c r="Y21" s="6">
        <f>100-X21</f>
        <v>88.418079096045204</v>
      </c>
      <c r="Z21" s="6">
        <f>B4/120</f>
        <v>0.13333333333333333</v>
      </c>
      <c r="AA21" s="6">
        <f>H4/120</f>
        <v>0.65</v>
      </c>
      <c r="AB21" s="6" t="s">
        <v>24</v>
      </c>
      <c r="AC21" s="6">
        <f>((M21+2)/(V21-Q21))*100</f>
        <v>33.709981167608291</v>
      </c>
      <c r="AD21" s="6" t="s">
        <v>24</v>
      </c>
      <c r="AE21" s="6">
        <f>I21</f>
        <v>7</v>
      </c>
      <c r="AF21" s="6">
        <v>7</v>
      </c>
      <c r="AG21" s="6">
        <f>(AF21/AE21)*100</f>
        <v>100</v>
      </c>
      <c r="AH21" s="6">
        <f>AVERAGE((M4+1),(M5+1),(M6+1),(M7+1),(M8+1),(M9+M531))/120</f>
        <v>0.25277777777777777</v>
      </c>
    </row>
  </sheetData>
  <mergeCells count="5">
    <mergeCell ref="H2:I2"/>
    <mergeCell ref="K2:M2"/>
    <mergeCell ref="O2:Q2"/>
    <mergeCell ref="S2:T2"/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F2"/>
  <sheetViews>
    <sheetView zoomScale="56" workbookViewId="0">
      <selection activeCell="B3" sqref="B3"/>
    </sheetView>
  </sheetViews>
  <sheetFormatPr baseColWidth="10" defaultColWidth="8.83203125" defaultRowHeight="24" x14ac:dyDescent="0.3"/>
  <cols>
    <col min="1" max="22" width="8.83203125" style="5"/>
    <col min="23" max="28" width="8.83203125" style="6"/>
    <col min="29" max="31" width="8.83203125" style="5"/>
    <col min="32" max="32" width="8.83203125" style="6"/>
    <col min="33" max="16384" width="8.83203125" style="5"/>
  </cols>
  <sheetData>
    <row r="2" spans="2:2" x14ac:dyDescent="0.3">
      <c r="B2" s="5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I6"/>
  <sheetViews>
    <sheetView tabSelected="1" workbookViewId="0">
      <selection activeCell="G7" sqref="G7"/>
    </sheetView>
  </sheetViews>
  <sheetFormatPr baseColWidth="10" defaultRowHeight="15" x14ac:dyDescent="0.2"/>
  <cols>
    <col min="1" max="1" width="3.33203125" customWidth="1"/>
  </cols>
  <sheetData>
    <row r="1" spans="2:9" ht="11" customHeight="1" x14ac:dyDescent="0.2"/>
    <row r="2" spans="2:9" ht="80" x14ac:dyDescent="0.2">
      <c r="B2" s="2" t="s">
        <v>13</v>
      </c>
      <c r="C2" s="1" t="s">
        <v>15</v>
      </c>
      <c r="D2" s="1" t="s">
        <v>10</v>
      </c>
      <c r="E2" s="1" t="s">
        <v>22</v>
      </c>
      <c r="F2" s="1" t="s">
        <v>26</v>
      </c>
      <c r="G2" s="1" t="s">
        <v>23</v>
      </c>
      <c r="H2" s="1" t="s">
        <v>12</v>
      </c>
      <c r="I2" s="1"/>
    </row>
    <row r="3" spans="2:9" x14ac:dyDescent="0.2">
      <c r="B3">
        <v>1</v>
      </c>
      <c r="C3" s="18">
        <v>50</v>
      </c>
      <c r="D3" s="18">
        <v>0.16666666666666666</v>
      </c>
      <c r="E3" s="18">
        <v>0.53333333333333333</v>
      </c>
      <c r="F3" s="18">
        <v>77.108433734939766</v>
      </c>
      <c r="G3" s="18">
        <v>0.69166666666666665</v>
      </c>
      <c r="H3" s="18">
        <v>0</v>
      </c>
    </row>
    <row r="4" spans="2:9" x14ac:dyDescent="0.2">
      <c r="B4">
        <v>2</v>
      </c>
      <c r="C4" s="18">
        <v>17.525773195876287</v>
      </c>
      <c r="D4" s="18">
        <v>8.3333333333333332E-3</v>
      </c>
      <c r="E4" s="18">
        <v>0.21666666666666667</v>
      </c>
      <c r="F4" s="18">
        <v>27.985074626865668</v>
      </c>
      <c r="G4" s="18">
        <v>2.2333333333333334</v>
      </c>
      <c r="H4" s="18">
        <v>4</v>
      </c>
    </row>
    <row r="5" spans="2:9" x14ac:dyDescent="0.2">
      <c r="B5">
        <v>3</v>
      </c>
      <c r="C5" s="18">
        <v>9.9585062240663902</v>
      </c>
      <c r="D5" s="18">
        <v>1.625</v>
      </c>
      <c r="E5" s="18">
        <v>1.45</v>
      </c>
      <c r="F5" s="18">
        <v>45.205479452054789</v>
      </c>
      <c r="G5" s="18">
        <v>3.7916666666666665</v>
      </c>
      <c r="H5" s="18">
        <v>2</v>
      </c>
    </row>
    <row r="6" spans="2:9" x14ac:dyDescent="0.2">
      <c r="B6">
        <v>4</v>
      </c>
      <c r="C6" s="18">
        <v>11.581920903954803</v>
      </c>
      <c r="D6" s="18">
        <v>0.65</v>
      </c>
      <c r="E6" s="18" t="s">
        <v>24</v>
      </c>
      <c r="F6" s="18">
        <v>33.709981167608291</v>
      </c>
      <c r="G6" s="18">
        <v>5</v>
      </c>
      <c r="H6" s="1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Worm 1</vt:lpstr>
      <vt:lpstr>Worm 2</vt:lpstr>
      <vt:lpstr>Worm 3</vt:lpstr>
      <vt:lpstr>Worm 4</vt:lpstr>
      <vt:lpstr>Worm 5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2025-04-29T01:55:08Z</dcterms:modified>
</cp:coreProperties>
</file>