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3-05 Ex355/2025-03-05 Ex355 Strongyloides stercoralis/"/>
    </mc:Choice>
  </mc:AlternateContent>
  <xr:revisionPtr revIDLastSave="0" documentId="13_ncr:1_{1038B119-59F8-D745-AE89-C8FF1B521B66}" xr6:coauthVersionLast="47" xr6:coauthVersionMax="47" xr10:uidLastSave="{00000000-0000-0000-0000-000000000000}"/>
  <bookViews>
    <workbookView xWindow="0" yWindow="500" windowWidth="28800" windowHeight="1638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21" l="1"/>
  <c r="D16" i="21"/>
  <c r="AG42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36" i="20"/>
  <c r="D35" i="20"/>
  <c r="D34" i="20"/>
  <c r="D19" i="20"/>
  <c r="D18" i="20"/>
  <c r="D17" i="20"/>
  <c r="D16" i="20"/>
  <c r="D15" i="20"/>
  <c r="D14" i="20"/>
  <c r="D13" i="20"/>
  <c r="D12" i="20"/>
  <c r="AG19" i="3"/>
  <c r="D16" i="3"/>
  <c r="D15" i="3"/>
  <c r="D14" i="3"/>
  <c r="D13" i="3"/>
  <c r="AC19" i="21" l="1"/>
  <c r="Z19" i="21"/>
  <c r="Y19" i="21"/>
  <c r="U19" i="21"/>
  <c r="S19" i="21"/>
  <c r="H19" i="21"/>
  <c r="AD19" i="21" s="1"/>
  <c r="AF19" i="21" s="1"/>
  <c r="E19" i="21"/>
  <c r="D15" i="21"/>
  <c r="D14" i="21"/>
  <c r="D13" i="21"/>
  <c r="D12" i="21"/>
  <c r="D11" i="21"/>
  <c r="D10" i="21"/>
  <c r="D9" i="21"/>
  <c r="D8" i="21"/>
  <c r="D7" i="21"/>
  <c r="D6" i="21"/>
  <c r="D5" i="21"/>
  <c r="P4" i="21"/>
  <c r="L4" i="21"/>
  <c r="D4" i="21"/>
  <c r="Z42" i="20"/>
  <c r="Y42" i="20"/>
  <c r="U42" i="20"/>
  <c r="S42" i="20"/>
  <c r="H42" i="20"/>
  <c r="AD42" i="20" s="1"/>
  <c r="AF42" i="20" s="1"/>
  <c r="E42" i="20"/>
  <c r="D39" i="20"/>
  <c r="D38" i="20"/>
  <c r="D37" i="20"/>
  <c r="D11" i="20"/>
  <c r="D10" i="20"/>
  <c r="L9" i="20"/>
  <c r="D9" i="20"/>
  <c r="L8" i="20"/>
  <c r="D8" i="20"/>
  <c r="P7" i="20"/>
  <c r="L7" i="20"/>
  <c r="D7" i="20"/>
  <c r="P6" i="20"/>
  <c r="L6" i="20"/>
  <c r="D6" i="20"/>
  <c r="P5" i="20"/>
  <c r="L5" i="20"/>
  <c r="D5" i="20"/>
  <c r="P4" i="20"/>
  <c r="L4" i="20"/>
  <c r="D4" i="20"/>
  <c r="P7" i="3"/>
  <c r="P6" i="3"/>
  <c r="P5" i="3"/>
  <c r="P4" i="3"/>
  <c r="L5" i="3"/>
  <c r="L6" i="3"/>
  <c r="L7" i="3"/>
  <c r="L4" i="3"/>
  <c r="D5" i="3"/>
  <c r="D6" i="3"/>
  <c r="D7" i="3"/>
  <c r="D8" i="3"/>
  <c r="D9" i="3"/>
  <c r="D10" i="3"/>
  <c r="D11" i="3"/>
  <c r="D12" i="3"/>
  <c r="D4" i="3"/>
  <c r="Z19" i="3"/>
  <c r="Y19" i="3"/>
  <c r="U19" i="3"/>
  <c r="S19" i="3"/>
  <c r="H19" i="3"/>
  <c r="AD19" i="3" s="1"/>
  <c r="AF19" i="3" s="1"/>
  <c r="E19" i="3"/>
  <c r="L19" i="21" l="1"/>
  <c r="P19" i="21"/>
  <c r="D19" i="21"/>
  <c r="L42" i="20"/>
  <c r="P42" i="20"/>
  <c r="D42" i="20"/>
  <c r="D19" i="3"/>
  <c r="L19" i="3"/>
  <c r="P19" i="3"/>
  <c r="AB19" i="21" l="1"/>
  <c r="V19" i="21"/>
  <c r="W19" i="21" s="1"/>
  <c r="X19" i="21" s="1"/>
  <c r="AB42" i="20"/>
  <c r="V42" i="20"/>
  <c r="W42" i="20" s="1"/>
  <c r="X42" i="20" s="1"/>
  <c r="AB19" i="3"/>
  <c r="V19" i="3"/>
  <c r="W19" i="3" s="1"/>
  <c r="X19" i="3" s="1"/>
</calcChain>
</file>

<file path=xl/sharedStrings.xml><?xml version="1.0" encoding="utf-8"?>
<sst xmlns="http://schemas.openxmlformats.org/spreadsheetml/2006/main" count="114" uniqueCount="31">
  <si>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</si>
  <si>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</si>
  <si>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</si>
  <si>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</si>
  <si>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</si>
  <si>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</si>
  <si>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</si>
  <si>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</si>
  <si>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</si>
  <si>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</si>
  <si>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</si>
  <si>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</si>
  <si>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</si>
  <si>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</si>
  <si>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</si>
  <si>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</si>
  <si>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</si>
  <si>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</si>
  <si>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</si>
  <si>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</si>
  <si>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</si>
  <si>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</si>
  <si>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</si>
  <si>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</si>
  <si>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</si>
  <si>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</si>
  <si>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</si>
  <si>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N/A</t>
  </si>
  <si>
    <t>Unclear if it penetrated or not and I stopped the recording; exclude</t>
  </si>
  <si>
    <t>Unclear; did not record worm for a little while after first puncture</t>
  </si>
  <si>
    <t>*Used worms 5-9 just for time to first puncture and time to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</si>
</sst>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9"/>
  <sheetViews>
    <sheetView zoomScale="49" workbookViewId="0">
      <selection activeCell="J4" sqref="J4:K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3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</v>
      </c>
      <c r="C4" s="5">
        <v>6</v>
      </c>
      <c r="D4" s="5">
        <f>(C4-B4)+1</f>
        <v>1</v>
      </c>
      <c r="E4" s="8">
        <v>1</v>
      </c>
      <c r="G4" s="7">
        <v>263</v>
      </c>
      <c r="H4" s="8">
        <v>1</v>
      </c>
      <c r="J4" s="7">
        <v>264</v>
      </c>
      <c r="K4" s="5">
        <v>310</v>
      </c>
      <c r="L4" s="8">
        <f>(K4-J4)+1</f>
        <v>47</v>
      </c>
      <c r="N4" s="7">
        <v>244</v>
      </c>
      <c r="O4" s="5">
        <v>246</v>
      </c>
      <c r="P4" s="8">
        <f>(O4-N4)+1</f>
        <v>3</v>
      </c>
      <c r="R4" s="7"/>
      <c r="S4" s="8"/>
      <c r="U4" s="5">
        <v>600</v>
      </c>
    </row>
    <row r="5" spans="2:33" x14ac:dyDescent="0.3">
      <c r="B5" s="7">
        <v>12</v>
      </c>
      <c r="C5" s="5">
        <v>13</v>
      </c>
      <c r="D5" s="5">
        <f t="shared" ref="D5:D12" si="0">(C5-B5)+1</f>
        <v>2</v>
      </c>
      <c r="E5" s="8">
        <v>1</v>
      </c>
      <c r="G5" s="7">
        <v>343</v>
      </c>
      <c r="H5" s="8">
        <v>1</v>
      </c>
      <c r="J5" s="7">
        <v>344</v>
      </c>
      <c r="K5" s="5">
        <v>356</v>
      </c>
      <c r="L5" s="8">
        <f t="shared" ref="L5:L7" si="1">(K5-J5)+1</f>
        <v>13</v>
      </c>
      <c r="N5" s="7">
        <v>258</v>
      </c>
      <c r="O5" s="5">
        <v>262</v>
      </c>
      <c r="P5" s="8">
        <f t="shared" ref="P5:P7" si="2">(O5-N5)+1</f>
        <v>5</v>
      </c>
      <c r="R5" s="7"/>
      <c r="S5" s="8"/>
    </row>
    <row r="6" spans="2:33" x14ac:dyDescent="0.3">
      <c r="B6" s="7">
        <v>117</v>
      </c>
      <c r="C6" s="5">
        <v>117</v>
      </c>
      <c r="D6" s="5">
        <f t="shared" si="0"/>
        <v>1</v>
      </c>
      <c r="E6" s="8">
        <v>1</v>
      </c>
      <c r="G6" s="7">
        <v>358</v>
      </c>
      <c r="H6" s="8">
        <v>1</v>
      </c>
      <c r="J6" s="7">
        <v>359</v>
      </c>
      <c r="K6" s="5">
        <v>368</v>
      </c>
      <c r="L6" s="8">
        <f t="shared" si="1"/>
        <v>10</v>
      </c>
      <c r="N6" s="7">
        <v>428</v>
      </c>
      <c r="O6" s="5">
        <v>430</v>
      </c>
      <c r="P6" s="8">
        <f t="shared" si="2"/>
        <v>3</v>
      </c>
      <c r="R6" s="7"/>
      <c r="S6" s="8"/>
    </row>
    <row r="7" spans="2:33" x14ac:dyDescent="0.3">
      <c r="B7" s="7">
        <v>146</v>
      </c>
      <c r="C7" s="5">
        <v>146</v>
      </c>
      <c r="D7" s="5">
        <f t="shared" si="0"/>
        <v>1</v>
      </c>
      <c r="E7" s="8">
        <v>1</v>
      </c>
      <c r="G7" s="7">
        <v>372</v>
      </c>
      <c r="H7" s="8">
        <v>1</v>
      </c>
      <c r="J7" s="7">
        <v>373</v>
      </c>
      <c r="K7" s="5">
        <v>375</v>
      </c>
      <c r="L7" s="8">
        <f t="shared" si="1"/>
        <v>3</v>
      </c>
      <c r="N7" s="7">
        <v>441</v>
      </c>
      <c r="O7" s="5">
        <v>443</v>
      </c>
      <c r="P7" s="8">
        <f t="shared" si="2"/>
        <v>3</v>
      </c>
      <c r="R7" s="7"/>
      <c r="S7" s="8"/>
    </row>
    <row r="8" spans="2:33" x14ac:dyDescent="0.3">
      <c r="B8" s="7">
        <v>171</v>
      </c>
      <c r="C8" s="5">
        <v>171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176</v>
      </c>
      <c r="C9" s="5">
        <v>176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251</v>
      </c>
      <c r="C10" s="5">
        <v>252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336</v>
      </c>
      <c r="C11" s="5">
        <v>336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338</v>
      </c>
      <c r="C12" s="5">
        <v>338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341</v>
      </c>
      <c r="C13" s="5">
        <v>341</v>
      </c>
      <c r="D13" s="5">
        <f t="shared" ref="D13:D16" si="3">(C13-B13)+1</f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406</v>
      </c>
      <c r="C14" s="5">
        <v>410</v>
      </c>
      <c r="D14" s="5">
        <f t="shared" si="3"/>
        <v>5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504</v>
      </c>
      <c r="C15" s="5">
        <v>504</v>
      </c>
      <c r="D15" s="5">
        <f t="shared" si="3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585</v>
      </c>
      <c r="C16" s="5">
        <v>585</v>
      </c>
      <c r="D16" s="5">
        <f t="shared" si="3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9"/>
      <c r="C17" s="10"/>
      <c r="D17" s="10"/>
      <c r="E17" s="11"/>
      <c r="G17" s="9"/>
      <c r="H17" s="11"/>
      <c r="J17" s="9"/>
      <c r="K17" s="10"/>
      <c r="L17" s="11"/>
      <c r="N17" s="9"/>
      <c r="O17" s="10"/>
      <c r="P17" s="11"/>
      <c r="R17" s="9"/>
      <c r="S17" s="11"/>
    </row>
    <row r="19" spans="2:33" x14ac:dyDescent="0.3">
      <c r="D19" s="5">
        <f>SUM(D4:D17)</f>
        <v>19</v>
      </c>
      <c r="E19" s="5">
        <f>SUM(E4:E17)</f>
        <v>13</v>
      </c>
      <c r="H19" s="5">
        <f>SUM(H4:H17)</f>
        <v>4</v>
      </c>
      <c r="L19" s="5">
        <f>SUM(L4:L17)</f>
        <v>73</v>
      </c>
      <c r="P19" s="5">
        <f>SUM(P4:P17)</f>
        <v>14</v>
      </c>
      <c r="S19" s="5">
        <f>SUM(S4:S17)</f>
        <v>0</v>
      </c>
      <c r="U19" s="5">
        <f>SUM(U4:U17)</f>
        <v>600</v>
      </c>
      <c r="V19" s="5">
        <f>U19-(L19+P19+S19)</f>
        <v>513</v>
      </c>
      <c r="W19" s="6">
        <f>((D19+H19)/V19)*100</f>
        <v>4.4834307992202724</v>
      </c>
      <c r="X19" s="6">
        <f>100-W19</f>
        <v>95.516569200779728</v>
      </c>
      <c r="Y19" s="6">
        <f>B4/120</f>
        <v>0.05</v>
      </c>
      <c r="Z19" s="6">
        <f>G4/120</f>
        <v>2.1916666666666669</v>
      </c>
      <c r="AA19" s="6" t="s">
        <v>27</v>
      </c>
      <c r="AB19" s="6">
        <f>((L19+2)/(U19-P19))*100</f>
        <v>12.798634812286688</v>
      </c>
      <c r="AC19" s="6">
        <v>6</v>
      </c>
      <c r="AD19" s="6">
        <f>H19</f>
        <v>4</v>
      </c>
      <c r="AE19" s="6">
        <v>4</v>
      </c>
      <c r="AF19" s="6">
        <f>(AE19/AD19)*100</f>
        <v>100</v>
      </c>
      <c r="AG19" s="6">
        <f>AVERAGE((L4+1),(L5+1),(L6+1),(L7+1))/120</f>
        <v>0.16041666666666668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L38" sqref="L38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42"/>
  <sheetViews>
    <sheetView topLeftCell="A2" zoomScale="56" workbookViewId="0">
      <selection activeCell="J4" sqref="J4:K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6</v>
      </c>
      <c r="D4" s="5">
        <f>(C4-B4)+1</f>
        <v>3</v>
      </c>
      <c r="E4" s="8">
        <v>1</v>
      </c>
      <c r="G4" s="7">
        <v>159</v>
      </c>
      <c r="H4" s="8">
        <v>1</v>
      </c>
      <c r="J4" s="7">
        <v>160</v>
      </c>
      <c r="K4" s="5">
        <v>238</v>
      </c>
      <c r="L4" s="8">
        <f>(K4-J4)+1</f>
        <v>79</v>
      </c>
      <c r="N4" s="7">
        <v>38</v>
      </c>
      <c r="O4" s="5">
        <v>42</v>
      </c>
      <c r="P4" s="8">
        <f>(O4-N4)+1</f>
        <v>5</v>
      </c>
      <c r="R4" s="7"/>
      <c r="S4" s="8"/>
      <c r="U4" s="5">
        <v>600</v>
      </c>
    </row>
    <row r="5" spans="2:33" x14ac:dyDescent="0.3">
      <c r="B5" s="7">
        <v>8</v>
      </c>
      <c r="C5" s="5">
        <v>11</v>
      </c>
      <c r="D5" s="5">
        <f t="shared" ref="D5:D39" si="0">(C5-B5)+1</f>
        <v>4</v>
      </c>
      <c r="E5" s="8">
        <v>1</v>
      </c>
      <c r="G5" s="7">
        <v>277</v>
      </c>
      <c r="H5" s="8">
        <v>1</v>
      </c>
      <c r="J5" s="7">
        <v>278</v>
      </c>
      <c r="K5" s="5">
        <v>280</v>
      </c>
      <c r="L5" s="8">
        <f t="shared" ref="L5:L9" si="1">(K5-J5)+1</f>
        <v>3</v>
      </c>
      <c r="N5" s="7">
        <v>299</v>
      </c>
      <c r="O5" s="5">
        <v>304</v>
      </c>
      <c r="P5" s="8">
        <f t="shared" ref="P5:P7" si="2">(O5-N5)+1</f>
        <v>6</v>
      </c>
      <c r="R5" s="7"/>
      <c r="S5" s="8"/>
    </row>
    <row r="6" spans="2:33" x14ac:dyDescent="0.3">
      <c r="B6" s="7">
        <v>51</v>
      </c>
      <c r="C6" s="5">
        <v>53</v>
      </c>
      <c r="D6" s="5">
        <f t="shared" si="0"/>
        <v>3</v>
      </c>
      <c r="E6" s="8">
        <v>1</v>
      </c>
      <c r="G6" s="7">
        <v>315</v>
      </c>
      <c r="H6" s="8">
        <v>1</v>
      </c>
      <c r="J6" s="7">
        <v>316</v>
      </c>
      <c r="K6" s="5">
        <v>323</v>
      </c>
      <c r="L6" s="8">
        <f t="shared" si="1"/>
        <v>8</v>
      </c>
      <c r="N6" s="7">
        <v>355</v>
      </c>
      <c r="O6" s="5">
        <v>361</v>
      </c>
      <c r="P6" s="8">
        <f t="shared" si="2"/>
        <v>7</v>
      </c>
      <c r="R6" s="7"/>
      <c r="S6" s="8"/>
    </row>
    <row r="7" spans="2:33" x14ac:dyDescent="0.3">
      <c r="B7" s="7">
        <v>71</v>
      </c>
      <c r="C7" s="5">
        <v>71</v>
      </c>
      <c r="D7" s="5">
        <f t="shared" si="0"/>
        <v>1</v>
      </c>
      <c r="E7" s="8">
        <v>1</v>
      </c>
      <c r="G7" s="7">
        <v>402</v>
      </c>
      <c r="H7" s="8">
        <v>1</v>
      </c>
      <c r="J7" s="7">
        <v>403</v>
      </c>
      <c r="K7" s="5">
        <v>406</v>
      </c>
      <c r="L7" s="8">
        <f t="shared" si="1"/>
        <v>4</v>
      </c>
      <c r="N7" s="7">
        <v>513</v>
      </c>
      <c r="O7" s="5">
        <v>519</v>
      </c>
      <c r="P7" s="8">
        <f t="shared" si="2"/>
        <v>7</v>
      </c>
      <c r="R7" s="7"/>
      <c r="S7" s="8"/>
    </row>
    <row r="8" spans="2:33" x14ac:dyDescent="0.3">
      <c r="B8" s="7">
        <v>74</v>
      </c>
      <c r="C8" s="5">
        <v>76</v>
      </c>
      <c r="D8" s="5">
        <f t="shared" si="0"/>
        <v>3</v>
      </c>
      <c r="E8" s="8">
        <v>1</v>
      </c>
      <c r="G8" s="7">
        <v>466</v>
      </c>
      <c r="H8" s="8">
        <v>1</v>
      </c>
      <c r="J8" s="7">
        <v>467</v>
      </c>
      <c r="K8" s="5">
        <v>496</v>
      </c>
      <c r="L8" s="8">
        <f t="shared" si="1"/>
        <v>30</v>
      </c>
      <c r="N8" s="7"/>
      <c r="P8" s="8"/>
      <c r="R8" s="7"/>
      <c r="S8" s="8"/>
    </row>
    <row r="9" spans="2:33" x14ac:dyDescent="0.3">
      <c r="B9" s="7">
        <v>79</v>
      </c>
      <c r="C9" s="5">
        <v>79</v>
      </c>
      <c r="D9" s="5">
        <f t="shared" si="0"/>
        <v>1</v>
      </c>
      <c r="E9" s="8">
        <v>1</v>
      </c>
      <c r="G9" s="7">
        <v>532</v>
      </c>
      <c r="H9" s="8">
        <v>1</v>
      </c>
      <c r="J9" s="7">
        <v>533</v>
      </c>
      <c r="K9" s="5">
        <v>594</v>
      </c>
      <c r="L9" s="8">
        <f t="shared" si="1"/>
        <v>62</v>
      </c>
      <c r="N9" s="7"/>
      <c r="P9" s="8"/>
      <c r="R9" s="7"/>
      <c r="S9" s="8"/>
    </row>
    <row r="10" spans="2:33" x14ac:dyDescent="0.3">
      <c r="B10" s="7">
        <v>85</v>
      </c>
      <c r="C10" s="5">
        <v>87</v>
      </c>
      <c r="D10" s="5">
        <f t="shared" si="0"/>
        <v>3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92</v>
      </c>
      <c r="C11" s="5">
        <v>92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94</v>
      </c>
      <c r="C12" s="5">
        <v>94</v>
      </c>
      <c r="D12" s="5">
        <f t="shared" ref="D12:D36" si="3">(C12-B12)+1</f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99</v>
      </c>
      <c r="C13" s="5">
        <v>99</v>
      </c>
      <c r="D13" s="5">
        <f t="shared" si="3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130</v>
      </c>
      <c r="C14" s="5">
        <v>130</v>
      </c>
      <c r="D14" s="5">
        <f t="shared" si="3"/>
        <v>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133</v>
      </c>
      <c r="C15" s="5">
        <v>133</v>
      </c>
      <c r="D15" s="5">
        <f t="shared" si="3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139</v>
      </c>
      <c r="C16" s="5">
        <v>139</v>
      </c>
      <c r="D16" s="5">
        <f t="shared" si="3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150</v>
      </c>
      <c r="C17" s="5">
        <v>155</v>
      </c>
      <c r="D17" s="5">
        <f t="shared" si="3"/>
        <v>6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240</v>
      </c>
      <c r="C18" s="5">
        <v>242</v>
      </c>
      <c r="D18" s="5">
        <f t="shared" si="3"/>
        <v>3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248</v>
      </c>
      <c r="C19" s="5">
        <v>248</v>
      </c>
      <c r="D19" s="5">
        <f t="shared" si="3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264</v>
      </c>
      <c r="C20" s="5">
        <v>265</v>
      </c>
      <c r="D20" s="5">
        <f t="shared" ref="D20:D33" si="4">(C20-B20)+1</f>
        <v>2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269</v>
      </c>
      <c r="C21" s="5">
        <v>269</v>
      </c>
      <c r="D21" s="5">
        <f t="shared" si="4"/>
        <v>1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272</v>
      </c>
      <c r="C22" s="5">
        <v>272</v>
      </c>
      <c r="D22" s="5">
        <f t="shared" si="4"/>
        <v>1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311</v>
      </c>
      <c r="C23" s="5">
        <v>314</v>
      </c>
      <c r="D23" s="5">
        <f t="shared" si="4"/>
        <v>4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326</v>
      </c>
      <c r="C24" s="5">
        <v>327</v>
      </c>
      <c r="D24" s="5">
        <f t="shared" si="4"/>
        <v>2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336</v>
      </c>
      <c r="C25" s="5">
        <v>337</v>
      </c>
      <c r="D25" s="5">
        <f t="shared" si="4"/>
        <v>2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345</v>
      </c>
      <c r="C26" s="5">
        <v>345</v>
      </c>
      <c r="D26" s="5">
        <f t="shared" si="4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347</v>
      </c>
      <c r="C27" s="5">
        <v>347</v>
      </c>
      <c r="D27" s="5">
        <f t="shared" si="4"/>
        <v>1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365</v>
      </c>
      <c r="C28" s="5">
        <v>365</v>
      </c>
      <c r="D28" s="5">
        <f t="shared" si="4"/>
        <v>1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369</v>
      </c>
      <c r="C29" s="5">
        <v>370</v>
      </c>
      <c r="D29" s="5">
        <f t="shared" si="4"/>
        <v>2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409</v>
      </c>
      <c r="C30" s="5">
        <v>409</v>
      </c>
      <c r="D30" s="5">
        <f t="shared" si="4"/>
        <v>1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433</v>
      </c>
      <c r="C31" s="5">
        <v>436</v>
      </c>
      <c r="D31" s="5">
        <f t="shared" si="4"/>
        <v>4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441</v>
      </c>
      <c r="C32" s="5">
        <v>442</v>
      </c>
      <c r="D32" s="5">
        <f t="shared" si="4"/>
        <v>2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33" x14ac:dyDescent="0.3">
      <c r="B33" s="7">
        <v>446</v>
      </c>
      <c r="C33" s="5">
        <v>446</v>
      </c>
      <c r="D33" s="5">
        <f t="shared" si="4"/>
        <v>1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33" x14ac:dyDescent="0.3">
      <c r="B34" s="7">
        <v>452</v>
      </c>
      <c r="C34" s="5">
        <v>452</v>
      </c>
      <c r="D34" s="5">
        <f t="shared" si="3"/>
        <v>1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33" x14ac:dyDescent="0.3">
      <c r="B35" s="7">
        <v>461</v>
      </c>
      <c r="C35" s="5">
        <v>463</v>
      </c>
      <c r="D35" s="5">
        <f t="shared" si="3"/>
        <v>3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33" x14ac:dyDescent="0.3">
      <c r="B36" s="7">
        <v>505</v>
      </c>
      <c r="C36" s="5">
        <v>506</v>
      </c>
      <c r="D36" s="5">
        <f t="shared" si="3"/>
        <v>2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33" x14ac:dyDescent="0.3">
      <c r="B37" s="7">
        <v>509</v>
      </c>
      <c r="C37" s="5">
        <v>509</v>
      </c>
      <c r="D37" s="5">
        <f t="shared" si="0"/>
        <v>1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33" x14ac:dyDescent="0.3">
      <c r="B38" s="7">
        <v>510</v>
      </c>
      <c r="C38" s="5">
        <v>512</v>
      </c>
      <c r="D38" s="5">
        <f t="shared" si="0"/>
        <v>3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33" x14ac:dyDescent="0.3">
      <c r="B39" s="7">
        <v>530</v>
      </c>
      <c r="C39" s="5">
        <v>530</v>
      </c>
      <c r="D39" s="5">
        <f t="shared" si="0"/>
        <v>1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33" x14ac:dyDescent="0.3">
      <c r="B40" s="9"/>
      <c r="C40" s="10"/>
      <c r="D40" s="10"/>
      <c r="E40" s="11"/>
      <c r="G40" s="9"/>
      <c r="H40" s="11"/>
      <c r="J40" s="9"/>
      <c r="K40" s="10"/>
      <c r="L40" s="11"/>
      <c r="N40" s="9"/>
      <c r="O40" s="10"/>
      <c r="P40" s="11"/>
      <c r="R40" s="9"/>
      <c r="S40" s="11"/>
    </row>
    <row r="42" spans="2:33" x14ac:dyDescent="0.3">
      <c r="D42" s="5">
        <f>SUM(D4:D40)</f>
        <v>70</v>
      </c>
      <c r="E42" s="5">
        <f>SUM(E4:E40)</f>
        <v>36</v>
      </c>
      <c r="H42" s="5">
        <f>SUM(H4:H40)</f>
        <v>6</v>
      </c>
      <c r="L42" s="5">
        <f>SUM(L4:L40)</f>
        <v>186</v>
      </c>
      <c r="P42" s="5">
        <f>SUM(P4:P40)</f>
        <v>25</v>
      </c>
      <c r="S42" s="5">
        <f>SUM(S4:S40)</f>
        <v>0</v>
      </c>
      <c r="U42" s="5">
        <f>SUM(U4:U40)</f>
        <v>600</v>
      </c>
      <c r="V42" s="5">
        <f>U42-(L42+P42+S42)</f>
        <v>389</v>
      </c>
      <c r="W42" s="6">
        <f>((D42+H42)/V42)*100</f>
        <v>19.537275064267352</v>
      </c>
      <c r="X42" s="6">
        <f>100-W42</f>
        <v>80.462724935732652</v>
      </c>
      <c r="Y42" s="6">
        <f>B4/120</f>
        <v>3.3333333333333333E-2</v>
      </c>
      <c r="Z42" s="6">
        <f>G4/120</f>
        <v>1.325</v>
      </c>
      <c r="AA42" s="6" t="s">
        <v>27</v>
      </c>
      <c r="AB42" s="6">
        <f>((L42+2)/(U42-P42))*100</f>
        <v>32.695652173913039</v>
      </c>
      <c r="AC42" s="6">
        <v>6</v>
      </c>
      <c r="AD42" s="6">
        <f>H42</f>
        <v>6</v>
      </c>
      <c r="AE42" s="6">
        <v>6</v>
      </c>
      <c r="AF42" s="6">
        <f>(AE42/AD42)*100</f>
        <v>100</v>
      </c>
      <c r="AG42" s="6">
        <f>AVERAGE((L4+1),(L5+1),(L6+1),(L7+1),(L8+1),(L9+1))/120</f>
        <v>0.26666666666666666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9"/>
  <sheetViews>
    <sheetView topLeftCell="J1" zoomScale="56" workbookViewId="0">
      <selection activeCell="W19" sqref="W19:AG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</v>
      </c>
      <c r="C4" s="5">
        <v>6</v>
      </c>
      <c r="D4" s="5">
        <f>(C4-B4)+1</f>
        <v>1</v>
      </c>
      <c r="E4" s="8">
        <v>1</v>
      </c>
      <c r="G4" s="7">
        <v>43</v>
      </c>
      <c r="H4" s="8">
        <v>1</v>
      </c>
      <c r="J4" s="7">
        <v>131</v>
      </c>
      <c r="K4" s="5">
        <v>145</v>
      </c>
      <c r="L4" s="8">
        <f>(K4-J4)+1</f>
        <v>15</v>
      </c>
      <c r="N4" s="7">
        <v>46</v>
      </c>
      <c r="O4" s="5">
        <v>54</v>
      </c>
      <c r="P4" s="8">
        <f>(O4-N4)+1</f>
        <v>9</v>
      </c>
      <c r="R4" s="7">
        <v>146</v>
      </c>
      <c r="S4" s="8">
        <v>1</v>
      </c>
      <c r="U4" s="5">
        <v>146</v>
      </c>
    </row>
    <row r="5" spans="2:33" x14ac:dyDescent="0.3">
      <c r="B5" s="7">
        <v>8</v>
      </c>
      <c r="C5" s="5">
        <v>10</v>
      </c>
      <c r="D5" s="5">
        <f t="shared" ref="D5:D15" si="0">(C5-B5)+1</f>
        <v>3</v>
      </c>
      <c r="E5" s="8">
        <v>1</v>
      </c>
      <c r="G5" s="7">
        <v>130</v>
      </c>
      <c r="H5" s="8">
        <v>1</v>
      </c>
      <c r="J5" s="7"/>
      <c r="L5" s="8"/>
      <c r="N5" s="7"/>
      <c r="P5" s="8"/>
      <c r="R5" s="7"/>
      <c r="S5" s="8"/>
    </row>
    <row r="6" spans="2:33" x14ac:dyDescent="0.3">
      <c r="B6" s="7">
        <v>12</v>
      </c>
      <c r="C6" s="5">
        <v>12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32</v>
      </c>
      <c r="C7" s="5">
        <v>32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37</v>
      </c>
      <c r="C8" s="5">
        <v>37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40</v>
      </c>
      <c r="C9" s="5">
        <v>42</v>
      </c>
      <c r="D9" s="5">
        <f t="shared" si="0"/>
        <v>3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60</v>
      </c>
      <c r="C10" s="5">
        <v>60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76</v>
      </c>
      <c r="C11" s="5">
        <v>77</v>
      </c>
      <c r="D11" s="5">
        <f t="shared" si="0"/>
        <v>2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88</v>
      </c>
      <c r="C12" s="5">
        <v>88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111</v>
      </c>
      <c r="C13" s="5">
        <v>111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127</v>
      </c>
      <c r="C14" s="5">
        <v>128</v>
      </c>
      <c r="D14" s="5">
        <f t="shared" si="0"/>
        <v>2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133</v>
      </c>
      <c r="C15" s="5">
        <v>133</v>
      </c>
      <c r="D15" s="5">
        <f t="shared" si="0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140</v>
      </c>
      <c r="C16" s="5">
        <v>140</v>
      </c>
      <c r="D16" s="5">
        <f t="shared" ref="D16" si="1">(C16-B16)+1</f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9"/>
      <c r="C17" s="10"/>
      <c r="D17" s="10"/>
      <c r="E17" s="11"/>
      <c r="G17" s="9"/>
      <c r="H17" s="11"/>
      <c r="J17" s="9"/>
      <c r="K17" s="10"/>
      <c r="L17" s="11"/>
      <c r="N17" s="9"/>
      <c r="O17" s="10"/>
      <c r="P17" s="11"/>
      <c r="R17" s="9"/>
      <c r="S17" s="11"/>
    </row>
    <row r="19" spans="2:33" x14ac:dyDescent="0.3">
      <c r="D19" s="5">
        <f>SUM(D4:D17)</f>
        <v>19</v>
      </c>
      <c r="E19" s="5">
        <f>SUM(E4:E17)</f>
        <v>13</v>
      </c>
      <c r="H19" s="5">
        <f>SUM(H4:H17)</f>
        <v>2</v>
      </c>
      <c r="L19" s="5">
        <f>SUM(L4:L17)</f>
        <v>15</v>
      </c>
      <c r="P19" s="5">
        <f>SUM(P4:P17)</f>
        <v>9</v>
      </c>
      <c r="S19" s="5">
        <f>SUM(S4:S17)</f>
        <v>1</v>
      </c>
      <c r="U19" s="5">
        <f>SUM(U4:U17)</f>
        <v>146</v>
      </c>
      <c r="V19" s="5">
        <f>U19-(L19+P19+S19)</f>
        <v>121</v>
      </c>
      <c r="W19" s="6">
        <f>((D19+H19)/V19)*100</f>
        <v>17.355371900826448</v>
      </c>
      <c r="X19" s="6">
        <f>100-W19</f>
        <v>82.644628099173559</v>
      </c>
      <c r="Y19" s="6">
        <f>B4/120</f>
        <v>0.05</v>
      </c>
      <c r="Z19" s="6">
        <f>G4/120</f>
        <v>0.35833333333333334</v>
      </c>
      <c r="AA19" s="6">
        <f>(L4+2)/120</f>
        <v>0.14166666666666666</v>
      </c>
      <c r="AB19" s="6">
        <f>((L19+2)/(U19-P19))*100</f>
        <v>12.408759124087592</v>
      </c>
      <c r="AC19" s="6">
        <f>R4/120</f>
        <v>1.2166666666666666</v>
      </c>
      <c r="AD19" s="6">
        <f>H19</f>
        <v>2</v>
      </c>
      <c r="AE19" s="6">
        <v>1</v>
      </c>
      <c r="AF19" s="6">
        <f>(AE19/AD19)*100</f>
        <v>50</v>
      </c>
      <c r="AG19" s="6" t="s">
        <v>29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M12"/>
  <sheetViews>
    <sheetView tabSelected="1" topLeftCell="A2" workbookViewId="0">
      <selection activeCell="H11" sqref="H11"/>
    </sheetView>
  </sheetViews>
  <sheetFormatPr baseColWidth="10" defaultRowHeight="15" x14ac:dyDescent="0.2"/>
  <cols>
    <col min="1" max="1" width="3.33203125" customWidth="1"/>
    <col min="11" max="11" width="12.83203125" customWidth="1"/>
  </cols>
  <sheetData>
    <row r="1" spans="2:13" ht="11" customHeight="1" x14ac:dyDescent="0.2"/>
    <row r="2" spans="2:13" ht="80" x14ac:dyDescent="0.2">
      <c r="B2" s="2" t="s">
        <v>13</v>
      </c>
      <c r="C2" s="1" t="s">
        <v>15</v>
      </c>
      <c r="D2" s="1" t="s">
        <v>21</v>
      </c>
      <c r="E2" s="1" t="s">
        <v>10</v>
      </c>
      <c r="F2" s="1" t="s">
        <v>22</v>
      </c>
      <c r="G2" s="1" t="s">
        <v>25</v>
      </c>
      <c r="H2" s="1" t="s">
        <v>23</v>
      </c>
      <c r="I2" s="1" t="s">
        <v>12</v>
      </c>
      <c r="J2" s="1"/>
      <c r="K2" s="1"/>
      <c r="L2" s="1"/>
      <c r="M2" s="1"/>
    </row>
    <row r="3" spans="2:13" x14ac:dyDescent="0.2">
      <c r="B3">
        <v>1</v>
      </c>
      <c r="C3" s="18">
        <v>4.4834307992202724</v>
      </c>
      <c r="D3" s="18">
        <v>0.05</v>
      </c>
      <c r="E3" s="18">
        <v>2.1916666666666669</v>
      </c>
      <c r="F3" s="18" t="s">
        <v>27</v>
      </c>
      <c r="G3" s="18">
        <v>12.798634812286688</v>
      </c>
      <c r="H3" s="18">
        <v>5</v>
      </c>
      <c r="I3" s="18">
        <v>4</v>
      </c>
    </row>
    <row r="4" spans="2:13" x14ac:dyDescent="0.2">
      <c r="B4">
        <v>3</v>
      </c>
      <c r="C4" s="18">
        <v>19.537275064267352</v>
      </c>
      <c r="D4" s="18">
        <v>3.3333333333333333E-2</v>
      </c>
      <c r="E4" s="18">
        <v>1.325</v>
      </c>
      <c r="F4" s="18" t="s">
        <v>27</v>
      </c>
      <c r="G4" s="18">
        <v>32.695652173913039</v>
      </c>
      <c r="H4" s="18">
        <v>5</v>
      </c>
      <c r="I4" s="18">
        <v>6</v>
      </c>
    </row>
    <row r="5" spans="2:13" x14ac:dyDescent="0.2">
      <c r="B5">
        <v>4</v>
      </c>
      <c r="C5" s="18">
        <v>17.355371900826448</v>
      </c>
      <c r="D5" s="18">
        <v>0.05</v>
      </c>
      <c r="E5" s="18">
        <v>0.35833333333333334</v>
      </c>
      <c r="F5" s="18">
        <v>0.14166666666666666</v>
      </c>
      <c r="G5" s="18">
        <v>12.408759124087592</v>
      </c>
      <c r="H5" s="18">
        <v>1.2166666666666666</v>
      </c>
      <c r="I5" s="18">
        <v>1</v>
      </c>
    </row>
    <row r="6" spans="2:13" x14ac:dyDescent="0.2">
      <c r="B6">
        <v>5</v>
      </c>
      <c r="E6" s="18">
        <v>0.38</v>
      </c>
      <c r="H6" s="18">
        <v>5</v>
      </c>
    </row>
    <row r="7" spans="2:13" x14ac:dyDescent="0.2">
      <c r="B7">
        <v>6</v>
      </c>
      <c r="E7" s="18">
        <v>2.56</v>
      </c>
      <c r="H7" s="18">
        <v>5</v>
      </c>
    </row>
    <row r="8" spans="2:13" x14ac:dyDescent="0.2">
      <c r="B8">
        <v>7</v>
      </c>
      <c r="E8" s="18">
        <v>2.5299999999999998</v>
      </c>
      <c r="H8" s="18">
        <v>2.93</v>
      </c>
    </row>
    <row r="9" spans="2:13" x14ac:dyDescent="0.2">
      <c r="B9">
        <v>8</v>
      </c>
      <c r="E9" s="18">
        <v>0.22</v>
      </c>
      <c r="H9" s="18">
        <v>1.1000000000000001</v>
      </c>
    </row>
    <row r="10" spans="2:13" x14ac:dyDescent="0.2">
      <c r="B10">
        <v>9</v>
      </c>
      <c r="E10" s="18">
        <v>0.6</v>
      </c>
      <c r="H10" s="18">
        <v>5</v>
      </c>
    </row>
    <row r="12" spans="2:13" x14ac:dyDescent="0.2">
      <c r="B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2025-04-29T01:53:12Z</dcterms:modified>
</cp:coreProperties>
</file>