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Bryant\Box\Lab_Hallem\Astra\Writing\Bryant et al 20xx\Revision - Current Biology\"/>
    </mc:Choice>
  </mc:AlternateContent>
  <xr:revisionPtr revIDLastSave="0" documentId="13_ncr:1_{865DDDCA-B3A1-4936-814C-B6440C77610C}" xr6:coauthVersionLast="36" xr6:coauthVersionMax="47" xr10:uidLastSave="{00000000-0000-0000-0000-000000000000}"/>
  <bookViews>
    <workbookView xWindow="6615" yWindow="465" windowWidth="27540" windowHeight="21945" activeTab="4" xr2:uid="{00000000-000D-0000-FFFF-FFFF00000000}"/>
  </bookViews>
  <sheets>
    <sheet name="Figure 1" sheetId="18" r:id="rId1"/>
    <sheet name="Figure 2" sheetId="19" r:id="rId2"/>
    <sheet name="Figure 3" sheetId="24" r:id="rId3"/>
    <sheet name="Figure 4" sheetId="27" r:id="rId4"/>
    <sheet name="Figure 5" sheetId="20" r:id="rId5"/>
    <sheet name="Figure 6" sheetId="21" r:id="rId6"/>
    <sheet name="Figure 7" sheetId="28" r:id="rId7"/>
    <sheet name="Figure S3" sheetId="22" r:id="rId8"/>
    <sheet name="Figure S6" sheetId="25" r:id="rId9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28" l="1"/>
  <c r="I39" i="28"/>
  <c r="H39" i="28"/>
  <c r="I38" i="28"/>
  <c r="H38" i="28"/>
  <c r="I37" i="28"/>
  <c r="H37" i="28"/>
  <c r="B35" i="22"/>
  <c r="L35" i="22"/>
  <c r="K35" i="22"/>
  <c r="I35" i="22"/>
  <c r="H35" i="22"/>
  <c r="L36" i="22"/>
  <c r="L37" i="22"/>
  <c r="K37" i="22"/>
  <c r="K36" i="22"/>
  <c r="I37" i="22"/>
  <c r="H37" i="22"/>
  <c r="I36" i="22"/>
  <c r="H36" i="22"/>
  <c r="H37" i="21"/>
  <c r="G37" i="21"/>
  <c r="F37" i="21"/>
  <c r="H36" i="21"/>
  <c r="G36" i="21"/>
  <c r="F36" i="21"/>
  <c r="H35" i="21"/>
  <c r="G35" i="21"/>
  <c r="F35" i="21"/>
  <c r="C35" i="21"/>
  <c r="D35" i="21"/>
  <c r="C36" i="21"/>
  <c r="D36" i="21"/>
  <c r="C37" i="21"/>
  <c r="D37" i="21"/>
  <c r="B37" i="21"/>
  <c r="B36" i="21"/>
  <c r="B35" i="21"/>
  <c r="BJ63" i="20"/>
  <c r="BI63" i="20"/>
  <c r="BE65" i="20"/>
  <c r="BD65" i="20"/>
  <c r="BE64" i="20"/>
  <c r="BD64" i="20"/>
  <c r="BE63" i="20"/>
  <c r="BD63" i="20"/>
  <c r="BB63" i="20"/>
  <c r="BB64" i="20"/>
  <c r="BB65" i="20"/>
  <c r="BA63" i="20"/>
  <c r="BA65" i="20"/>
  <c r="BA64" i="20"/>
  <c r="B40" i="20"/>
  <c r="Z39" i="20"/>
  <c r="G38" i="20"/>
  <c r="F38" i="20"/>
  <c r="E38" i="20"/>
  <c r="D38" i="20"/>
  <c r="C38" i="20"/>
  <c r="B38" i="20"/>
  <c r="O30" i="19"/>
  <c r="N30" i="19"/>
  <c r="L30" i="19"/>
  <c r="K30" i="19"/>
  <c r="I30" i="19"/>
  <c r="H30" i="19"/>
  <c r="F30" i="19"/>
  <c r="E30" i="19"/>
  <c r="C30" i="19"/>
  <c r="B30" i="19"/>
  <c r="O29" i="19"/>
  <c r="N29" i="19"/>
  <c r="L29" i="19"/>
  <c r="K29" i="19"/>
  <c r="I29" i="19"/>
  <c r="H29" i="19"/>
  <c r="F29" i="19"/>
  <c r="E29" i="19"/>
  <c r="C29" i="19"/>
  <c r="B29" i="19"/>
  <c r="B29" i="18"/>
  <c r="B36" i="22"/>
  <c r="C36" i="22"/>
  <c r="D36" i="22"/>
  <c r="X29" i="27"/>
  <c r="T29" i="27"/>
  <c r="T30" i="27"/>
  <c r="S30" i="27"/>
  <c r="S29" i="27"/>
  <c r="R30" i="27"/>
  <c r="R29" i="27"/>
  <c r="O29" i="27"/>
  <c r="O30" i="27"/>
  <c r="N30" i="27"/>
  <c r="N29" i="27"/>
  <c r="M30" i="27"/>
  <c r="M29" i="27"/>
  <c r="J29" i="27"/>
  <c r="J30" i="27"/>
  <c r="I30" i="27"/>
  <c r="I29" i="27"/>
  <c r="E30" i="27"/>
  <c r="E29" i="27"/>
  <c r="D30" i="27"/>
  <c r="D29" i="27"/>
  <c r="C30" i="27"/>
  <c r="C29" i="27"/>
  <c r="H29" i="27"/>
  <c r="AP68" i="20"/>
  <c r="AO68" i="20"/>
  <c r="AP66" i="20"/>
  <c r="AO66" i="20"/>
  <c r="AP64" i="20"/>
  <c r="AO64" i="20"/>
  <c r="I77" i="24" l="1"/>
  <c r="B76" i="24"/>
  <c r="C76" i="24"/>
  <c r="E76" i="24"/>
  <c r="F76" i="24"/>
  <c r="H76" i="24"/>
  <c r="I76" i="24"/>
  <c r="K76" i="24"/>
  <c r="L76" i="24"/>
  <c r="N76" i="24"/>
  <c r="O76" i="24"/>
  <c r="B77" i="24"/>
  <c r="C77" i="24"/>
  <c r="E77" i="24"/>
  <c r="F77" i="24"/>
  <c r="H77" i="24"/>
  <c r="K77" i="24"/>
  <c r="L77" i="24"/>
  <c r="N77" i="24"/>
  <c r="O77" i="24"/>
  <c r="B77" i="25"/>
  <c r="C77" i="25"/>
  <c r="D77" i="25"/>
  <c r="E77" i="25"/>
  <c r="F77" i="25"/>
  <c r="G77" i="25"/>
  <c r="B78" i="25"/>
  <c r="C78" i="25"/>
  <c r="D78" i="25"/>
  <c r="E78" i="25"/>
  <c r="F78" i="25"/>
  <c r="G78" i="25"/>
  <c r="W29" i="27"/>
  <c r="W30" i="27"/>
  <c r="X30" i="27"/>
  <c r="R36" i="27"/>
  <c r="Z36" i="27"/>
  <c r="B36" i="27"/>
  <c r="J36" i="27"/>
  <c r="H30" i="27"/>
  <c r="AH191" i="25"/>
  <c r="AH192" i="25" s="1"/>
  <c r="AH193" i="25" s="1"/>
  <c r="AG191" i="25"/>
  <c r="AG192" i="25" s="1"/>
  <c r="AG193" i="25" s="1"/>
  <c r="AF191" i="25"/>
  <c r="AF192" i="25" s="1"/>
  <c r="AF193" i="25" s="1"/>
  <c r="AE191" i="25"/>
  <c r="AE192" i="25" s="1"/>
  <c r="AE193" i="25" s="1"/>
  <c r="AD191" i="25"/>
  <c r="AD192" i="25" s="1"/>
  <c r="AD193" i="25" s="1"/>
  <c r="AC191" i="25"/>
  <c r="AC192" i="25" s="1"/>
  <c r="AC193" i="25" s="1"/>
  <c r="AB191" i="25"/>
  <c r="AB192" i="25" s="1"/>
  <c r="AB193" i="25" s="1"/>
  <c r="AA191" i="25"/>
  <c r="AA192" i="25" s="1"/>
  <c r="AA193" i="25" s="1"/>
  <c r="Z191" i="25"/>
  <c r="Z192" i="25" s="1"/>
  <c r="Z193" i="25" s="1"/>
  <c r="Y191" i="25"/>
  <c r="Y192" i="25" s="1"/>
  <c r="Y193" i="25" s="1"/>
  <c r="X191" i="25"/>
  <c r="X192" i="25" s="1"/>
  <c r="X193" i="25" s="1"/>
  <c r="W191" i="25"/>
  <c r="W192" i="25" s="1"/>
  <c r="W193" i="25" s="1"/>
  <c r="V191" i="25"/>
  <c r="V192" i="25" s="1"/>
  <c r="V193" i="25" s="1"/>
  <c r="U191" i="25"/>
  <c r="U192" i="25" s="1"/>
  <c r="U193" i="25" s="1"/>
  <c r="T191" i="25"/>
  <c r="T192" i="25" s="1"/>
  <c r="T193" i="25" s="1"/>
  <c r="P191" i="25"/>
  <c r="P192" i="25" s="1"/>
  <c r="P193" i="25" s="1"/>
  <c r="O191" i="25"/>
  <c r="O192" i="25" s="1"/>
  <c r="O193" i="25" s="1"/>
  <c r="N191" i="25"/>
  <c r="N192" i="25" s="1"/>
  <c r="N193" i="25" s="1"/>
  <c r="M191" i="25"/>
  <c r="M192" i="25" s="1"/>
  <c r="M193" i="25" s="1"/>
  <c r="L191" i="25"/>
  <c r="L192" i="25" s="1"/>
  <c r="L193" i="25" s="1"/>
  <c r="K191" i="25"/>
  <c r="K192" i="25" s="1"/>
  <c r="K193" i="25" s="1"/>
  <c r="J191" i="25"/>
  <c r="J192" i="25" s="1"/>
  <c r="J193" i="25" s="1"/>
  <c r="I191" i="25"/>
  <c r="I192" i="25" s="1"/>
  <c r="I193" i="25" s="1"/>
  <c r="H191" i="25"/>
  <c r="H192" i="25" s="1"/>
  <c r="H193" i="25" s="1"/>
  <c r="G191" i="25"/>
  <c r="G192" i="25" s="1"/>
  <c r="G193" i="25" s="1"/>
  <c r="F191" i="25"/>
  <c r="F192" i="25" s="1"/>
  <c r="F193" i="25" s="1"/>
  <c r="E191" i="25"/>
  <c r="E192" i="25" s="1"/>
  <c r="E193" i="25" s="1"/>
  <c r="D191" i="25"/>
  <c r="D192" i="25" s="1"/>
  <c r="D193" i="25" s="1"/>
  <c r="C191" i="25"/>
  <c r="C192" i="25" s="1"/>
  <c r="C193" i="25" s="1"/>
  <c r="B191" i="25"/>
  <c r="B192" i="25" s="1"/>
  <c r="B193" i="25" s="1"/>
  <c r="AJ173" i="25"/>
  <c r="AJ174" i="25" s="1"/>
  <c r="AJ175" i="25" s="1"/>
  <c r="AI173" i="25"/>
  <c r="AI174" i="25" s="1"/>
  <c r="AI175" i="25" s="1"/>
  <c r="AH173" i="25"/>
  <c r="AH174" i="25" s="1"/>
  <c r="AH175" i="25" s="1"/>
  <c r="AG173" i="25"/>
  <c r="AG174" i="25" s="1"/>
  <c r="AG175" i="25" s="1"/>
  <c r="AF173" i="25"/>
  <c r="AF174" i="25" s="1"/>
  <c r="AF175" i="25" s="1"/>
  <c r="AE173" i="25"/>
  <c r="AE174" i="25" s="1"/>
  <c r="AE175" i="25" s="1"/>
  <c r="AD173" i="25"/>
  <c r="AD174" i="25" s="1"/>
  <c r="AD175" i="25" s="1"/>
  <c r="AC173" i="25"/>
  <c r="AC174" i="25" s="1"/>
  <c r="AC175" i="25" s="1"/>
  <c r="AB173" i="25"/>
  <c r="AB174" i="25" s="1"/>
  <c r="AB175" i="25" s="1"/>
  <c r="AA173" i="25"/>
  <c r="AA174" i="25" s="1"/>
  <c r="AA175" i="25" s="1"/>
  <c r="Z173" i="25"/>
  <c r="Z174" i="25" s="1"/>
  <c r="Z175" i="25" s="1"/>
  <c r="Y173" i="25"/>
  <c r="Y174" i="25" s="1"/>
  <c r="Y175" i="25" s="1"/>
  <c r="X173" i="25"/>
  <c r="X174" i="25" s="1"/>
  <c r="X175" i="25" s="1"/>
  <c r="W173" i="25"/>
  <c r="W174" i="25" s="1"/>
  <c r="W175" i="25" s="1"/>
  <c r="V173" i="25"/>
  <c r="V174" i="25" s="1"/>
  <c r="V175" i="25" s="1"/>
  <c r="U173" i="25"/>
  <c r="U174" i="25" s="1"/>
  <c r="U175" i="25" s="1"/>
  <c r="T173" i="25"/>
  <c r="T174" i="25" s="1"/>
  <c r="T175" i="25" s="1"/>
  <c r="P173" i="25"/>
  <c r="P174" i="25" s="1"/>
  <c r="P175" i="25" s="1"/>
  <c r="O173" i="25"/>
  <c r="O174" i="25" s="1"/>
  <c r="O175" i="25" s="1"/>
  <c r="N173" i="25"/>
  <c r="N174" i="25" s="1"/>
  <c r="N175" i="25" s="1"/>
  <c r="M173" i="25"/>
  <c r="M174" i="25" s="1"/>
  <c r="M175" i="25" s="1"/>
  <c r="L173" i="25"/>
  <c r="L174" i="25" s="1"/>
  <c r="L175" i="25" s="1"/>
  <c r="K173" i="25"/>
  <c r="K174" i="25" s="1"/>
  <c r="K175" i="25" s="1"/>
  <c r="J173" i="25"/>
  <c r="J174" i="25" s="1"/>
  <c r="J175" i="25" s="1"/>
  <c r="I173" i="25"/>
  <c r="I174" i="25" s="1"/>
  <c r="I175" i="25" s="1"/>
  <c r="H173" i="25"/>
  <c r="H174" i="25" s="1"/>
  <c r="H175" i="25" s="1"/>
  <c r="G173" i="25"/>
  <c r="G174" i="25" s="1"/>
  <c r="G175" i="25" s="1"/>
  <c r="F173" i="25"/>
  <c r="F174" i="25" s="1"/>
  <c r="F175" i="25" s="1"/>
  <c r="E173" i="25"/>
  <c r="E174" i="25" s="1"/>
  <c r="E175" i="25" s="1"/>
  <c r="D173" i="25"/>
  <c r="D174" i="25" s="1"/>
  <c r="D175" i="25" s="1"/>
  <c r="C173" i="25"/>
  <c r="C174" i="25" s="1"/>
  <c r="C175" i="25" s="1"/>
  <c r="B173" i="25"/>
  <c r="B174" i="25" s="1"/>
  <c r="B175" i="25" s="1"/>
  <c r="AI155" i="25"/>
  <c r="AI156" i="25" s="1"/>
  <c r="AI157" i="25" s="1"/>
  <c r="AH155" i="25"/>
  <c r="AH156" i="25" s="1"/>
  <c r="AH157" i="25" s="1"/>
  <c r="AG155" i="25"/>
  <c r="AG156" i="25" s="1"/>
  <c r="AG157" i="25" s="1"/>
  <c r="AF155" i="25"/>
  <c r="AF156" i="25" s="1"/>
  <c r="AF157" i="25" s="1"/>
  <c r="AE155" i="25"/>
  <c r="AE156" i="25" s="1"/>
  <c r="AE157" i="25" s="1"/>
  <c r="AD155" i="25"/>
  <c r="AD156" i="25" s="1"/>
  <c r="AD157" i="25" s="1"/>
  <c r="AC155" i="25"/>
  <c r="AC156" i="25" s="1"/>
  <c r="AC157" i="25" s="1"/>
  <c r="AB155" i="25"/>
  <c r="AB156" i="25" s="1"/>
  <c r="AB157" i="25" s="1"/>
  <c r="AA155" i="25"/>
  <c r="AA156" i="25" s="1"/>
  <c r="AA157" i="25" s="1"/>
  <c r="Z155" i="25"/>
  <c r="Z156" i="25" s="1"/>
  <c r="Z157" i="25" s="1"/>
  <c r="Y155" i="25"/>
  <c r="Y156" i="25" s="1"/>
  <c r="Y157" i="25" s="1"/>
  <c r="X155" i="25"/>
  <c r="X156" i="25" s="1"/>
  <c r="X157" i="25" s="1"/>
  <c r="W155" i="25"/>
  <c r="W156" i="25" s="1"/>
  <c r="W157" i="25" s="1"/>
  <c r="V155" i="25"/>
  <c r="V156" i="25" s="1"/>
  <c r="V157" i="25" s="1"/>
  <c r="U155" i="25"/>
  <c r="U156" i="25" s="1"/>
  <c r="U157" i="25" s="1"/>
  <c r="T155" i="25"/>
  <c r="T156" i="25" s="1"/>
  <c r="T157" i="25" s="1"/>
  <c r="P155" i="25"/>
  <c r="P156" i="25" s="1"/>
  <c r="P157" i="25" s="1"/>
  <c r="O155" i="25"/>
  <c r="O156" i="25" s="1"/>
  <c r="O157" i="25" s="1"/>
  <c r="N155" i="25"/>
  <c r="N156" i="25" s="1"/>
  <c r="N157" i="25" s="1"/>
  <c r="M155" i="25"/>
  <c r="M156" i="25" s="1"/>
  <c r="M157" i="25" s="1"/>
  <c r="L155" i="25"/>
  <c r="L156" i="25" s="1"/>
  <c r="L157" i="25" s="1"/>
  <c r="K155" i="25"/>
  <c r="K156" i="25" s="1"/>
  <c r="K157" i="25" s="1"/>
  <c r="J155" i="25"/>
  <c r="J156" i="25" s="1"/>
  <c r="J157" i="25" s="1"/>
  <c r="I155" i="25"/>
  <c r="I156" i="25" s="1"/>
  <c r="I157" i="25" s="1"/>
  <c r="H155" i="25"/>
  <c r="H156" i="25" s="1"/>
  <c r="H157" i="25" s="1"/>
  <c r="G155" i="25"/>
  <c r="G156" i="25" s="1"/>
  <c r="G157" i="25" s="1"/>
  <c r="F155" i="25"/>
  <c r="F156" i="25" s="1"/>
  <c r="F157" i="25" s="1"/>
  <c r="E155" i="25"/>
  <c r="E156" i="25" s="1"/>
  <c r="E157" i="25" s="1"/>
  <c r="D155" i="25"/>
  <c r="D156" i="25" s="1"/>
  <c r="D157" i="25" s="1"/>
  <c r="C155" i="25"/>
  <c r="C156" i="25" s="1"/>
  <c r="C157" i="25" s="1"/>
  <c r="B155" i="25"/>
  <c r="B156" i="25" s="1"/>
  <c r="B157" i="25" s="1"/>
  <c r="AL74" i="20"/>
  <c r="AM74" i="20"/>
  <c r="Q74" i="20"/>
  <c r="R74" i="20"/>
  <c r="AL73" i="20"/>
  <c r="AM73" i="20"/>
  <c r="AA73" i="20"/>
  <c r="AB73" i="20"/>
  <c r="Q73" i="20"/>
  <c r="R73" i="20"/>
  <c r="AL72" i="20"/>
  <c r="AM72" i="20"/>
  <c r="AA72" i="20"/>
  <c r="AB72" i="20"/>
  <c r="Q72" i="20"/>
  <c r="R72" i="20"/>
  <c r="AL71" i="20"/>
  <c r="AM71" i="20"/>
  <c r="AA71" i="20"/>
  <c r="AB71" i="20"/>
  <c r="Q71" i="20"/>
  <c r="R71" i="20"/>
  <c r="AL70" i="20"/>
  <c r="AM70" i="20"/>
  <c r="AA70" i="20"/>
  <c r="AB70" i="20"/>
  <c r="Q70" i="20"/>
  <c r="R70" i="20"/>
  <c r="AL69" i="20"/>
  <c r="AM69" i="20"/>
  <c r="AA69" i="20"/>
  <c r="AB69" i="20"/>
  <c r="Q69" i="20"/>
  <c r="R69" i="20"/>
  <c r="AL68" i="20"/>
  <c r="AM68" i="20"/>
  <c r="AA68" i="20"/>
  <c r="AB68" i="20"/>
  <c r="Q68" i="20"/>
  <c r="R68" i="20"/>
  <c r="AL67" i="20"/>
  <c r="AM67" i="20"/>
  <c r="AA67" i="20"/>
  <c r="AB67" i="20"/>
  <c r="Q67" i="20"/>
  <c r="R67" i="20"/>
  <c r="AL66" i="20"/>
  <c r="AM66" i="20"/>
  <c r="AA66" i="20"/>
  <c r="AB66" i="20"/>
  <c r="Q66" i="20"/>
  <c r="R66" i="20"/>
  <c r="AL65" i="20"/>
  <c r="AM65" i="20"/>
  <c r="AA65" i="20"/>
  <c r="AB65" i="20"/>
  <c r="Q65" i="20"/>
  <c r="R65" i="20"/>
  <c r="AL64" i="20"/>
  <c r="AM64" i="20"/>
  <c r="AA64" i="20"/>
  <c r="AB64" i="20"/>
  <c r="Q64" i="20"/>
  <c r="R64" i="20"/>
  <c r="AL63" i="20"/>
  <c r="AM63" i="20"/>
  <c r="AA63" i="20"/>
  <c r="AB63" i="20"/>
  <c r="Q63" i="20"/>
  <c r="R63" i="20"/>
  <c r="AL62" i="20"/>
  <c r="AM62" i="20"/>
  <c r="AA62" i="20"/>
  <c r="AB62" i="20"/>
  <c r="Q62" i="20"/>
  <c r="R62" i="20"/>
  <c r="AL61" i="20"/>
  <c r="AM61" i="20"/>
  <c r="AA61" i="20"/>
  <c r="AB61" i="20"/>
  <c r="Q61" i="20"/>
  <c r="R61" i="20"/>
  <c r="AL60" i="20"/>
  <c r="AM60" i="20"/>
  <c r="AA60" i="20"/>
  <c r="AB60" i="20"/>
  <c r="Q60" i="20"/>
  <c r="R60" i="20"/>
  <c r="AL59" i="20"/>
  <c r="AM59" i="20"/>
  <c r="AA59" i="20"/>
  <c r="AB59" i="20"/>
  <c r="Q59" i="20"/>
  <c r="R59" i="20"/>
  <c r="O55" i="20"/>
  <c r="B37" i="22"/>
  <c r="D37" i="22"/>
  <c r="C37" i="22"/>
  <c r="I42" i="22"/>
  <c r="D35" i="22" s="1"/>
  <c r="E42" i="22"/>
  <c r="C35" i="22" s="1"/>
  <c r="A42" i="22"/>
  <c r="N39" i="20"/>
  <c r="N40" i="20" s="1"/>
  <c r="M39" i="20"/>
  <c r="M40" i="20" s="1"/>
  <c r="L39" i="20"/>
  <c r="L40" i="20" s="1"/>
  <c r="AA39" i="20"/>
  <c r="AB39" i="20"/>
  <c r="C40" i="20"/>
  <c r="E40" i="20"/>
  <c r="D40" i="20"/>
  <c r="G40" i="20"/>
  <c r="F40" i="20"/>
  <c r="C39" i="20"/>
  <c r="B39" i="20"/>
  <c r="E39" i="20"/>
  <c r="D39" i="20"/>
  <c r="G39" i="20"/>
  <c r="F39" i="20"/>
  <c r="B28" i="19"/>
  <c r="C28" i="19"/>
  <c r="E28" i="19"/>
  <c r="F28" i="19"/>
  <c r="H28" i="19"/>
  <c r="I28" i="19"/>
  <c r="K28" i="19"/>
  <c r="L28" i="19"/>
  <c r="N28" i="19"/>
  <c r="O28" i="19"/>
  <c r="C30" i="18"/>
  <c r="C29" i="18"/>
  <c r="D30" i="18"/>
  <c r="D29" i="18"/>
  <c r="A35" i="18"/>
  <c r="B30" i="18" s="1"/>
  <c r="I35" i="18"/>
  <c r="J29" i="18" s="1"/>
  <c r="L30" i="18"/>
  <c r="K30" i="18"/>
  <c r="J30" i="18"/>
  <c r="L29" i="18"/>
  <c r="K29" i="18"/>
  <c r="S40" i="20" l="1"/>
  <c r="V40" i="20"/>
  <c r="W40" i="20"/>
  <c r="Q40" i="20"/>
  <c r="U39" i="20"/>
  <c r="W39" i="20"/>
  <c r="R40" i="20"/>
  <c r="V39" i="20"/>
  <c r="R39" i="20"/>
  <c r="S39" i="20"/>
  <c r="Q39" i="20"/>
  <c r="U40" i="20"/>
</calcChain>
</file>

<file path=xl/sharedStrings.xml><?xml version="1.0" encoding="utf-8"?>
<sst xmlns="http://schemas.openxmlformats.org/spreadsheetml/2006/main" count="2471" uniqueCount="952">
  <si>
    <t>Tc = 23C</t>
  </si>
  <si>
    <t>Temperature</t>
  </si>
  <si>
    <t>Tstart = 14C Tc=23C</t>
  </si>
  <si>
    <t>Tstart = 14C Tc=15C</t>
  </si>
  <si>
    <t>180816_01</t>
  </si>
  <si>
    <t>180816_02</t>
  </si>
  <si>
    <t>180830_03</t>
  </si>
  <si>
    <t>180911_03</t>
  </si>
  <si>
    <t>180911_06</t>
  </si>
  <si>
    <t>180918_05</t>
  </si>
  <si>
    <t>181207_03</t>
  </si>
  <si>
    <t>181205_01</t>
  </si>
  <si>
    <t>181206_01</t>
  </si>
  <si>
    <t>181206_08</t>
  </si>
  <si>
    <t>181212_01</t>
  </si>
  <si>
    <t>181212_06</t>
  </si>
  <si>
    <t>181213_01</t>
  </si>
  <si>
    <t>181213_02</t>
  </si>
  <si>
    <t>181214_01</t>
  </si>
  <si>
    <t>181003_04</t>
  </si>
  <si>
    <t>181207_01</t>
  </si>
  <si>
    <t>181207_02</t>
  </si>
  <si>
    <t>181204_01</t>
  </si>
  <si>
    <t>181204_02</t>
  </si>
  <si>
    <t>181204_03</t>
  </si>
  <si>
    <t>181204_04</t>
  </si>
  <si>
    <t>181205_02</t>
  </si>
  <si>
    <t>181205_03</t>
  </si>
  <si>
    <t>181205_04</t>
  </si>
  <si>
    <t>181206_02</t>
  </si>
  <si>
    <t>181206_03</t>
  </si>
  <si>
    <t>181206_04</t>
  </si>
  <si>
    <t>181206_05</t>
  </si>
  <si>
    <t>181206_06</t>
  </si>
  <si>
    <t>181206_07</t>
  </si>
  <si>
    <t>181212_02</t>
  </si>
  <si>
    <t>180918_01</t>
  </si>
  <si>
    <t>180918_02</t>
  </si>
  <si>
    <t>180918_03</t>
  </si>
  <si>
    <t>180918_04</t>
  </si>
  <si>
    <t>1809014_06</t>
  </si>
  <si>
    <t>180904_06</t>
  </si>
  <si>
    <t>181012_04</t>
  </si>
  <si>
    <t>181015_01</t>
  </si>
  <si>
    <t>181017_03</t>
  </si>
  <si>
    <t>181105_04</t>
  </si>
  <si>
    <t>181108_01</t>
  </si>
  <si>
    <t>181108_02</t>
  </si>
  <si>
    <t>181108_03</t>
  </si>
  <si>
    <t>181108_04</t>
  </si>
  <si>
    <t>181106_01</t>
  </si>
  <si>
    <t>180917_03</t>
  </si>
  <si>
    <t>181012_01</t>
  </si>
  <si>
    <t>181012_02</t>
  </si>
  <si>
    <t>181012_03</t>
  </si>
  <si>
    <t>181015_02</t>
  </si>
  <si>
    <t>181015_03</t>
  </si>
  <si>
    <t>181015_04</t>
  </si>
  <si>
    <t>181017_01</t>
  </si>
  <si>
    <t>181017_02</t>
  </si>
  <si>
    <t>181105_01</t>
  </si>
  <si>
    <t>181105_02</t>
  </si>
  <si>
    <t>181105_03</t>
  </si>
  <si>
    <t>181106_02</t>
  </si>
  <si>
    <t>181106_03</t>
  </si>
  <si>
    <t>181106_04</t>
  </si>
  <si>
    <t>181106_05</t>
  </si>
  <si>
    <t>180917_01</t>
  </si>
  <si>
    <t>180917_02</t>
  </si>
  <si>
    <t>180917_04</t>
  </si>
  <si>
    <t>181003_01</t>
  </si>
  <si>
    <t>181003_02</t>
  </si>
  <si>
    <t>180925_01</t>
  </si>
  <si>
    <t>180925_02</t>
  </si>
  <si>
    <t>180925_03</t>
  </si>
  <si>
    <t>180925_04</t>
  </si>
  <si>
    <t>181024_01</t>
  </si>
  <si>
    <t>181024_02</t>
  </si>
  <si>
    <t>181026_02</t>
  </si>
  <si>
    <t>181026_03</t>
  </si>
  <si>
    <t>181026_04</t>
  </si>
  <si>
    <t>181106_06</t>
  </si>
  <si>
    <t>180815_03</t>
  </si>
  <si>
    <t>180815_04</t>
  </si>
  <si>
    <t>180830_04</t>
  </si>
  <si>
    <t>180831_03</t>
  </si>
  <si>
    <t>180904_05</t>
  </si>
  <si>
    <t>180911_01</t>
  </si>
  <si>
    <t>180911_02</t>
  </si>
  <si>
    <t>181012_05</t>
  </si>
  <si>
    <t>181024_03</t>
  </si>
  <si>
    <t>181026_01</t>
  </si>
  <si>
    <t>181106_07</t>
  </si>
  <si>
    <t>181106_08</t>
  </si>
  <si>
    <t>181214_02</t>
  </si>
  <si>
    <t>181214_03</t>
  </si>
  <si>
    <t>181214_04</t>
  </si>
  <si>
    <t>Average Score</t>
  </si>
  <si>
    <t>Variance of Scores</t>
  </si>
  <si>
    <t>Sdev</t>
  </si>
  <si>
    <t>Population Percentages</t>
  </si>
  <si>
    <t>Tstart = 17C Tc = 23C</t>
  </si>
  <si>
    <t>Tstart = 20C Tc = 23C</t>
  </si>
  <si>
    <t>Tstart = 17C Tc = 15C for at least 2 hr</t>
  </si>
  <si>
    <t>Tstart = 20C Tc = 15C for at least 2 hr</t>
  </si>
  <si>
    <t>Tstart = 17C, Tc = 23C</t>
  </si>
  <si>
    <t>Tstart = 14C, Tc = 23C</t>
  </si>
  <si>
    <t>Tstart = 14C, Tc = 15C</t>
  </si>
  <si>
    <t>Tstart = 17C, Tc = 15C for at least 2 hr</t>
  </si>
  <si>
    <t>Tstart = 20C, Tc = 23C</t>
  </si>
  <si>
    <t>Total Worms</t>
  </si>
  <si>
    <t>Tstart = 20C, Tc = 15C for at least 2 hr</t>
  </si>
  <si>
    <t>n</t>
  </si>
  <si>
    <t>power</t>
  </si>
  <si>
    <t>Number of Worms</t>
  </si>
  <si>
    <t>UID</t>
  </si>
  <si>
    <t>180618_01</t>
  </si>
  <si>
    <t>180618_04</t>
  </si>
  <si>
    <t>Number of Images</t>
  </si>
  <si>
    <t>180625_05</t>
  </si>
  <si>
    <t>180625_06</t>
  </si>
  <si>
    <t>180904_02</t>
  </si>
  <si>
    <t>Tstart Camera</t>
  </si>
  <si>
    <t>180904_04</t>
  </si>
  <si>
    <t>R</t>
  </si>
  <si>
    <t>180905_01</t>
  </si>
  <si>
    <t>180905_02</t>
  </si>
  <si>
    <t>180905_04</t>
  </si>
  <si>
    <t>180906_03</t>
  </si>
  <si>
    <t>180920_01</t>
  </si>
  <si>
    <t>181018_07</t>
  </si>
  <si>
    <t>181023_01</t>
  </si>
  <si>
    <t>181023_04</t>
  </si>
  <si>
    <t>181029_03</t>
  </si>
  <si>
    <t>181029_04</t>
  </si>
  <si>
    <t>181029_05</t>
  </si>
  <si>
    <t>181029_06</t>
  </si>
  <si>
    <t>181029_08</t>
  </si>
  <si>
    <t>181029_09</t>
  </si>
  <si>
    <t>181107_04</t>
  </si>
  <si>
    <t>181107_09</t>
  </si>
  <si>
    <t>181107_10</t>
  </si>
  <si>
    <t>181107_11</t>
  </si>
  <si>
    <t>181107_12</t>
  </si>
  <si>
    <t>181107_13</t>
  </si>
  <si>
    <t>181107_14</t>
  </si>
  <si>
    <t>Final_Temp</t>
  </si>
  <si>
    <t>Final_Difference_in_Temp</t>
  </si>
  <si>
    <t>Final_Difference_in_Distance</t>
  </si>
  <si>
    <t>DistanceRatio</t>
  </si>
  <si>
    <t>MeanSpeed</t>
  </si>
  <si>
    <t>180703_02</t>
  </si>
  <si>
    <t>180703_03</t>
  </si>
  <si>
    <t>180730_04</t>
  </si>
  <si>
    <t>180730_05</t>
  </si>
  <si>
    <t>180730_06</t>
  </si>
  <si>
    <t>180730_07</t>
  </si>
  <si>
    <t>180731_01</t>
  </si>
  <si>
    <t>180731_02</t>
  </si>
  <si>
    <t>180731_04</t>
  </si>
  <si>
    <t>180731_06</t>
  </si>
  <si>
    <t>180731_07</t>
  </si>
  <si>
    <t>180731_08</t>
  </si>
  <si>
    <t>180731_09</t>
  </si>
  <si>
    <t>180731_10</t>
  </si>
  <si>
    <t>180731_12</t>
  </si>
  <si>
    <t>180824_01</t>
  </si>
  <si>
    <t>180824_02</t>
  </si>
  <si>
    <t>180824_03</t>
  </si>
  <si>
    <t>181210_01</t>
  </si>
  <si>
    <t>181210_02</t>
  </si>
  <si>
    <t>181210_03</t>
  </si>
  <si>
    <t>181210_04</t>
  </si>
  <si>
    <t>181210_05</t>
  </si>
  <si>
    <t>181210_06</t>
  </si>
  <si>
    <t>181210_07</t>
  </si>
  <si>
    <t>181210_09</t>
  </si>
  <si>
    <t>Ss-tax-4</t>
  </si>
  <si>
    <t>190314B_01</t>
  </si>
  <si>
    <t>190314B_02</t>
  </si>
  <si>
    <t>190314B_03</t>
  </si>
  <si>
    <t>190314B_04</t>
  </si>
  <si>
    <t>190314B_05</t>
  </si>
  <si>
    <t>190314B_06</t>
  </si>
  <si>
    <t>190314B_07</t>
  </si>
  <si>
    <t>190314B_08</t>
  </si>
  <si>
    <t>190314B_09</t>
  </si>
  <si>
    <t>190314B_10</t>
  </si>
  <si>
    <t>190322A_01</t>
  </si>
  <si>
    <t>190322A_02</t>
  </si>
  <si>
    <t>190322A_03</t>
  </si>
  <si>
    <t>190322A_04</t>
  </si>
  <si>
    <t>190322A_05</t>
  </si>
  <si>
    <t>190328A_01</t>
  </si>
  <si>
    <t>190328A_02</t>
  </si>
  <si>
    <t>190328A_03</t>
  </si>
  <si>
    <t>190405A_01</t>
  </si>
  <si>
    <t>190405A_02</t>
  </si>
  <si>
    <t>190405A_03</t>
  </si>
  <si>
    <t>190405A_04</t>
  </si>
  <si>
    <t>190405A_05</t>
  </si>
  <si>
    <t>190405A_06</t>
  </si>
  <si>
    <t>190405A_07</t>
  </si>
  <si>
    <t>190405A_08</t>
  </si>
  <si>
    <t>190405A_09</t>
  </si>
  <si>
    <t>190405A_10</t>
  </si>
  <si>
    <t>190405A_11</t>
  </si>
  <si>
    <t>190405A_12</t>
  </si>
  <si>
    <t>190405A_13</t>
  </si>
  <si>
    <t>190405A_14</t>
  </si>
  <si>
    <t>190405A_15</t>
  </si>
  <si>
    <t>190314A_01</t>
  </si>
  <si>
    <t>190314A_02</t>
  </si>
  <si>
    <t>190314A_03</t>
  </si>
  <si>
    <t>190314A_04</t>
  </si>
  <si>
    <t>190314A_05</t>
  </si>
  <si>
    <t>190314A_06</t>
  </si>
  <si>
    <t>190314A_07</t>
  </si>
  <si>
    <t>190314A_08</t>
  </si>
  <si>
    <t>190314A_09</t>
  </si>
  <si>
    <t>190314A_10</t>
  </si>
  <si>
    <t>190314A_11</t>
  </si>
  <si>
    <t>190314A_12</t>
  </si>
  <si>
    <t>190314A_13</t>
  </si>
  <si>
    <t>190322B_01</t>
  </si>
  <si>
    <t>190322B_02</t>
  </si>
  <si>
    <t>190322B_03</t>
  </si>
  <si>
    <t>190322B_04</t>
  </si>
  <si>
    <t>190322B_05</t>
  </si>
  <si>
    <t>190405B_01</t>
  </si>
  <si>
    <t>190405B_02</t>
  </si>
  <si>
    <t>190405B_03</t>
  </si>
  <si>
    <t>190405B_04</t>
  </si>
  <si>
    <t>190405B_05</t>
  </si>
  <si>
    <t>190405B_06</t>
  </si>
  <si>
    <t>190405B_07</t>
  </si>
  <si>
    <t>190405B_08</t>
  </si>
  <si>
    <t>190405B_09</t>
  </si>
  <si>
    <t>190405B_10</t>
  </si>
  <si>
    <t>190405B_11</t>
  </si>
  <si>
    <t>190405B_12</t>
  </si>
  <si>
    <t>190405B_13</t>
  </si>
  <si>
    <t>190405B_14</t>
  </si>
  <si>
    <t>180829B_01</t>
  </si>
  <si>
    <t>180829B_02</t>
  </si>
  <si>
    <t>180829B_03</t>
  </si>
  <si>
    <t>180829B_04</t>
  </si>
  <si>
    <t>180829B_05</t>
  </si>
  <si>
    <t>180829B_06</t>
  </si>
  <si>
    <t>180829B_07</t>
  </si>
  <si>
    <t>180913B_01</t>
  </si>
  <si>
    <t>180913B_02</t>
  </si>
  <si>
    <t>180913B_03</t>
  </si>
  <si>
    <t>180913B_04</t>
  </si>
  <si>
    <t>180913B_05</t>
  </si>
  <si>
    <t>180913B_06</t>
  </si>
  <si>
    <t>180913B_07</t>
  </si>
  <si>
    <t>181115A_01</t>
  </si>
  <si>
    <t>181115A_02</t>
  </si>
  <si>
    <t>181115A_03</t>
  </si>
  <si>
    <t>181115A_04</t>
  </si>
  <si>
    <t>181129A_01</t>
  </si>
  <si>
    <t>181129A_02</t>
  </si>
  <si>
    <t>181129A_03</t>
  </si>
  <si>
    <t>181129A_04</t>
  </si>
  <si>
    <t>181129A_05</t>
  </si>
  <si>
    <t>181129A_06</t>
  </si>
  <si>
    <t>181129A_07</t>
  </si>
  <si>
    <t>181211A_01</t>
  </si>
  <si>
    <t>181211A_02</t>
  </si>
  <si>
    <t>181211A_03</t>
  </si>
  <si>
    <t>181211A_04</t>
  </si>
  <si>
    <t>181211A_05</t>
  </si>
  <si>
    <t>181211A_06</t>
  </si>
  <si>
    <t>181211A_07</t>
  </si>
  <si>
    <t>190212B_01</t>
  </si>
  <si>
    <t>190212B_02</t>
  </si>
  <si>
    <t>190212B_03</t>
  </si>
  <si>
    <t>190215B_01</t>
  </si>
  <si>
    <t>190215B_02</t>
  </si>
  <si>
    <t>190215B_03</t>
  </si>
  <si>
    <t>180829A_01</t>
  </si>
  <si>
    <t>180829A_02</t>
  </si>
  <si>
    <t>180829A_03</t>
  </si>
  <si>
    <t>180829A_04</t>
  </si>
  <si>
    <t>180829A_05</t>
  </si>
  <si>
    <t>180829A_06</t>
  </si>
  <si>
    <t>180913A_01</t>
  </si>
  <si>
    <t>180913A_02</t>
  </si>
  <si>
    <t>180913A_03</t>
  </si>
  <si>
    <t>180913A_04</t>
  </si>
  <si>
    <t>180913A_05</t>
  </si>
  <si>
    <t>180913A_06</t>
  </si>
  <si>
    <t>180913A_07</t>
  </si>
  <si>
    <t>180913A_08</t>
  </si>
  <si>
    <t>180913A_09</t>
  </si>
  <si>
    <t>180927A_01</t>
  </si>
  <si>
    <t>180927A_02</t>
  </si>
  <si>
    <t>180927A_03</t>
  </si>
  <si>
    <t>180927A_04</t>
  </si>
  <si>
    <t>181010A_01</t>
  </si>
  <si>
    <t>181010A_02</t>
  </si>
  <si>
    <t>181010A_03</t>
  </si>
  <si>
    <t>181102A_01</t>
  </si>
  <si>
    <t>181102A_02</t>
  </si>
  <si>
    <t>181102A_03</t>
  </si>
  <si>
    <t>181102A_04</t>
  </si>
  <si>
    <t>181102A_05</t>
  </si>
  <si>
    <t>181102A_06</t>
  </si>
  <si>
    <t>181102A_07</t>
  </si>
  <si>
    <t>181102A_08</t>
  </si>
  <si>
    <t>190212A_01</t>
  </si>
  <si>
    <t>190212A_02</t>
  </si>
  <si>
    <t>190212A_03</t>
  </si>
  <si>
    <t>190215A_01</t>
  </si>
  <si>
    <t>190215A_02</t>
  </si>
  <si>
    <t>190215A_03</t>
  </si>
  <si>
    <t>Species</t>
  </si>
  <si>
    <t>Gradient Range</t>
  </si>
  <si>
    <t>15-25C</t>
  </si>
  <si>
    <t>Starting Temp</t>
  </si>
  <si>
    <t>Duration</t>
  </si>
  <si>
    <t># NT</t>
  </si>
  <si>
    <t># PT</t>
  </si>
  <si>
    <t># reversing</t>
  </si>
  <si>
    <t>%of PT that Reverse</t>
  </si>
  <si>
    <t>190426A</t>
  </si>
  <si>
    <t>190426B</t>
  </si>
  <si>
    <t>190426C</t>
  </si>
  <si>
    <t>190426D</t>
  </si>
  <si>
    <t>190429A</t>
  </si>
  <si>
    <t>190429B</t>
  </si>
  <si>
    <t>190429C</t>
  </si>
  <si>
    <t>190429D</t>
  </si>
  <si>
    <t>190430A</t>
  </si>
  <si>
    <t>190430B</t>
  </si>
  <si>
    <t>190430C</t>
  </si>
  <si>
    <t>190430D</t>
  </si>
  <si>
    <t>190503A</t>
  </si>
  <si>
    <t>190503B</t>
  </si>
  <si>
    <t>190503C</t>
  </si>
  <si>
    <t>190503D</t>
  </si>
  <si>
    <t>12-22C</t>
  </si>
  <si>
    <t>190425_01</t>
  </si>
  <si>
    <t>190425_02</t>
  </si>
  <si>
    <t>190425_03</t>
  </si>
  <si>
    <t>190425_04</t>
  </si>
  <si>
    <t>190501_01</t>
  </si>
  <si>
    <t>190501_02</t>
  </si>
  <si>
    <t>190501_03</t>
  </si>
  <si>
    <t>190510_01</t>
  </si>
  <si>
    <t>190510_03</t>
  </si>
  <si>
    <t>190510_04</t>
  </si>
  <si>
    <t>190510_05</t>
  </si>
  <si>
    <t>190523_02</t>
  </si>
  <si>
    <t>190523_03</t>
  </si>
  <si>
    <t>190523_04</t>
  </si>
  <si>
    <t>190523_05</t>
  </si>
  <si>
    <t>190523_06</t>
  </si>
  <si>
    <t>Temp @ Min Response</t>
  </si>
  <si>
    <t>Temp @ Max Response</t>
  </si>
  <si>
    <t>Pearson's R</t>
  </si>
  <si>
    <t>210312_01</t>
  </si>
  <si>
    <t>210309_01</t>
  </si>
  <si>
    <t>210309_02</t>
  </si>
  <si>
    <t>210309_03</t>
  </si>
  <si>
    <t>210309_04</t>
  </si>
  <si>
    <t>210309_05</t>
  </si>
  <si>
    <t>210309_06</t>
  </si>
  <si>
    <t>210312_02</t>
  </si>
  <si>
    <t>210312_03</t>
  </si>
  <si>
    <t>210312_04</t>
  </si>
  <si>
    <t>210315_01</t>
  </si>
  <si>
    <t>210315_02</t>
  </si>
  <si>
    <t>210331_01</t>
  </si>
  <si>
    <t>210331_02</t>
  </si>
  <si>
    <t>210331_03</t>
  </si>
  <si>
    <t>TmaxEarly</t>
  </si>
  <si>
    <t>TmaxLate</t>
  </si>
  <si>
    <t>TmaxEarly_Cat</t>
  </si>
  <si>
    <t>TmaxLate_Cat</t>
  </si>
  <si>
    <t>% PT (- Reversal and + Reversal)</t>
  </si>
  <si>
    <t>AdaptWindowEarly</t>
  </si>
  <si>
    <t>AdaptWindowLate</t>
  </si>
  <si>
    <t>Above T* Pearson's R</t>
  </si>
  <si>
    <t>SD</t>
  </si>
  <si>
    <t>Mean</t>
  </si>
  <si>
    <t>Effect size d</t>
  </si>
  <si>
    <t>Correlation</t>
  </si>
  <si>
    <t>Effect size</t>
  </si>
  <si>
    <t>Min SD</t>
  </si>
  <si>
    <t>Max SD</t>
  </si>
  <si>
    <t>Power</t>
  </si>
  <si>
    <t>Effect Size</t>
  </si>
  <si>
    <t>Tmax = 32C</t>
  </si>
  <si>
    <t>Tmax = 26C</t>
  </si>
  <si>
    <t>Tmax = 22C</t>
  </si>
  <si>
    <t>Tmin = 13C</t>
  </si>
  <si>
    <t>Sr-gcy-23.2p::strHisCl1 iL3s + BU saline</t>
  </si>
  <si>
    <t>Sr-gcy-23.2p::strHisCl1 iL3s + Histamine</t>
  </si>
  <si>
    <t>Final Temp Difference</t>
  </si>
  <si>
    <t>Distance Ratio</t>
  </si>
  <si>
    <t>Mean speed</t>
  </si>
  <si>
    <t>Statistics</t>
  </si>
  <si>
    <t>Data</t>
  </si>
  <si>
    <t>T*AFD</t>
  </si>
  <si>
    <t>Description Statistics</t>
  </si>
  <si>
    <t>Descriptive Statistics</t>
  </si>
  <si>
    <t>Sig. diff.</t>
  </si>
  <si>
    <t>Not sig. diff.</t>
  </si>
  <si>
    <t>(1 = sig higher, 0 = not diff, -1 = sig lower)</t>
  </si>
  <si>
    <t>T*ASE</t>
  </si>
  <si>
    <t>Unstimulated wild-type iL3s</t>
  </si>
  <si>
    <t>Mean Speed</t>
  </si>
  <si>
    <t>170828A_01</t>
  </si>
  <si>
    <t>170828A_02</t>
  </si>
  <si>
    <t>170828A_03</t>
  </si>
  <si>
    <t>170828A_04</t>
  </si>
  <si>
    <t>170828A_05</t>
  </si>
  <si>
    <t>170828A_06</t>
  </si>
  <si>
    <t>170828A_07</t>
  </si>
  <si>
    <t>170828A_08</t>
  </si>
  <si>
    <t>170828A_09</t>
  </si>
  <si>
    <t>170828A_10</t>
  </si>
  <si>
    <t>180209A_01</t>
  </si>
  <si>
    <t>180209A_02</t>
  </si>
  <si>
    <t>180209A_03</t>
  </si>
  <si>
    <t>180209A_04</t>
  </si>
  <si>
    <t>180209A_05</t>
  </si>
  <si>
    <t>Pairwise Comparisons</t>
  </si>
  <si>
    <t>BU vs Unstim</t>
  </si>
  <si>
    <t>Histamine vs Unstim</t>
  </si>
  <si>
    <t>Calcium Imaging Data</t>
  </si>
  <si>
    <t>% Positive thermotaxis</t>
  </si>
  <si>
    <t>1-way ANOVA: Behavior</t>
  </si>
  <si>
    <t>Pairwise Comparisons: Behavior</t>
  </si>
  <si>
    <t>15-25C Gradient 23C vs 15C</t>
  </si>
  <si>
    <t>1-way ANOVA: T*ASE</t>
  </si>
  <si>
    <t>1-way ANOVA: Temp @ Max Response</t>
  </si>
  <si>
    <t>Raw Data &amp; Central Tendency Calculations</t>
  </si>
  <si>
    <t>Central Tendencies</t>
  </si>
  <si>
    <t>Tstart = 20C Tc=23C</t>
  </si>
  <si>
    <t>Pairwise Comparions</t>
  </si>
  <si>
    <t>Tstart 14C, Tc = 23 vs 15C</t>
  </si>
  <si>
    <t>Tstart 17C, Tc = 23 vs 15C</t>
  </si>
  <si>
    <t>Tstart 20C, Tc = 23 vs 15C</t>
  </si>
  <si>
    <t>Tc = 23, Tstart 14C vs 17C</t>
  </si>
  <si>
    <t>Tc = 23, Tstart 14C vs 20C</t>
  </si>
  <si>
    <t>Tc = 23, Tstart 17C vs 20C</t>
  </si>
  <si>
    <t>Tc = 15, Tstart 14C vs 17C</t>
  </si>
  <si>
    <t>Tc = 15, Tstart 14C vs 20C</t>
  </si>
  <si>
    <t>Tc = 15, Tstart 17C vs 20C</t>
  </si>
  <si>
    <t xml:space="preserve">Sr-gcy-23.2p::strHisCl1 </t>
  </si>
  <si>
    <t>Is T(max/min) response significantly different from T(C) response?</t>
  </si>
  <si>
    <t>TminEarly_Cat</t>
  </si>
  <si>
    <t>TminLate_Cat</t>
  </si>
  <si>
    <t>Tmax = 22C (Early vs Late)</t>
  </si>
  <si>
    <t>Tmin.= 13C (Early vs Late)</t>
  </si>
  <si>
    <t>Early (22C vs 13C)</t>
  </si>
  <si>
    <t>Late (22C vs 13C)</t>
  </si>
  <si>
    <t>Post-hoc Power Analysis</t>
  </si>
  <si>
    <t>Table Analyzed</t>
  </si>
  <si>
    <t>Column B</t>
  </si>
  <si>
    <t>vs.</t>
  </si>
  <si>
    <t>Column A</t>
  </si>
  <si>
    <t>Mann Whitney test</t>
  </si>
  <si>
    <t>P value</t>
  </si>
  <si>
    <t>Exact or approximate P value?</t>
  </si>
  <si>
    <t>Exact</t>
  </si>
  <si>
    <t>P value summary</t>
  </si>
  <si>
    <t>*</t>
  </si>
  <si>
    <t>Significantly different (P &lt; 0.05)?</t>
  </si>
  <si>
    <t>Yes</t>
  </si>
  <si>
    <t>One- or two-tailed P value?</t>
  </si>
  <si>
    <t>Two-tailed</t>
  </si>
  <si>
    <t>Sum of ranks in column A,B</t>
  </si>
  <si>
    <t>Mann-Whitney U</t>
  </si>
  <si>
    <t>Difference between medians</t>
  </si>
  <si>
    <t>Median of column A</t>
  </si>
  <si>
    <t>21.90, n=20</t>
  </si>
  <si>
    <t>Median of column B</t>
  </si>
  <si>
    <t>Difference: Actual</t>
  </si>
  <si>
    <t>Difference: Hodges-Lehmann</t>
  </si>
  <si>
    <t>1.243, n=36</t>
  </si>
  <si>
    <t>3.483, n=38</t>
  </si>
  <si>
    <t>1886 , 889.5</t>
  </si>
  <si>
    <t>****</t>
  </si>
  <si>
    <t>&lt;0.0001</t>
  </si>
  <si>
    <t>BU</t>
  </si>
  <si>
    <t>Histamine</t>
  </si>
  <si>
    <t>952 , 1823</t>
  </si>
  <si>
    <t>1.391, n=38</t>
  </si>
  <si>
    <t>2.860, n=36</t>
  </si>
  <si>
    <t>1972 , 803</t>
  </si>
  <si>
    <t>0.4220, n=38</t>
  </si>
  <si>
    <t>0.1865, n=36</t>
  </si>
  <si>
    <t>22.78, n=30</t>
  </si>
  <si>
    <t>20.50, n=20</t>
  </si>
  <si>
    <t>296.5 , 978.5</t>
  </si>
  <si>
    <t>231 , 399</t>
  </si>
  <si>
    <t>26.70, n=20</t>
  </si>
  <si>
    <t>34.00, n=15</t>
  </si>
  <si>
    <t>777 , 498</t>
  </si>
  <si>
    <t>0.7821, n=20</t>
  </si>
  <si>
    <t>-0.6037, n=30</t>
  </si>
  <si>
    <t>210 , 1065</t>
  </si>
  <si>
    <t>-0.8654, n=20</t>
  </si>
  <si>
    <t>0.8920, n=30</t>
  </si>
  <si>
    <t>Below threshold?</t>
  </si>
  <si>
    <t>Adjusted P Value</t>
  </si>
  <si>
    <t>32C vs 26C</t>
  </si>
  <si>
    <t>No</t>
  </si>
  <si>
    <t>32C vs 22C</t>
  </si>
  <si>
    <t>26C vs 22C</t>
  </si>
  <si>
    <t>Total</t>
  </si>
  <si>
    <t>26C</t>
  </si>
  <si>
    <t>32C</t>
  </si>
  <si>
    <t>Sig Different from Tc</t>
  </si>
  <si>
    <t>Not Sig</t>
  </si>
  <si>
    <t>Data analyzed</t>
  </si>
  <si>
    <t>Two-sided</t>
  </si>
  <si>
    <t>One- or two-sided</t>
  </si>
  <si>
    <t>Fisher's exact test</t>
  </si>
  <si>
    <t>AFD adaptation category - 26C vs 32C</t>
  </si>
  <si>
    <t>Number of columns</t>
  </si>
  <si>
    <t>Number of rows</t>
  </si>
  <si>
    <t>NA</t>
  </si>
  <si>
    <t>***</t>
  </si>
  <si>
    <t>Chi-square, df</t>
  </si>
  <si>
    <t>Chi-square</t>
  </si>
  <si>
    <t>AFD adaptation category - 22C vs 26C vs 32C</t>
  </si>
  <si>
    <t>AFD adaptation category - 26C vs 22C</t>
  </si>
  <si>
    <t>22C</t>
  </si>
  <si>
    <t>AFD adaptation category - 32C vs 22C</t>
  </si>
  <si>
    <t>Bonferroni Correction</t>
  </si>
  <si>
    <t>Kruskal-Wallis test</t>
  </si>
  <si>
    <t>Approximate</t>
  </si>
  <si>
    <t>Do the medians vary signif. (P &lt; 0.05)?</t>
  </si>
  <si>
    <t>Number of groups</t>
  </si>
  <si>
    <t>Kruskal-Wallis statistic</t>
  </si>
  <si>
    <t>Data summary</t>
  </si>
  <si>
    <t>Number of treatments (columns)</t>
  </si>
  <si>
    <t>Number of values (total)</t>
  </si>
  <si>
    <t>Number of families</t>
  </si>
  <si>
    <t>Number of comparisons per family</t>
  </si>
  <si>
    <t>Alpha</t>
  </si>
  <si>
    <t>Dunn's multiple comparisons test</t>
  </si>
  <si>
    <t>Mean rank diff.</t>
  </si>
  <si>
    <t>Significant?</t>
  </si>
  <si>
    <t>Summary</t>
  </si>
  <si>
    <t>A-B</t>
  </si>
  <si>
    <t>ns</t>
  </si>
  <si>
    <t>A-C</t>
  </si>
  <si>
    <t>B-C</t>
  </si>
  <si>
    <t>Test details</t>
  </si>
  <si>
    <t>Mean rank 1</t>
  </si>
  <si>
    <t>Mean rank 2</t>
  </si>
  <si>
    <t>n1</t>
  </si>
  <si>
    <t>n2</t>
  </si>
  <si>
    <t>Z</t>
  </si>
  <si>
    <t>&gt;0.9999</t>
  </si>
  <si>
    <t>**</t>
  </si>
  <si>
    <t>BU vs. Histamine</t>
  </si>
  <si>
    <t>BU vs. Unstimulated wild-type iL3s</t>
  </si>
  <si>
    <t>Histamine vs. Unstimulated wild-type iL3s</t>
  </si>
  <si>
    <t>Behavior, Negative Thermotaxis, Different Tstart, Tc = 15 vs 23C</t>
  </si>
  <si>
    <t>Two-way ANOVA</t>
  </si>
  <si>
    <t>Ordinary</t>
  </si>
  <si>
    <t>Source of Variation</t>
  </si>
  <si>
    <t>% of total variation</t>
  </si>
  <si>
    <t>Interaction</t>
  </si>
  <si>
    <t>Cultivation Temperature</t>
  </si>
  <si>
    <t>Tstart</t>
  </si>
  <si>
    <t>ANOVA table</t>
  </si>
  <si>
    <t>SS (Type III)</t>
  </si>
  <si>
    <t>DF</t>
  </si>
  <si>
    <t>MS</t>
  </si>
  <si>
    <t>F (DFn, DFd)</t>
  </si>
  <si>
    <t>F (2, 87) = 17.03</t>
  </si>
  <si>
    <t>P&lt;0.0001</t>
  </si>
  <si>
    <t>F (1, 87) = 132.1</t>
  </si>
  <si>
    <t>F (2, 87) = 122.3</t>
  </si>
  <si>
    <t>Residual</t>
  </si>
  <si>
    <t>Difference between row means</t>
  </si>
  <si>
    <t>Predicted (LS) mean of Tc = 23C</t>
  </si>
  <si>
    <t>Predicted (LS) mean of Tc = 15 C</t>
  </si>
  <si>
    <t>Difference between predicted means</t>
  </si>
  <si>
    <t>SE of difference</t>
  </si>
  <si>
    <t>95% CI of difference</t>
  </si>
  <si>
    <t>1.103 to 1.565</t>
  </si>
  <si>
    <t>Number of columns (Tstart)</t>
  </si>
  <si>
    <t>Number of rows (Cultivation Temperature)</t>
  </si>
  <si>
    <t>Number of values</t>
  </si>
  <si>
    <t>Compare cell means regardless of rows and columns</t>
  </si>
  <si>
    <t>Tukey's multiple comparisons test</t>
  </si>
  <si>
    <t>Predicted (LS) mean diff.</t>
  </si>
  <si>
    <t>95.00% CI of diff.</t>
  </si>
  <si>
    <t>Tc = 23C:Tstart = 14C vs. Tc = 23C:Tstart = 17C</t>
  </si>
  <si>
    <t>-2.486 to -1.297</t>
  </si>
  <si>
    <t>Tc = 23C:Tstart = 14C vs. Tc = 23C:Tstart = 20C</t>
  </si>
  <si>
    <t>-3.233 to -2.043</t>
  </si>
  <si>
    <t>Tc = 23C:Tstart = 14C vs. Tc = 15 C:Tstart = 14C</t>
  </si>
  <si>
    <t>-0.06590 to 1.105</t>
  </si>
  <si>
    <t>Tc = 23C:Tstart = 14C vs. Tc = 15 C:Tstart = 17C</t>
  </si>
  <si>
    <t>-0.3035 to 0.8506</t>
  </si>
  <si>
    <t>Tc = 23C:Tstart = 14C vs. Tc = 15 C:Tstart = 20C</t>
  </si>
  <si>
    <t>-1.915 to -0.7252</t>
  </si>
  <si>
    <t>Tc = 23C:Tstart = 17C vs. Tc = 23C:Tstart = 20C</t>
  </si>
  <si>
    <t>-1.341 to -0.1516</t>
  </si>
  <si>
    <t>Tc = 23C:Tstart = 17C vs. Tc = 15 C:Tstart = 14C</t>
  </si>
  <si>
    <t>1.825 to 2.996</t>
  </si>
  <si>
    <t>Tc = 23C:Tstart = 17C vs. Tc = 15 C:Tstart = 17C</t>
  </si>
  <si>
    <t>1.588 to 2.742</t>
  </si>
  <si>
    <t>Tc = 23C:Tstart = 17C vs. Tc = 15 C:Tstart = 20C</t>
  </si>
  <si>
    <t>-0.02340 to 1.166</t>
  </si>
  <si>
    <t>Tc = 23C:Tstart = 20C vs. Tc = 15 C:Tstart = 14C</t>
  </si>
  <si>
    <t>2.572 to 3.743</t>
  </si>
  <si>
    <t>Tc = 23C:Tstart = 20C vs. Tc = 15 C:Tstart = 17C</t>
  </si>
  <si>
    <t>2.334 to 3.488</t>
  </si>
  <si>
    <t>Tc = 23C:Tstart = 20C vs. Tc = 15 C:Tstart = 20C</t>
  </si>
  <si>
    <t>0.7230 to 1.913</t>
  </si>
  <si>
    <t>Tc = 15 C:Tstart = 14C vs. Tc = 15 C:Tstart = 17C</t>
  </si>
  <si>
    <t>-0.8133 to 0.3214</t>
  </si>
  <si>
    <t>Tc = 15 C:Tstart = 14C vs. Tc = 15 C:Tstart = 20C</t>
  </si>
  <si>
    <t>-2.425 to -1.254</t>
  </si>
  <si>
    <t>Tc = 15 C:Tstart = 17C vs. Tc = 15 C:Tstart = 20C</t>
  </si>
  <si>
    <t>-2.171 to -1.017</t>
  </si>
  <si>
    <t>Predicted (LS) mean 1</t>
  </si>
  <si>
    <t>Predicted (LS) mean 2</t>
  </si>
  <si>
    <t>SE of diff.</t>
  </si>
  <si>
    <t>N1</t>
  </si>
  <si>
    <t>N2</t>
  </si>
  <si>
    <t>q</t>
  </si>
  <si>
    <t>-0.5569, n=33</t>
  </si>
  <si>
    <t>-1.828, n=32</t>
  </si>
  <si>
    <t>727 , 1418</t>
  </si>
  <si>
    <t>737 , 1408</t>
  </si>
  <si>
    <t>1.519, n=32</t>
  </si>
  <si>
    <t>2.371, n=33</t>
  </si>
  <si>
    <t>1353 , 792</t>
  </si>
  <si>
    <t>0.1525, n=32</t>
  </si>
  <si>
    <t>0.07591, n=33</t>
  </si>
  <si>
    <t>Sr-gcy-23.2p::strHisCl1 iL3s</t>
  </si>
  <si>
    <t>-0.06326, n=27</t>
  </si>
  <si>
    <t>-1.386, n=26</t>
  </si>
  <si>
    <t>437 , 994</t>
  </si>
  <si>
    <t>noCas9</t>
  </si>
  <si>
    <t>386 , 1045</t>
  </si>
  <si>
    <t>1.953, n=26</t>
  </si>
  <si>
    <t>7.220, n=27</t>
  </si>
  <si>
    <t>926 , 505</t>
  </si>
  <si>
    <t>0.1279, n=26</t>
  </si>
  <si>
    <t>0.07704, n=27</t>
  </si>
  <si>
    <t>244 , 191</t>
  </si>
  <si>
    <t>0.9435, n=14</t>
  </si>
  <si>
    <t>0.8808, n=15</t>
  </si>
  <si>
    <t>AdaptWindow Early vs Late - 13C vs 22C</t>
  </si>
  <si>
    <t>Two-way RM ANOVA</t>
  </si>
  <si>
    <t>Adaptation Window</t>
  </si>
  <si>
    <t>Stimulus</t>
  </si>
  <si>
    <t>F</t>
  </si>
  <si>
    <t>Number of missing values</t>
  </si>
  <si>
    <t>Early</t>
  </si>
  <si>
    <t>Late</t>
  </si>
  <si>
    <t>t</t>
  </si>
  <si>
    <t>13C(late) vs 22C(late)</t>
  </si>
  <si>
    <t>13C(early) vs 22C (early)</t>
  </si>
  <si>
    <t>Reversal Behavior: % of PT that reverse</t>
  </si>
  <si>
    <t>Šídák's multiple comparisons test</t>
  </si>
  <si>
    <t>Number of columns (Stimulus Type)</t>
  </si>
  <si>
    <t>Stimulus Type</t>
  </si>
  <si>
    <t>Fig. 2b</t>
  </si>
  <si>
    <t>Fig. 2c</t>
  </si>
  <si>
    <t>Fig. 2f</t>
  </si>
  <si>
    <t>Fig. 2e</t>
  </si>
  <si>
    <t>Fig. 2h</t>
  </si>
  <si>
    <t>Fig. 1d left</t>
  </si>
  <si>
    <t>Fig. 1d center</t>
  </si>
  <si>
    <t>Fig. 1d right</t>
  </si>
  <si>
    <t>Fig. S2b</t>
  </si>
  <si>
    <t>168, 1057</t>
  </si>
  <si>
    <t>12.30, n=16</t>
  </si>
  <si>
    <t>18.30, n=33</t>
  </si>
  <si>
    <t>171.5 , 389.5</t>
  </si>
  <si>
    <t>18.25, n=16</t>
  </si>
  <si>
    <t>26.00, n=17</t>
  </si>
  <si>
    <t>% Positive thermotaxis that Reverse</t>
  </si>
  <si>
    <t>Reversal Behavior: Population</t>
  </si>
  <si>
    <t>Reversal Behavior: Tracking</t>
  </si>
  <si>
    <t>Time at Tmax +/- 0.2C (sec)</t>
  </si>
  <si>
    <t>Matching: Stacked</t>
  </si>
  <si>
    <t>Assume sphericity?</t>
  </si>
  <si>
    <t>Time Bin x Stimulus Type</t>
  </si>
  <si>
    <t>Time Bin</t>
  </si>
  <si>
    <t>Worm</t>
  </si>
  <si>
    <t>SS</t>
  </si>
  <si>
    <t>Mean of Early</t>
  </si>
  <si>
    <t>Mean of Late</t>
  </si>
  <si>
    <t>Difference between means</t>
  </si>
  <si>
    <t>Number of rows (Time Bin)</t>
  </si>
  <si>
    <t>Number of subjects (Worm)</t>
  </si>
  <si>
    <t>Compare each cell mean with the other cell mean in that column</t>
  </si>
  <si>
    <t>Early - Late</t>
  </si>
  <si>
    <t>22C Early</t>
  </si>
  <si>
    <t>22C Late</t>
  </si>
  <si>
    <t>26C Early</t>
  </si>
  <si>
    <t>26C Late</t>
  </si>
  <si>
    <t>32C Early</t>
  </si>
  <si>
    <t>32C Late</t>
  </si>
  <si>
    <t>13C Early</t>
  </si>
  <si>
    <t>13C Late</t>
  </si>
  <si>
    <t>Minimum</t>
  </si>
  <si>
    <t>25% Percentile</t>
  </si>
  <si>
    <t>Median</t>
  </si>
  <si>
    <t>75% Percentile</t>
  </si>
  <si>
    <t>Maximum</t>
  </si>
  <si>
    <t>Range</t>
  </si>
  <si>
    <t>Std. Deviation</t>
  </si>
  <si>
    <t>Std. Error of Mean</t>
  </si>
  <si>
    <t>IQR, 1</t>
  </si>
  <si>
    <t>IQR, 3</t>
  </si>
  <si>
    <r>
      <rPr>
        <b/>
        <i/>
        <sz val="12"/>
        <color theme="1"/>
        <rFont val="Calibri"/>
        <family val="2"/>
        <scheme val="minor"/>
      </rPr>
      <t>Ss-tax-4 n</t>
    </r>
    <r>
      <rPr>
        <b/>
        <sz val="12"/>
        <color theme="1"/>
        <rFont val="Calibri"/>
        <family val="2"/>
        <scheme val="minor"/>
      </rPr>
      <t>o-Cas9 Control</t>
    </r>
  </si>
  <si>
    <r>
      <rPr>
        <b/>
        <i/>
        <sz val="12"/>
        <color theme="1"/>
        <rFont val="Arial"/>
        <family val="2"/>
      </rPr>
      <t>Sr-gcy-23.2p::strHisCl1</t>
    </r>
    <r>
      <rPr>
        <b/>
        <sz val="12"/>
        <color theme="1"/>
        <rFont val="Arial"/>
        <family val="2"/>
      </rPr>
      <t xml:space="preserve"> iL3s + BU saline</t>
    </r>
  </si>
  <si>
    <r>
      <rPr>
        <b/>
        <i/>
        <sz val="12"/>
        <color theme="1"/>
        <rFont val="Arial"/>
        <family val="2"/>
      </rPr>
      <t>Sr-gcy-23.2p::strHisCl1</t>
    </r>
    <r>
      <rPr>
        <b/>
        <sz val="12"/>
        <color theme="1"/>
        <rFont val="Arial"/>
        <family val="2"/>
      </rPr>
      <t xml:space="preserve"> iL3s + Histamine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</si>
  <si>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Positive thermotaxis, dT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</si>
  <si>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Positive thermotaxis, Distance Ratio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</si>
  <si>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Positive thermotaxis, Speed (mm/s)</t>
    </r>
  </si>
  <si>
    <t>C. elegans AFD</t>
  </si>
  <si>
    <t>S. stercoralis AFD</t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</si>
  <si>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>AFD</t>
    </r>
  </si>
  <si>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>AFD</t>
    </r>
  </si>
  <si>
    <t>At T* Spearmans R</t>
  </si>
  <si>
    <r>
      <rPr>
        <i/>
        <sz val="12"/>
        <color theme="1"/>
        <rFont val="Arial"/>
        <family val="2"/>
      </rPr>
      <t>S. stercoralis</t>
    </r>
    <r>
      <rPr>
        <sz val="12"/>
        <color theme="1"/>
        <rFont val="Arial"/>
        <family val="2"/>
      </rPr>
      <t xml:space="preserve"> iL3s</t>
    </r>
  </si>
  <si>
    <r>
      <rPr>
        <i/>
        <sz val="12"/>
        <color theme="1"/>
        <rFont val="Arial"/>
        <family val="2"/>
      </rPr>
      <t>Sr-gcy-23.2p::strHisCl1</t>
    </r>
    <r>
      <rPr>
        <sz val="12"/>
        <color theme="1"/>
        <rFont val="Arial"/>
        <family val="2"/>
      </rPr>
      <t xml:space="preserve"> iL3s + BU saline</t>
    </r>
  </si>
  <si>
    <r>
      <rPr>
        <i/>
        <sz val="12"/>
        <color theme="1"/>
        <rFont val="Arial"/>
        <family val="2"/>
      </rPr>
      <t>Sr-gcy-23.2p::strHisCl1</t>
    </r>
    <r>
      <rPr>
        <sz val="12"/>
        <color theme="1"/>
        <rFont val="Arial"/>
        <family val="2"/>
      </rPr>
      <t xml:space="preserve"> iL3s + Histamine</t>
    </r>
  </si>
  <si>
    <r>
      <t xml:space="preserve">Unstimulated wild-type iL3s (Bryant </t>
    </r>
    <r>
      <rPr>
        <b/>
        <i/>
        <sz val="12"/>
        <color theme="1"/>
        <rFont val="Arial"/>
        <family val="2"/>
      </rPr>
      <t xml:space="preserve">et al </t>
    </r>
    <r>
      <rPr>
        <b/>
        <sz val="12"/>
        <color theme="1"/>
        <rFont val="Arial"/>
        <family val="2"/>
      </rPr>
      <t>2021)</t>
    </r>
  </si>
  <si>
    <r>
      <rPr>
        <i/>
        <sz val="12"/>
        <color theme="1"/>
        <rFont val="Calibri"/>
        <family val="2"/>
        <scheme val="minor"/>
      </rPr>
      <t xml:space="preserve">C. elegans </t>
    </r>
    <r>
      <rPr>
        <sz val="12"/>
        <color theme="1"/>
        <rFont val="Calibri"/>
        <family val="2"/>
        <scheme val="minor"/>
      </rPr>
      <t>AFD</t>
    </r>
  </si>
  <si>
    <r>
      <rPr>
        <i/>
        <sz val="12"/>
        <color theme="1"/>
        <rFont val="Calibri"/>
        <family val="2"/>
        <scheme val="minor"/>
      </rPr>
      <t xml:space="preserve">S. stercoralis </t>
    </r>
    <r>
      <rPr>
        <sz val="12"/>
        <color theme="1"/>
        <rFont val="Calibri"/>
        <family val="2"/>
        <scheme val="minor"/>
      </rPr>
      <t>AFD</t>
    </r>
  </si>
  <si>
    <r>
      <t xml:space="preserve">Pairwise comparisons:  </t>
    </r>
    <r>
      <rPr>
        <b/>
        <i/>
        <sz val="12"/>
        <color theme="1"/>
        <rFont val="Calibri"/>
        <family val="2"/>
        <scheme val="minor"/>
      </rPr>
      <t>C. elegans</t>
    </r>
    <r>
      <rPr>
        <b/>
        <sz val="12"/>
        <color theme="1"/>
        <rFont val="Calibri"/>
        <family val="2"/>
        <scheme val="minor"/>
      </rPr>
      <t xml:space="preserve"> AFD vs </t>
    </r>
    <r>
      <rPr>
        <b/>
        <i/>
        <sz val="12"/>
        <color theme="1"/>
        <rFont val="Calibri"/>
        <family val="2"/>
        <scheme val="minor"/>
      </rPr>
      <t xml:space="preserve">S. stercoralis </t>
    </r>
    <r>
      <rPr>
        <b/>
        <sz val="12"/>
        <color theme="1"/>
        <rFont val="Calibri"/>
        <family val="2"/>
        <scheme val="minor"/>
      </rPr>
      <t xml:space="preserve">AFD </t>
    </r>
  </si>
  <si>
    <r>
      <rPr>
        <i/>
        <sz val="12"/>
        <rFont val="Arial"/>
        <family val="2"/>
      </rPr>
      <t>Ss-tax-4</t>
    </r>
    <r>
      <rPr>
        <sz val="12"/>
        <rFont val="Arial"/>
        <family val="2"/>
      </rPr>
      <t>, Negative thermotaxis, dT</t>
    </r>
  </si>
  <si>
    <r>
      <rPr>
        <i/>
        <sz val="12"/>
        <rFont val="Arial"/>
        <family val="2"/>
      </rPr>
      <t>Ss-tax-4</t>
    </r>
    <r>
      <rPr>
        <sz val="12"/>
        <rFont val="Arial"/>
        <family val="2"/>
      </rPr>
      <t>, Negative thermotaxis, Distance Ratio</t>
    </r>
  </si>
  <si>
    <r>
      <rPr>
        <i/>
        <sz val="12"/>
        <rFont val="Arial"/>
        <family val="2"/>
      </rPr>
      <t>Ss-tax-4</t>
    </r>
    <r>
      <rPr>
        <sz val="12"/>
        <rFont val="Arial"/>
        <family val="2"/>
      </rPr>
      <t>, Negative thermotaxis, Speed (mm/s)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</si>
  <si>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Negative thermotaxis, dT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</si>
  <si>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Negative thermotaxis, Distance Ratio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</si>
  <si>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Negative thermotaxis, Speed (mm/s)</t>
    </r>
  </si>
  <si>
    <r>
      <rPr>
        <b/>
        <i/>
        <sz val="12"/>
        <color theme="1"/>
        <rFont val="Calibri"/>
        <family val="2"/>
        <scheme val="minor"/>
      </rPr>
      <t xml:space="preserve">Sr-gcy-23.2p::strHisCl1 </t>
    </r>
    <r>
      <rPr>
        <b/>
        <sz val="12"/>
        <color theme="1"/>
        <rFont val="Calibri"/>
        <family val="2"/>
        <scheme val="minor"/>
      </rPr>
      <t>iL3s + BU saline</t>
    </r>
  </si>
  <si>
    <r>
      <rPr>
        <b/>
        <i/>
        <sz val="12"/>
        <color theme="1"/>
        <rFont val="Calibri"/>
        <family val="2"/>
        <scheme val="minor"/>
      </rPr>
      <t>Sr-gcy-23.2p::strHisCl1</t>
    </r>
    <r>
      <rPr>
        <b/>
        <sz val="12"/>
        <color theme="1"/>
        <rFont val="Calibri"/>
        <family val="2"/>
        <scheme val="minor"/>
      </rPr>
      <t xml:space="preserve"> iL3s + Histamine</t>
    </r>
  </si>
  <si>
    <r>
      <rPr>
        <b/>
        <i/>
        <sz val="12"/>
        <color theme="1"/>
        <rFont val="Calibri"/>
        <family val="2"/>
        <scheme val="minor"/>
      </rPr>
      <t>Ss-tax-4</t>
    </r>
    <r>
      <rPr>
        <b/>
        <sz val="12"/>
        <color theme="1"/>
        <rFont val="Calibri"/>
        <family val="2"/>
        <scheme val="minor"/>
      </rPr>
      <t xml:space="preserve"> no-Cas9 Control</t>
    </r>
  </si>
  <si>
    <r>
      <rPr>
        <i/>
        <sz val="12"/>
        <color theme="1"/>
        <rFont val="Calibri"/>
        <family val="2"/>
        <scheme val="minor"/>
      </rPr>
      <t>C. elegans</t>
    </r>
    <r>
      <rPr>
        <sz val="12"/>
        <color theme="1"/>
        <rFont val="Calibri"/>
        <family val="2"/>
        <scheme val="minor"/>
      </rPr>
      <t xml:space="preserve"> AFD</t>
    </r>
  </si>
  <si>
    <t>Ss-GCY-23.1</t>
  </si>
  <si>
    <t>Ss-GCY-23.2</t>
  </si>
  <si>
    <t>Ss-GCY-23.3</t>
  </si>
  <si>
    <t>Ss-GCY-23.1 vs Ss-GCY-23.2</t>
  </si>
  <si>
    <t>Ss-GCY-23.1 vs Ss-GCY-23.3</t>
  </si>
  <si>
    <t>Ss-GCY-23.2 vs Ss-GCY-23.3</t>
  </si>
  <si>
    <t>Fig. 3d - Two-way ANOVA, T*AFD</t>
  </si>
  <si>
    <t>Fig. 3e. Temp @ min response, Mann Whitney test</t>
  </si>
  <si>
    <t>Fig. 3f. Temp @ max response, Mann Whitney test</t>
  </si>
  <si>
    <t>220sec</t>
  </si>
  <si>
    <t>340sec</t>
  </si>
  <si>
    <t>460sec</t>
  </si>
  <si>
    <t>AFD, Warming, T*</t>
  </si>
  <si>
    <t>Ss-AFD</t>
  </si>
  <si>
    <t>Ce-AFD</t>
  </si>
  <si>
    <t>667 , 608</t>
  </si>
  <si>
    <t>21.58, n=30</t>
  </si>
  <si>
    <t>AFD, Warming, Temp @ Min Response</t>
  </si>
  <si>
    <t>AFD, Warming, Spearman's R</t>
  </si>
  <si>
    <t>AFD, Warming, Temp @ Max Response</t>
  </si>
  <si>
    <t>AFD, Warming, Pearson's R</t>
  </si>
  <si>
    <t>Stimulus: Warming ramps, 20-36C and 20-40C, Tambient = 23C</t>
  </si>
  <si>
    <t>TminAboveTambient</t>
  </si>
  <si>
    <t>Pairwise comparisons: T*AFD, Tambient = 15C vs 23C</t>
  </si>
  <si>
    <t>Stimulus: Warming ramps, 12-26C and 12-32C, Tambient = 15C</t>
  </si>
  <si>
    <t>AFD, Warming, Tambient = 15C, Temp @ Min Response</t>
  </si>
  <si>
    <t>AFD, Warming, Tambient = 15C, Temp @ Max Response</t>
  </si>
  <si>
    <t>Is T(max) response significantly different from Tambient response?</t>
  </si>
  <si>
    <t>Tambient = 23, high gradient vs. Tambient = 15, high gradient</t>
  </si>
  <si>
    <t>Tambient = 23, high gradient vs. Tambient = 15, low gradient</t>
  </si>
  <si>
    <t>Tambient = 15, high gradient vs. Tambient = 15, low gradient</t>
  </si>
  <si>
    <t>R(Tmax) late response sig. diff. from R(Tambient)?</t>
  </si>
  <si>
    <t>Tambient = 23C, 15-25C Gradient</t>
  </si>
  <si>
    <t>Tambient = 15C, 15-25C Gradient</t>
  </si>
  <si>
    <t>Tambient = 15C, 12-22C Gradient</t>
  </si>
  <si>
    <t>15-25C Gradient Tambient = 23C vs 12-22C Gradient Tambient =15C</t>
  </si>
  <si>
    <t>15-25C Gradient Tambient = 15C vs 12-22C Gradient Tambient =15C</t>
  </si>
  <si>
    <t>15-25C Gradient, Tambient = 23C</t>
  </si>
  <si>
    <t>15-25C Gradient, Tambient = 15C</t>
  </si>
  <si>
    <t>12-22C Gradient, Tambient = 15C</t>
  </si>
  <si>
    <t>Tambient</t>
  </si>
  <si>
    <t>Difference between column means</t>
  </si>
  <si>
    <t>Predicted (LS) mean of Ce-AFD</t>
  </si>
  <si>
    <t>Predicted (LS) mean of Ss-AFD</t>
  </si>
  <si>
    <t>Interaction CI</t>
  </si>
  <si>
    <t>Mean diff, A1 - B1</t>
  </si>
  <si>
    <t>Mean diff, A2 - B2</t>
  </si>
  <si>
    <t>(A1 -B1) - (A2 - B2)</t>
  </si>
  <si>
    <t>(B1 - A1) - (B2 - A2)</t>
  </si>
  <si>
    <t>Number of columns (Cultivation Temperature)</t>
  </si>
  <si>
    <t>Number of rows (Species)</t>
  </si>
  <si>
    <t>AFD, Warming, Tambient = 23C vs 15C, T*</t>
  </si>
  <si>
    <t>Predicted (LS) mean of Tambient = 23</t>
  </si>
  <si>
    <t>Predicted (LS) mean of Tambient = 15</t>
  </si>
  <si>
    <t>Ce-AFD:Tambient = 15 vs. Ce-AFD:Tambient = 23</t>
  </si>
  <si>
    <t>Ss-AFD:Tambient = 23 vs. Ce-AFD:Tambient = 23</t>
  </si>
  <si>
    <t>Ss-AFD:Tambient = 15 vs. Ce-AFD:Tambient = 23</t>
  </si>
  <si>
    <t>Ss-AFD:Tambient = 23 vs. Ce-AFD:Tambient = 15</t>
  </si>
  <si>
    <t>Ss-AFD:Tambient = 15 vs. Ce-AFD:Tambient = 15</t>
  </si>
  <si>
    <t>Ss-AFD:Tambient = 15 vs. Ss-AFD:Tambient = 23</t>
  </si>
  <si>
    <t>Stimulus: Cooling ramp</t>
  </si>
  <si>
    <t>P value and statistical significance</t>
  </si>
  <si>
    <t>Test</t>
  </si>
  <si>
    <t>21.41, 2</t>
  </si>
  <si>
    <t>Statistically significant (P &lt; 0.05)?</t>
  </si>
  <si>
    <t>Fig. S6d</t>
  </si>
  <si>
    <t>AFD, Cooling, Pearson's R</t>
  </si>
  <si>
    <t>Fig. 4a</t>
  </si>
  <si>
    <t>Fig. 4b</t>
  </si>
  <si>
    <t>Fig. 4e</t>
  </si>
  <si>
    <t>Cooling ramp at specific times</t>
  </si>
  <si>
    <t>Fig. 5c - Behavior</t>
  </si>
  <si>
    <t>Fig. 5h - Chi-squared test: Calcium Imaging Categories</t>
  </si>
  <si>
    <t>Fig. 5h - Pairwise Comparisons: Calcium Imaging Categories</t>
  </si>
  <si>
    <t>Fig. 5h - Bonferroni Correction: Calcium Imaging Categories</t>
  </si>
  <si>
    <t>Ss-AFD-rGC misexpression, T*Ce-ASE</t>
  </si>
  <si>
    <t>Ss-gcy-23.1 vs. Ss-gcy-23.2</t>
  </si>
  <si>
    <t>Ss-gcy-23.1 vs. Ss-gcy-23.3</t>
  </si>
  <si>
    <t>Ss-gcy-23.2 vs. Ss-gcy-23.3</t>
  </si>
  <si>
    <t>Ss-AFD-rGC misexpression, Temp @ Max Response</t>
  </si>
  <si>
    <t>Sr-gcy-23.2p::strHisCl1; Sr-gcy-23.2p::strYC3.60</t>
  </si>
  <si>
    <t>Sum of Absolute Deviation from Baseline</t>
  </si>
  <si>
    <t>Maximum Absolute Deviation from Baseline</t>
  </si>
  <si>
    <t>Sr-gcy-23.2p::strHisCl1; Sr-gcy-23.2p::strYC3.60, Sum of Absolute Deviation from</t>
  </si>
  <si>
    <t>+ Histamine</t>
  </si>
  <si>
    <t>Control</t>
  </si>
  <si>
    <t>447 , 256</t>
  </si>
  <si>
    <t>5916, n=18</t>
  </si>
  <si>
    <t>3022, n=19</t>
  </si>
  <si>
    <t>Fig. S3E</t>
  </si>
  <si>
    <t>Adaptation Window x Stimulus</t>
  </si>
  <si>
    <t>Worms</t>
  </si>
  <si>
    <t>F (1, 30) = 84.80</t>
  </si>
  <si>
    <t>F (1, 30) = 51.08</t>
  </si>
  <si>
    <t>F (1, 30) = 20.66</t>
  </si>
  <si>
    <t>F (30, 30) = 13.06</t>
  </si>
  <si>
    <t>-9.091 to -5.050</t>
  </si>
  <si>
    <t>Mean of 13C</t>
  </si>
  <si>
    <t>Mean of 22C</t>
  </si>
  <si>
    <t>-23.56 to -8.951</t>
  </si>
  <si>
    <t>14.18 to 22.26</t>
  </si>
  <si>
    <t>-22.26 to -14.18</t>
  </si>
  <si>
    <t>Number of columns (Stimulus)</t>
  </si>
  <si>
    <t>Number of rows (Adaptation Window)</t>
  </si>
  <si>
    <t>Number of subjects (Worms)</t>
  </si>
  <si>
    <t>Compare each cell mean with the other cell mean in that row</t>
  </si>
  <si>
    <t>13C - 22C</t>
  </si>
  <si>
    <t>-15.65 to 1.367</t>
  </si>
  <si>
    <t>-33.87 to -16.85</t>
  </si>
  <si>
    <t>13C</t>
  </si>
  <si>
    <t>-1.355 to 5.435</t>
  </si>
  <si>
    <t>-19.37 to -12.99</t>
  </si>
  <si>
    <t>Early(13C vs 22C)</t>
  </si>
  <si>
    <t>Late (13C vs 22C)</t>
  </si>
  <si>
    <t>Fig. 5J</t>
  </si>
  <si>
    <t>Fig 5g - Summary statistics</t>
  </si>
  <si>
    <t>Fig 5g - 2-way RM ANOVA: Calcium responses at Tmax</t>
  </si>
  <si>
    <t>Fig. 5J Descriptive Statistics</t>
  </si>
  <si>
    <t>Fig. 5J Calcium Imaging Data</t>
  </si>
  <si>
    <t>Fig. 5J Post-hoc Power Analysis</t>
  </si>
  <si>
    <t>Best-fit values</t>
  </si>
  <si>
    <t>Slope</t>
  </si>
  <si>
    <t>Y-intercept</t>
  </si>
  <si>
    <t>X-intercept</t>
  </si>
  <si>
    <t>1/slope</t>
  </si>
  <si>
    <t>Std. Error</t>
  </si>
  <si>
    <t>95% Confidence Intervals</t>
  </si>
  <si>
    <t>-0.02558 to -0.01664</t>
  </si>
  <si>
    <t>-0.05129 to -0.03104</t>
  </si>
  <si>
    <t>2.004 to 5.167</t>
  </si>
  <si>
    <t>3.014 to 10.18</t>
  </si>
  <si>
    <t>118.6 to 205.1</t>
  </si>
  <si>
    <t>95.42 to 201.9</t>
  </si>
  <si>
    <t>Goodness of Fit</t>
  </si>
  <si>
    <t>R squared</t>
  </si>
  <si>
    <t>Sy.x</t>
  </si>
  <si>
    <t>Is slope significantly non-zero?</t>
  </si>
  <si>
    <t>DFn, DFd</t>
  </si>
  <si>
    <t>1, 40</t>
  </si>
  <si>
    <t>1, 43</t>
  </si>
  <si>
    <t>Deviation from zero?</t>
  </si>
  <si>
    <t>Significant</t>
  </si>
  <si>
    <t>Replicates test for lack of fit</t>
  </si>
  <si>
    <t>SD replicates</t>
  </si>
  <si>
    <t>SD lack of fit</t>
  </si>
  <si>
    <t>Discrepancy (F)</t>
  </si>
  <si>
    <t>Evidence of inadequate model?</t>
  </si>
  <si>
    <t>Equation</t>
  </si>
  <si>
    <t>Y = -0.02111*X + 3.586</t>
  </si>
  <si>
    <t>Y = -0.04117*X + 6.596</t>
  </si>
  <si>
    <t>Number of X values</t>
  </si>
  <si>
    <t>Maximum number of Y replicates</t>
  </si>
  <si>
    <t>Total number of values</t>
  </si>
  <si>
    <t>Fig. 4f</t>
  </si>
  <si>
    <t>-7.801 to -5.687</t>
  </si>
  <si>
    <t>-1.005 to 0.8146</t>
  </si>
  <si>
    <t>-6.456 to -4.670</t>
  </si>
  <si>
    <t>5.673 to 7.624</t>
  </si>
  <si>
    <t>0.2207 to 2.141</t>
  </si>
  <si>
    <t>-6.263 to -4.673</t>
  </si>
  <si>
    <t>F (1, 95) = 6.363</t>
  </si>
  <si>
    <t>P=0.0133</t>
  </si>
  <si>
    <t>F (1, 95) = 4.609</t>
  </si>
  <si>
    <t>P=0.0344</t>
  </si>
  <si>
    <t>F (1, 95) = 583.2</t>
  </si>
  <si>
    <t>5.604 to 6.608</t>
  </si>
  <si>
    <t>-1.045 to -0.04085</t>
  </si>
  <si>
    <t>0.2717 to 2.280</t>
  </si>
  <si>
    <t>-2.280 to -0.2717</t>
  </si>
  <si>
    <t>Linear Regression of Responses to Cooling Ramp at Specified Timepoints</t>
  </si>
  <si>
    <t>Wilcoxon signed-rank test (matched pairs) Pairwise Comparisons</t>
  </si>
  <si>
    <t>FlincG3, Tmax = 25C</t>
  </si>
  <si>
    <t>cGMP Imaging Data (FlincG3)</t>
  </si>
  <si>
    <t>Tmax = 25C</t>
  </si>
  <si>
    <t>Tmax = 25C (FlincG3)</t>
  </si>
  <si>
    <t>1-way ANOVA of Mean Speed</t>
  </si>
  <si>
    <t>Pairwise Comparisons of Mean Speed</t>
  </si>
  <si>
    <t>Wilcoxon-Mann-Whitney of Sr-gcy-23.2p::strHisCl1; Sr-gcy-23.2p::strYC3.60</t>
  </si>
  <si>
    <t>Post-hoc Power Analysis - Behavior and Imaging</t>
  </si>
  <si>
    <t>Sum dev from base</t>
  </si>
  <si>
    <t>Fig. 6d bottom</t>
  </si>
  <si>
    <t>Fig. 6d top</t>
  </si>
  <si>
    <t>Early vs Late Adaptation 25C(FlincG3)</t>
  </si>
  <si>
    <t>Wilcoxon matched-pairs signed rank test</t>
  </si>
  <si>
    <t>Sum of positive, negative ranks</t>
  </si>
  <si>
    <t>136.0 , 0.000</t>
  </si>
  <si>
    <t>Sum of signed ranks (W)</t>
  </si>
  <si>
    <t>Number of pairs</t>
  </si>
  <si>
    <t>Number of ties (ignored)</t>
  </si>
  <si>
    <t>Median of differences</t>
  </si>
  <si>
    <t>How effective was the pairing?</t>
  </si>
  <si>
    <t>rs (Spearman)</t>
  </si>
  <si>
    <t>P value (one tailed)</t>
  </si>
  <si>
    <t>Was the pairing significantly effective?</t>
  </si>
  <si>
    <t>Early vs Late Adaptation 22C vs 26C vs 32C</t>
  </si>
  <si>
    <t>F (2, 47) = 21.24</t>
  </si>
  <si>
    <t>F (1, 47) = 103.5</t>
  </si>
  <si>
    <t>F (2, 47) = 26.91</t>
  </si>
  <si>
    <t>F (47, 47) = 7.882</t>
  </si>
  <si>
    <t>-10.56 to -7.071</t>
  </si>
  <si>
    <t>-19.86 to -12.50</t>
  </si>
  <si>
    <t>-11.52 to -4.169</t>
  </si>
  <si>
    <t>-6.206 to 1.374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</si>
</sst>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5"/>
      <name val="Arial"/>
      <family val="2"/>
    </font>
    <font>
      <b/>
      <sz val="12"/>
      <color theme="4"/>
      <name val="Arial"/>
      <family val="2"/>
    </font>
    <font>
      <b/>
      <sz val="12"/>
      <color rgb="FF000000"/>
      <name val="Arial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2"/>
      <color theme="1" tint="0.249977111117893"/>
      <name val="Arial"/>
      <family val="2"/>
    </font>
    <font>
      <b/>
      <sz val="12"/>
      <color theme="1" tint="0.249977111117893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Calibri (Body)"/>
    </font>
    <font>
      <b/>
      <i/>
      <sz val="12"/>
      <color theme="1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i/>
      <sz val="12"/>
      <color rgb="FF000000"/>
      <name val="Arial"/>
      <family val="2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0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9">
    <xf numFmtId="0" fontId="0" fillId="0" borderId="0" xfId="0"/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/>
    <xf numFmtId="0" fontId="11" fillId="0" borderId="0" xfId="0" applyFont="1" applyFill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/>
    <xf numFmtId="0" fontId="12" fillId="0" borderId="0" xfId="0" applyFont="1"/>
    <xf numFmtId="0" fontId="14" fillId="0" borderId="9" xfId="0" applyFont="1" applyBorder="1" applyAlignment="1">
      <alignment horizontal="left" wrapText="1"/>
    </xf>
    <xf numFmtId="0" fontId="1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0" borderId="9" xfId="0" applyFont="1" applyBorder="1" applyAlignment="1">
      <alignment horizontal="left"/>
    </xf>
    <xf numFmtId="0" fontId="14" fillId="0" borderId="10" xfId="0" applyFont="1" applyBorder="1"/>
    <xf numFmtId="0" fontId="12" fillId="0" borderId="11" xfId="0" applyFont="1" applyBorder="1"/>
    <xf numFmtId="0" fontId="12" fillId="0" borderId="13" xfId="0" applyFont="1" applyBorder="1"/>
    <xf numFmtId="0" fontId="12" fillId="0" borderId="12" xfId="0" applyFont="1" applyBorder="1"/>
    <xf numFmtId="0" fontId="12" fillId="0" borderId="0" xfId="0" applyFont="1" applyFill="1" applyBorder="1"/>
    <xf numFmtId="0" fontId="12" fillId="0" borderId="0" xfId="0" applyFont="1" applyFill="1"/>
    <xf numFmtId="0" fontId="12" fillId="0" borderId="9" xfId="0" applyFont="1" applyBorder="1"/>
    <xf numFmtId="0" fontId="12" fillId="0" borderId="0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0" borderId="10" xfId="0" applyFont="1" applyBorder="1"/>
    <xf numFmtId="49" fontId="12" fillId="0" borderId="0" xfId="0" applyNumberFormat="1" applyFont="1" applyBorder="1"/>
    <xf numFmtId="0" fontId="12" fillId="0" borderId="11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9" xfId="0" applyFont="1" applyBorder="1" applyAlignment="1">
      <alignment wrapText="1"/>
    </xf>
    <xf numFmtId="49" fontId="12" fillId="0" borderId="0" xfId="0" applyNumberFormat="1" applyFont="1" applyBorder="1" applyAlignment="1">
      <alignment wrapText="1"/>
    </xf>
    <xf numFmtId="49" fontId="12" fillId="0" borderId="10" xfId="0" applyNumberFormat="1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4" fillId="0" borderId="10" xfId="0" applyFont="1" applyBorder="1" applyAlignment="1"/>
    <xf numFmtId="0" fontId="12" fillId="0" borderId="0" xfId="0" applyFont="1" applyBorder="1" applyAlignment="1"/>
    <xf numFmtId="0" fontId="14" fillId="0" borderId="11" xfId="0" applyFont="1" applyBorder="1" applyAlignment="1">
      <alignment horizontal="left"/>
    </xf>
    <xf numFmtId="0" fontId="14" fillId="0" borderId="13" xfId="0" applyFont="1" applyBorder="1" applyAlignment="1"/>
    <xf numFmtId="0" fontId="12" fillId="0" borderId="12" xfId="0" applyFont="1" applyBorder="1" applyAlignment="1"/>
    <xf numFmtId="0" fontId="12" fillId="0" borderId="6" xfId="0" applyFont="1" applyBorder="1"/>
    <xf numFmtId="0" fontId="11" fillId="0" borderId="9" xfId="0" applyFont="1" applyBorder="1" applyAlignment="1">
      <alignment horizontal="center"/>
    </xf>
    <xf numFmtId="49" fontId="12" fillId="0" borderId="0" xfId="0" applyNumberFormat="1" applyFont="1" applyFill="1" applyBorder="1" applyAlignment="1"/>
    <xf numFmtId="49" fontId="12" fillId="0" borderId="10" xfId="0" applyNumberFormat="1" applyFont="1" applyBorder="1" applyAlignment="1"/>
    <xf numFmtId="49" fontId="12" fillId="0" borderId="0" xfId="0" applyNumberFormat="1" applyFont="1" applyAlignment="1"/>
    <xf numFmtId="0" fontId="12" fillId="0" borderId="9" xfId="0" applyFont="1" applyFill="1" applyBorder="1" applyAlignment="1">
      <alignment horizontal="center" wrapText="1"/>
    </xf>
    <xf numFmtId="0" fontId="12" fillId="0" borderId="0" xfId="0" applyFont="1" applyBorder="1" applyProtection="1">
      <protection locked="0"/>
    </xf>
    <xf numFmtId="0" fontId="11" fillId="0" borderId="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0" xfId="0" applyFont="1" applyProtection="1">
      <protection locked="0"/>
    </xf>
    <xf numFmtId="0" fontId="11" fillId="0" borderId="0" xfId="0" applyFont="1" applyFill="1" applyBorder="1" applyAlignment="1"/>
    <xf numFmtId="0" fontId="15" fillId="0" borderId="0" xfId="0" applyFont="1" applyFill="1" applyBorder="1" applyAlignment="1"/>
    <xf numFmtId="0" fontId="12" fillId="0" borderId="9" xfId="0" applyFont="1" applyFill="1" applyBorder="1" applyAlignment="1">
      <alignment wrapText="1"/>
    </xf>
    <xf numFmtId="0" fontId="14" fillId="0" borderId="10" xfId="0" applyFont="1" applyFill="1" applyBorder="1" applyAlignment="1">
      <alignment wrapText="1"/>
    </xf>
    <xf numFmtId="0" fontId="11" fillId="4" borderId="9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3" fillId="0" borderId="0" xfId="0" applyFont="1" applyFill="1" applyBorder="1"/>
    <xf numFmtId="0" fontId="18" fillId="0" borderId="0" xfId="0" applyFont="1" applyBorder="1"/>
    <xf numFmtId="0" fontId="18" fillId="0" borderId="10" xfId="0" applyFont="1" applyBorder="1"/>
    <xf numFmtId="0" fontId="15" fillId="4" borderId="9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Font="1" applyAlignment="1">
      <alignment horizontal="center"/>
    </xf>
    <xf numFmtId="0" fontId="14" fillId="0" borderId="0" xfId="0" applyFont="1" applyBorder="1" applyAlignment="1"/>
    <xf numFmtId="0" fontId="12" fillId="0" borderId="10" xfId="0" applyFont="1" applyBorder="1" applyAlignment="1"/>
    <xf numFmtId="0" fontId="12" fillId="0" borderId="0" xfId="0" applyFont="1" applyAlignment="1"/>
    <xf numFmtId="0" fontId="14" fillId="0" borderId="0" xfId="0" applyFont="1" applyBorder="1"/>
    <xf numFmtId="0" fontId="14" fillId="0" borderId="0" xfId="0" applyFont="1" applyBorder="1" applyAlignment="1">
      <alignment horizontal="left"/>
    </xf>
    <xf numFmtId="0" fontId="14" fillId="0" borderId="12" xfId="0" applyFont="1" applyBorder="1"/>
    <xf numFmtId="0" fontId="14" fillId="0" borderId="12" xfId="0" applyFont="1" applyBorder="1" applyAlignment="1">
      <alignment horizontal="left"/>
    </xf>
    <xf numFmtId="0" fontId="14" fillId="0" borderId="13" xfId="0" applyFont="1" applyBorder="1"/>
    <xf numFmtId="0" fontId="11" fillId="0" borderId="0" xfId="0" applyFont="1" applyBorder="1"/>
    <xf numFmtId="0" fontId="12" fillId="0" borderId="0" xfId="0" applyFont="1" applyFill="1" applyBorder="1" applyAlignment="1"/>
    <xf numFmtId="0" fontId="18" fillId="0" borderId="9" xfId="0" applyFont="1" applyBorder="1"/>
    <xf numFmtId="0" fontId="11" fillId="0" borderId="10" xfId="0" applyFont="1" applyBorder="1"/>
    <xf numFmtId="0" fontId="12" fillId="0" borderId="9" xfId="0" applyFont="1" applyBorder="1" applyAlignment="1">
      <alignment horizontal="center"/>
    </xf>
    <xf numFmtId="49" fontId="12" fillId="0" borderId="10" xfId="0" applyNumberFormat="1" applyFont="1" applyBorder="1"/>
    <xf numFmtId="0" fontId="11" fillId="0" borderId="12" xfId="0" applyFont="1" applyBorder="1"/>
    <xf numFmtId="0" fontId="12" fillId="0" borderId="12" xfId="0" applyFont="1" applyFill="1" applyBorder="1"/>
    <xf numFmtId="0" fontId="14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2" fillId="0" borderId="0" xfId="0" applyFont="1" applyFill="1" applyBorder="1" applyAlignment="1">
      <alignment wrapText="1"/>
    </xf>
    <xf numFmtId="0" fontId="4" fillId="0" borderId="0" xfId="0" applyFont="1"/>
    <xf numFmtId="0" fontId="4" fillId="0" borderId="10" xfId="0" applyFont="1" applyBorder="1"/>
    <xf numFmtId="0" fontId="4" fillId="0" borderId="9" xfId="0" applyFont="1" applyBorder="1"/>
    <xf numFmtId="0" fontId="4" fillId="0" borderId="6" xfId="0" applyFont="1" applyBorder="1"/>
    <xf numFmtId="0" fontId="4" fillId="0" borderId="0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9" fillId="0" borderId="0" xfId="0" applyFont="1" applyFill="1" applyAlignment="1"/>
    <xf numFmtId="0" fontId="9" fillId="0" borderId="9" xfId="0" applyFont="1" applyBorder="1" applyAlignment="1">
      <alignment horizontal="center"/>
    </xf>
    <xf numFmtId="49" fontId="4" fillId="0" borderId="0" xfId="0" applyNumberFormat="1" applyFont="1" applyFill="1" applyBorder="1" applyAlignment="1"/>
    <xf numFmtId="0" fontId="4" fillId="0" borderId="9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0" xfId="0" applyFont="1" applyFill="1" applyBorder="1"/>
    <xf numFmtId="0" fontId="10" fillId="0" borderId="0" xfId="0" applyFont="1" applyBorder="1" applyAlignment="1">
      <alignment wrapText="1"/>
    </xf>
    <xf numFmtId="0" fontId="14" fillId="0" borderId="9" xfId="0" applyFont="1" applyBorder="1"/>
    <xf numFmtId="0" fontId="14" fillId="0" borderId="9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9" xfId="0" applyFont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19" fillId="0" borderId="0" xfId="0" applyFont="1" applyBorder="1"/>
    <xf numFmtId="0" fontId="19" fillId="0" borderId="10" xfId="0" applyFont="1" applyBorder="1"/>
    <xf numFmtId="0" fontId="21" fillId="0" borderId="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9" xfId="0" applyFont="1" applyBorder="1"/>
    <xf numFmtId="0" fontId="21" fillId="0" borderId="0" xfId="0" applyFont="1" applyBorder="1"/>
    <xf numFmtId="0" fontId="21" fillId="0" borderId="0" xfId="0" applyFont="1" applyFill="1" applyBorder="1"/>
    <xf numFmtId="0" fontId="15" fillId="5" borderId="14" xfId="0" applyFont="1" applyFill="1" applyBorder="1" applyAlignment="1">
      <alignment wrapText="1"/>
    </xf>
    <xf numFmtId="0" fontId="4" fillId="5" borderId="1" xfId="0" applyFont="1" applyFill="1" applyBorder="1"/>
    <xf numFmtId="0" fontId="4" fillId="0" borderId="1" xfId="0" applyFont="1" applyFill="1" applyBorder="1"/>
    <xf numFmtId="0" fontId="15" fillId="5" borderId="3" xfId="0" applyFont="1" applyFill="1" applyBorder="1" applyAlignment="1">
      <alignment wrapText="1"/>
    </xf>
    <xf numFmtId="0" fontId="4" fillId="5" borderId="15" xfId="0" applyFont="1" applyFill="1" applyBorder="1"/>
    <xf numFmtId="0" fontId="15" fillId="5" borderId="16" xfId="0" applyFont="1" applyFill="1" applyBorder="1" applyAlignment="1">
      <alignment wrapText="1"/>
    </xf>
    <xf numFmtId="0" fontId="4" fillId="5" borderId="0" xfId="0" applyFont="1" applyFill="1" applyBorder="1"/>
    <xf numFmtId="0" fontId="15" fillId="5" borderId="4" xfId="0" applyFont="1" applyFill="1" applyBorder="1" applyAlignment="1">
      <alignment wrapText="1"/>
    </xf>
    <xf numFmtId="0" fontId="4" fillId="5" borderId="10" xfId="0" applyFont="1" applyFill="1" applyBorder="1"/>
    <xf numFmtId="0" fontId="15" fillId="5" borderId="17" xfId="0" applyFont="1" applyFill="1" applyBorder="1" applyAlignment="1">
      <alignment wrapText="1"/>
    </xf>
    <xf numFmtId="0" fontId="4" fillId="5" borderId="2" xfId="0" applyFont="1" applyFill="1" applyBorder="1"/>
    <xf numFmtId="0" fontId="4" fillId="0" borderId="2" xfId="0" applyFont="1" applyFill="1" applyBorder="1"/>
    <xf numFmtId="0" fontId="15" fillId="5" borderId="5" xfId="0" applyFont="1" applyFill="1" applyBorder="1" applyAlignment="1">
      <alignment wrapText="1"/>
    </xf>
    <xf numFmtId="0" fontId="4" fillId="5" borderId="18" xfId="0" applyFont="1" applyFill="1" applyBorder="1"/>
    <xf numFmtId="0" fontId="21" fillId="0" borderId="0" xfId="0" applyFont="1" applyFill="1" applyBorder="1" applyAlignment="1"/>
    <xf numFmtId="0" fontId="21" fillId="0" borderId="9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0" xfId="0" applyFont="1" applyBorder="1"/>
    <xf numFmtId="0" fontId="4" fillId="0" borderId="0" xfId="0" applyFont="1" applyFill="1"/>
    <xf numFmtId="0" fontId="1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 wrapText="1"/>
    </xf>
    <xf numFmtId="0" fontId="9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9" xfId="0" applyFont="1" applyBorder="1" applyAlignment="1">
      <alignment wrapText="1"/>
    </xf>
    <xf numFmtId="49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0" fontId="13" fillId="0" borderId="9" xfId="0" applyFont="1" applyBorder="1"/>
    <xf numFmtId="0" fontId="13" fillId="0" borderId="11" xfId="0" applyFont="1" applyBorder="1"/>
    <xf numFmtId="0" fontId="13" fillId="0" borderId="12" xfId="0" applyFont="1" applyBorder="1"/>
    <xf numFmtId="0" fontId="14" fillId="0" borderId="9" xfId="0" applyFont="1" applyBorder="1" applyAlignment="1"/>
    <xf numFmtId="0" fontId="27" fillId="0" borderId="0" xfId="0" applyFont="1" applyBorder="1"/>
    <xf numFmtId="0" fontId="27" fillId="0" borderId="10" xfId="0" applyFont="1" applyBorder="1"/>
    <xf numFmtId="0" fontId="26" fillId="0" borderId="0" xfId="0" applyFont="1" applyBorder="1"/>
    <xf numFmtId="0" fontId="26" fillId="0" borderId="10" xfId="0" applyFont="1" applyBorder="1"/>
    <xf numFmtId="0" fontId="12" fillId="0" borderId="0" xfId="0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49" fontId="12" fillId="0" borderId="9" xfId="0" applyNumberFormat="1" applyFont="1" applyBorder="1" applyAlignment="1">
      <alignment horizontal="center" wrapText="1"/>
    </xf>
    <xf numFmtId="49" fontId="12" fillId="0" borderId="0" xfId="0" applyNumberFormat="1" applyFont="1" applyBorder="1" applyAlignment="1">
      <alignment horizontal="center" wrapText="1"/>
    </xf>
    <xf numFmtId="49" fontId="12" fillId="0" borderId="10" xfId="0" applyNumberFormat="1" applyFont="1" applyBorder="1" applyAlignment="1">
      <alignment horizontal="center" wrapText="1"/>
    </xf>
    <xf numFmtId="0" fontId="12" fillId="0" borderId="9" xfId="0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14" fillId="0" borderId="9" xfId="0" applyFont="1" applyFill="1" applyBorder="1" applyAlignment="1">
      <alignment horizontal="left" wrapText="1"/>
    </xf>
    <xf numFmtId="0" fontId="14" fillId="0" borderId="9" xfId="0" applyFont="1" applyFill="1" applyBorder="1" applyAlignment="1">
      <alignment horizontal="left"/>
    </xf>
    <xf numFmtId="0" fontId="14" fillId="0" borderId="10" xfId="0" applyFont="1" applyFill="1" applyBorder="1"/>
    <xf numFmtId="0" fontId="12" fillId="0" borderId="11" xfId="0" applyFont="1" applyFill="1" applyBorder="1"/>
    <xf numFmtId="0" fontId="12" fillId="0" borderId="13" xfId="0" applyFont="1" applyFill="1" applyBorder="1"/>
    <xf numFmtId="0" fontId="12" fillId="0" borderId="0" xfId="0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49" fontId="12" fillId="0" borderId="9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wrapText="1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/>
    <xf numFmtId="0" fontId="4" fillId="0" borderId="0" xfId="0" applyFont="1" applyBorder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14" fillId="0" borderId="10" xfId="0" applyFont="1" applyFill="1" applyBorder="1" applyAlignment="1">
      <alignment horizontal="left"/>
    </xf>
    <xf numFmtId="0" fontId="14" fillId="0" borderId="12" xfId="0" applyFont="1" applyFill="1" applyBorder="1"/>
    <xf numFmtId="0" fontId="14" fillId="0" borderId="12" xfId="0" applyFont="1" applyFill="1" applyBorder="1" applyAlignment="1">
      <alignment horizontal="left"/>
    </xf>
    <xf numFmtId="0" fontId="14" fillId="0" borderId="13" xfId="0" applyFont="1" applyFill="1" applyBorder="1" applyAlignment="1">
      <alignment horizontal="left"/>
    </xf>
    <xf numFmtId="0" fontId="32" fillId="0" borderId="0" xfId="0" applyFont="1"/>
    <xf numFmtId="0" fontId="32" fillId="0" borderId="0" xfId="0" applyFont="1" applyBorder="1" applyAlignment="1">
      <alignment horizontal="left"/>
    </xf>
    <xf numFmtId="0" fontId="32" fillId="0" borderId="0" xfId="0" applyFont="1" applyBorder="1"/>
    <xf numFmtId="0" fontId="12" fillId="0" borderId="7" xfId="0" applyFont="1" applyFill="1" applyBorder="1" applyAlignment="1"/>
    <xf numFmtId="0" fontId="12" fillId="0" borderId="8" xfId="0" applyFont="1" applyFill="1" applyBorder="1" applyAlignment="1"/>
    <xf numFmtId="0" fontId="12" fillId="0" borderId="10" xfId="0" applyFont="1" applyFill="1" applyBorder="1"/>
    <xf numFmtId="0" fontId="14" fillId="0" borderId="6" xfId="0" applyFont="1" applyFill="1" applyBorder="1" applyAlignment="1">
      <alignment horizontal="left"/>
    </xf>
    <xf numFmtId="0" fontId="14" fillId="0" borderId="7" xfId="0" applyFont="1" applyFill="1" applyBorder="1"/>
    <xf numFmtId="0" fontId="12" fillId="0" borderId="9" xfId="0" applyFont="1" applyFill="1" applyBorder="1"/>
    <xf numFmtId="0" fontId="14" fillId="0" borderId="9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4" fillId="0" borderId="10" xfId="0" applyFont="1" applyFill="1" applyBorder="1" applyAlignment="1">
      <alignment horizontal="center" wrapText="1"/>
    </xf>
    <xf numFmtId="0" fontId="14" fillId="0" borderId="11" xfId="0" applyFont="1" applyFill="1" applyBorder="1" applyAlignment="1">
      <alignment horizontal="left"/>
    </xf>
    <xf numFmtId="0" fontId="14" fillId="0" borderId="13" xfId="0" applyFont="1" applyFill="1" applyBorder="1"/>
    <xf numFmtId="0" fontId="14" fillId="0" borderId="0" xfId="0" applyFont="1" applyFill="1" applyBorder="1" applyAlignment="1"/>
    <xf numFmtId="0" fontId="14" fillId="0" borderId="10" xfId="0" applyFont="1" applyFill="1" applyBorder="1" applyAlignment="1"/>
    <xf numFmtId="0" fontId="14" fillId="0" borderId="9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8" xfId="0" applyFont="1" applyBorder="1"/>
    <xf numFmtId="49" fontId="30" fillId="0" borderId="0" xfId="0" applyNumberFormat="1" applyFont="1" applyBorder="1"/>
    <xf numFmtId="0" fontId="12" fillId="0" borderId="10" xfId="0" applyFont="1" applyFill="1" applyBorder="1" applyAlignment="1">
      <alignment wrapText="1"/>
    </xf>
    <xf numFmtId="0" fontId="32" fillId="0" borderId="0" xfId="0" applyFont="1" applyBorder="1" applyAlignment="1">
      <alignment wrapText="1"/>
    </xf>
    <xf numFmtId="0" fontId="0" fillId="0" borderId="10" xfId="0" applyFill="1" applyBorder="1"/>
    <xf numFmtId="0" fontId="0" fillId="0" borderId="13" xfId="0" applyFill="1" applyBorder="1"/>
    <xf numFmtId="0" fontId="3" fillId="0" borderId="0" xfId="0" applyFont="1" applyFill="1" applyBorder="1"/>
    <xf numFmtId="0" fontId="3" fillId="0" borderId="1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31" fillId="0" borderId="9" xfId="0" applyFont="1" applyFill="1" applyBorder="1" applyAlignment="1">
      <alignment horizontal="left"/>
    </xf>
    <xf numFmtId="0" fontId="31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4" fillId="0" borderId="10" xfId="0" applyFont="1" applyFill="1" applyBorder="1"/>
    <xf numFmtId="0" fontId="4" fillId="0" borderId="9" xfId="0" applyFont="1" applyFill="1" applyBorder="1"/>
    <xf numFmtId="0" fontId="31" fillId="0" borderId="10" xfId="0" applyFont="1" applyFill="1" applyBorder="1"/>
    <xf numFmtId="0" fontId="31" fillId="0" borderId="11" xfId="0" applyFont="1" applyFill="1" applyBorder="1" applyAlignment="1">
      <alignment horizontal="left"/>
    </xf>
    <xf numFmtId="0" fontId="31" fillId="0" borderId="12" xfId="0" applyFont="1" applyFill="1" applyBorder="1"/>
    <xf numFmtId="0" fontId="31" fillId="0" borderId="13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2" fillId="0" borderId="0" xfId="0" applyFont="1" applyBorder="1" applyAlignment="1">
      <alignment horizontal="center" wrapText="1"/>
    </xf>
    <xf numFmtId="0" fontId="12" fillId="0" borderId="0" xfId="0" applyNumberFormat="1" applyFont="1" applyBorder="1" applyAlignment="1">
      <alignment wrapText="1"/>
    </xf>
    <xf numFmtId="0" fontId="11" fillId="0" borderId="0" xfId="0" applyFont="1" applyBorder="1" applyAlignment="1"/>
    <xf numFmtId="0" fontId="11" fillId="0" borderId="10" xfId="0" applyFont="1" applyBorder="1" applyAlignment="1"/>
    <xf numFmtId="0" fontId="13" fillId="0" borderId="9" xfId="0" applyFont="1" applyFill="1" applyBorder="1"/>
    <xf numFmtId="49" fontId="13" fillId="0" borderId="0" xfId="0" applyNumberFormat="1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11" xfId="0" applyFont="1" applyFill="1" applyBorder="1"/>
    <xf numFmtId="0" fontId="13" fillId="0" borderId="12" xfId="0" applyFont="1" applyFill="1" applyBorder="1"/>
    <xf numFmtId="0" fontId="12" fillId="4" borderId="6" xfId="0" applyFont="1" applyFill="1" applyBorder="1"/>
    <xf numFmtId="0" fontId="0" fillId="0" borderId="13" xfId="0" applyBorder="1"/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49" fontId="0" fillId="0" borderId="10" xfId="0" applyNumberForma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27" fillId="0" borderId="9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28" fillId="0" borderId="10" xfId="0" applyFont="1" applyFill="1" applyBorder="1" applyAlignment="1">
      <alignment wrapText="1"/>
    </xf>
    <xf numFmtId="0" fontId="11" fillId="8" borderId="8" xfId="0" applyFont="1" applyFill="1" applyBorder="1" applyAlignment="1"/>
    <xf numFmtId="0" fontId="25" fillId="0" borderId="0" xfId="0" applyFont="1" applyFill="1" applyBorder="1" applyAlignment="1">
      <alignment wrapText="1"/>
    </xf>
    <xf numFmtId="0" fontId="32" fillId="0" borderId="0" xfId="0" applyFont="1" applyFill="1"/>
    <xf numFmtId="0" fontId="11" fillId="0" borderId="0" xfId="0" applyFont="1" applyFill="1" applyBorder="1"/>
    <xf numFmtId="0" fontId="0" fillId="0" borderId="0" xfId="0" applyFill="1" applyBorder="1"/>
    <xf numFmtId="49" fontId="12" fillId="0" borderId="9" xfId="0" applyNumberFormat="1" applyFont="1" applyBorder="1" applyAlignment="1">
      <alignment wrapText="1"/>
    </xf>
    <xf numFmtId="0" fontId="12" fillId="0" borderId="9" xfId="0" applyNumberFormat="1" applyFont="1" applyBorder="1" applyAlignment="1">
      <alignment wrapText="1"/>
    </xf>
    <xf numFmtId="0" fontId="12" fillId="0" borderId="10" xfId="0" applyNumberFormat="1" applyFont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 wrapText="1"/>
    </xf>
    <xf numFmtId="0" fontId="9" fillId="8" borderId="0" xfId="0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2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1" fillId="4" borderId="6" xfId="0" applyFont="1" applyFill="1" applyBorder="1" applyAlignment="1">
      <alignment horizontal="center" wrapText="1"/>
    </xf>
    <xf numFmtId="0" fontId="11" fillId="4" borderId="8" xfId="0" applyFont="1" applyFill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2" fillId="0" borderId="9" xfId="0" applyNumberFormat="1" applyFont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1" fillId="4" borderId="7" xfId="0" applyFont="1" applyFill="1" applyBorder="1" applyAlignment="1">
      <alignment horizontal="center" wrapText="1"/>
    </xf>
    <xf numFmtId="0" fontId="11" fillId="0" borderId="9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wrapText="1"/>
    </xf>
    <xf numFmtId="0" fontId="11" fillId="4" borderId="9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33" fillId="0" borderId="0" xfId="0" applyFont="1" applyBorder="1"/>
    <xf numFmtId="0" fontId="0" fillId="0" borderId="0" xfId="0" applyFill="1"/>
    <xf numFmtId="0" fontId="33" fillId="0" borderId="9" xfId="0" applyFont="1" applyBorder="1" applyAlignment="1">
      <alignment horizontal="left"/>
    </xf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Normal" xfId="0" builtinId="0"/>
    <cellStyle name="Normal 2" xfId="107" xr:uid="{00000000-0005-0000-0000-0000CF000000}"/>
    <cellStyle name="Normal 3" xfId="208" xr:uid="{F3E799AA-E8C5-C041-B35B-E4C3E2F300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C36A-53B2-C943-82E6-0805726141B4}">
  <dimension ref="A1:T73"/>
  <sheetViews>
    <sheetView zoomScale="75" workbookViewId="0">
      <selection activeCell="L29" sqref="L29"/>
    </sheetView>
  </sheetViews>
  <sheetFormatPr defaultColWidth="11.42578125" defaultRowHeight="15"/>
  <cols>
    <col min="1" max="1" width="31.28515625" style="8" bestFit="1" customWidth="1"/>
    <col min="2" max="2" width="21.28515625" style="8" bestFit="1" customWidth="1"/>
    <col min="3" max="3" width="14.28515625" style="8" bestFit="1" customWidth="1"/>
    <col min="4" max="4" width="31.28515625" style="8" bestFit="1" customWidth="1"/>
    <col min="5" max="5" width="20.28515625" style="8" bestFit="1" customWidth="1"/>
    <col min="6" max="6" width="14.140625" style="8" bestFit="1" customWidth="1"/>
    <col min="7" max="7" width="31.28515625" style="8" bestFit="1" customWidth="1"/>
    <col min="8" max="8" width="20" style="8" bestFit="1" customWidth="1"/>
    <col min="9" max="9" width="18" style="8" bestFit="1" customWidth="1"/>
    <col min="10" max="10" width="21.28515625" style="8" bestFit="1" customWidth="1"/>
    <col min="11" max="11" width="14.28515625" style="8" bestFit="1" customWidth="1"/>
    <col min="12" max="12" width="14.140625" style="8" bestFit="1" customWidth="1"/>
    <col min="13" max="13" width="20.28515625" style="8" bestFit="1" customWidth="1"/>
    <col min="14" max="15" width="14.140625" style="8" bestFit="1" customWidth="1"/>
    <col min="16" max="16" width="11.42578125" style="8"/>
    <col min="17" max="17" width="10.7109375" style="8" bestFit="1" customWidth="1"/>
    <col min="18" max="18" width="21.28515625" style="8" bestFit="1" customWidth="1"/>
    <col min="19" max="19" width="14.28515625" style="8" bestFit="1" customWidth="1"/>
    <col min="20" max="20" width="12.42578125" style="8" bestFit="1" customWidth="1"/>
    <col min="21" max="16384" width="11.42578125" style="8"/>
  </cols>
  <sheetData>
    <row r="1" spans="1:8" ht="15.75">
      <c r="A1" s="287" t="s">
        <v>403</v>
      </c>
      <c r="B1" s="288"/>
      <c r="C1" s="288"/>
      <c r="D1" s="288"/>
      <c r="E1" s="288"/>
      <c r="F1" s="288"/>
      <c r="G1" s="288"/>
      <c r="H1" s="289"/>
    </row>
    <row r="2" spans="1:8" ht="15.75">
      <c r="A2" s="284" t="s">
        <v>676</v>
      </c>
      <c r="B2" s="286"/>
      <c r="C2" s="5"/>
      <c r="D2" s="284" t="s">
        <v>677</v>
      </c>
      <c r="E2" s="286"/>
      <c r="F2" s="5"/>
      <c r="G2" s="284" t="s">
        <v>678</v>
      </c>
      <c r="H2" s="286"/>
    </row>
    <row r="3" spans="1:8" s="12" customFormat="1" ht="75">
      <c r="A3" s="177" t="s">
        <v>461</v>
      </c>
      <c r="B3" s="54" t="s">
        <v>724</v>
      </c>
      <c r="C3" s="89"/>
      <c r="D3" s="177" t="s">
        <v>461</v>
      </c>
      <c r="E3" s="54" t="s">
        <v>726</v>
      </c>
      <c r="F3" s="89"/>
      <c r="G3" s="177" t="s">
        <v>461</v>
      </c>
      <c r="H3" s="54" t="s">
        <v>725</v>
      </c>
    </row>
    <row r="4" spans="1:8">
      <c r="A4" s="178"/>
      <c r="B4" s="179"/>
      <c r="C4" s="18"/>
      <c r="D4" s="178"/>
      <c r="E4" s="179"/>
      <c r="F4" s="18"/>
      <c r="G4" s="178"/>
      <c r="H4" s="179"/>
    </row>
    <row r="5" spans="1:8">
      <c r="A5" s="178" t="s">
        <v>462</v>
      </c>
      <c r="B5" s="179" t="s">
        <v>489</v>
      </c>
      <c r="C5" s="18"/>
      <c r="D5" s="178" t="s">
        <v>462</v>
      </c>
      <c r="E5" s="179" t="s">
        <v>489</v>
      </c>
      <c r="F5" s="18"/>
      <c r="G5" s="178" t="s">
        <v>462</v>
      </c>
      <c r="H5" s="179" t="s">
        <v>489</v>
      </c>
    </row>
    <row r="6" spans="1:8">
      <c r="A6" s="178" t="s">
        <v>463</v>
      </c>
      <c r="B6" s="179" t="s">
        <v>463</v>
      </c>
      <c r="C6" s="18"/>
      <c r="D6" s="178" t="s">
        <v>463</v>
      </c>
      <c r="E6" s="179" t="s">
        <v>463</v>
      </c>
      <c r="F6" s="18"/>
      <c r="G6" s="178" t="s">
        <v>463</v>
      </c>
      <c r="H6" s="179" t="s">
        <v>463</v>
      </c>
    </row>
    <row r="7" spans="1:8">
      <c r="A7" s="178" t="s">
        <v>464</v>
      </c>
      <c r="B7" s="179" t="s">
        <v>488</v>
      </c>
      <c r="C7" s="18"/>
      <c r="D7" s="178" t="s">
        <v>464</v>
      </c>
      <c r="E7" s="179" t="s">
        <v>488</v>
      </c>
      <c r="F7" s="18"/>
      <c r="G7" s="178" t="s">
        <v>464</v>
      </c>
      <c r="H7" s="179" t="s">
        <v>488</v>
      </c>
    </row>
    <row r="8" spans="1:8">
      <c r="A8" s="178"/>
      <c r="B8" s="179"/>
      <c r="C8" s="18"/>
      <c r="D8" s="178"/>
      <c r="E8" s="179"/>
      <c r="F8" s="18"/>
      <c r="G8" s="178"/>
      <c r="H8" s="179"/>
    </row>
    <row r="9" spans="1:8">
      <c r="A9" s="178" t="s">
        <v>465</v>
      </c>
      <c r="B9" s="179"/>
      <c r="C9" s="18"/>
      <c r="D9" s="178" t="s">
        <v>465</v>
      </c>
      <c r="E9" s="179"/>
      <c r="F9" s="18"/>
      <c r="G9" s="178" t="s">
        <v>465</v>
      </c>
      <c r="H9" s="179"/>
    </row>
    <row r="10" spans="1:8">
      <c r="A10" s="178" t="s">
        <v>466</v>
      </c>
      <c r="B10" s="179" t="s">
        <v>487</v>
      </c>
      <c r="C10" s="18"/>
      <c r="D10" s="178" t="s">
        <v>466</v>
      </c>
      <c r="E10" s="179" t="s">
        <v>487</v>
      </c>
      <c r="F10" s="18"/>
      <c r="G10" s="178" t="s">
        <v>466</v>
      </c>
      <c r="H10" s="179" t="s">
        <v>487</v>
      </c>
    </row>
    <row r="11" spans="1:8">
      <c r="A11" s="178" t="s">
        <v>467</v>
      </c>
      <c r="B11" s="179" t="s">
        <v>468</v>
      </c>
      <c r="C11" s="18"/>
      <c r="D11" s="178" t="s">
        <v>467</v>
      </c>
      <c r="E11" s="179" t="s">
        <v>468</v>
      </c>
      <c r="F11" s="18"/>
      <c r="G11" s="178" t="s">
        <v>467</v>
      </c>
      <c r="H11" s="179" t="s">
        <v>468</v>
      </c>
    </row>
    <row r="12" spans="1:8">
      <c r="A12" s="178" t="s">
        <v>469</v>
      </c>
      <c r="B12" s="179" t="s">
        <v>486</v>
      </c>
      <c r="C12" s="18"/>
      <c r="D12" s="178" t="s">
        <v>469</v>
      </c>
      <c r="E12" s="179" t="s">
        <v>486</v>
      </c>
      <c r="F12" s="18"/>
      <c r="G12" s="178" t="s">
        <v>469</v>
      </c>
      <c r="H12" s="179" t="s">
        <v>486</v>
      </c>
    </row>
    <row r="13" spans="1:8">
      <c r="A13" s="178" t="s">
        <v>471</v>
      </c>
      <c r="B13" s="179" t="s">
        <v>472</v>
      </c>
      <c r="C13" s="18"/>
      <c r="D13" s="178" t="s">
        <v>471</v>
      </c>
      <c r="E13" s="179" t="s">
        <v>472</v>
      </c>
      <c r="F13" s="18"/>
      <c r="G13" s="178" t="s">
        <v>471</v>
      </c>
      <c r="H13" s="179" t="s">
        <v>472</v>
      </c>
    </row>
    <row r="14" spans="1:8">
      <c r="A14" s="178" t="s">
        <v>473</v>
      </c>
      <c r="B14" s="179" t="s">
        <v>474</v>
      </c>
      <c r="C14" s="18"/>
      <c r="D14" s="178" t="s">
        <v>473</v>
      </c>
      <c r="E14" s="179" t="s">
        <v>474</v>
      </c>
      <c r="F14" s="18"/>
      <c r="G14" s="178" t="s">
        <v>473</v>
      </c>
      <c r="H14" s="179" t="s">
        <v>474</v>
      </c>
    </row>
    <row r="15" spans="1:8">
      <c r="A15" s="178" t="s">
        <v>475</v>
      </c>
      <c r="B15" s="179" t="s">
        <v>485</v>
      </c>
      <c r="C15" s="18"/>
      <c r="D15" s="178" t="s">
        <v>475</v>
      </c>
      <c r="E15" s="179" t="s">
        <v>493</v>
      </c>
      <c r="F15" s="18"/>
      <c r="G15" s="178" t="s">
        <v>475</v>
      </c>
      <c r="H15" s="179" t="s">
        <v>490</v>
      </c>
    </row>
    <row r="16" spans="1:8">
      <c r="A16" s="178" t="s">
        <v>476</v>
      </c>
      <c r="B16" s="179">
        <v>223.5</v>
      </c>
      <c r="C16" s="18"/>
      <c r="D16" s="178" t="s">
        <v>476</v>
      </c>
      <c r="E16" s="179">
        <v>137</v>
      </c>
      <c r="F16" s="18"/>
      <c r="G16" s="178" t="s">
        <v>476</v>
      </c>
      <c r="H16" s="179">
        <v>211</v>
      </c>
    </row>
    <row r="17" spans="1:20">
      <c r="A17" s="178"/>
      <c r="B17" s="179"/>
      <c r="C17" s="18"/>
      <c r="D17" s="178"/>
      <c r="E17" s="179"/>
      <c r="F17" s="18"/>
      <c r="G17" s="178"/>
      <c r="H17" s="179"/>
    </row>
    <row r="18" spans="1:20">
      <c r="A18" s="178" t="s">
        <v>477</v>
      </c>
      <c r="B18" s="179"/>
      <c r="C18" s="18"/>
      <c r="D18" s="178" t="s">
        <v>477</v>
      </c>
      <c r="E18" s="179"/>
      <c r="F18" s="18"/>
      <c r="G18" s="178" t="s">
        <v>477</v>
      </c>
      <c r="H18" s="179"/>
    </row>
    <row r="19" spans="1:20">
      <c r="A19" s="178" t="s">
        <v>478</v>
      </c>
      <c r="B19" s="179" t="s">
        <v>484</v>
      </c>
      <c r="C19" s="18"/>
      <c r="D19" s="178" t="s">
        <v>478</v>
      </c>
      <c r="E19" s="179" t="s">
        <v>494</v>
      </c>
      <c r="F19" s="18"/>
      <c r="G19" s="178" t="s">
        <v>478</v>
      </c>
      <c r="H19" s="179" t="s">
        <v>491</v>
      </c>
    </row>
    <row r="20" spans="1:20">
      <c r="A20" s="178" t="s">
        <v>480</v>
      </c>
      <c r="B20" s="179" t="s">
        <v>483</v>
      </c>
      <c r="C20" s="18"/>
      <c r="D20" s="178" t="s">
        <v>480</v>
      </c>
      <c r="E20" s="179" t="s">
        <v>495</v>
      </c>
      <c r="F20" s="18"/>
      <c r="G20" s="178" t="s">
        <v>480</v>
      </c>
      <c r="H20" s="179" t="s">
        <v>492</v>
      </c>
    </row>
    <row r="21" spans="1:20">
      <c r="A21" s="178" t="s">
        <v>481</v>
      </c>
      <c r="B21" s="179">
        <v>-2.2400000000000002</v>
      </c>
      <c r="C21" s="18"/>
      <c r="D21" s="178" t="s">
        <v>481</v>
      </c>
      <c r="E21" s="179">
        <v>-0.23549999999999999</v>
      </c>
      <c r="F21" s="18"/>
      <c r="G21" s="178" t="s">
        <v>481</v>
      </c>
      <c r="H21" s="179">
        <v>1.468</v>
      </c>
    </row>
    <row r="22" spans="1:20">
      <c r="A22" s="178" t="s">
        <v>482</v>
      </c>
      <c r="B22" s="179">
        <v>-1.696</v>
      </c>
      <c r="C22" s="18"/>
      <c r="D22" s="178" t="s">
        <v>482</v>
      </c>
      <c r="E22" s="179">
        <v>-0.23319999999999999</v>
      </c>
      <c r="F22" s="18"/>
      <c r="G22" s="178" t="s">
        <v>482</v>
      </c>
      <c r="H22" s="179">
        <v>1.296</v>
      </c>
    </row>
    <row r="23" spans="1:20">
      <c r="A23" s="180"/>
      <c r="B23" s="181"/>
      <c r="C23" s="84"/>
      <c r="D23" s="180"/>
      <c r="E23" s="181"/>
      <c r="F23" s="84"/>
      <c r="G23" s="180"/>
      <c r="H23" s="181"/>
    </row>
    <row r="26" spans="1:20" ht="15.75">
      <c r="A26" s="284" t="s">
        <v>406</v>
      </c>
      <c r="B26" s="285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286"/>
      <c r="Q26" s="284" t="s">
        <v>460</v>
      </c>
      <c r="R26" s="285"/>
      <c r="S26" s="285"/>
      <c r="T26" s="286"/>
    </row>
    <row r="27" spans="1:20" s="19" customFormat="1" ht="30.75">
      <c r="A27" s="292" t="s">
        <v>722</v>
      </c>
      <c r="B27" s="290"/>
      <c r="C27" s="290"/>
      <c r="D27" s="290"/>
      <c r="E27" s="290"/>
      <c r="F27" s="290"/>
      <c r="G27" s="290"/>
      <c r="H27" s="18"/>
      <c r="I27" s="290" t="s">
        <v>723</v>
      </c>
      <c r="J27" s="290"/>
      <c r="K27" s="290"/>
      <c r="L27" s="290"/>
      <c r="M27" s="290"/>
      <c r="N27" s="290"/>
      <c r="O27" s="291"/>
      <c r="Q27" s="20"/>
      <c r="R27" s="21" t="s">
        <v>400</v>
      </c>
      <c r="S27" s="21" t="s">
        <v>401</v>
      </c>
      <c r="T27" s="22" t="s">
        <v>402</v>
      </c>
    </row>
    <row r="28" spans="1:20" ht="30">
      <c r="A28" s="23"/>
      <c r="B28" s="21" t="s">
        <v>400</v>
      </c>
      <c r="C28" s="21" t="s">
        <v>401</v>
      </c>
      <c r="D28" s="21" t="s">
        <v>402</v>
      </c>
      <c r="E28" s="6"/>
      <c r="F28" s="6"/>
      <c r="G28" s="6"/>
      <c r="H28" s="6"/>
      <c r="I28" s="6"/>
      <c r="J28" s="21" t="s">
        <v>400</v>
      </c>
      <c r="K28" s="21" t="s">
        <v>401</v>
      </c>
      <c r="L28" s="21" t="s">
        <v>402</v>
      </c>
      <c r="M28" s="6"/>
      <c r="N28" s="6"/>
      <c r="O28" s="24"/>
      <c r="Q28" s="23" t="s">
        <v>389</v>
      </c>
      <c r="R28" s="167">
        <v>1.3425419999999999</v>
      </c>
      <c r="S28" s="167">
        <v>1.0814109999999999</v>
      </c>
      <c r="T28" s="22">
        <v>1.9372389999999999</v>
      </c>
    </row>
    <row r="29" spans="1:20">
      <c r="A29" s="23" t="s">
        <v>386</v>
      </c>
      <c r="B29" s="21">
        <f>AVERAGE(D35:D72)</f>
        <v>3.0406731578947377</v>
      </c>
      <c r="C29" s="21">
        <f>AVERAGE(F35:F72)</f>
        <v>1.8774789473684215</v>
      </c>
      <c r="D29" s="21">
        <f>AVERAGE(G35:G72)</f>
        <v>0.40968868421052629</v>
      </c>
      <c r="E29" s="6"/>
      <c r="F29" s="6"/>
      <c r="G29" s="6"/>
      <c r="H29" s="6"/>
      <c r="I29" s="6" t="s">
        <v>386</v>
      </c>
      <c r="J29" s="165">
        <f>AVERAGE(L34:L71)</f>
        <v>1.4973651111111115</v>
      </c>
      <c r="K29" s="164">
        <f>AVERAGE(N34:N71)</f>
        <v>3.541322222222222</v>
      </c>
      <c r="L29" s="164">
        <f>AVERAGE(O34:O71)</f>
        <v>0.19022433333333338</v>
      </c>
      <c r="M29" s="6"/>
      <c r="N29" s="6"/>
      <c r="O29" s="24"/>
      <c r="Q29" s="23" t="s">
        <v>392</v>
      </c>
      <c r="R29" s="21">
        <v>0.999</v>
      </c>
      <c r="S29" s="21">
        <v>0.99399999999999999</v>
      </c>
      <c r="T29" s="22">
        <v>1</v>
      </c>
    </row>
    <row r="30" spans="1:20">
      <c r="A30" s="26" t="s">
        <v>385</v>
      </c>
      <c r="B30" s="27">
        <f>_xlfn.STDEV.S(D35:D72)</f>
        <v>1.1210189712696688</v>
      </c>
      <c r="C30" s="27">
        <f>_xlfn.STDEV.S(F35:F72)</f>
        <v>1.2461608455806659</v>
      </c>
      <c r="D30" s="27">
        <f>_xlfn.STDEV.S(G35:G72)</f>
        <v>0.13916716046638289</v>
      </c>
      <c r="E30" s="17"/>
      <c r="F30" s="17"/>
      <c r="G30" s="17"/>
      <c r="H30" s="17"/>
      <c r="I30" s="17" t="s">
        <v>385</v>
      </c>
      <c r="J30" s="101">
        <f>_xlfn.STDEV.S(L34:L71)</f>
        <v>1.177374027825792</v>
      </c>
      <c r="K30" s="101">
        <f>_xlfn.STDEV.S(N34:N71)</f>
        <v>1.7836976138846468</v>
      </c>
      <c r="L30" s="101">
        <f>_xlfn.STDEV.S(O34:O71)</f>
        <v>7.9375593809972236E-2</v>
      </c>
      <c r="M30" s="17"/>
      <c r="N30" s="17"/>
      <c r="O30" s="16"/>
      <c r="Q30" s="15"/>
      <c r="R30" s="17"/>
      <c r="S30" s="17"/>
      <c r="T30" s="16"/>
    </row>
    <row r="31" spans="1:20">
      <c r="A31" s="28"/>
      <c r="B31" s="28"/>
      <c r="C31" s="28"/>
      <c r="D31" s="28"/>
    </row>
    <row r="32" spans="1:20" ht="15.75">
      <c r="A32" s="284" t="s">
        <v>404</v>
      </c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6"/>
    </row>
    <row r="33" spans="1:15" s="19" customFormat="1" ht="15.75">
      <c r="A33" s="292" t="s">
        <v>722</v>
      </c>
      <c r="B33" s="290"/>
      <c r="C33" s="290"/>
      <c r="D33" s="290"/>
      <c r="E33" s="290"/>
      <c r="F33" s="290"/>
      <c r="G33" s="290"/>
      <c r="H33" s="18"/>
      <c r="I33" s="290" t="s">
        <v>723</v>
      </c>
      <c r="J33" s="290"/>
      <c r="K33" s="290"/>
      <c r="L33" s="290"/>
      <c r="M33" s="290"/>
      <c r="N33" s="290"/>
      <c r="O33" s="291"/>
    </row>
    <row r="34" spans="1:15" s="12" customFormat="1" ht="45">
      <c r="A34" s="29" t="s">
        <v>114</v>
      </c>
      <c r="B34" s="11" t="s">
        <v>115</v>
      </c>
      <c r="C34" s="11" t="s">
        <v>146</v>
      </c>
      <c r="D34" s="11" t="s">
        <v>147</v>
      </c>
      <c r="E34" s="11" t="s">
        <v>148</v>
      </c>
      <c r="F34" s="11" t="s">
        <v>149</v>
      </c>
      <c r="G34" s="11" t="s">
        <v>150</v>
      </c>
      <c r="H34" s="11"/>
      <c r="I34" s="11" t="s">
        <v>114</v>
      </c>
      <c r="J34" s="11" t="s">
        <v>115</v>
      </c>
      <c r="K34" s="30" t="s">
        <v>146</v>
      </c>
      <c r="L34" s="30" t="s">
        <v>147</v>
      </c>
      <c r="M34" s="30" t="s">
        <v>148</v>
      </c>
      <c r="N34" s="30" t="s">
        <v>149</v>
      </c>
      <c r="O34" s="31" t="s">
        <v>150</v>
      </c>
    </row>
    <row r="35" spans="1:15">
      <c r="A35" s="20">
        <f>COUNTA(B35:B130)</f>
        <v>38</v>
      </c>
      <c r="B35" s="171" t="s">
        <v>243</v>
      </c>
      <c r="C35" s="164">
        <v>33.996000000000002</v>
      </c>
      <c r="D35" s="164">
        <v>3.7214</v>
      </c>
      <c r="E35" s="164">
        <v>6.9776999999999996</v>
      </c>
      <c r="F35" s="164">
        <v>1.2165999999999999</v>
      </c>
      <c r="G35" s="164">
        <v>0.43834000000000001</v>
      </c>
      <c r="H35" s="6"/>
      <c r="I35" s="6">
        <f>COUNTA(J35:J70)</f>
        <v>36</v>
      </c>
      <c r="J35" s="6" t="s">
        <v>281</v>
      </c>
      <c r="K35" s="164">
        <v>30.593</v>
      </c>
      <c r="L35" s="164">
        <v>0.59292</v>
      </c>
      <c r="M35" s="164">
        <v>1.1116999999999999</v>
      </c>
      <c r="N35" s="164">
        <v>6.5843999999999996</v>
      </c>
      <c r="O35" s="166">
        <v>0.18149999999999999</v>
      </c>
    </row>
    <row r="36" spans="1:15">
      <c r="A36" s="20"/>
      <c r="B36" s="171" t="s">
        <v>244</v>
      </c>
      <c r="C36" s="164">
        <v>30.687999999999999</v>
      </c>
      <c r="D36" s="164">
        <v>0.47671999999999998</v>
      </c>
      <c r="E36" s="164">
        <v>0.89385000000000003</v>
      </c>
      <c r="F36" s="164">
        <v>6.7880000000000003</v>
      </c>
      <c r="G36" s="164">
        <v>0.17208000000000001</v>
      </c>
      <c r="H36" s="6"/>
      <c r="I36" s="6"/>
      <c r="J36" s="6" t="s">
        <v>282</v>
      </c>
      <c r="K36" s="164">
        <v>29.984999999999999</v>
      </c>
      <c r="L36" s="164">
        <v>0.12216</v>
      </c>
      <c r="M36" s="164">
        <v>0.22905</v>
      </c>
      <c r="N36" s="164">
        <v>7.3585000000000003</v>
      </c>
      <c r="O36" s="166">
        <v>0.19155</v>
      </c>
    </row>
    <row r="37" spans="1:15" s="12" customFormat="1" ht="30">
      <c r="A37" s="29" t="s">
        <v>118</v>
      </c>
      <c r="B37" s="171" t="s">
        <v>245</v>
      </c>
      <c r="C37" s="164">
        <v>33.954000000000001</v>
      </c>
      <c r="D37" s="164">
        <v>3.7898999999999998</v>
      </c>
      <c r="E37" s="164">
        <v>7.1060999999999996</v>
      </c>
      <c r="F37" s="164">
        <v>1.1092</v>
      </c>
      <c r="G37" s="164">
        <v>0.55698000000000003</v>
      </c>
      <c r="H37" s="11"/>
      <c r="I37" s="11" t="s">
        <v>118</v>
      </c>
      <c r="J37" s="6" t="s">
        <v>283</v>
      </c>
      <c r="K37" s="164">
        <v>30.626000000000001</v>
      </c>
      <c r="L37" s="164">
        <v>0.69721</v>
      </c>
      <c r="M37" s="164">
        <v>1.3072999999999999</v>
      </c>
      <c r="N37" s="164">
        <v>2.8323999999999998</v>
      </c>
      <c r="O37" s="166">
        <v>0.19151000000000001</v>
      </c>
    </row>
    <row r="38" spans="1:15">
      <c r="A38" s="20">
        <v>300</v>
      </c>
      <c r="B38" s="171" t="s">
        <v>246</v>
      </c>
      <c r="C38" s="164">
        <v>33.933</v>
      </c>
      <c r="D38" s="164">
        <v>3.7660999999999998</v>
      </c>
      <c r="E38" s="164">
        <v>7.0614999999999997</v>
      </c>
      <c r="F38" s="164">
        <v>1.5222</v>
      </c>
      <c r="G38" s="164">
        <v>0.47589999999999999</v>
      </c>
      <c r="H38" s="6"/>
      <c r="I38" s="6">
        <v>300</v>
      </c>
      <c r="J38" s="6" t="s">
        <v>284</v>
      </c>
      <c r="K38" s="164">
        <v>30.977</v>
      </c>
      <c r="L38" s="164">
        <v>1.0129999999999999</v>
      </c>
      <c r="M38" s="164">
        <v>1.8994</v>
      </c>
      <c r="N38" s="164">
        <v>3.2968000000000002</v>
      </c>
      <c r="O38" s="166">
        <v>0.10977000000000001</v>
      </c>
    </row>
    <row r="39" spans="1:15">
      <c r="A39" s="20"/>
      <c r="B39" s="171" t="s">
        <v>247</v>
      </c>
      <c r="C39" s="164">
        <v>33.948</v>
      </c>
      <c r="D39" s="164">
        <v>3.9479000000000002</v>
      </c>
      <c r="E39" s="164">
        <v>7.4021999999999997</v>
      </c>
      <c r="F39" s="164">
        <v>1.339</v>
      </c>
      <c r="G39" s="164">
        <v>0.48724000000000001</v>
      </c>
      <c r="H39" s="6"/>
      <c r="I39" s="6"/>
      <c r="J39" s="6" t="s">
        <v>285</v>
      </c>
      <c r="K39" s="164">
        <v>29.556000000000001</v>
      </c>
      <c r="L39" s="164">
        <v>-0.41116999999999998</v>
      </c>
      <c r="M39" s="164">
        <v>0.77095000000000002</v>
      </c>
      <c r="N39" s="164">
        <v>6.1688000000000001</v>
      </c>
      <c r="O39" s="166">
        <v>0.12126000000000001</v>
      </c>
    </row>
    <row r="40" spans="1:15">
      <c r="A40" s="20"/>
      <c r="B40" s="171" t="s">
        <v>248</v>
      </c>
      <c r="C40" s="164">
        <v>33.923999999999999</v>
      </c>
      <c r="D40" s="164">
        <v>3.8853</v>
      </c>
      <c r="E40" s="164">
        <v>7.2849000000000004</v>
      </c>
      <c r="F40" s="164">
        <v>1.6917</v>
      </c>
      <c r="G40" s="164">
        <v>0.34183000000000002</v>
      </c>
      <c r="H40" s="6"/>
      <c r="I40" s="6"/>
      <c r="J40" s="6" t="s">
        <v>286</v>
      </c>
      <c r="K40" s="164">
        <v>30.462</v>
      </c>
      <c r="L40" s="164">
        <v>0.54823</v>
      </c>
      <c r="M40" s="164">
        <v>1.0279</v>
      </c>
      <c r="N40" s="164">
        <v>5.4276999999999997</v>
      </c>
      <c r="O40" s="166">
        <v>0.18467</v>
      </c>
    </row>
    <row r="41" spans="1:15">
      <c r="A41" s="20"/>
      <c r="B41" s="171" t="s">
        <v>249</v>
      </c>
      <c r="C41" s="164">
        <v>33.978000000000002</v>
      </c>
      <c r="D41" s="164">
        <v>4.0133999999999999</v>
      </c>
      <c r="E41" s="164">
        <v>7.5251000000000001</v>
      </c>
      <c r="F41" s="164">
        <v>1.6642999999999999</v>
      </c>
      <c r="G41" s="164">
        <v>0.30419000000000002</v>
      </c>
      <c r="H41" s="6"/>
      <c r="I41" s="6"/>
      <c r="J41" s="6" t="s">
        <v>287</v>
      </c>
      <c r="K41" s="164">
        <v>32.270000000000003</v>
      </c>
      <c r="L41" s="164">
        <v>2.2696000000000001</v>
      </c>
      <c r="M41" s="164">
        <v>4.6425000000000001</v>
      </c>
      <c r="N41" s="164">
        <v>2.3898000000000001</v>
      </c>
      <c r="O41" s="166">
        <v>0.19663</v>
      </c>
    </row>
    <row r="42" spans="1:15">
      <c r="A42" s="20"/>
      <c r="B42" s="171" t="s">
        <v>250</v>
      </c>
      <c r="C42" s="164">
        <v>33.658999999999999</v>
      </c>
      <c r="D42" s="164">
        <v>3.5068999999999999</v>
      </c>
      <c r="E42" s="164">
        <v>6.5754000000000001</v>
      </c>
      <c r="F42" s="164">
        <v>1.1385000000000001</v>
      </c>
      <c r="G42" s="164">
        <v>0.48509999999999998</v>
      </c>
      <c r="H42" s="6"/>
      <c r="I42" s="6"/>
      <c r="J42" s="6" t="s">
        <v>288</v>
      </c>
      <c r="K42" s="164">
        <v>32.271999999999998</v>
      </c>
      <c r="L42" s="164">
        <v>2.2724000000000002</v>
      </c>
      <c r="M42" s="164">
        <v>4.6479999999999997</v>
      </c>
      <c r="N42" s="164">
        <v>2.6088</v>
      </c>
      <c r="O42" s="166">
        <v>0.221</v>
      </c>
    </row>
    <row r="43" spans="1:15">
      <c r="A43" s="20"/>
      <c r="B43" s="171" t="s">
        <v>251</v>
      </c>
      <c r="C43" s="164">
        <v>31.21</v>
      </c>
      <c r="D43" s="164">
        <v>1.2097</v>
      </c>
      <c r="E43" s="164">
        <v>2.2682000000000002</v>
      </c>
      <c r="F43" s="164">
        <v>1.4027000000000001</v>
      </c>
      <c r="G43" s="164">
        <v>0.39237</v>
      </c>
      <c r="H43" s="6"/>
      <c r="I43" s="6"/>
      <c r="J43" s="6" t="s">
        <v>289</v>
      </c>
      <c r="K43" s="164">
        <v>31.56</v>
      </c>
      <c r="L43" s="164">
        <v>1.6469</v>
      </c>
      <c r="M43" s="164">
        <v>3.3687</v>
      </c>
      <c r="N43" s="164">
        <v>2.5308999999999999</v>
      </c>
      <c r="O43" s="166">
        <v>0.18784000000000001</v>
      </c>
    </row>
    <row r="44" spans="1:15">
      <c r="A44" s="20"/>
      <c r="B44" s="171" t="s">
        <v>252</v>
      </c>
      <c r="C44" s="164">
        <v>33.533999999999999</v>
      </c>
      <c r="D44" s="164">
        <v>3.4980000000000002</v>
      </c>
      <c r="E44" s="164">
        <v>6.5587</v>
      </c>
      <c r="F44" s="164">
        <v>1.3499000000000001</v>
      </c>
      <c r="G44" s="164">
        <v>0.39422000000000001</v>
      </c>
      <c r="H44" s="6"/>
      <c r="I44" s="6"/>
      <c r="J44" s="6" t="s">
        <v>290</v>
      </c>
      <c r="K44" s="164">
        <v>31.283999999999999</v>
      </c>
      <c r="L44" s="164">
        <v>1.3819999999999999</v>
      </c>
      <c r="M44" s="164">
        <v>2.8268</v>
      </c>
      <c r="N44" s="164">
        <v>2.6324000000000001</v>
      </c>
      <c r="O44" s="166">
        <v>0.16531000000000001</v>
      </c>
    </row>
    <row r="45" spans="1:15">
      <c r="A45" s="20"/>
      <c r="B45" s="171" t="s">
        <v>253</v>
      </c>
      <c r="C45" s="164">
        <v>33.604999999999997</v>
      </c>
      <c r="D45" s="164">
        <v>3.5962999999999998</v>
      </c>
      <c r="E45" s="164">
        <v>6.7430000000000003</v>
      </c>
      <c r="F45" s="164">
        <v>1.0946</v>
      </c>
      <c r="G45" s="164">
        <v>0.50607000000000002</v>
      </c>
      <c r="H45" s="6"/>
      <c r="I45" s="6"/>
      <c r="J45" s="6" t="s">
        <v>291</v>
      </c>
      <c r="K45" s="164">
        <v>31.538</v>
      </c>
      <c r="L45" s="164">
        <v>1.6305000000000001</v>
      </c>
      <c r="M45" s="164">
        <v>3.3351999999999999</v>
      </c>
      <c r="N45" s="164">
        <v>2.2823000000000002</v>
      </c>
      <c r="O45" s="166">
        <v>0.12950999999999999</v>
      </c>
    </row>
    <row r="46" spans="1:15">
      <c r="A46" s="20"/>
      <c r="B46" s="171" t="s">
        <v>254</v>
      </c>
      <c r="C46" s="164">
        <v>30.256</v>
      </c>
      <c r="D46" s="164">
        <v>0.20857000000000001</v>
      </c>
      <c r="E46" s="164">
        <v>0.39106000000000002</v>
      </c>
      <c r="F46" s="164">
        <v>3.5964999999999998</v>
      </c>
      <c r="G46" s="164">
        <v>0.24804999999999999</v>
      </c>
      <c r="H46" s="6"/>
      <c r="I46" s="6"/>
      <c r="J46" s="6" t="s">
        <v>292</v>
      </c>
      <c r="K46" s="164">
        <v>30.981000000000002</v>
      </c>
      <c r="L46" s="164">
        <v>1.1033999999999999</v>
      </c>
      <c r="M46" s="164">
        <v>2.2570000000000001</v>
      </c>
      <c r="N46" s="164">
        <v>2.4647999999999999</v>
      </c>
      <c r="O46" s="166">
        <v>0.16550999999999999</v>
      </c>
    </row>
    <row r="47" spans="1:15">
      <c r="A47" s="20"/>
      <c r="B47" s="171" t="s">
        <v>255</v>
      </c>
      <c r="C47" s="164">
        <v>33.628999999999998</v>
      </c>
      <c r="D47" s="164">
        <v>3.5754000000000001</v>
      </c>
      <c r="E47" s="164">
        <v>6.7039</v>
      </c>
      <c r="F47" s="164">
        <v>1.5192000000000001</v>
      </c>
      <c r="G47" s="164">
        <v>0.40569</v>
      </c>
      <c r="H47" s="6"/>
      <c r="I47" s="6"/>
      <c r="J47" s="6" t="s">
        <v>293</v>
      </c>
      <c r="K47" s="164">
        <v>29.88</v>
      </c>
      <c r="L47" s="164">
        <v>0.12564</v>
      </c>
      <c r="M47" s="164">
        <v>0.25697999999999999</v>
      </c>
      <c r="N47" s="164">
        <v>6.9343000000000004</v>
      </c>
      <c r="O47" s="166">
        <v>8.6734000000000006E-2</v>
      </c>
    </row>
    <row r="48" spans="1:15">
      <c r="A48" s="20"/>
      <c r="B48" s="171" t="s">
        <v>256</v>
      </c>
      <c r="C48" s="164">
        <v>31.323</v>
      </c>
      <c r="D48" s="164">
        <v>1.302</v>
      </c>
      <c r="E48" s="164">
        <v>2.4413</v>
      </c>
      <c r="F48" s="164">
        <v>2.6213000000000002</v>
      </c>
      <c r="G48" s="164">
        <v>0.15024000000000001</v>
      </c>
      <c r="H48" s="6"/>
      <c r="I48" s="6"/>
      <c r="J48" s="6" t="s">
        <v>294</v>
      </c>
      <c r="K48" s="164">
        <v>30.265000000000001</v>
      </c>
      <c r="L48" s="164">
        <v>0.52712999999999999</v>
      </c>
      <c r="M48" s="164">
        <v>1.0782</v>
      </c>
      <c r="N48" s="164">
        <v>3.3492000000000002</v>
      </c>
      <c r="O48" s="166">
        <v>7.1627999999999997E-2</v>
      </c>
    </row>
    <row r="49" spans="1:15">
      <c r="A49" s="20"/>
      <c r="B49" s="171" t="s">
        <v>257</v>
      </c>
      <c r="C49" s="164">
        <v>32.813000000000002</v>
      </c>
      <c r="D49" s="164">
        <v>2.5623999999999998</v>
      </c>
      <c r="E49" s="164">
        <v>4.8045</v>
      </c>
      <c r="F49" s="164">
        <v>1.5318000000000001</v>
      </c>
      <c r="G49" s="164">
        <v>0.40400000000000003</v>
      </c>
      <c r="H49" s="6"/>
      <c r="I49" s="6"/>
      <c r="J49" s="6" t="s">
        <v>295</v>
      </c>
      <c r="K49" s="164">
        <v>29.989000000000001</v>
      </c>
      <c r="L49" s="164">
        <v>0.28405000000000002</v>
      </c>
      <c r="M49" s="164">
        <v>0.58101000000000003</v>
      </c>
      <c r="N49" s="164">
        <v>6.2363</v>
      </c>
      <c r="O49" s="166">
        <v>7.4885999999999994E-2</v>
      </c>
    </row>
    <row r="50" spans="1:15">
      <c r="A50" s="20"/>
      <c r="B50" s="171" t="s">
        <v>258</v>
      </c>
      <c r="C50" s="164">
        <v>32.264000000000003</v>
      </c>
      <c r="D50" s="164">
        <v>2.0200999999999998</v>
      </c>
      <c r="E50" s="164">
        <v>3.7877000000000001</v>
      </c>
      <c r="F50" s="164">
        <v>1.2509999999999999</v>
      </c>
      <c r="G50" s="164">
        <v>0.50285000000000002</v>
      </c>
      <c r="H50" s="6"/>
      <c r="I50" s="6"/>
      <c r="J50" s="6" t="s">
        <v>296</v>
      </c>
      <c r="K50" s="164">
        <v>33.304000000000002</v>
      </c>
      <c r="L50" s="164">
        <v>3.7155</v>
      </c>
      <c r="M50" s="164">
        <v>6.9664999999999999</v>
      </c>
      <c r="N50" s="164">
        <v>1.2828999999999999</v>
      </c>
      <c r="O50" s="166">
        <v>0.30208000000000002</v>
      </c>
    </row>
    <row r="51" spans="1:15">
      <c r="A51" s="20"/>
      <c r="B51" s="171" t="s">
        <v>259</v>
      </c>
      <c r="C51" s="164">
        <v>33.598999999999997</v>
      </c>
      <c r="D51" s="164">
        <v>3.4115000000000002</v>
      </c>
      <c r="E51" s="164">
        <v>6.3966000000000003</v>
      </c>
      <c r="F51" s="164">
        <v>1.3802000000000001</v>
      </c>
      <c r="G51" s="164">
        <v>0.49667</v>
      </c>
      <c r="H51" s="6"/>
      <c r="I51" s="6"/>
      <c r="J51" s="6" t="s">
        <v>297</v>
      </c>
      <c r="K51" s="164">
        <v>32.887</v>
      </c>
      <c r="L51" s="164">
        <v>3.4264000000000001</v>
      </c>
      <c r="M51" s="164">
        <v>6.4245999999999999</v>
      </c>
      <c r="N51" s="164">
        <v>1.9844999999999999</v>
      </c>
      <c r="O51" s="166">
        <v>0.27393000000000001</v>
      </c>
    </row>
    <row r="52" spans="1:15">
      <c r="A52" s="20"/>
      <c r="B52" s="171" t="s">
        <v>260</v>
      </c>
      <c r="C52" s="164">
        <v>32.281999999999996</v>
      </c>
      <c r="D52" s="164">
        <v>2.1899000000000002</v>
      </c>
      <c r="E52" s="164">
        <v>4.1060999999999996</v>
      </c>
      <c r="F52" s="164">
        <v>2.8698000000000001</v>
      </c>
      <c r="G52" s="164">
        <v>0.25325999999999999</v>
      </c>
      <c r="H52" s="6"/>
      <c r="I52" s="6"/>
      <c r="J52" s="6" t="s">
        <v>298</v>
      </c>
      <c r="K52" s="164">
        <v>32.142000000000003</v>
      </c>
      <c r="L52" s="164">
        <v>2.6993999999999998</v>
      </c>
      <c r="M52" s="164">
        <v>5.0614999999999997</v>
      </c>
      <c r="N52" s="164">
        <v>1.9015</v>
      </c>
      <c r="O52" s="166">
        <v>0.21782000000000001</v>
      </c>
    </row>
    <row r="53" spans="1:15">
      <c r="A53" s="20"/>
      <c r="B53" s="171" t="s">
        <v>261</v>
      </c>
      <c r="C53" s="164">
        <v>33.795999999999999</v>
      </c>
      <c r="D53" s="164">
        <v>3.4681999999999999</v>
      </c>
      <c r="E53" s="164">
        <v>6.5027999999999997</v>
      </c>
      <c r="F53" s="164">
        <v>2.052</v>
      </c>
      <c r="G53" s="164">
        <v>0.25369000000000003</v>
      </c>
      <c r="H53" s="6"/>
      <c r="I53" s="6"/>
      <c r="J53" s="6" t="s">
        <v>299</v>
      </c>
      <c r="K53" s="164">
        <v>32.008000000000003</v>
      </c>
      <c r="L53" s="164">
        <v>2.5891999999999999</v>
      </c>
      <c r="M53" s="164">
        <v>4.8547000000000002</v>
      </c>
      <c r="N53" s="164">
        <v>1.9615</v>
      </c>
      <c r="O53" s="166">
        <v>0.21404999999999999</v>
      </c>
    </row>
    <row r="54" spans="1:15">
      <c r="A54" s="20"/>
      <c r="B54" s="171" t="s">
        <v>262</v>
      </c>
      <c r="C54" s="164">
        <v>33.896999999999998</v>
      </c>
      <c r="D54" s="164">
        <v>3.5516000000000001</v>
      </c>
      <c r="E54" s="164">
        <v>6.6592000000000002</v>
      </c>
      <c r="F54" s="164">
        <v>1.2402</v>
      </c>
      <c r="G54" s="164">
        <v>0.55840999999999996</v>
      </c>
      <c r="H54" s="6"/>
      <c r="I54" s="6"/>
      <c r="J54" s="6" t="s">
        <v>300</v>
      </c>
      <c r="K54" s="164">
        <v>33.143000000000001</v>
      </c>
      <c r="L54" s="164">
        <v>3.3818000000000001</v>
      </c>
      <c r="M54" s="164">
        <v>6.3407999999999998</v>
      </c>
      <c r="N54" s="164">
        <v>1.7819</v>
      </c>
      <c r="O54" s="166">
        <v>0.23726</v>
      </c>
    </row>
    <row r="55" spans="1:15">
      <c r="A55" s="20"/>
      <c r="B55" s="171" t="s">
        <v>263</v>
      </c>
      <c r="C55" s="164">
        <v>33.951000000000001</v>
      </c>
      <c r="D55" s="164">
        <v>3.8555000000000001</v>
      </c>
      <c r="E55" s="164">
        <v>7.2290999999999999</v>
      </c>
      <c r="F55" s="164">
        <v>1.2444999999999999</v>
      </c>
      <c r="G55" s="164">
        <v>0.55389999999999995</v>
      </c>
      <c r="H55" s="6"/>
      <c r="I55" s="6"/>
      <c r="J55" s="6" t="s">
        <v>301</v>
      </c>
      <c r="K55" s="164">
        <v>29.722999999999999</v>
      </c>
      <c r="L55" s="164">
        <v>0.15493000000000001</v>
      </c>
      <c r="M55" s="164">
        <v>0.29049999999999998</v>
      </c>
      <c r="N55" s="164">
        <v>4.6239999999999997</v>
      </c>
      <c r="O55" s="166">
        <v>0.12101000000000001</v>
      </c>
    </row>
    <row r="56" spans="1:15">
      <c r="A56" s="20"/>
      <c r="B56" s="171" t="s">
        <v>264</v>
      </c>
      <c r="C56" s="164">
        <v>34.015999999999998</v>
      </c>
      <c r="D56" s="164">
        <v>3.9449000000000001</v>
      </c>
      <c r="E56" s="164">
        <v>7.3966000000000003</v>
      </c>
      <c r="F56" s="164">
        <v>1.2573000000000001</v>
      </c>
      <c r="G56" s="164">
        <v>0.58123000000000002</v>
      </c>
      <c r="H56" s="6"/>
      <c r="I56" s="6"/>
      <c r="J56" s="6" t="s">
        <v>302</v>
      </c>
      <c r="K56" s="164">
        <v>31.998999999999999</v>
      </c>
      <c r="L56" s="164">
        <v>2.4878999999999998</v>
      </c>
      <c r="M56" s="164">
        <v>4.6647999999999996</v>
      </c>
      <c r="N56" s="164">
        <v>2.3820000000000001</v>
      </c>
      <c r="O56" s="166">
        <v>0.28695999999999999</v>
      </c>
    </row>
    <row r="57" spans="1:15">
      <c r="A57" s="20"/>
      <c r="B57" s="171" t="s">
        <v>265</v>
      </c>
      <c r="C57" s="164">
        <v>31.370999999999999</v>
      </c>
      <c r="D57" s="164">
        <v>1.2693000000000001</v>
      </c>
      <c r="E57" s="164">
        <v>2.3799000000000001</v>
      </c>
      <c r="F57" s="164">
        <v>1.6953</v>
      </c>
      <c r="G57" s="164">
        <v>0.3679</v>
      </c>
      <c r="H57" s="6"/>
      <c r="I57" s="6"/>
      <c r="J57" s="6" t="s">
        <v>303</v>
      </c>
      <c r="K57" s="164">
        <v>31.405999999999999</v>
      </c>
      <c r="L57" s="164">
        <v>1.6416999999999999</v>
      </c>
      <c r="M57" s="164">
        <v>3.0781999999999998</v>
      </c>
      <c r="N57" s="164">
        <v>3.0807000000000002</v>
      </c>
      <c r="O57" s="166">
        <v>0.24379999999999999</v>
      </c>
    </row>
    <row r="58" spans="1:15">
      <c r="A58" s="20"/>
      <c r="B58" s="171" t="s">
        <v>266</v>
      </c>
      <c r="C58" s="164">
        <v>30.507000000000001</v>
      </c>
      <c r="D58" s="164">
        <v>0.45289000000000001</v>
      </c>
      <c r="E58" s="164">
        <v>0.84916000000000003</v>
      </c>
      <c r="F58" s="164">
        <v>5.9054000000000002</v>
      </c>
      <c r="G58" s="164">
        <v>0.12252</v>
      </c>
      <c r="H58" s="6"/>
      <c r="I58" s="6"/>
      <c r="J58" s="6" t="s">
        <v>304</v>
      </c>
      <c r="K58" s="164">
        <v>30.655000000000001</v>
      </c>
      <c r="L58" s="164">
        <v>1.0993999999999999</v>
      </c>
      <c r="M58" s="164">
        <v>2.0615000000000001</v>
      </c>
      <c r="N58" s="164">
        <v>2.9095</v>
      </c>
      <c r="O58" s="166">
        <v>0.11003</v>
      </c>
    </row>
    <row r="59" spans="1:15">
      <c r="A59" s="20"/>
      <c r="B59" s="171" t="s">
        <v>267</v>
      </c>
      <c r="C59" s="164">
        <v>33.456000000000003</v>
      </c>
      <c r="D59" s="164">
        <v>3.4384000000000001</v>
      </c>
      <c r="E59" s="164">
        <v>6.4469000000000003</v>
      </c>
      <c r="F59" s="164">
        <v>2.4944999999999999</v>
      </c>
      <c r="G59" s="164">
        <v>0.27039999999999997</v>
      </c>
      <c r="H59" s="6"/>
      <c r="I59" s="6"/>
      <c r="J59" s="6" t="s">
        <v>305</v>
      </c>
      <c r="K59" s="164">
        <v>29.881</v>
      </c>
      <c r="L59" s="164">
        <v>0.2324</v>
      </c>
      <c r="M59" s="164">
        <v>0.43575000000000003</v>
      </c>
      <c r="N59" s="164">
        <v>6.0776000000000003</v>
      </c>
      <c r="O59" s="166">
        <v>6.1168E-2</v>
      </c>
    </row>
    <row r="60" spans="1:15">
      <c r="A60" s="20"/>
      <c r="B60" s="171" t="s">
        <v>268</v>
      </c>
      <c r="C60" s="164">
        <v>33.939</v>
      </c>
      <c r="D60" s="164">
        <v>4.0103999999999997</v>
      </c>
      <c r="E60" s="164">
        <v>7.5195999999999996</v>
      </c>
      <c r="F60" s="164">
        <v>1.1232</v>
      </c>
      <c r="G60" s="164">
        <v>0.57301999999999997</v>
      </c>
      <c r="H60" s="6"/>
      <c r="I60" s="6"/>
      <c r="J60" s="6" t="s">
        <v>306</v>
      </c>
      <c r="K60" s="164">
        <v>32.497</v>
      </c>
      <c r="L60" s="164">
        <v>2.8365</v>
      </c>
      <c r="M60" s="164">
        <v>5.3183999999999996</v>
      </c>
      <c r="N60" s="164">
        <v>2.1303000000000001</v>
      </c>
      <c r="O60" s="166">
        <v>0.21045</v>
      </c>
    </row>
    <row r="61" spans="1:15">
      <c r="A61" s="20"/>
      <c r="B61" s="171" t="s">
        <v>269</v>
      </c>
      <c r="C61" s="164">
        <v>33.76</v>
      </c>
      <c r="D61" s="164">
        <v>3.778</v>
      </c>
      <c r="E61" s="164">
        <v>7.0838000000000001</v>
      </c>
      <c r="F61" s="164">
        <v>1.1836</v>
      </c>
      <c r="G61" s="164">
        <v>0.59396000000000004</v>
      </c>
      <c r="H61" s="6"/>
      <c r="I61" s="6"/>
      <c r="J61" s="6" t="s">
        <v>307</v>
      </c>
      <c r="K61" s="164">
        <v>29.638999999999999</v>
      </c>
      <c r="L61" s="164">
        <v>9.8323999999999995E-2</v>
      </c>
      <c r="M61" s="164">
        <v>0.18436</v>
      </c>
      <c r="N61" s="164">
        <v>5.1158999999999999</v>
      </c>
      <c r="O61" s="166">
        <v>0.17533000000000001</v>
      </c>
    </row>
    <row r="62" spans="1:15">
      <c r="A62" s="20"/>
      <c r="B62" s="171" t="s">
        <v>270</v>
      </c>
      <c r="C62" s="164">
        <v>33.875999999999998</v>
      </c>
      <c r="D62" s="164">
        <v>3.9180999999999999</v>
      </c>
      <c r="E62" s="164">
        <v>7.3464</v>
      </c>
      <c r="F62" s="164">
        <v>1.2456</v>
      </c>
      <c r="G62" s="164">
        <v>0.55240999999999996</v>
      </c>
      <c r="H62" s="6"/>
      <c r="I62" s="6"/>
      <c r="J62" s="6" t="s">
        <v>308</v>
      </c>
      <c r="K62" s="164">
        <v>30.347999999999999</v>
      </c>
      <c r="L62" s="164">
        <v>0.77764999999999995</v>
      </c>
      <c r="M62" s="164">
        <v>1.4581</v>
      </c>
      <c r="N62" s="164">
        <v>3.8372999999999999</v>
      </c>
      <c r="O62" s="166">
        <v>0.17022999999999999</v>
      </c>
    </row>
    <row r="63" spans="1:15">
      <c r="A63" s="20"/>
      <c r="B63" s="171" t="s">
        <v>271</v>
      </c>
      <c r="C63" s="164">
        <v>33.853000000000002</v>
      </c>
      <c r="D63" s="164">
        <v>3.9508000000000001</v>
      </c>
      <c r="E63" s="164">
        <v>7.4077999999999999</v>
      </c>
      <c r="F63" s="164">
        <v>1.1093999999999999</v>
      </c>
      <c r="G63" s="164">
        <v>0.49512</v>
      </c>
      <c r="H63" s="6"/>
      <c r="I63" s="6"/>
      <c r="J63" s="6" t="s">
        <v>309</v>
      </c>
      <c r="K63" s="164">
        <v>30.22</v>
      </c>
      <c r="L63" s="164">
        <v>0.67635000000000001</v>
      </c>
      <c r="M63" s="164">
        <v>1.2682</v>
      </c>
      <c r="N63" s="164">
        <v>6.1131000000000002</v>
      </c>
      <c r="O63" s="166">
        <v>0.15201999999999999</v>
      </c>
    </row>
    <row r="64" spans="1:15">
      <c r="A64" s="20"/>
      <c r="B64" s="171" t="s">
        <v>272</v>
      </c>
      <c r="C64" s="164">
        <v>33.829000000000001</v>
      </c>
      <c r="D64" s="164">
        <v>3.9508000000000001</v>
      </c>
      <c r="E64" s="164">
        <v>7.4077999999999999</v>
      </c>
      <c r="F64" s="164">
        <v>1.2262</v>
      </c>
      <c r="G64" s="164">
        <v>0.47636000000000001</v>
      </c>
      <c r="H64" s="6"/>
      <c r="I64" s="6"/>
      <c r="J64" s="6" t="s">
        <v>310</v>
      </c>
      <c r="K64" s="164">
        <v>31.436</v>
      </c>
      <c r="L64" s="164">
        <v>1.8562000000000001</v>
      </c>
      <c r="M64" s="164">
        <v>3.4803999999999999</v>
      </c>
      <c r="N64" s="164">
        <v>2.5792000000000002</v>
      </c>
      <c r="O64" s="166">
        <v>0.18509999999999999</v>
      </c>
    </row>
    <row r="65" spans="1:15">
      <c r="A65" s="20"/>
      <c r="B65" s="171" t="s">
        <v>273</v>
      </c>
      <c r="C65" s="164">
        <v>33.829000000000001</v>
      </c>
      <c r="D65" s="164">
        <v>4.0759999999999996</v>
      </c>
      <c r="E65" s="164">
        <v>7.6425000000000001</v>
      </c>
      <c r="F65" s="164">
        <v>1.9224000000000001</v>
      </c>
      <c r="G65" s="164">
        <v>0.32711000000000001</v>
      </c>
      <c r="H65" s="6"/>
      <c r="I65" s="6"/>
      <c r="J65" s="6" t="s">
        <v>311</v>
      </c>
      <c r="K65" s="164">
        <v>33.82</v>
      </c>
      <c r="L65" s="164">
        <v>3.1970000000000001</v>
      </c>
      <c r="M65" s="164">
        <v>5.9943999999999997</v>
      </c>
      <c r="N65" s="164">
        <v>1.3743000000000001</v>
      </c>
      <c r="O65" s="166">
        <v>0.45467000000000002</v>
      </c>
    </row>
    <row r="66" spans="1:15">
      <c r="A66" s="20"/>
      <c r="B66" s="171" t="s">
        <v>274</v>
      </c>
      <c r="C66" s="164">
        <v>32.046999999999997</v>
      </c>
      <c r="D66" s="164">
        <v>2.3538000000000001</v>
      </c>
      <c r="E66" s="164">
        <v>4.4134000000000002</v>
      </c>
      <c r="F66" s="164">
        <v>2.2755999999999998</v>
      </c>
      <c r="G66" s="164">
        <v>0.17598</v>
      </c>
      <c r="H66" s="6"/>
      <c r="I66" s="6"/>
      <c r="J66" s="6" t="s">
        <v>312</v>
      </c>
      <c r="K66" s="164">
        <v>33.844000000000001</v>
      </c>
      <c r="L66" s="164">
        <v>3.343</v>
      </c>
      <c r="M66" s="164">
        <v>6.2682000000000002</v>
      </c>
      <c r="N66" s="164">
        <v>1.2634000000000001</v>
      </c>
      <c r="O66" s="166">
        <v>0.33673999999999998</v>
      </c>
    </row>
    <row r="67" spans="1:15">
      <c r="A67" s="20"/>
      <c r="B67" s="171" t="s">
        <v>275</v>
      </c>
      <c r="C67" s="164">
        <v>33.811</v>
      </c>
      <c r="D67" s="164">
        <v>3.3371</v>
      </c>
      <c r="E67" s="164">
        <v>6.2569999999999997</v>
      </c>
      <c r="F67" s="164">
        <v>1.2573000000000001</v>
      </c>
      <c r="G67" s="164">
        <v>0.60941000000000001</v>
      </c>
      <c r="H67" s="6"/>
      <c r="I67" s="6"/>
      <c r="J67" s="6" t="s">
        <v>313</v>
      </c>
      <c r="K67" s="164">
        <v>30.989000000000001</v>
      </c>
      <c r="L67" s="164">
        <v>0.56611</v>
      </c>
      <c r="M67" s="164">
        <v>1.0615000000000001</v>
      </c>
      <c r="N67" s="164">
        <v>4.8745000000000003</v>
      </c>
      <c r="O67" s="166">
        <v>0.13841000000000001</v>
      </c>
    </row>
    <row r="68" spans="1:15">
      <c r="A68" s="20"/>
      <c r="B68" s="171" t="s">
        <v>276</v>
      </c>
      <c r="C68" s="164">
        <v>33.805</v>
      </c>
      <c r="D68" s="164">
        <v>3.3012999999999999</v>
      </c>
      <c r="E68" s="164">
        <v>6.1898999999999997</v>
      </c>
      <c r="F68" s="164">
        <v>1.2611000000000001</v>
      </c>
      <c r="G68" s="164">
        <v>0.60792999999999997</v>
      </c>
      <c r="H68" s="6"/>
      <c r="I68" s="6"/>
      <c r="J68" s="6" t="s">
        <v>314</v>
      </c>
      <c r="K68" s="164">
        <v>31.067</v>
      </c>
      <c r="L68" s="164">
        <v>0.82830999999999999</v>
      </c>
      <c r="M68" s="164">
        <v>1.5530999999999999</v>
      </c>
      <c r="N68" s="164">
        <v>3.8159000000000001</v>
      </c>
      <c r="O68" s="166">
        <v>0.19484000000000001</v>
      </c>
    </row>
    <row r="69" spans="1:15">
      <c r="A69" s="20"/>
      <c r="B69" s="171" t="s">
        <v>277</v>
      </c>
      <c r="C69" s="164">
        <v>33.777999999999999</v>
      </c>
      <c r="D69" s="164">
        <v>3.3281000000000001</v>
      </c>
      <c r="E69" s="164">
        <v>6.2401999999999997</v>
      </c>
      <c r="F69" s="164">
        <v>1.2669999999999999</v>
      </c>
      <c r="G69" s="164">
        <v>0.39413999999999999</v>
      </c>
      <c r="H69" s="6"/>
      <c r="I69" s="6"/>
      <c r="J69" s="6" t="s">
        <v>315</v>
      </c>
      <c r="K69" s="164">
        <v>31.495999999999999</v>
      </c>
      <c r="L69" s="164">
        <v>1.3825000000000001</v>
      </c>
      <c r="M69" s="164">
        <v>2.5922000000000001</v>
      </c>
      <c r="N69" s="164">
        <v>2.8868</v>
      </c>
      <c r="O69" s="166">
        <v>0.23258999999999999</v>
      </c>
    </row>
    <row r="70" spans="1:15">
      <c r="A70" s="20"/>
      <c r="B70" s="171" t="s">
        <v>278</v>
      </c>
      <c r="C70" s="164">
        <v>33.348999999999997</v>
      </c>
      <c r="D70" s="164">
        <v>3.4264000000000001</v>
      </c>
      <c r="E70" s="164">
        <v>6.4245999999999999</v>
      </c>
      <c r="F70" s="164">
        <v>1.4471000000000001</v>
      </c>
      <c r="G70" s="164">
        <v>0.43915999999999999</v>
      </c>
      <c r="H70" s="6"/>
      <c r="I70" s="6"/>
      <c r="J70" s="7" t="s">
        <v>316</v>
      </c>
      <c r="K70" s="164">
        <v>33.220999999999997</v>
      </c>
      <c r="L70" s="164">
        <v>3.1105999999999998</v>
      </c>
      <c r="M70" s="164">
        <v>5.8323999999999998</v>
      </c>
      <c r="N70" s="164">
        <v>2.4134000000000002</v>
      </c>
      <c r="O70" s="166">
        <v>0.25028</v>
      </c>
    </row>
    <row r="71" spans="1:15">
      <c r="A71" s="20"/>
      <c r="B71" s="171" t="s">
        <v>279</v>
      </c>
      <c r="C71" s="164">
        <v>32.121000000000002</v>
      </c>
      <c r="D71" s="164">
        <v>2.2883</v>
      </c>
      <c r="E71" s="164">
        <v>4.2904999999999998</v>
      </c>
      <c r="F71" s="164">
        <v>3.5577000000000001</v>
      </c>
      <c r="G71" s="164">
        <v>0.26129000000000002</v>
      </c>
      <c r="H71" s="6"/>
      <c r="I71" s="6"/>
      <c r="J71" s="6"/>
      <c r="K71" s="6"/>
      <c r="L71" s="6"/>
      <c r="M71" s="6"/>
      <c r="N71" s="6"/>
      <c r="O71" s="24"/>
    </row>
    <row r="72" spans="1:15">
      <c r="A72" s="20"/>
      <c r="B72" s="171" t="s">
        <v>280</v>
      </c>
      <c r="C72" s="164">
        <v>33.009</v>
      </c>
      <c r="D72" s="164">
        <v>3.1642000000000001</v>
      </c>
      <c r="E72" s="164">
        <v>5.9329999999999998</v>
      </c>
      <c r="F72" s="164">
        <v>1.4923</v>
      </c>
      <c r="G72" s="164">
        <v>0.33915000000000001</v>
      </c>
      <c r="H72" s="6"/>
      <c r="I72" s="6"/>
      <c r="J72" s="6"/>
      <c r="K72" s="6"/>
      <c r="L72" s="6"/>
      <c r="M72" s="6"/>
      <c r="N72" s="6"/>
      <c r="O72" s="24"/>
    </row>
    <row r="73" spans="1:15">
      <c r="A73" s="15"/>
      <c r="B73" s="170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6"/>
    </row>
  </sheetData>
  <mergeCells count="11">
    <mergeCell ref="I33:O33"/>
    <mergeCell ref="A33:G33"/>
    <mergeCell ref="A27:G27"/>
    <mergeCell ref="I27:O27"/>
    <mergeCell ref="Q26:T26"/>
    <mergeCell ref="A32:O32"/>
    <mergeCell ref="A26:O26"/>
    <mergeCell ref="A1:H1"/>
    <mergeCell ref="A2:B2"/>
    <mergeCell ref="D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53B5-957A-4248-9C2C-B8AD80F272C4}">
  <dimension ref="A1:Y90"/>
  <sheetViews>
    <sheetView topLeftCell="B1" zoomScaleNormal="55" workbookViewId="0">
      <selection activeCell="Q10" sqref="Q10"/>
    </sheetView>
  </sheetViews>
  <sheetFormatPr defaultColWidth="11.42578125" defaultRowHeight="15"/>
  <cols>
    <col min="1" max="1" width="31" style="8" bestFit="1" customWidth="1"/>
    <col min="2" max="3" width="17.85546875" style="8" bestFit="1" customWidth="1"/>
    <col min="4" max="4" width="31" style="8" bestFit="1" customWidth="1"/>
    <col min="5" max="6" width="17.85546875" style="8" bestFit="1" customWidth="1"/>
    <col min="7" max="7" width="31" style="8" bestFit="1" customWidth="1"/>
    <col min="8" max="9" width="17.85546875" style="8" bestFit="1" customWidth="1"/>
    <col min="10" max="10" width="31" style="8" bestFit="1" customWidth="1"/>
    <col min="11" max="12" width="17.85546875" style="8" bestFit="1" customWidth="1"/>
    <col min="13" max="13" width="31" style="8" bestFit="1" customWidth="1"/>
    <col min="14" max="15" width="17.85546875" style="8" bestFit="1" customWidth="1"/>
    <col min="16" max="16" width="11.42578125" style="8"/>
    <col min="17" max="17" width="15.85546875" style="8" bestFit="1" customWidth="1"/>
    <col min="18" max="18" width="17.85546875" style="8" bestFit="1" customWidth="1"/>
    <col min="19" max="19" width="11.42578125" style="8"/>
    <col min="20" max="20" width="14.85546875" style="8" customWidth="1"/>
    <col min="21" max="21" width="11.7109375" style="8" bestFit="1" customWidth="1"/>
    <col min="22" max="23" width="10.42578125" style="8" bestFit="1" customWidth="1"/>
    <col min="24" max="24" width="10.7109375" style="8" bestFit="1" customWidth="1"/>
    <col min="25" max="25" width="10.140625" style="8" bestFit="1" customWidth="1"/>
    <col min="26" max="16384" width="11.42578125" style="8"/>
  </cols>
  <sheetData>
    <row r="1" spans="1:21" ht="15.75">
      <c r="B1" s="293" t="s">
        <v>770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1" ht="15.75">
      <c r="A2" s="287" t="s">
        <v>403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9"/>
      <c r="O2" s="33"/>
      <c r="P2" s="33"/>
      <c r="Q2" s="33"/>
      <c r="R2" s="33"/>
      <c r="S2" s="33"/>
      <c r="T2" s="33"/>
      <c r="U2" s="33"/>
    </row>
    <row r="3" spans="1:21" ht="15.75">
      <c r="A3" s="284" t="s">
        <v>671</v>
      </c>
      <c r="B3" s="286"/>
      <c r="C3" s="5"/>
      <c r="D3" s="284" t="s">
        <v>672</v>
      </c>
      <c r="E3" s="286"/>
      <c r="F3" s="5"/>
      <c r="G3" s="284" t="s">
        <v>674</v>
      </c>
      <c r="H3" s="286"/>
      <c r="I3" s="5"/>
      <c r="J3" s="284" t="s">
        <v>673</v>
      </c>
      <c r="K3" s="286"/>
      <c r="L3" s="5"/>
      <c r="M3" s="284" t="s">
        <v>675</v>
      </c>
      <c r="N3" s="286"/>
      <c r="O3" s="33"/>
      <c r="R3" s="33"/>
      <c r="S3" s="33"/>
      <c r="T3" s="33"/>
      <c r="U3" s="33"/>
    </row>
    <row r="4" spans="1:21" s="12" customFormat="1" ht="45">
      <c r="A4" s="195" t="s">
        <v>461</v>
      </c>
      <c r="B4" s="194" t="s">
        <v>761</v>
      </c>
      <c r="C4" s="11"/>
      <c r="D4" s="9" t="s">
        <v>461</v>
      </c>
      <c r="E4" s="10" t="s">
        <v>766</v>
      </c>
      <c r="F4" s="11"/>
      <c r="G4" s="9" t="s">
        <v>461</v>
      </c>
      <c r="H4" s="10" t="s">
        <v>767</v>
      </c>
      <c r="I4" s="11"/>
      <c r="J4" s="9" t="s">
        <v>461</v>
      </c>
      <c r="K4" s="10" t="s">
        <v>768</v>
      </c>
      <c r="L4" s="11"/>
      <c r="M4" s="9" t="s">
        <v>461</v>
      </c>
      <c r="N4" s="10" t="s">
        <v>769</v>
      </c>
    </row>
    <row r="5" spans="1:21">
      <c r="A5" s="195"/>
      <c r="B5" s="194"/>
      <c r="C5" s="35"/>
      <c r="D5" s="13"/>
      <c r="E5" s="34"/>
      <c r="F5" s="35"/>
      <c r="G5" s="13"/>
      <c r="H5" s="34"/>
      <c r="I5" s="35"/>
      <c r="J5" s="13"/>
      <c r="K5" s="34"/>
      <c r="L5" s="35"/>
      <c r="M5" s="13"/>
      <c r="N5" s="34"/>
    </row>
    <row r="6" spans="1:21">
      <c r="A6" s="195" t="s">
        <v>462</v>
      </c>
      <c r="B6" s="194" t="s">
        <v>762</v>
      </c>
      <c r="C6" s="35"/>
      <c r="D6" s="13" t="s">
        <v>462</v>
      </c>
      <c r="E6" s="34" t="s">
        <v>729</v>
      </c>
      <c r="F6" s="35"/>
      <c r="G6" s="13" t="s">
        <v>462</v>
      </c>
      <c r="H6" s="34" t="s">
        <v>729</v>
      </c>
      <c r="I6" s="35"/>
      <c r="J6" s="13" t="s">
        <v>462</v>
      </c>
      <c r="K6" s="34" t="s">
        <v>729</v>
      </c>
      <c r="L6" s="35"/>
      <c r="M6" s="13" t="s">
        <v>462</v>
      </c>
      <c r="N6" s="34" t="s">
        <v>729</v>
      </c>
    </row>
    <row r="7" spans="1:21">
      <c r="A7" s="195" t="s">
        <v>463</v>
      </c>
      <c r="B7" s="194" t="s">
        <v>463</v>
      </c>
      <c r="C7" s="35"/>
      <c r="D7" s="13" t="s">
        <v>463</v>
      </c>
      <c r="E7" s="34" t="s">
        <v>463</v>
      </c>
      <c r="F7" s="35"/>
      <c r="G7" s="13" t="s">
        <v>463</v>
      </c>
      <c r="H7" s="34" t="s">
        <v>463</v>
      </c>
      <c r="I7" s="35"/>
      <c r="J7" s="13" t="s">
        <v>463</v>
      </c>
      <c r="K7" s="34" t="s">
        <v>463</v>
      </c>
      <c r="L7" s="35"/>
      <c r="M7" s="13" t="s">
        <v>463</v>
      </c>
      <c r="N7" s="34" t="s">
        <v>463</v>
      </c>
    </row>
    <row r="8" spans="1:21">
      <c r="A8" s="195" t="s">
        <v>464</v>
      </c>
      <c r="B8" s="194" t="s">
        <v>763</v>
      </c>
      <c r="C8" s="35"/>
      <c r="D8" s="13" t="s">
        <v>464</v>
      </c>
      <c r="E8" s="34" t="s">
        <v>730</v>
      </c>
      <c r="F8" s="35"/>
      <c r="G8" s="13" t="s">
        <v>464</v>
      </c>
      <c r="H8" s="34" t="s">
        <v>730</v>
      </c>
      <c r="I8" s="35"/>
      <c r="J8" s="13" t="s">
        <v>464</v>
      </c>
      <c r="K8" s="34" t="s">
        <v>730</v>
      </c>
      <c r="L8" s="35"/>
      <c r="M8" s="13" t="s">
        <v>464</v>
      </c>
      <c r="N8" s="34" t="s">
        <v>730</v>
      </c>
    </row>
    <row r="9" spans="1:21">
      <c r="A9" s="195"/>
      <c r="B9" s="194"/>
      <c r="C9" s="35"/>
      <c r="D9" s="13"/>
      <c r="E9" s="34"/>
      <c r="F9" s="35"/>
      <c r="G9" s="13"/>
      <c r="H9" s="34"/>
      <c r="I9" s="35"/>
      <c r="J9" s="13"/>
      <c r="K9" s="34"/>
      <c r="L9" s="35"/>
      <c r="M9" s="13"/>
      <c r="N9" s="34"/>
    </row>
    <row r="10" spans="1:21">
      <c r="A10" s="195" t="s">
        <v>465</v>
      </c>
      <c r="B10" s="194"/>
      <c r="C10" s="35"/>
      <c r="D10" s="13" t="s">
        <v>465</v>
      </c>
      <c r="E10" s="34"/>
      <c r="F10" s="35"/>
      <c r="G10" s="13" t="s">
        <v>465</v>
      </c>
      <c r="H10" s="34"/>
      <c r="I10" s="35"/>
      <c r="J10" s="13" t="s">
        <v>465</v>
      </c>
      <c r="K10" s="34"/>
      <c r="L10" s="35"/>
      <c r="M10" s="13" t="s">
        <v>465</v>
      </c>
      <c r="N10" s="34"/>
    </row>
    <row r="11" spans="1:21">
      <c r="A11" s="195" t="s">
        <v>466</v>
      </c>
      <c r="B11" s="194">
        <v>1.4E-3</v>
      </c>
      <c r="C11" s="35"/>
      <c r="D11" s="13" t="s">
        <v>466</v>
      </c>
      <c r="E11" s="34" t="s">
        <v>487</v>
      </c>
      <c r="F11" s="35"/>
      <c r="G11" s="13" t="s">
        <v>466</v>
      </c>
      <c r="H11" s="34" t="s">
        <v>487</v>
      </c>
      <c r="I11" s="35"/>
      <c r="J11" s="13" t="s">
        <v>466</v>
      </c>
      <c r="K11" s="34" t="s">
        <v>487</v>
      </c>
      <c r="L11" s="35"/>
      <c r="M11" s="13" t="s">
        <v>466</v>
      </c>
      <c r="N11" s="34" t="s">
        <v>487</v>
      </c>
    </row>
    <row r="12" spans="1:21">
      <c r="A12" s="195" t="s">
        <v>467</v>
      </c>
      <c r="B12" s="194" t="s">
        <v>468</v>
      </c>
      <c r="C12" s="35"/>
      <c r="D12" s="13" t="s">
        <v>467</v>
      </c>
      <c r="E12" s="34" t="s">
        <v>468</v>
      </c>
      <c r="F12" s="35"/>
      <c r="G12" s="13" t="s">
        <v>467</v>
      </c>
      <c r="H12" s="34" t="s">
        <v>468</v>
      </c>
      <c r="I12" s="35"/>
      <c r="J12" s="13" t="s">
        <v>467</v>
      </c>
      <c r="K12" s="34" t="s">
        <v>468</v>
      </c>
      <c r="L12" s="35"/>
      <c r="M12" s="13" t="s">
        <v>467</v>
      </c>
      <c r="N12" s="34" t="s">
        <v>468</v>
      </c>
    </row>
    <row r="13" spans="1:21">
      <c r="A13" s="195" t="s">
        <v>469</v>
      </c>
      <c r="B13" s="194" t="s">
        <v>561</v>
      </c>
      <c r="C13" s="35"/>
      <c r="D13" s="13" t="s">
        <v>469</v>
      </c>
      <c r="E13" s="34" t="s">
        <v>486</v>
      </c>
      <c r="F13" s="35"/>
      <c r="G13" s="13" t="s">
        <v>469</v>
      </c>
      <c r="H13" s="34" t="s">
        <v>486</v>
      </c>
      <c r="I13" s="35"/>
      <c r="J13" s="13" t="s">
        <v>469</v>
      </c>
      <c r="K13" s="34" t="s">
        <v>486</v>
      </c>
      <c r="L13" s="35"/>
      <c r="M13" s="13" t="s">
        <v>469</v>
      </c>
      <c r="N13" s="34" t="s">
        <v>486</v>
      </c>
    </row>
    <row r="14" spans="1:21">
      <c r="A14" s="195" t="s">
        <v>471</v>
      </c>
      <c r="B14" s="194" t="s">
        <v>472</v>
      </c>
      <c r="C14" s="35"/>
      <c r="D14" s="13" t="s">
        <v>471</v>
      </c>
      <c r="E14" s="34" t="s">
        <v>472</v>
      </c>
      <c r="F14" s="35"/>
      <c r="G14" s="13" t="s">
        <v>471</v>
      </c>
      <c r="H14" s="34" t="s">
        <v>472</v>
      </c>
      <c r="I14" s="35"/>
      <c r="J14" s="13" t="s">
        <v>471</v>
      </c>
      <c r="K14" s="34" t="s">
        <v>472</v>
      </c>
      <c r="L14" s="35"/>
      <c r="M14" s="13" t="s">
        <v>471</v>
      </c>
      <c r="N14" s="34" t="s">
        <v>472</v>
      </c>
    </row>
    <row r="15" spans="1:21">
      <c r="A15" s="195" t="s">
        <v>473</v>
      </c>
      <c r="B15" s="194" t="s">
        <v>474</v>
      </c>
      <c r="C15" s="35"/>
      <c r="D15" s="13" t="s">
        <v>473</v>
      </c>
      <c r="E15" s="34" t="s">
        <v>474</v>
      </c>
      <c r="F15" s="35"/>
      <c r="G15" s="13" t="s">
        <v>473</v>
      </c>
      <c r="H15" s="34" t="s">
        <v>474</v>
      </c>
      <c r="I15" s="35"/>
      <c r="J15" s="13" t="s">
        <v>473</v>
      </c>
      <c r="K15" s="34" t="s">
        <v>474</v>
      </c>
      <c r="L15" s="35"/>
      <c r="M15" s="13" t="s">
        <v>473</v>
      </c>
      <c r="N15" s="34" t="s">
        <v>474</v>
      </c>
    </row>
    <row r="16" spans="1:21">
      <c r="A16" s="195" t="s">
        <v>475</v>
      </c>
      <c r="B16" s="194" t="s">
        <v>764</v>
      </c>
      <c r="C16" s="35"/>
      <c r="D16" s="13" t="s">
        <v>475</v>
      </c>
      <c r="E16" s="34" t="s">
        <v>498</v>
      </c>
      <c r="F16" s="35"/>
      <c r="G16" s="13" t="s">
        <v>475</v>
      </c>
      <c r="H16" s="34" t="s">
        <v>502</v>
      </c>
      <c r="I16" s="35"/>
      <c r="J16" s="13" t="s">
        <v>475</v>
      </c>
      <c r="K16" s="34" t="s">
        <v>499</v>
      </c>
      <c r="L16" s="35"/>
      <c r="M16" s="13" t="s">
        <v>475</v>
      </c>
      <c r="N16" s="34" t="s">
        <v>505</v>
      </c>
    </row>
    <row r="17" spans="1:25">
      <c r="A17" s="195" t="s">
        <v>476</v>
      </c>
      <c r="B17" s="194">
        <v>143</v>
      </c>
      <c r="C17" s="35"/>
      <c r="D17" s="13" t="s">
        <v>476</v>
      </c>
      <c r="E17" s="34">
        <v>86.5</v>
      </c>
      <c r="F17" s="35"/>
      <c r="G17" s="13" t="s">
        <v>476</v>
      </c>
      <c r="H17" s="34">
        <v>33</v>
      </c>
      <c r="I17" s="35"/>
      <c r="J17" s="13" t="s">
        <v>476</v>
      </c>
      <c r="K17" s="34">
        <v>21</v>
      </c>
      <c r="L17" s="35"/>
      <c r="M17" s="13" t="s">
        <v>476</v>
      </c>
      <c r="N17" s="34">
        <v>0</v>
      </c>
    </row>
    <row r="18" spans="1:25">
      <c r="A18" s="195"/>
      <c r="B18" s="194"/>
      <c r="C18" s="35"/>
      <c r="D18" s="13"/>
      <c r="E18" s="34"/>
      <c r="F18" s="35"/>
      <c r="G18" s="13"/>
      <c r="H18" s="34"/>
      <c r="I18" s="35"/>
      <c r="J18" s="13"/>
      <c r="K18" s="34"/>
      <c r="L18" s="35"/>
      <c r="M18" s="13"/>
      <c r="N18" s="34"/>
    </row>
    <row r="19" spans="1:25">
      <c r="A19" s="195" t="s">
        <v>477</v>
      </c>
      <c r="B19" s="194"/>
      <c r="C19" s="35"/>
      <c r="D19" s="13" t="s">
        <v>477</v>
      </c>
      <c r="E19" s="34"/>
      <c r="F19" s="35"/>
      <c r="G19" s="13" t="s">
        <v>477</v>
      </c>
      <c r="H19" s="34"/>
      <c r="I19" s="35"/>
      <c r="J19" s="13" t="s">
        <v>477</v>
      </c>
      <c r="K19" s="34"/>
      <c r="L19" s="35"/>
      <c r="M19" s="13" t="s">
        <v>477</v>
      </c>
      <c r="N19" s="34"/>
    </row>
    <row r="20" spans="1:25">
      <c r="A20" s="195" t="s">
        <v>478</v>
      </c>
      <c r="B20" s="194" t="s">
        <v>479</v>
      </c>
      <c r="C20" s="35"/>
      <c r="D20" s="13" t="s">
        <v>478</v>
      </c>
      <c r="E20" s="34" t="s">
        <v>497</v>
      </c>
      <c r="F20" s="35"/>
      <c r="G20" s="13" t="s">
        <v>478</v>
      </c>
      <c r="H20" s="34" t="s">
        <v>503</v>
      </c>
      <c r="I20" s="35"/>
      <c r="J20" s="13" t="s">
        <v>478</v>
      </c>
      <c r="K20" s="34" t="s">
        <v>500</v>
      </c>
      <c r="L20" s="35"/>
      <c r="M20" s="13" t="s">
        <v>478</v>
      </c>
      <c r="N20" s="34" t="s">
        <v>506</v>
      </c>
    </row>
    <row r="21" spans="1:25">
      <c r="A21" s="195" t="s">
        <v>480</v>
      </c>
      <c r="B21" s="194" t="s">
        <v>765</v>
      </c>
      <c r="C21" s="35"/>
      <c r="D21" s="13" t="s">
        <v>480</v>
      </c>
      <c r="E21" s="34" t="s">
        <v>496</v>
      </c>
      <c r="F21" s="35"/>
      <c r="G21" s="13" t="s">
        <v>480</v>
      </c>
      <c r="H21" s="34" t="s">
        <v>504</v>
      </c>
      <c r="I21" s="35"/>
      <c r="J21" s="13" t="s">
        <v>480</v>
      </c>
      <c r="K21" s="34" t="s">
        <v>501</v>
      </c>
      <c r="L21" s="35"/>
      <c r="M21" s="13" t="s">
        <v>480</v>
      </c>
      <c r="N21" s="34" t="s">
        <v>507</v>
      </c>
    </row>
    <row r="22" spans="1:25">
      <c r="A22" s="195" t="s">
        <v>481</v>
      </c>
      <c r="B22" s="194">
        <v>-0.32500000000000001</v>
      </c>
      <c r="C22" s="35"/>
      <c r="D22" s="13" t="s">
        <v>481</v>
      </c>
      <c r="E22" s="34">
        <v>2.2749999999999999</v>
      </c>
      <c r="F22" s="35"/>
      <c r="G22" s="13" t="s">
        <v>481</v>
      </c>
      <c r="H22" s="34">
        <v>-1.3859999999999999</v>
      </c>
      <c r="I22" s="35"/>
      <c r="J22" s="13" t="s">
        <v>481</v>
      </c>
      <c r="K22" s="34">
        <v>7.3</v>
      </c>
      <c r="L22" s="35"/>
      <c r="M22" s="13" t="s">
        <v>481</v>
      </c>
      <c r="N22" s="34">
        <v>1.7569999999999999</v>
      </c>
    </row>
    <row r="23" spans="1:25">
      <c r="A23" s="195" t="s">
        <v>482</v>
      </c>
      <c r="B23" s="194">
        <v>-0.45</v>
      </c>
      <c r="C23" s="38"/>
      <c r="D23" s="36" t="s">
        <v>482</v>
      </c>
      <c r="E23" s="37">
        <v>2.2999999999999998</v>
      </c>
      <c r="F23" s="38"/>
      <c r="G23" s="36" t="s">
        <v>482</v>
      </c>
      <c r="H23" s="37">
        <v>-1.351</v>
      </c>
      <c r="I23" s="38"/>
      <c r="J23" s="36" t="s">
        <v>482</v>
      </c>
      <c r="K23" s="37">
        <v>6.625</v>
      </c>
      <c r="L23" s="38"/>
      <c r="M23" s="36" t="s">
        <v>482</v>
      </c>
      <c r="N23" s="37">
        <v>1.657</v>
      </c>
    </row>
    <row r="24" spans="1:25" ht="15.7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5" ht="15.75">
      <c r="A25" s="39"/>
      <c r="B25" s="285" t="s">
        <v>406</v>
      </c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6"/>
      <c r="S25" s="33"/>
      <c r="T25" s="284" t="s">
        <v>460</v>
      </c>
      <c r="U25" s="285"/>
      <c r="V25" s="285"/>
      <c r="W25" s="285"/>
      <c r="X25" s="285"/>
      <c r="Y25" s="286"/>
    </row>
    <row r="26" spans="1:25" ht="60.75">
      <c r="A26" s="40"/>
      <c r="B26" s="295" t="s">
        <v>405</v>
      </c>
      <c r="C26" s="295"/>
      <c r="D26" s="6"/>
      <c r="E26" s="295" t="s">
        <v>359</v>
      </c>
      <c r="F26" s="295"/>
      <c r="G26" s="6"/>
      <c r="H26" s="295" t="s">
        <v>360</v>
      </c>
      <c r="I26" s="295"/>
      <c r="J26" s="6"/>
      <c r="K26" s="295" t="s">
        <v>731</v>
      </c>
      <c r="L26" s="295"/>
      <c r="M26" s="41"/>
      <c r="N26" s="295" t="s">
        <v>384</v>
      </c>
      <c r="O26" s="295"/>
      <c r="P26" s="6"/>
      <c r="Q26" s="6"/>
      <c r="R26" s="42"/>
      <c r="S26" s="43"/>
      <c r="T26" s="44"/>
      <c r="U26" s="283" t="s">
        <v>405</v>
      </c>
      <c r="V26" s="11" t="s">
        <v>359</v>
      </c>
      <c r="W26" s="11" t="s">
        <v>360</v>
      </c>
      <c r="X26" s="11" t="s">
        <v>731</v>
      </c>
      <c r="Y26" s="32" t="s">
        <v>384</v>
      </c>
    </row>
    <row r="27" spans="1:25">
      <c r="A27" s="20"/>
      <c r="B27" s="69" t="s">
        <v>730</v>
      </c>
      <c r="C27" s="69" t="s">
        <v>729</v>
      </c>
      <c r="D27" s="6"/>
      <c r="E27" s="69" t="s">
        <v>730</v>
      </c>
      <c r="F27" s="69" t="s">
        <v>729</v>
      </c>
      <c r="G27" s="6"/>
      <c r="H27" s="69" t="s">
        <v>730</v>
      </c>
      <c r="I27" s="69" t="s">
        <v>729</v>
      </c>
      <c r="J27" s="6"/>
      <c r="K27" s="69" t="s">
        <v>730</v>
      </c>
      <c r="L27" s="69" t="s">
        <v>729</v>
      </c>
      <c r="M27" s="6"/>
      <c r="N27" s="69" t="s">
        <v>730</v>
      </c>
      <c r="O27" s="69" t="s">
        <v>729</v>
      </c>
      <c r="P27" s="6"/>
      <c r="Q27" s="45"/>
      <c r="R27" s="24"/>
      <c r="T27" s="20" t="s">
        <v>387</v>
      </c>
      <c r="U27" s="18">
        <v>7.2482660000000004E-2</v>
      </c>
      <c r="V27" s="6">
        <v>1.947746</v>
      </c>
      <c r="W27" s="6">
        <v>2.4780980000000001</v>
      </c>
      <c r="X27" s="6">
        <v>3.1712099999999999</v>
      </c>
      <c r="Y27" s="24">
        <v>4.99702</v>
      </c>
    </row>
    <row r="28" spans="1:25" ht="15.75">
      <c r="A28" s="23" t="s">
        <v>386</v>
      </c>
      <c r="B28" s="6">
        <f>AVERAGE(B35:B54)</f>
        <v>21.949999999999996</v>
      </c>
      <c r="C28" s="6">
        <f>AVERAGE(C35:C64)</f>
        <v>21.855</v>
      </c>
      <c r="D28" s="46"/>
      <c r="E28" s="6">
        <f>AVERAGE(E35:E54)</f>
        <v>20.5275</v>
      </c>
      <c r="F28" s="6">
        <f>AVERAGE(F35:F64)</f>
        <v>22.625</v>
      </c>
      <c r="G28" s="46"/>
      <c r="H28" s="6">
        <f>AVERAGE(H35:H54)</f>
        <v>27.119999999999997</v>
      </c>
      <c r="I28" s="6">
        <f>AVERAGE(I35:I64)</f>
        <v>33.097777777777779</v>
      </c>
      <c r="J28" s="46"/>
      <c r="K28" s="6">
        <f>AVERAGE(K35:K54)</f>
        <v>0.77080101368043519</v>
      </c>
      <c r="L28" s="6">
        <f>AVERAGE(L35:L64)</f>
        <v>-0.37232592443871709</v>
      </c>
      <c r="M28" s="46"/>
      <c r="N28" s="6">
        <f>AVERAGE(N35:N54)</f>
        <v>-0.63662485247624401</v>
      </c>
      <c r="O28" s="6">
        <f>AVERAGE(O35:O64)</f>
        <v>0.85613881258362068</v>
      </c>
      <c r="P28" s="6"/>
      <c r="Q28" s="46"/>
      <c r="R28" s="24"/>
      <c r="T28" s="20" t="s">
        <v>113</v>
      </c>
      <c r="U28" s="18">
        <v>5.6638399999999998E-2</v>
      </c>
      <c r="V28" s="6">
        <v>0.99990000000000001</v>
      </c>
      <c r="W28" s="6">
        <v>0.99990000000000001</v>
      </c>
      <c r="X28" s="6">
        <v>1</v>
      </c>
      <c r="Y28" s="24">
        <v>1</v>
      </c>
    </row>
    <row r="29" spans="1:25" ht="15.75">
      <c r="A29" s="23" t="s">
        <v>385</v>
      </c>
      <c r="B29" s="6">
        <f>_xlfn.STDEV.S(B34:B63)</f>
        <v>0.3069373328804913</v>
      </c>
      <c r="C29" s="6">
        <f>_xlfn.STDEV.S(C34:C63)</f>
        <v>1.8596705042120911</v>
      </c>
      <c r="D29" s="246"/>
      <c r="E29" s="6">
        <f>_xlfn.STDEV.S(E34:E63)</f>
        <v>0.48326602677156932</v>
      </c>
      <c r="F29" s="6">
        <f>_xlfn.STDEV.S(F34:F63)</f>
        <v>1.4694152015284039</v>
      </c>
      <c r="G29" s="246"/>
      <c r="H29" s="6">
        <f>_xlfn.STDEV.S(H34:H63)</f>
        <v>2.8520721921918208</v>
      </c>
      <c r="I29" s="6">
        <f>_xlfn.STDEV.S(I34:I63)</f>
        <v>1.8717709408542631</v>
      </c>
      <c r="J29" s="246"/>
      <c r="K29" s="6">
        <f>_xlfn.STDEV.S(K34:K63)</f>
        <v>9.8650482081473867E-2</v>
      </c>
      <c r="L29" s="6">
        <f>_xlfn.STDEV.S(L34:L63)</f>
        <v>0.50668577211502441</v>
      </c>
      <c r="M29" s="246"/>
      <c r="N29" s="6">
        <f>_xlfn.STDEV.S(N34:N63)</f>
        <v>0.40709529873994288</v>
      </c>
      <c r="O29" s="6">
        <f>_xlfn.STDEV.S(O34:O63)</f>
        <v>0.11289394652326587</v>
      </c>
      <c r="P29" s="6"/>
      <c r="Q29" s="246"/>
      <c r="R29" s="247"/>
      <c r="S29" s="244"/>
      <c r="T29" s="249"/>
      <c r="U29" s="243"/>
      <c r="V29" s="6"/>
      <c r="W29" s="6"/>
      <c r="X29" s="6"/>
      <c r="Y29" s="24"/>
    </row>
    <row r="30" spans="1:25" ht="15.75">
      <c r="A30" s="26" t="s">
        <v>112</v>
      </c>
      <c r="B30" s="17">
        <f>COUNT(B35:B64)</f>
        <v>20</v>
      </c>
      <c r="C30" s="17">
        <f>COUNT(C35:C64)</f>
        <v>30</v>
      </c>
      <c r="D30" s="47"/>
      <c r="E30" s="17">
        <f>COUNT(E35:E64)</f>
        <v>20</v>
      </c>
      <c r="F30" s="17">
        <f>COUNT(F35:F64)</f>
        <v>30</v>
      </c>
      <c r="G30" s="47"/>
      <c r="H30" s="17">
        <f>COUNT(H35:H64)</f>
        <v>20</v>
      </c>
      <c r="I30" s="17">
        <f>COUNT(I35:I64)</f>
        <v>15</v>
      </c>
      <c r="J30" s="47"/>
      <c r="K30" s="17">
        <f>COUNT(K35:K64)</f>
        <v>20</v>
      </c>
      <c r="L30" s="17">
        <f>COUNT(L35:L64)</f>
        <v>30</v>
      </c>
      <c r="M30" s="47"/>
      <c r="N30" s="17">
        <f>COUNT(N35:N64)</f>
        <v>20</v>
      </c>
      <c r="O30" s="17">
        <f>COUNT(O35:O64)</f>
        <v>30</v>
      </c>
      <c r="P30" s="17"/>
      <c r="Q30" s="47"/>
      <c r="R30" s="48"/>
      <c r="S30" s="33"/>
      <c r="T30" s="49"/>
      <c r="U30" s="47"/>
      <c r="V30" s="17"/>
      <c r="W30" s="17"/>
      <c r="X30" s="17"/>
      <c r="Y30" s="16"/>
    </row>
    <row r="32" spans="1:25" ht="15.75">
      <c r="B32" s="284" t="s">
        <v>404</v>
      </c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6"/>
    </row>
    <row r="33" spans="2:21">
      <c r="B33" s="294" t="s">
        <v>405</v>
      </c>
      <c r="C33" s="295"/>
      <c r="D33" s="6"/>
      <c r="E33" s="295" t="s">
        <v>359</v>
      </c>
      <c r="F33" s="295"/>
      <c r="G33" s="6"/>
      <c r="H33" s="295" t="s">
        <v>360</v>
      </c>
      <c r="I33" s="295"/>
      <c r="J33" s="6"/>
      <c r="K33" s="295" t="s">
        <v>731</v>
      </c>
      <c r="L33" s="295"/>
      <c r="M33" s="41"/>
      <c r="N33" s="295" t="s">
        <v>384</v>
      </c>
      <c r="O33" s="295"/>
      <c r="P33" s="6"/>
      <c r="Q33" s="296" t="s">
        <v>771</v>
      </c>
      <c r="R33" s="297"/>
    </row>
    <row r="34" spans="2:21">
      <c r="B34" s="159" t="s">
        <v>730</v>
      </c>
      <c r="C34" s="69" t="s">
        <v>729</v>
      </c>
      <c r="D34" s="6"/>
      <c r="E34" s="69" t="s">
        <v>730</v>
      </c>
      <c r="F34" s="69" t="s">
        <v>729</v>
      </c>
      <c r="G34" s="6"/>
      <c r="H34" s="69" t="s">
        <v>730</v>
      </c>
      <c r="I34" s="69" t="s">
        <v>729</v>
      </c>
      <c r="J34" s="6"/>
      <c r="K34" s="69" t="s">
        <v>730</v>
      </c>
      <c r="L34" s="69" t="s">
        <v>729</v>
      </c>
      <c r="M34" s="6"/>
      <c r="N34" s="69" t="s">
        <v>730</v>
      </c>
      <c r="O34" s="69" t="s">
        <v>729</v>
      </c>
      <c r="P34" s="45"/>
      <c r="Q34" s="69" t="s">
        <v>730</v>
      </c>
      <c r="R34" s="34" t="s">
        <v>729</v>
      </c>
      <c r="T34" s="50"/>
      <c r="U34" s="50"/>
    </row>
    <row r="35" spans="2:21">
      <c r="B35" s="20">
        <v>21.55</v>
      </c>
      <c r="C35" s="6">
        <v>21.7</v>
      </c>
      <c r="D35" s="6"/>
      <c r="E35" s="6">
        <v>19.899999999999999</v>
      </c>
      <c r="F35" s="6">
        <v>23.6</v>
      </c>
      <c r="G35" s="6"/>
      <c r="H35" s="6">
        <v>27.1</v>
      </c>
      <c r="I35" s="6">
        <v>34.299999999999997</v>
      </c>
      <c r="J35" s="6"/>
      <c r="K35" s="6">
        <v>0.87620656492906002</v>
      </c>
      <c r="L35" s="6">
        <v>-0.66445754496138287</v>
      </c>
      <c r="M35" s="6"/>
      <c r="N35" s="6">
        <v>-0.95617734789753772</v>
      </c>
      <c r="O35" s="6">
        <v>0.93553091173613745</v>
      </c>
      <c r="P35" s="6"/>
      <c r="Q35" s="6">
        <v>0</v>
      </c>
      <c r="R35" s="24">
        <v>1</v>
      </c>
    </row>
    <row r="36" spans="2:21">
      <c r="B36" s="20">
        <v>21.5</v>
      </c>
      <c r="C36" s="6">
        <v>21.8</v>
      </c>
      <c r="D36" s="6"/>
      <c r="E36" s="6">
        <v>20.8</v>
      </c>
      <c r="F36" s="6">
        <v>22.5</v>
      </c>
      <c r="G36" s="6"/>
      <c r="H36" s="6">
        <v>29.6</v>
      </c>
      <c r="I36" s="6">
        <v>33.9</v>
      </c>
      <c r="J36" s="6"/>
      <c r="K36" s="6">
        <v>0.86499828740207418</v>
      </c>
      <c r="L36" s="6">
        <v>-0.53254796212427669</v>
      </c>
      <c r="M36" s="6"/>
      <c r="N36" s="6">
        <v>-0.86706300158395322</v>
      </c>
      <c r="O36" s="6">
        <v>0.89386620056777888</v>
      </c>
      <c r="P36" s="6"/>
      <c r="Q36" s="6">
        <v>0</v>
      </c>
      <c r="R36" s="24">
        <v>1</v>
      </c>
    </row>
    <row r="37" spans="2:21">
      <c r="B37" s="20">
        <v>21.9</v>
      </c>
      <c r="C37" s="6">
        <v>22.15</v>
      </c>
      <c r="D37" s="6"/>
      <c r="E37" s="6">
        <v>20.100000000000001</v>
      </c>
      <c r="F37" s="6">
        <v>23</v>
      </c>
      <c r="G37" s="6"/>
      <c r="H37" s="6">
        <v>23.8</v>
      </c>
      <c r="I37" s="6">
        <v>34.1</v>
      </c>
      <c r="J37" s="6"/>
      <c r="K37" s="6">
        <v>0.75912487227141368</v>
      </c>
      <c r="L37" s="6">
        <v>-0.7036309670169929</v>
      </c>
      <c r="M37" s="6"/>
      <c r="N37" s="6">
        <v>-0.86927400660099452</v>
      </c>
      <c r="O37" s="6">
        <v>0.75870017161865178</v>
      </c>
      <c r="P37" s="6"/>
      <c r="Q37" s="6">
        <v>0</v>
      </c>
      <c r="R37" s="24">
        <v>1</v>
      </c>
    </row>
    <row r="38" spans="2:21">
      <c r="B38" s="20">
        <v>21.7</v>
      </c>
      <c r="C38" s="6">
        <v>22.5</v>
      </c>
      <c r="D38" s="6"/>
      <c r="E38" s="6">
        <v>20.2</v>
      </c>
      <c r="F38" s="6">
        <v>22.9</v>
      </c>
      <c r="G38" s="6"/>
      <c r="H38" s="6">
        <v>23.5</v>
      </c>
      <c r="I38" s="6">
        <v>30.7</v>
      </c>
      <c r="J38" s="6"/>
      <c r="K38" s="6">
        <v>0.81328907732604849</v>
      </c>
      <c r="L38" s="6">
        <v>-0.43567608455688417</v>
      </c>
      <c r="M38" s="6"/>
      <c r="N38" s="6">
        <v>-0.63140929096917842</v>
      </c>
      <c r="O38" s="6">
        <v>0.69776312237881077</v>
      </c>
      <c r="P38" s="6"/>
      <c r="Q38" s="6">
        <v>0</v>
      </c>
      <c r="R38" s="24">
        <v>1</v>
      </c>
    </row>
    <row r="39" spans="2:21">
      <c r="B39" s="20">
        <v>22.1</v>
      </c>
      <c r="C39" s="6">
        <v>21.25</v>
      </c>
      <c r="D39" s="6"/>
      <c r="E39" s="6">
        <v>20.5</v>
      </c>
      <c r="F39" s="6">
        <v>20</v>
      </c>
      <c r="G39" s="6"/>
      <c r="H39" s="6">
        <v>26.2</v>
      </c>
      <c r="I39" s="6">
        <v>28.6</v>
      </c>
      <c r="J39" s="6"/>
      <c r="K39" s="6">
        <v>0.76791897991468883</v>
      </c>
      <c r="L39" s="6">
        <v>0.68489449660582447</v>
      </c>
      <c r="M39" s="6"/>
      <c r="N39" s="6">
        <v>-0.94773051787282525</v>
      </c>
      <c r="O39" s="6">
        <v>0.58945600467913795</v>
      </c>
      <c r="P39" s="6"/>
      <c r="Q39" s="6">
        <v>0</v>
      </c>
      <c r="R39" s="24">
        <v>0</v>
      </c>
    </row>
    <row r="40" spans="2:21">
      <c r="B40" s="20">
        <v>21.75</v>
      </c>
      <c r="C40" s="6">
        <v>20.8</v>
      </c>
      <c r="D40" s="6"/>
      <c r="E40" s="6">
        <v>20.3</v>
      </c>
      <c r="F40" s="6">
        <v>23.4</v>
      </c>
      <c r="G40" s="6"/>
      <c r="H40" s="6">
        <v>25</v>
      </c>
      <c r="I40" s="6">
        <v>34</v>
      </c>
      <c r="J40" s="6"/>
      <c r="K40" s="6">
        <v>0.82163833487408511</v>
      </c>
      <c r="L40" s="6">
        <v>-0.5485967995740485</v>
      </c>
      <c r="M40" s="6"/>
      <c r="N40" s="6">
        <v>-0.65919788308352889</v>
      </c>
      <c r="O40" s="6">
        <v>0.93725919834403992</v>
      </c>
      <c r="P40" s="6"/>
      <c r="Q40" s="6">
        <v>0</v>
      </c>
      <c r="R40" s="24">
        <v>1</v>
      </c>
    </row>
    <row r="41" spans="2:21">
      <c r="B41" s="20">
        <v>21.7</v>
      </c>
      <c r="C41" s="6">
        <v>21.4</v>
      </c>
      <c r="D41" s="6"/>
      <c r="E41" s="6">
        <v>21.2</v>
      </c>
      <c r="F41" s="6">
        <v>22.55</v>
      </c>
      <c r="G41" s="6"/>
      <c r="H41" s="6">
        <v>26.3</v>
      </c>
      <c r="I41" s="6">
        <v>33.9</v>
      </c>
      <c r="J41" s="6"/>
      <c r="K41" s="6">
        <v>0.79025536751138226</v>
      </c>
      <c r="L41" s="6">
        <v>-0.66685620290276915</v>
      </c>
      <c r="M41" s="6"/>
      <c r="N41" s="6">
        <v>-0.90226152671895721</v>
      </c>
      <c r="O41" s="6">
        <v>0.85015739317242733</v>
      </c>
      <c r="P41" s="6"/>
      <c r="Q41" s="6">
        <v>0</v>
      </c>
      <c r="R41" s="24">
        <v>1</v>
      </c>
    </row>
    <row r="42" spans="2:21">
      <c r="B42" s="20">
        <v>22.3</v>
      </c>
      <c r="C42" s="6">
        <v>21.2</v>
      </c>
      <c r="D42" s="6"/>
      <c r="E42" s="6">
        <v>20.75</v>
      </c>
      <c r="F42" s="6">
        <v>22.3</v>
      </c>
      <c r="G42" s="6"/>
      <c r="H42" s="6">
        <v>26.6</v>
      </c>
      <c r="I42" s="6">
        <v>34</v>
      </c>
      <c r="J42" s="6"/>
      <c r="K42" s="6">
        <v>0.77393495229361153</v>
      </c>
      <c r="L42" s="6">
        <v>-0.73321349043009776</v>
      </c>
      <c r="M42" s="6"/>
      <c r="N42" s="6">
        <v>-0.94838417603293812</v>
      </c>
      <c r="O42" s="6">
        <v>0.91172840890623719</v>
      </c>
      <c r="P42" s="6"/>
      <c r="Q42" s="6">
        <v>0</v>
      </c>
      <c r="R42" s="24">
        <v>1</v>
      </c>
    </row>
    <row r="43" spans="2:21">
      <c r="B43" s="20">
        <v>21.7</v>
      </c>
      <c r="C43" s="6">
        <v>20.6</v>
      </c>
      <c r="D43" s="6"/>
      <c r="E43" s="6">
        <v>20</v>
      </c>
      <c r="F43" s="6">
        <v>22.75</v>
      </c>
      <c r="G43" s="6"/>
      <c r="H43" s="6">
        <v>26.8</v>
      </c>
      <c r="I43" s="6">
        <v>34</v>
      </c>
      <c r="J43" s="6"/>
      <c r="K43" s="6">
        <v>0.90890363505798</v>
      </c>
      <c r="L43" s="6">
        <v>-0.4317445392996942</v>
      </c>
      <c r="M43" s="6"/>
      <c r="N43" s="6">
        <v>-0.95049162426337952</v>
      </c>
      <c r="O43" s="6">
        <v>0.91178333778929122</v>
      </c>
      <c r="P43" s="6"/>
      <c r="Q43" s="6">
        <v>0</v>
      </c>
      <c r="R43" s="24">
        <v>1</v>
      </c>
    </row>
    <row r="44" spans="2:21">
      <c r="B44" s="20">
        <v>21.8</v>
      </c>
      <c r="C44" s="6">
        <v>21.1</v>
      </c>
      <c r="D44" s="6"/>
      <c r="E44" s="6">
        <v>19.899999999999999</v>
      </c>
      <c r="F44" s="6">
        <v>19.899999999999999</v>
      </c>
      <c r="G44" s="6"/>
      <c r="H44" s="6">
        <v>27.8</v>
      </c>
      <c r="I44" s="6">
        <v>29.45</v>
      </c>
      <c r="J44" s="6"/>
      <c r="K44" s="6">
        <v>0.84978018586947968</v>
      </c>
      <c r="L44" s="6">
        <v>0.67460743658293876</v>
      </c>
      <c r="M44" s="6"/>
      <c r="N44" s="6">
        <v>-0.9433816453470717</v>
      </c>
      <c r="O44" s="6">
        <v>0.52734582239113426</v>
      </c>
      <c r="P44" s="6"/>
      <c r="Q44" s="6">
        <v>0</v>
      </c>
      <c r="R44" s="24">
        <v>0</v>
      </c>
    </row>
    <row r="45" spans="2:21">
      <c r="B45" s="20">
        <v>22</v>
      </c>
      <c r="C45" s="6">
        <v>20.95</v>
      </c>
      <c r="D45" s="6"/>
      <c r="E45" s="6">
        <v>20.6</v>
      </c>
      <c r="F45" s="6">
        <v>22.6</v>
      </c>
      <c r="G45" s="6"/>
      <c r="H45" s="6">
        <v>24.5</v>
      </c>
      <c r="I45" s="6">
        <v>34.049999999999997</v>
      </c>
      <c r="J45" s="6"/>
      <c r="K45" s="6">
        <v>0.76053395616890618</v>
      </c>
      <c r="L45" s="6">
        <v>-0.64979773843335986</v>
      </c>
      <c r="M45" s="6"/>
      <c r="N45" s="6">
        <v>-0.81652305282049631</v>
      </c>
      <c r="O45" s="6">
        <v>0.95326303292426018</v>
      </c>
      <c r="P45" s="6"/>
      <c r="Q45" s="6">
        <v>0</v>
      </c>
      <c r="R45" s="24">
        <v>1</v>
      </c>
    </row>
    <row r="46" spans="2:21">
      <c r="B46" s="20">
        <v>22.25</v>
      </c>
      <c r="C46" s="6">
        <v>21.4</v>
      </c>
      <c r="D46" s="6"/>
      <c r="E46" s="6">
        <v>19.899999999999999</v>
      </c>
      <c r="F46" s="6">
        <v>20</v>
      </c>
      <c r="G46" s="6"/>
      <c r="H46" s="6">
        <v>24.1</v>
      </c>
      <c r="I46" s="6">
        <v>33.4</v>
      </c>
      <c r="J46" s="6"/>
      <c r="K46" s="6">
        <v>0.8485236101831124</v>
      </c>
      <c r="L46" s="6">
        <v>0.49675849262517019</v>
      </c>
      <c r="M46" s="6"/>
      <c r="N46" s="6">
        <v>0.12588420784791621</v>
      </c>
      <c r="O46" s="6">
        <v>0.90917338135423598</v>
      </c>
      <c r="P46" s="6"/>
      <c r="Q46" s="6">
        <v>0</v>
      </c>
      <c r="R46" s="24">
        <v>0</v>
      </c>
    </row>
    <row r="47" spans="2:21">
      <c r="B47" s="20">
        <v>21.9</v>
      </c>
      <c r="C47" s="6">
        <v>21.8</v>
      </c>
      <c r="D47" s="6"/>
      <c r="E47" s="6">
        <v>20.7</v>
      </c>
      <c r="F47" s="6">
        <v>22.5</v>
      </c>
      <c r="G47" s="6"/>
      <c r="H47" s="6">
        <v>27.4</v>
      </c>
      <c r="I47" s="6">
        <v>33.9</v>
      </c>
      <c r="J47" s="6"/>
      <c r="K47" s="6">
        <v>0.81023401821957952</v>
      </c>
      <c r="L47" s="6">
        <v>-0.62926104357193302</v>
      </c>
      <c r="M47" s="6"/>
      <c r="N47" s="6">
        <v>-0.89911655941248569</v>
      </c>
      <c r="O47" s="6">
        <v>0.94804181454459791</v>
      </c>
      <c r="P47" s="6"/>
      <c r="Q47" s="6">
        <v>0</v>
      </c>
      <c r="R47" s="24">
        <v>1</v>
      </c>
    </row>
    <row r="48" spans="2:21">
      <c r="B48" s="20">
        <v>21.8</v>
      </c>
      <c r="C48" s="6">
        <v>21</v>
      </c>
      <c r="D48" s="6"/>
      <c r="E48" s="6">
        <v>20.7</v>
      </c>
      <c r="F48" s="6">
        <v>22.6</v>
      </c>
      <c r="G48" s="6"/>
      <c r="H48" s="6">
        <v>27.5</v>
      </c>
      <c r="I48" s="6">
        <v>34.1</v>
      </c>
      <c r="J48" s="6"/>
      <c r="K48" s="6">
        <v>0.84118035282600501</v>
      </c>
      <c r="L48" s="6">
        <v>-0.64320095905743668</v>
      </c>
      <c r="M48" s="6"/>
      <c r="N48" s="6">
        <v>-0.90105583855756488</v>
      </c>
      <c r="O48" s="6">
        <v>0.97361236432018428</v>
      </c>
      <c r="P48" s="6"/>
      <c r="Q48" s="6">
        <v>0</v>
      </c>
      <c r="R48" s="24">
        <v>1</v>
      </c>
    </row>
    <row r="49" spans="2:18">
      <c r="B49" s="20">
        <v>22.3</v>
      </c>
      <c r="C49" s="6">
        <v>21.6</v>
      </c>
      <c r="D49" s="6"/>
      <c r="E49" s="6">
        <v>20.5</v>
      </c>
      <c r="F49" s="6">
        <v>22.7</v>
      </c>
      <c r="G49" s="6"/>
      <c r="H49" s="6">
        <v>25.5</v>
      </c>
      <c r="I49" s="6">
        <v>34.066666666666663</v>
      </c>
      <c r="J49" s="6"/>
      <c r="K49" s="6">
        <v>0.61025224355803498</v>
      </c>
      <c r="L49" s="6">
        <v>-0.66751999097012149</v>
      </c>
      <c r="M49" s="6"/>
      <c r="N49" s="6">
        <v>-0.50439124802199797</v>
      </c>
      <c r="O49" s="6">
        <v>0.95480866392424169</v>
      </c>
      <c r="P49" s="6"/>
      <c r="Q49" s="6">
        <v>0</v>
      </c>
      <c r="R49" s="24">
        <v>1</v>
      </c>
    </row>
    <row r="50" spans="2:18">
      <c r="B50" s="20">
        <v>22.7</v>
      </c>
      <c r="C50" s="6">
        <v>30.8</v>
      </c>
      <c r="D50" s="6"/>
      <c r="E50" s="6">
        <v>21.7</v>
      </c>
      <c r="F50" s="6">
        <v>25.5</v>
      </c>
      <c r="G50" s="6"/>
      <c r="H50" s="6">
        <v>30.6</v>
      </c>
      <c r="I50" s="6"/>
      <c r="J50" s="6"/>
      <c r="K50" s="6">
        <v>0.51052425674684365</v>
      </c>
      <c r="L50" s="6">
        <v>-0.19987674817500992</v>
      </c>
      <c r="M50" s="6"/>
      <c r="N50" s="6">
        <v>-0.18936113009832178</v>
      </c>
      <c r="O50" s="6">
        <v>0.85509220897006899</v>
      </c>
      <c r="P50" s="6"/>
      <c r="Q50" s="6">
        <v>0</v>
      </c>
      <c r="R50" s="24">
        <v>1</v>
      </c>
    </row>
    <row r="51" spans="2:18">
      <c r="B51" s="20">
        <v>21.9</v>
      </c>
      <c r="C51" s="6">
        <v>20.95</v>
      </c>
      <c r="D51" s="6"/>
      <c r="E51" s="6">
        <v>21.1</v>
      </c>
      <c r="F51" s="6">
        <v>23.7</v>
      </c>
      <c r="G51" s="6"/>
      <c r="H51" s="6">
        <v>24.6</v>
      </c>
      <c r="I51" s="6"/>
      <c r="J51" s="6"/>
      <c r="K51" s="6">
        <v>0.7732192450349501</v>
      </c>
      <c r="L51" s="6">
        <v>-0.59212413665189545</v>
      </c>
      <c r="M51" s="6"/>
      <c r="N51" s="6">
        <v>-0.86368933181155483</v>
      </c>
      <c r="O51" s="6">
        <v>0.91043376356228012</v>
      </c>
      <c r="P51" s="6"/>
      <c r="Q51" s="6">
        <v>0</v>
      </c>
      <c r="R51" s="24">
        <v>1</v>
      </c>
    </row>
    <row r="52" spans="2:18">
      <c r="B52" s="20">
        <v>21.7</v>
      </c>
      <c r="C52" s="6">
        <v>21.900000000000002</v>
      </c>
      <c r="D52" s="6"/>
      <c r="E52" s="6">
        <v>20.3</v>
      </c>
      <c r="F52" s="6">
        <v>25.900000000000002</v>
      </c>
      <c r="G52" s="6"/>
      <c r="H52" s="6">
        <v>32.4</v>
      </c>
      <c r="I52" s="6"/>
      <c r="J52" s="6"/>
      <c r="K52" s="6">
        <v>0.72160562832309039</v>
      </c>
      <c r="L52" s="6">
        <v>-0.58784109198231105</v>
      </c>
      <c r="M52" s="6"/>
      <c r="N52" s="6">
        <v>0.40454157911673183</v>
      </c>
      <c r="O52" s="6">
        <v>0.88141233391839169</v>
      </c>
      <c r="P52" s="6"/>
      <c r="Q52" s="6">
        <v>0</v>
      </c>
      <c r="R52" s="24">
        <v>1</v>
      </c>
    </row>
    <row r="53" spans="2:18">
      <c r="B53" s="20">
        <v>22.15</v>
      </c>
      <c r="C53" s="6">
        <v>21.7</v>
      </c>
      <c r="D53" s="6"/>
      <c r="E53" s="6">
        <v>20.399999999999999</v>
      </c>
      <c r="F53" s="6">
        <v>22.8</v>
      </c>
      <c r="G53" s="6"/>
      <c r="H53" s="6">
        <v>29</v>
      </c>
      <c r="I53" s="6"/>
      <c r="J53" s="6"/>
      <c r="K53" s="6">
        <v>0.6660345400084875</v>
      </c>
      <c r="L53" s="6">
        <v>-0.5284133750374993</v>
      </c>
      <c r="M53" s="6"/>
      <c r="N53" s="6">
        <v>-0.26322285804862339</v>
      </c>
      <c r="O53" s="6">
        <v>0.80974302966780276</v>
      </c>
      <c r="P53" s="6"/>
      <c r="Q53" s="6">
        <v>0</v>
      </c>
      <c r="R53" s="24">
        <v>1</v>
      </c>
    </row>
    <row r="54" spans="2:18">
      <c r="B54" s="20">
        <v>22.3</v>
      </c>
      <c r="C54" s="6">
        <v>21</v>
      </c>
      <c r="D54" s="6"/>
      <c r="E54" s="6">
        <v>21</v>
      </c>
      <c r="F54" s="6">
        <v>23.400000000000002</v>
      </c>
      <c r="G54" s="6"/>
      <c r="H54" s="6">
        <v>34.1</v>
      </c>
      <c r="I54" s="6"/>
      <c r="J54" s="6"/>
      <c r="K54" s="6">
        <v>0.64786216508986871</v>
      </c>
      <c r="L54" s="6">
        <v>-0.41177849391936738</v>
      </c>
      <c r="M54" s="6"/>
      <c r="N54" s="6">
        <v>-0.15019179734811977</v>
      </c>
      <c r="O54" s="6">
        <v>0.95480939959653233</v>
      </c>
      <c r="P54" s="6"/>
      <c r="Q54" s="6">
        <v>0</v>
      </c>
      <c r="R54" s="24">
        <v>1</v>
      </c>
    </row>
    <row r="55" spans="2:18">
      <c r="B55" s="20"/>
      <c r="C55" s="6">
        <v>21.55</v>
      </c>
      <c r="D55" s="6"/>
      <c r="E55" s="6"/>
      <c r="F55" s="6">
        <v>23.6</v>
      </c>
      <c r="G55" s="6"/>
      <c r="H55" s="6"/>
      <c r="I55" s="6"/>
      <c r="J55" s="6"/>
      <c r="K55" s="18"/>
      <c r="L55" s="6">
        <v>-0.6306457048267563</v>
      </c>
      <c r="M55" s="18"/>
      <c r="N55" s="18"/>
      <c r="O55" s="6">
        <v>0.89015288708323026</v>
      </c>
      <c r="P55" s="6"/>
      <c r="Q55" s="6"/>
      <c r="R55" s="24">
        <v>1</v>
      </c>
    </row>
    <row r="56" spans="2:18">
      <c r="B56" s="20"/>
      <c r="C56" s="6">
        <v>21.6</v>
      </c>
      <c r="D56" s="6"/>
      <c r="E56" s="6"/>
      <c r="F56" s="6">
        <v>22.6</v>
      </c>
      <c r="G56" s="6"/>
      <c r="H56" s="6"/>
      <c r="I56" s="6"/>
      <c r="J56" s="6"/>
      <c r="K56" s="18"/>
      <c r="L56" s="6">
        <v>-0.62741417317434756</v>
      </c>
      <c r="M56" s="18"/>
      <c r="N56" s="18"/>
      <c r="O56" s="6">
        <v>0.86637573423864267</v>
      </c>
      <c r="P56" s="6"/>
      <c r="Q56" s="6"/>
      <c r="R56" s="24">
        <v>1</v>
      </c>
    </row>
    <row r="57" spans="2:18">
      <c r="B57" s="20"/>
      <c r="C57" s="6">
        <v>20.9</v>
      </c>
      <c r="D57" s="6"/>
      <c r="E57" s="6"/>
      <c r="F57" s="6">
        <v>20</v>
      </c>
      <c r="G57" s="6"/>
      <c r="H57" s="6"/>
      <c r="I57" s="6"/>
      <c r="J57" s="6"/>
      <c r="K57" s="18"/>
      <c r="L57" s="6">
        <v>0.8331822964171659</v>
      </c>
      <c r="M57" s="18"/>
      <c r="N57" s="18"/>
      <c r="O57" s="6">
        <v>0.76720443390945325</v>
      </c>
      <c r="P57" s="6"/>
      <c r="Q57" s="6"/>
      <c r="R57" s="24">
        <v>0</v>
      </c>
    </row>
    <row r="58" spans="2:18">
      <c r="B58" s="20"/>
      <c r="C58" s="6">
        <v>21.5</v>
      </c>
      <c r="D58" s="6"/>
      <c r="E58" s="6"/>
      <c r="F58" s="6">
        <v>22.85</v>
      </c>
      <c r="G58" s="6"/>
      <c r="H58" s="6"/>
      <c r="I58" s="6"/>
      <c r="J58" s="6"/>
      <c r="K58" s="18"/>
      <c r="L58" s="6">
        <v>-0.61533371803104908</v>
      </c>
      <c r="M58" s="18"/>
      <c r="N58" s="18"/>
      <c r="O58" s="6">
        <v>0.7927000791743144</v>
      </c>
      <c r="P58" s="6"/>
      <c r="Q58" s="6"/>
      <c r="R58" s="24">
        <v>1</v>
      </c>
    </row>
    <row r="59" spans="2:18">
      <c r="B59" s="20"/>
      <c r="C59" s="6">
        <v>21.9</v>
      </c>
      <c r="D59" s="6"/>
      <c r="E59" s="6"/>
      <c r="F59" s="6">
        <v>23.1</v>
      </c>
      <c r="G59" s="6"/>
      <c r="H59" s="6"/>
      <c r="I59" s="6"/>
      <c r="J59" s="6"/>
      <c r="K59" s="18"/>
      <c r="L59" s="6">
        <v>-0.68401204240061619</v>
      </c>
      <c r="M59" s="18"/>
      <c r="N59" s="18"/>
      <c r="O59" s="6">
        <v>0.81937050282555124</v>
      </c>
      <c r="P59" s="6"/>
      <c r="Q59" s="6"/>
      <c r="R59" s="24">
        <v>1</v>
      </c>
    </row>
    <row r="60" spans="2:18">
      <c r="B60" s="20"/>
      <c r="C60" s="6">
        <v>21.7</v>
      </c>
      <c r="D60" s="6"/>
      <c r="E60" s="6"/>
      <c r="F60" s="6">
        <v>22.7</v>
      </c>
      <c r="G60" s="6"/>
      <c r="H60" s="6"/>
      <c r="I60" s="6"/>
      <c r="J60" s="6"/>
      <c r="K60" s="18"/>
      <c r="L60" s="6">
        <v>-0.63791946495868002</v>
      </c>
      <c r="M60" s="18"/>
      <c r="N60" s="18"/>
      <c r="O60" s="6">
        <v>0.9020461594883693</v>
      </c>
      <c r="P60" s="6"/>
      <c r="Q60" s="6"/>
      <c r="R60" s="24">
        <v>1</v>
      </c>
    </row>
    <row r="61" spans="2:18">
      <c r="B61" s="20"/>
      <c r="C61" s="6">
        <v>24.4</v>
      </c>
      <c r="D61" s="6"/>
      <c r="E61" s="6"/>
      <c r="F61" s="6">
        <v>19.899999999999999</v>
      </c>
      <c r="G61" s="6"/>
      <c r="H61" s="6"/>
      <c r="I61" s="6"/>
      <c r="J61" s="6"/>
      <c r="K61" s="18"/>
      <c r="L61" s="6">
        <v>0.79750440794363198</v>
      </c>
      <c r="M61" s="18"/>
      <c r="N61" s="18"/>
      <c r="O61" s="6">
        <v>0.8567950887828808</v>
      </c>
      <c r="P61" s="6"/>
      <c r="Q61" s="6"/>
      <c r="R61" s="24">
        <v>0</v>
      </c>
    </row>
    <row r="62" spans="2:18">
      <c r="B62" s="20"/>
      <c r="C62" s="6">
        <v>20.9</v>
      </c>
      <c r="D62" s="6"/>
      <c r="E62" s="6"/>
      <c r="F62" s="6">
        <v>23.1</v>
      </c>
      <c r="G62" s="6"/>
      <c r="H62" s="6"/>
      <c r="I62" s="6"/>
      <c r="J62" s="6"/>
      <c r="K62" s="18"/>
      <c r="L62" s="6">
        <v>-0.56989275755158186</v>
      </c>
      <c r="M62" s="18"/>
      <c r="N62" s="18"/>
      <c r="O62" s="6">
        <v>0.97882130207737283</v>
      </c>
      <c r="P62" s="6"/>
      <c r="Q62" s="6"/>
      <c r="R62" s="24">
        <v>1</v>
      </c>
    </row>
    <row r="63" spans="2:18">
      <c r="B63" s="20"/>
      <c r="C63" s="6">
        <v>22</v>
      </c>
      <c r="D63" s="6"/>
      <c r="E63" s="6"/>
      <c r="F63" s="6">
        <v>23.5</v>
      </c>
      <c r="G63" s="6"/>
      <c r="H63" s="6"/>
      <c r="I63" s="6"/>
      <c r="J63" s="6"/>
      <c r="K63" s="18"/>
      <c r="L63" s="6">
        <v>-0.64049339111595094</v>
      </c>
      <c r="M63" s="18"/>
      <c r="N63" s="18"/>
      <c r="O63" s="6">
        <v>0.67850711316086354</v>
      </c>
      <c r="P63" s="6"/>
      <c r="Q63" s="6"/>
      <c r="R63" s="24">
        <v>1</v>
      </c>
    </row>
    <row r="64" spans="2:18">
      <c r="B64" s="20"/>
      <c r="C64" s="6">
        <v>21.6</v>
      </c>
      <c r="D64" s="6"/>
      <c r="E64" s="6"/>
      <c r="F64" s="6">
        <v>22.8</v>
      </c>
      <c r="G64" s="6"/>
      <c r="H64" s="6"/>
      <c r="I64" s="6"/>
      <c r="J64" s="6"/>
      <c r="K64" s="18"/>
      <c r="L64" s="6">
        <v>-0.62447644261218405</v>
      </c>
      <c r="M64" s="18"/>
      <c r="N64" s="18"/>
      <c r="O64" s="6">
        <v>0.96821051240170841</v>
      </c>
      <c r="P64" s="6"/>
      <c r="Q64" s="6"/>
      <c r="R64" s="24">
        <v>1</v>
      </c>
    </row>
    <row r="65" spans="2:18"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6"/>
    </row>
    <row r="71" spans="2:18" ht="15.75">
      <c r="B71"/>
      <c r="C71"/>
      <c r="D71"/>
    </row>
    <row r="72" spans="2:18" ht="15.75">
      <c r="B72"/>
      <c r="C72"/>
      <c r="D72"/>
    </row>
    <row r="73" spans="2:18" ht="15.75">
      <c r="B73"/>
      <c r="C73"/>
      <c r="D73"/>
    </row>
    <row r="74" spans="2:18" ht="15.75">
      <c r="B74"/>
      <c r="C74"/>
      <c r="D74"/>
    </row>
    <row r="75" spans="2:18" ht="15.75">
      <c r="B75"/>
      <c r="C75"/>
      <c r="D75"/>
    </row>
    <row r="76" spans="2:18" ht="15.75">
      <c r="B76"/>
      <c r="C76"/>
      <c r="D76"/>
    </row>
    <row r="77" spans="2:18" ht="15.75">
      <c r="B77"/>
      <c r="C77"/>
      <c r="D77"/>
    </row>
    <row r="78" spans="2:18" ht="15.75">
      <c r="B78"/>
      <c r="C78"/>
      <c r="D78"/>
    </row>
    <row r="79" spans="2:18" ht="15.75">
      <c r="B79"/>
      <c r="C79"/>
      <c r="D79"/>
    </row>
    <row r="80" spans="2:18" ht="15.75">
      <c r="B80"/>
      <c r="C80"/>
      <c r="D80"/>
    </row>
    <row r="81" spans="2:4" ht="15.75">
      <c r="B81"/>
      <c r="C81"/>
      <c r="D81"/>
    </row>
    <row r="82" spans="2:4" ht="15.75">
      <c r="B82"/>
      <c r="C82"/>
      <c r="D82"/>
    </row>
    <row r="83" spans="2:4" ht="15.75">
      <c r="B83"/>
      <c r="C83"/>
      <c r="D83"/>
    </row>
    <row r="84" spans="2:4" ht="15.75">
      <c r="B84"/>
      <c r="C84"/>
      <c r="D84"/>
    </row>
    <row r="85" spans="2:4" ht="15.75">
      <c r="B85"/>
      <c r="C85"/>
      <c r="D85"/>
    </row>
    <row r="86" spans="2:4" ht="15.75">
      <c r="B86"/>
      <c r="C86"/>
      <c r="D86"/>
    </row>
    <row r="87" spans="2:4" ht="15.75">
      <c r="B87"/>
      <c r="C87"/>
      <c r="D87"/>
    </row>
    <row r="88" spans="2:4" ht="15.75">
      <c r="B88"/>
      <c r="C88"/>
      <c r="D88"/>
    </row>
    <row r="89" spans="2:4" ht="15.75">
      <c r="B89"/>
      <c r="C89"/>
      <c r="D89"/>
    </row>
    <row r="90" spans="2:4" ht="15.75">
      <c r="B90"/>
      <c r="C90"/>
      <c r="D90"/>
    </row>
  </sheetData>
  <mergeCells count="21">
    <mergeCell ref="B1:U1"/>
    <mergeCell ref="B32:R32"/>
    <mergeCell ref="B33:C33"/>
    <mergeCell ref="E33:F33"/>
    <mergeCell ref="H33:I33"/>
    <mergeCell ref="K33:L33"/>
    <mergeCell ref="N33:O33"/>
    <mergeCell ref="Q33:R33"/>
    <mergeCell ref="B25:R25"/>
    <mergeCell ref="T25:Y25"/>
    <mergeCell ref="E26:F26"/>
    <mergeCell ref="B26:C26"/>
    <mergeCell ref="H26:I26"/>
    <mergeCell ref="K26:L26"/>
    <mergeCell ref="N26:O26"/>
    <mergeCell ref="A2:N2"/>
    <mergeCell ref="A3:B3"/>
    <mergeCell ref="D3:E3"/>
    <mergeCell ref="J3:K3"/>
    <mergeCell ref="G3:H3"/>
    <mergeCell ref="M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AD19-7A32-F24D-82F1-772D6BBC805E}">
  <dimension ref="A1:Z116"/>
  <sheetViews>
    <sheetView topLeftCell="H1" zoomScale="107" zoomScaleNormal="70" workbookViewId="0">
      <selection activeCell="Q76" sqref="Q76:Q77"/>
    </sheetView>
  </sheetViews>
  <sheetFormatPr defaultColWidth="11.42578125" defaultRowHeight="15.75"/>
  <cols>
    <col min="1" max="1" width="5.85546875" style="90" bestFit="1" customWidth="1"/>
    <col min="2" max="2" width="53.28515625" style="90" bestFit="1" customWidth="1"/>
    <col min="3" max="3" width="23.85546875" style="90" bestFit="1" customWidth="1"/>
    <col min="4" max="4" width="21.85546875" style="90" bestFit="1" customWidth="1"/>
    <col min="5" max="5" width="23.85546875" style="90" bestFit="1" customWidth="1"/>
    <col min="6" max="6" width="16" style="90" bestFit="1" customWidth="1"/>
    <col min="7" max="7" width="17" style="90" bestFit="1" customWidth="1"/>
    <col min="8" max="8" width="13.7109375" style="90" bestFit="1" customWidth="1"/>
    <col min="9" max="9" width="15.7109375" style="90" bestFit="1" customWidth="1"/>
    <col min="10" max="10" width="3.85546875" style="90" bestFit="1" customWidth="1"/>
    <col min="11" max="11" width="13.7109375" style="90" bestFit="1" customWidth="1"/>
    <col min="12" max="12" width="31" style="90" bestFit="1" customWidth="1"/>
    <col min="13" max="13" width="17.85546875" style="90" bestFit="1" customWidth="1"/>
    <col min="14" max="14" width="13.7109375" style="90" bestFit="1" customWidth="1"/>
    <col min="15" max="15" width="31" style="90" bestFit="1" customWidth="1"/>
    <col min="16" max="16" width="17.85546875" style="90" bestFit="1" customWidth="1"/>
    <col min="17" max="17" width="11.140625" style="90" bestFit="1" customWidth="1"/>
    <col min="18" max="20" width="9.140625" style="90" bestFit="1" customWidth="1"/>
    <col min="21" max="21" width="10.28515625" style="90" bestFit="1" customWidth="1"/>
    <col min="22" max="22" width="10.7109375" style="90" bestFit="1" customWidth="1"/>
    <col min="23" max="23" width="11.42578125" style="90"/>
    <col min="24" max="24" width="11.140625" style="90" bestFit="1" customWidth="1"/>
    <col min="25" max="26" width="9.140625" style="90" bestFit="1" customWidth="1"/>
    <col min="27" max="16384" width="11.42578125" style="90"/>
  </cols>
  <sheetData>
    <row r="1" spans="2:19">
      <c r="B1" s="305" t="s">
        <v>773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</row>
    <row r="2" spans="2:19">
      <c r="B2" s="313" t="s">
        <v>403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"/>
      <c r="R2" s="3"/>
      <c r="S2" s="3"/>
    </row>
    <row r="3" spans="2:19" ht="46.35" customHeight="1">
      <c r="B3" s="308" t="s">
        <v>755</v>
      </c>
      <c r="C3" s="309"/>
      <c r="D3" s="309"/>
      <c r="E3" s="309"/>
      <c r="F3" s="309"/>
      <c r="G3" s="309"/>
      <c r="H3" s="309"/>
      <c r="I3" s="309"/>
      <c r="J3" s="310"/>
      <c r="K3" s="3"/>
      <c r="L3" s="311" t="s">
        <v>756</v>
      </c>
      <c r="M3" s="312"/>
      <c r="N3" s="3"/>
      <c r="O3" s="311" t="s">
        <v>757</v>
      </c>
      <c r="P3" s="312"/>
      <c r="Q3" s="3"/>
      <c r="R3" s="3"/>
      <c r="S3" s="3"/>
    </row>
    <row r="4" spans="2:19" s="102" customFormat="1" ht="88.7" customHeight="1">
      <c r="B4" s="234" t="s">
        <v>461</v>
      </c>
      <c r="C4" s="235" t="s">
        <v>800</v>
      </c>
      <c r="D4" s="235"/>
      <c r="E4" s="235"/>
      <c r="F4" s="235"/>
      <c r="G4" s="235"/>
      <c r="H4" s="236"/>
      <c r="I4" s="236"/>
      <c r="J4" s="54"/>
      <c r="L4" s="9" t="s">
        <v>461</v>
      </c>
      <c r="M4" s="10" t="s">
        <v>774</v>
      </c>
      <c r="O4" s="9" t="s">
        <v>461</v>
      </c>
      <c r="P4" s="10" t="s">
        <v>775</v>
      </c>
    </row>
    <row r="5" spans="2:19">
      <c r="B5" s="234"/>
      <c r="C5" s="235"/>
      <c r="D5" s="235"/>
      <c r="E5" s="235"/>
      <c r="F5" s="235"/>
      <c r="G5" s="235"/>
      <c r="H5" s="110"/>
      <c r="I5" s="110"/>
      <c r="J5" s="237"/>
      <c r="L5" s="13"/>
      <c r="M5" s="34"/>
      <c r="O5" s="13"/>
      <c r="P5" s="14"/>
    </row>
    <row r="6" spans="2:19">
      <c r="B6" s="234" t="s">
        <v>566</v>
      </c>
      <c r="C6" s="235" t="s">
        <v>567</v>
      </c>
      <c r="D6" s="235"/>
      <c r="E6" s="235"/>
      <c r="F6" s="235"/>
      <c r="G6" s="235"/>
      <c r="H6" s="110"/>
      <c r="I6" s="110"/>
      <c r="J6" s="237"/>
      <c r="L6" s="13" t="s">
        <v>462</v>
      </c>
      <c r="M6" s="34" t="s">
        <v>729</v>
      </c>
      <c r="O6" s="13" t="s">
        <v>462</v>
      </c>
      <c r="P6" s="14" t="s">
        <v>729</v>
      </c>
    </row>
    <row r="7" spans="2:19">
      <c r="B7" s="234" t="s">
        <v>545</v>
      </c>
      <c r="C7" s="235">
        <v>0.05</v>
      </c>
      <c r="D7" s="235"/>
      <c r="E7" s="235"/>
      <c r="F7" s="235"/>
      <c r="G7" s="235"/>
      <c r="H7" s="110"/>
      <c r="I7" s="110"/>
      <c r="J7" s="237"/>
      <c r="L7" s="13" t="s">
        <v>463</v>
      </c>
      <c r="M7" s="34" t="s">
        <v>463</v>
      </c>
      <c r="O7" s="13" t="s">
        <v>463</v>
      </c>
      <c r="P7" s="14" t="s">
        <v>463</v>
      </c>
    </row>
    <row r="8" spans="2:19">
      <c r="B8" s="234"/>
      <c r="C8" s="235"/>
      <c r="D8" s="235"/>
      <c r="E8" s="235"/>
      <c r="F8" s="235"/>
      <c r="G8" s="235"/>
      <c r="H8" s="110"/>
      <c r="I8" s="110"/>
      <c r="J8" s="237"/>
      <c r="L8" s="13" t="s">
        <v>464</v>
      </c>
      <c r="M8" s="34" t="s">
        <v>730</v>
      </c>
      <c r="O8" s="13" t="s">
        <v>464</v>
      </c>
      <c r="P8" s="14" t="s">
        <v>730</v>
      </c>
    </row>
    <row r="9" spans="2:19">
      <c r="B9" s="234" t="s">
        <v>568</v>
      </c>
      <c r="C9" s="235" t="s">
        <v>569</v>
      </c>
      <c r="D9" s="235" t="s">
        <v>466</v>
      </c>
      <c r="E9" s="235" t="s">
        <v>469</v>
      </c>
      <c r="F9" s="235" t="s">
        <v>548</v>
      </c>
      <c r="G9" s="235"/>
      <c r="H9" s="110"/>
      <c r="I9" s="110"/>
      <c r="J9" s="237"/>
      <c r="L9" s="13"/>
      <c r="M9" s="34"/>
      <c r="O9" s="13"/>
      <c r="P9" s="14"/>
    </row>
    <row r="10" spans="2:19">
      <c r="B10" s="234" t="s">
        <v>570</v>
      </c>
      <c r="C10" s="235">
        <v>0.91279999999999994</v>
      </c>
      <c r="D10" s="235">
        <v>1.3299999999999999E-2</v>
      </c>
      <c r="E10" s="235" t="s">
        <v>470</v>
      </c>
      <c r="F10" s="235" t="s">
        <v>472</v>
      </c>
      <c r="G10" s="235"/>
      <c r="H10" s="110"/>
      <c r="I10" s="110"/>
      <c r="J10" s="237"/>
      <c r="L10" s="13" t="s">
        <v>465</v>
      </c>
      <c r="M10" s="34"/>
      <c r="O10" s="13" t="s">
        <v>465</v>
      </c>
      <c r="P10" s="14"/>
    </row>
    <row r="11" spans="2:19">
      <c r="B11" s="234" t="s">
        <v>317</v>
      </c>
      <c r="C11" s="235">
        <v>0.66110000000000002</v>
      </c>
      <c r="D11" s="235">
        <v>3.44E-2</v>
      </c>
      <c r="E11" s="235" t="s">
        <v>470</v>
      </c>
      <c r="F11" s="235" t="s">
        <v>472</v>
      </c>
      <c r="G11" s="235"/>
      <c r="H11" s="110"/>
      <c r="I11" s="110"/>
      <c r="J11" s="237"/>
      <c r="L11" s="13" t="s">
        <v>466</v>
      </c>
      <c r="M11" s="34" t="s">
        <v>487</v>
      </c>
      <c r="O11" s="13" t="s">
        <v>466</v>
      </c>
      <c r="P11" s="14">
        <v>1E-4</v>
      </c>
    </row>
    <row r="12" spans="2:19">
      <c r="B12" s="234" t="s">
        <v>571</v>
      </c>
      <c r="C12" s="235">
        <v>83.66</v>
      </c>
      <c r="D12" s="235" t="s">
        <v>487</v>
      </c>
      <c r="E12" s="235" t="s">
        <v>486</v>
      </c>
      <c r="F12" s="235" t="s">
        <v>472</v>
      </c>
      <c r="G12" s="235"/>
      <c r="H12" s="110"/>
      <c r="I12" s="110"/>
      <c r="J12" s="237"/>
      <c r="L12" s="13" t="s">
        <v>467</v>
      </c>
      <c r="M12" s="34" t="s">
        <v>468</v>
      </c>
      <c r="O12" s="13" t="s">
        <v>467</v>
      </c>
      <c r="P12" s="14" t="s">
        <v>468</v>
      </c>
    </row>
    <row r="13" spans="2:19">
      <c r="B13" s="234"/>
      <c r="C13" s="235"/>
      <c r="D13" s="235"/>
      <c r="E13" s="235"/>
      <c r="F13" s="235"/>
      <c r="G13" s="235"/>
      <c r="H13" s="110"/>
      <c r="I13" s="110"/>
      <c r="J13" s="237"/>
      <c r="L13" s="13" t="s">
        <v>469</v>
      </c>
      <c r="M13" s="34" t="s">
        <v>486</v>
      </c>
      <c r="O13" s="13" t="s">
        <v>469</v>
      </c>
      <c r="P13" s="14" t="s">
        <v>527</v>
      </c>
    </row>
    <row r="14" spans="2:19">
      <c r="B14" s="234" t="s">
        <v>573</v>
      </c>
      <c r="C14" s="235" t="s">
        <v>574</v>
      </c>
      <c r="D14" s="235" t="s">
        <v>575</v>
      </c>
      <c r="E14" s="235" t="s">
        <v>576</v>
      </c>
      <c r="F14" s="235" t="s">
        <v>577</v>
      </c>
      <c r="G14" s="235" t="s">
        <v>466</v>
      </c>
      <c r="H14" s="110"/>
      <c r="I14" s="110"/>
      <c r="J14" s="237"/>
      <c r="L14" s="13" t="s">
        <v>471</v>
      </c>
      <c r="M14" s="34" t="s">
        <v>472</v>
      </c>
      <c r="O14" s="13" t="s">
        <v>471</v>
      </c>
      <c r="P14" s="14" t="s">
        <v>472</v>
      </c>
    </row>
    <row r="15" spans="2:19">
      <c r="B15" s="234" t="s">
        <v>570</v>
      </c>
      <c r="C15" s="235">
        <v>9.2379999999999995</v>
      </c>
      <c r="D15" s="235">
        <v>1</v>
      </c>
      <c r="E15" s="235">
        <v>9.2379999999999995</v>
      </c>
      <c r="F15" s="235" t="s">
        <v>909</v>
      </c>
      <c r="G15" s="235" t="s">
        <v>910</v>
      </c>
      <c r="H15" s="110"/>
      <c r="I15" s="110"/>
      <c r="J15" s="237"/>
      <c r="L15" s="13" t="s">
        <v>473</v>
      </c>
      <c r="M15" s="34" t="s">
        <v>474</v>
      </c>
      <c r="O15" s="13" t="s">
        <v>473</v>
      </c>
      <c r="P15" s="14" t="s">
        <v>474</v>
      </c>
    </row>
    <row r="16" spans="2:19">
      <c r="B16" s="234" t="s">
        <v>317</v>
      </c>
      <c r="C16" s="235">
        <v>6.6909999999999998</v>
      </c>
      <c r="D16" s="235">
        <v>1</v>
      </c>
      <c r="E16" s="235">
        <v>6.6909999999999998</v>
      </c>
      <c r="F16" s="235" t="s">
        <v>911</v>
      </c>
      <c r="G16" s="235" t="s">
        <v>912</v>
      </c>
      <c r="H16" s="110"/>
      <c r="I16" s="110"/>
      <c r="J16" s="237"/>
      <c r="L16" s="13" t="s">
        <v>475</v>
      </c>
      <c r="M16" s="34" t="s">
        <v>680</v>
      </c>
      <c r="O16" s="13" t="s">
        <v>475</v>
      </c>
      <c r="P16" s="14" t="s">
        <v>683</v>
      </c>
    </row>
    <row r="17" spans="2:16">
      <c r="B17" s="234" t="s">
        <v>571</v>
      </c>
      <c r="C17" s="235">
        <v>846.7</v>
      </c>
      <c r="D17" s="235">
        <v>1</v>
      </c>
      <c r="E17" s="235">
        <v>846.7</v>
      </c>
      <c r="F17" s="235" t="s">
        <v>913</v>
      </c>
      <c r="G17" s="235" t="s">
        <v>579</v>
      </c>
      <c r="H17" s="110"/>
      <c r="I17" s="110"/>
      <c r="J17" s="237"/>
      <c r="L17" s="13" t="s">
        <v>476</v>
      </c>
      <c r="M17" s="34">
        <v>32</v>
      </c>
      <c r="O17" s="13" t="s">
        <v>476</v>
      </c>
      <c r="P17" s="14">
        <v>35.5</v>
      </c>
    </row>
    <row r="18" spans="2:16">
      <c r="B18" s="234" t="s">
        <v>582</v>
      </c>
      <c r="C18" s="235">
        <v>137.9</v>
      </c>
      <c r="D18" s="235">
        <v>95</v>
      </c>
      <c r="E18" s="235">
        <v>1.452</v>
      </c>
      <c r="F18" s="235"/>
      <c r="G18" s="235"/>
      <c r="H18" s="110"/>
      <c r="I18" s="110"/>
      <c r="J18" s="237"/>
      <c r="L18" s="13"/>
      <c r="M18" s="34"/>
      <c r="O18" s="13"/>
      <c r="P18" s="14"/>
    </row>
    <row r="19" spans="2:16">
      <c r="B19" s="234"/>
      <c r="C19" s="235"/>
      <c r="D19" s="235"/>
      <c r="E19" s="235"/>
      <c r="F19" s="235"/>
      <c r="G19" s="235"/>
      <c r="H19" s="110"/>
      <c r="I19" s="110"/>
      <c r="J19" s="237"/>
      <c r="L19" s="13" t="s">
        <v>477</v>
      </c>
      <c r="M19" s="34"/>
      <c r="O19" s="13" t="s">
        <v>477</v>
      </c>
      <c r="P19" s="14"/>
    </row>
    <row r="20" spans="2:16">
      <c r="B20" s="234" t="s">
        <v>790</v>
      </c>
      <c r="C20" s="235"/>
      <c r="D20" s="235"/>
      <c r="E20" s="235"/>
      <c r="F20" s="235"/>
      <c r="G20" s="235"/>
      <c r="H20" s="110"/>
      <c r="I20" s="110"/>
      <c r="J20" s="237"/>
      <c r="L20" s="13" t="s">
        <v>478</v>
      </c>
      <c r="M20" s="34" t="s">
        <v>681</v>
      </c>
      <c r="O20" s="13" t="s">
        <v>478</v>
      </c>
      <c r="P20" s="14" t="s">
        <v>684</v>
      </c>
    </row>
    <row r="21" spans="2:16">
      <c r="B21" s="234" t="s">
        <v>801</v>
      </c>
      <c r="C21" s="235">
        <v>21.9</v>
      </c>
      <c r="D21" s="235"/>
      <c r="E21" s="235"/>
      <c r="F21" s="235"/>
      <c r="G21" s="235"/>
      <c r="H21" s="110"/>
      <c r="I21" s="110"/>
      <c r="J21" s="237"/>
      <c r="L21" s="13" t="s">
        <v>480</v>
      </c>
      <c r="M21" s="34" t="s">
        <v>682</v>
      </c>
      <c r="O21" s="13" t="s">
        <v>480</v>
      </c>
      <c r="P21" s="14" t="s">
        <v>685</v>
      </c>
    </row>
    <row r="22" spans="2:16">
      <c r="B22" s="234" t="s">
        <v>802</v>
      </c>
      <c r="C22" s="235">
        <v>15.8</v>
      </c>
      <c r="D22" s="235"/>
      <c r="E22" s="235"/>
      <c r="F22" s="235"/>
      <c r="G22" s="235"/>
      <c r="H22" s="110"/>
      <c r="I22" s="110"/>
      <c r="J22" s="237"/>
      <c r="L22" s="13" t="s">
        <v>481</v>
      </c>
      <c r="M22" s="34">
        <v>6</v>
      </c>
      <c r="O22" s="13" t="s">
        <v>481</v>
      </c>
      <c r="P22" s="14">
        <v>7.75</v>
      </c>
    </row>
    <row r="23" spans="2:16">
      <c r="B23" s="234" t="s">
        <v>586</v>
      </c>
      <c r="C23" s="235">
        <v>6.1059999999999999</v>
      </c>
      <c r="D23" s="235"/>
      <c r="E23" s="235"/>
      <c r="F23" s="235"/>
      <c r="G23" s="235"/>
      <c r="H23" s="110"/>
      <c r="I23" s="110"/>
      <c r="J23" s="237"/>
      <c r="L23" s="36" t="s">
        <v>482</v>
      </c>
      <c r="M23" s="37">
        <v>5.6</v>
      </c>
      <c r="O23" s="36" t="s">
        <v>482</v>
      </c>
      <c r="P23" s="76">
        <v>7.5</v>
      </c>
    </row>
    <row r="24" spans="2:16">
      <c r="B24" s="234" t="s">
        <v>587</v>
      </c>
      <c r="C24" s="235">
        <v>0.25280000000000002</v>
      </c>
      <c r="D24" s="235"/>
      <c r="E24" s="235"/>
      <c r="F24" s="235"/>
      <c r="G24" s="235"/>
      <c r="H24" s="110"/>
      <c r="I24" s="110"/>
      <c r="J24" s="237"/>
    </row>
    <row r="25" spans="2:16">
      <c r="B25" s="234" t="s">
        <v>588</v>
      </c>
      <c r="C25" s="235" t="s">
        <v>914</v>
      </c>
      <c r="D25" s="235"/>
      <c r="E25" s="235"/>
      <c r="F25" s="235"/>
      <c r="G25" s="235"/>
      <c r="H25" s="110"/>
      <c r="I25" s="110"/>
      <c r="J25" s="237"/>
    </row>
    <row r="26" spans="2:16">
      <c r="B26" s="234"/>
      <c r="C26" s="235"/>
      <c r="D26" s="235"/>
      <c r="E26" s="235"/>
      <c r="F26" s="235"/>
      <c r="G26" s="235"/>
      <c r="H26" s="110"/>
      <c r="I26" s="110"/>
      <c r="J26" s="237"/>
    </row>
    <row r="27" spans="2:16">
      <c r="B27" s="234" t="s">
        <v>583</v>
      </c>
      <c r="C27" s="235"/>
      <c r="D27" s="235"/>
      <c r="E27" s="235"/>
      <c r="F27" s="235"/>
      <c r="G27" s="235"/>
      <c r="H27" s="110"/>
      <c r="I27" s="110"/>
      <c r="J27" s="237"/>
    </row>
    <row r="28" spans="2:16">
      <c r="B28" s="234" t="s">
        <v>791</v>
      </c>
      <c r="C28" s="235">
        <v>18.579999999999998</v>
      </c>
      <c r="D28" s="235"/>
      <c r="E28" s="235"/>
      <c r="F28" s="235"/>
      <c r="G28" s="235"/>
      <c r="H28" s="110"/>
      <c r="I28" s="110"/>
      <c r="J28" s="237"/>
    </row>
    <row r="29" spans="2:16">
      <c r="B29" s="234" t="s">
        <v>792</v>
      </c>
      <c r="C29" s="235">
        <v>19.12</v>
      </c>
      <c r="D29" s="235"/>
      <c r="E29" s="235"/>
      <c r="F29" s="235"/>
      <c r="G29" s="235"/>
      <c r="H29" s="110"/>
      <c r="I29" s="110"/>
      <c r="J29" s="237"/>
    </row>
    <row r="30" spans="2:16">
      <c r="B30" s="234" t="s">
        <v>586</v>
      </c>
      <c r="C30" s="235">
        <v>-0.54279999999999995</v>
      </c>
      <c r="D30" s="235"/>
      <c r="E30" s="235"/>
      <c r="F30" s="235"/>
      <c r="G30" s="235"/>
      <c r="H30" s="110"/>
      <c r="I30" s="110"/>
      <c r="J30" s="237"/>
    </row>
    <row r="31" spans="2:16">
      <c r="B31" s="234" t="s">
        <v>587</v>
      </c>
      <c r="C31" s="235">
        <v>0.25280000000000002</v>
      </c>
      <c r="D31" s="235"/>
      <c r="E31" s="235"/>
      <c r="F31" s="235"/>
      <c r="G31" s="235"/>
      <c r="H31" s="110"/>
      <c r="I31" s="110"/>
      <c r="J31" s="237"/>
    </row>
    <row r="32" spans="2:16">
      <c r="B32" s="234" t="s">
        <v>588</v>
      </c>
      <c r="C32" s="235" t="s">
        <v>915</v>
      </c>
      <c r="D32" s="235"/>
      <c r="E32" s="235"/>
      <c r="F32" s="235"/>
      <c r="G32" s="235"/>
      <c r="H32" s="110"/>
      <c r="I32" s="110"/>
      <c r="J32" s="237"/>
    </row>
    <row r="33" spans="2:10">
      <c r="B33" s="234"/>
      <c r="C33" s="235"/>
      <c r="D33" s="235"/>
      <c r="E33" s="235"/>
      <c r="F33" s="235"/>
      <c r="G33" s="235"/>
      <c r="H33" s="110"/>
      <c r="I33" s="110"/>
      <c r="J33" s="237"/>
    </row>
    <row r="34" spans="2:10">
      <c r="B34" s="234" t="s">
        <v>793</v>
      </c>
      <c r="C34" s="235"/>
      <c r="D34" s="235"/>
      <c r="E34" s="235"/>
      <c r="F34" s="235"/>
      <c r="G34" s="235"/>
      <c r="H34" s="110"/>
      <c r="I34" s="110"/>
      <c r="J34" s="237"/>
    </row>
    <row r="35" spans="2:10">
      <c r="B35" s="234" t="s">
        <v>794</v>
      </c>
      <c r="C35" s="235">
        <v>6.7439999999999998</v>
      </c>
      <c r="D35" s="235"/>
      <c r="E35" s="235"/>
      <c r="F35" s="235"/>
      <c r="G35" s="235"/>
      <c r="H35" s="110"/>
      <c r="I35" s="110"/>
      <c r="J35" s="237"/>
    </row>
    <row r="36" spans="2:10">
      <c r="B36" s="234" t="s">
        <v>795</v>
      </c>
      <c r="C36" s="235">
        <v>5.468</v>
      </c>
      <c r="D36" s="235"/>
      <c r="E36" s="235"/>
      <c r="F36" s="235"/>
      <c r="G36" s="235"/>
      <c r="H36" s="110"/>
      <c r="I36" s="110"/>
      <c r="J36" s="237"/>
    </row>
    <row r="37" spans="2:10">
      <c r="B37" s="234" t="s">
        <v>796</v>
      </c>
      <c r="C37" s="235">
        <v>1.276</v>
      </c>
      <c r="D37" s="235"/>
      <c r="E37" s="235"/>
      <c r="F37" s="235"/>
      <c r="G37" s="235"/>
      <c r="H37" s="110"/>
      <c r="I37" s="110"/>
      <c r="J37" s="237"/>
    </row>
    <row r="38" spans="2:10">
      <c r="B38" s="234" t="s">
        <v>588</v>
      </c>
      <c r="C38" s="235" t="s">
        <v>916</v>
      </c>
      <c r="D38" s="235"/>
      <c r="E38" s="235"/>
      <c r="F38" s="235"/>
      <c r="G38" s="235"/>
      <c r="H38" s="110"/>
      <c r="I38" s="110"/>
      <c r="J38" s="237"/>
    </row>
    <row r="39" spans="2:10">
      <c r="B39" s="234" t="s">
        <v>797</v>
      </c>
      <c r="C39" s="235">
        <v>-1.276</v>
      </c>
      <c r="D39" s="235"/>
      <c r="E39" s="235"/>
      <c r="F39" s="235"/>
      <c r="G39" s="235"/>
      <c r="H39" s="110"/>
      <c r="I39" s="110"/>
      <c r="J39" s="237"/>
    </row>
    <row r="40" spans="2:10">
      <c r="B40" s="234" t="s">
        <v>588</v>
      </c>
      <c r="C40" s="235" t="s">
        <v>917</v>
      </c>
      <c r="D40" s="235"/>
      <c r="E40" s="235"/>
      <c r="F40" s="235"/>
      <c r="G40" s="235"/>
      <c r="H40" s="110"/>
      <c r="I40" s="110"/>
      <c r="J40" s="237"/>
    </row>
    <row r="41" spans="2:10">
      <c r="B41" s="234"/>
      <c r="C41" s="235"/>
      <c r="D41" s="235"/>
      <c r="E41" s="235"/>
      <c r="F41" s="235"/>
      <c r="G41" s="235"/>
      <c r="H41" s="110"/>
      <c r="I41" s="110"/>
      <c r="J41" s="237"/>
    </row>
    <row r="42" spans="2:10">
      <c r="B42" s="234" t="s">
        <v>540</v>
      </c>
      <c r="C42" s="235"/>
      <c r="D42" s="235"/>
      <c r="E42" s="235"/>
      <c r="F42" s="235"/>
      <c r="G42" s="235"/>
      <c r="H42" s="110"/>
      <c r="I42" s="110"/>
      <c r="J42" s="237"/>
    </row>
    <row r="43" spans="2:10">
      <c r="B43" s="234" t="s">
        <v>798</v>
      </c>
      <c r="C43" s="235">
        <v>2</v>
      </c>
      <c r="D43" s="235"/>
      <c r="E43" s="235"/>
      <c r="F43" s="235"/>
      <c r="G43" s="235"/>
      <c r="H43" s="110"/>
      <c r="I43" s="110"/>
      <c r="J43" s="237"/>
    </row>
    <row r="44" spans="2:10">
      <c r="B44" s="234" t="s">
        <v>799</v>
      </c>
      <c r="C44" s="235">
        <v>2</v>
      </c>
      <c r="D44" s="235"/>
      <c r="E44" s="235"/>
      <c r="F44" s="235"/>
      <c r="G44" s="235"/>
      <c r="H44" s="110"/>
      <c r="I44" s="110"/>
      <c r="J44" s="237"/>
    </row>
    <row r="45" spans="2:10">
      <c r="B45" s="234" t="s">
        <v>592</v>
      </c>
      <c r="C45" s="235">
        <v>99</v>
      </c>
      <c r="D45" s="235"/>
      <c r="E45" s="235"/>
      <c r="F45" s="235"/>
      <c r="G45" s="235"/>
      <c r="H45" s="110"/>
      <c r="I45" s="110"/>
      <c r="J45" s="237"/>
    </row>
    <row r="46" spans="2:10">
      <c r="B46" s="238"/>
      <c r="C46" s="110"/>
      <c r="D46" s="110"/>
      <c r="E46" s="110"/>
      <c r="F46" s="110"/>
      <c r="G46" s="110"/>
      <c r="H46" s="110"/>
      <c r="I46" s="110"/>
      <c r="J46" s="237"/>
    </row>
    <row r="47" spans="2:10">
      <c r="B47" s="234" t="s">
        <v>593</v>
      </c>
      <c r="C47" s="235"/>
      <c r="D47" s="235"/>
      <c r="E47" s="235"/>
      <c r="F47" s="235"/>
      <c r="G47" s="235"/>
      <c r="H47" s="235"/>
      <c r="I47" s="235"/>
      <c r="J47" s="239"/>
    </row>
    <row r="48" spans="2:10">
      <c r="B48" s="234"/>
      <c r="C48" s="235"/>
      <c r="D48" s="235"/>
      <c r="E48" s="235"/>
      <c r="F48" s="235"/>
      <c r="G48" s="235"/>
      <c r="H48" s="235"/>
      <c r="I48" s="235"/>
      <c r="J48" s="239"/>
    </row>
    <row r="49" spans="2:10">
      <c r="B49" s="234" t="s">
        <v>543</v>
      </c>
      <c r="C49" s="235">
        <v>1</v>
      </c>
      <c r="D49" s="235"/>
      <c r="E49" s="235"/>
      <c r="F49" s="235"/>
      <c r="G49" s="235"/>
      <c r="H49" s="235"/>
      <c r="I49" s="235"/>
      <c r="J49" s="239"/>
    </row>
    <row r="50" spans="2:10">
      <c r="B50" s="234" t="s">
        <v>544</v>
      </c>
      <c r="C50" s="235">
        <v>6</v>
      </c>
      <c r="D50" s="235"/>
      <c r="E50" s="235"/>
      <c r="F50" s="235"/>
      <c r="G50" s="235"/>
      <c r="H50" s="235"/>
      <c r="I50" s="235"/>
      <c r="J50" s="239"/>
    </row>
    <row r="51" spans="2:10">
      <c r="B51" s="234" t="s">
        <v>545</v>
      </c>
      <c r="C51" s="235">
        <v>0.05</v>
      </c>
      <c r="D51" s="235"/>
      <c r="E51" s="235"/>
      <c r="F51" s="235"/>
      <c r="G51" s="235"/>
      <c r="H51" s="235"/>
      <c r="I51" s="235"/>
      <c r="J51" s="239"/>
    </row>
    <row r="52" spans="2:10">
      <c r="B52" s="234"/>
      <c r="C52" s="235"/>
      <c r="D52" s="235"/>
      <c r="E52" s="235"/>
      <c r="F52" s="235"/>
      <c r="G52" s="235"/>
      <c r="H52" s="235"/>
      <c r="I52" s="235"/>
      <c r="J52" s="239"/>
    </row>
    <row r="53" spans="2:10">
      <c r="B53" s="234" t="s">
        <v>594</v>
      </c>
      <c r="C53" s="235" t="s">
        <v>595</v>
      </c>
      <c r="D53" s="235" t="s">
        <v>596</v>
      </c>
      <c r="E53" s="235" t="s">
        <v>508</v>
      </c>
      <c r="F53" s="235" t="s">
        <v>549</v>
      </c>
      <c r="G53" s="235" t="s">
        <v>509</v>
      </c>
      <c r="H53" s="235"/>
      <c r="I53" s="235"/>
      <c r="J53" s="239"/>
    </row>
    <row r="54" spans="2:10">
      <c r="B54" s="234"/>
      <c r="C54" s="235"/>
      <c r="D54" s="235"/>
      <c r="E54" s="235"/>
      <c r="F54" s="235"/>
      <c r="G54" s="235"/>
      <c r="H54" s="235"/>
      <c r="I54" s="235"/>
      <c r="J54" s="239"/>
    </row>
    <row r="55" spans="2:10">
      <c r="B55" s="234" t="s">
        <v>803</v>
      </c>
      <c r="C55" s="235">
        <v>-6.7439999999999998</v>
      </c>
      <c r="D55" s="235" t="s">
        <v>903</v>
      </c>
      <c r="E55" s="235" t="s">
        <v>472</v>
      </c>
      <c r="F55" s="235" t="s">
        <v>486</v>
      </c>
      <c r="G55" s="235" t="s">
        <v>487</v>
      </c>
      <c r="H55" s="235"/>
      <c r="I55" s="235"/>
      <c r="J55" s="239"/>
    </row>
    <row r="56" spans="2:10">
      <c r="B56" s="234" t="s">
        <v>804</v>
      </c>
      <c r="C56" s="235">
        <v>-9.5000000000000001E-2</v>
      </c>
      <c r="D56" s="235" t="s">
        <v>904</v>
      </c>
      <c r="E56" s="235" t="s">
        <v>511</v>
      </c>
      <c r="F56" s="235" t="s">
        <v>551</v>
      </c>
      <c r="G56" s="235">
        <v>0.99280000000000002</v>
      </c>
      <c r="H56" s="235"/>
      <c r="I56" s="235"/>
      <c r="J56" s="239"/>
    </row>
    <row r="57" spans="2:10">
      <c r="B57" s="234" t="s">
        <v>805</v>
      </c>
      <c r="C57" s="235">
        <v>-5.5629999999999997</v>
      </c>
      <c r="D57" s="235" t="s">
        <v>905</v>
      </c>
      <c r="E57" s="235" t="s">
        <v>472</v>
      </c>
      <c r="F57" s="235" t="s">
        <v>486</v>
      </c>
      <c r="G57" s="235" t="s">
        <v>487</v>
      </c>
      <c r="H57" s="235"/>
      <c r="I57" s="235"/>
      <c r="J57" s="239"/>
    </row>
    <row r="58" spans="2:10">
      <c r="B58" s="234" t="s">
        <v>806</v>
      </c>
      <c r="C58" s="235">
        <v>6.649</v>
      </c>
      <c r="D58" s="235" t="s">
        <v>906</v>
      </c>
      <c r="E58" s="235" t="s">
        <v>472</v>
      </c>
      <c r="F58" s="235" t="s">
        <v>486</v>
      </c>
      <c r="G58" s="235" t="s">
        <v>487</v>
      </c>
      <c r="H58" s="235"/>
      <c r="I58" s="235"/>
      <c r="J58" s="239"/>
    </row>
    <row r="59" spans="2:10">
      <c r="B59" s="234" t="s">
        <v>807</v>
      </c>
      <c r="C59" s="235">
        <v>1.181</v>
      </c>
      <c r="D59" s="235" t="s">
        <v>907</v>
      </c>
      <c r="E59" s="235" t="s">
        <v>472</v>
      </c>
      <c r="F59" s="235" t="s">
        <v>561</v>
      </c>
      <c r="G59" s="235">
        <v>9.4999999999999998E-3</v>
      </c>
      <c r="H59" s="235"/>
      <c r="I59" s="235"/>
      <c r="J59" s="239"/>
    </row>
    <row r="60" spans="2:10">
      <c r="B60" s="234" t="s">
        <v>808</v>
      </c>
      <c r="C60" s="235">
        <v>-5.468</v>
      </c>
      <c r="D60" s="235" t="s">
        <v>908</v>
      </c>
      <c r="E60" s="235" t="s">
        <v>472</v>
      </c>
      <c r="F60" s="235" t="s">
        <v>486</v>
      </c>
      <c r="G60" s="235" t="s">
        <v>487</v>
      </c>
      <c r="H60" s="235"/>
      <c r="I60" s="235"/>
      <c r="J60" s="239"/>
    </row>
    <row r="61" spans="2:10">
      <c r="B61" s="234"/>
      <c r="C61" s="235"/>
      <c r="D61" s="235"/>
      <c r="E61" s="235"/>
      <c r="F61" s="235"/>
      <c r="G61" s="235"/>
      <c r="H61" s="235"/>
      <c r="I61" s="235"/>
      <c r="J61" s="239"/>
    </row>
    <row r="62" spans="2:10">
      <c r="B62" s="234"/>
      <c r="C62" s="235"/>
      <c r="D62" s="235"/>
      <c r="E62" s="235"/>
      <c r="F62" s="235"/>
      <c r="G62" s="235"/>
      <c r="H62" s="235"/>
      <c r="I62" s="235"/>
      <c r="J62" s="239"/>
    </row>
    <row r="63" spans="2:10">
      <c r="B63" s="234" t="s">
        <v>554</v>
      </c>
      <c r="C63" s="235" t="s">
        <v>627</v>
      </c>
      <c r="D63" s="235" t="s">
        <v>628</v>
      </c>
      <c r="E63" s="235" t="s">
        <v>595</v>
      </c>
      <c r="F63" s="235" t="s">
        <v>629</v>
      </c>
      <c r="G63" s="235" t="s">
        <v>630</v>
      </c>
      <c r="H63" s="235" t="s">
        <v>631</v>
      </c>
      <c r="I63" s="235" t="s">
        <v>632</v>
      </c>
      <c r="J63" s="239" t="s">
        <v>575</v>
      </c>
    </row>
    <row r="64" spans="2:10">
      <c r="B64" s="234"/>
      <c r="C64" s="235"/>
      <c r="D64" s="235"/>
      <c r="E64" s="235"/>
      <c r="F64" s="235"/>
      <c r="G64" s="235"/>
      <c r="H64" s="235"/>
      <c r="I64" s="235"/>
      <c r="J64" s="239"/>
    </row>
    <row r="65" spans="1:26">
      <c r="B65" s="234" t="s">
        <v>803</v>
      </c>
      <c r="C65" s="235">
        <v>15.21</v>
      </c>
      <c r="D65" s="235">
        <v>21.95</v>
      </c>
      <c r="E65" s="235">
        <v>-6.7439999999999998</v>
      </c>
      <c r="F65" s="235">
        <v>0.40410000000000001</v>
      </c>
      <c r="G65" s="235">
        <v>16</v>
      </c>
      <c r="H65" s="235">
        <v>20</v>
      </c>
      <c r="I65" s="235">
        <v>23.6</v>
      </c>
      <c r="J65" s="239">
        <v>95</v>
      </c>
    </row>
    <row r="66" spans="1:26">
      <c r="B66" s="234" t="s">
        <v>804</v>
      </c>
      <c r="C66" s="235">
        <v>21.86</v>
      </c>
      <c r="D66" s="235">
        <v>21.95</v>
      </c>
      <c r="E66" s="235">
        <v>-9.5000000000000001E-2</v>
      </c>
      <c r="F66" s="235">
        <v>0.3478</v>
      </c>
      <c r="G66" s="235">
        <v>30</v>
      </c>
      <c r="H66" s="235">
        <v>20</v>
      </c>
      <c r="I66" s="235">
        <v>0.38629999999999998</v>
      </c>
      <c r="J66" s="239">
        <v>95</v>
      </c>
    </row>
    <row r="67" spans="1:26">
      <c r="B67" s="234" t="s">
        <v>805</v>
      </c>
      <c r="C67" s="235">
        <v>16.39</v>
      </c>
      <c r="D67" s="235">
        <v>21.95</v>
      </c>
      <c r="E67" s="235">
        <v>-5.5629999999999997</v>
      </c>
      <c r="F67" s="235">
        <v>0.34139999999999998</v>
      </c>
      <c r="G67" s="235">
        <v>33</v>
      </c>
      <c r="H67" s="235">
        <v>20</v>
      </c>
      <c r="I67" s="235">
        <v>23.04</v>
      </c>
      <c r="J67" s="239">
        <v>95</v>
      </c>
    </row>
    <row r="68" spans="1:26">
      <c r="B68" s="234" t="s">
        <v>806</v>
      </c>
      <c r="C68" s="235">
        <v>21.86</v>
      </c>
      <c r="D68" s="235">
        <v>15.21</v>
      </c>
      <c r="E68" s="235">
        <v>6.649</v>
      </c>
      <c r="F68" s="235">
        <v>0.373</v>
      </c>
      <c r="G68" s="235">
        <v>30</v>
      </c>
      <c r="H68" s="235">
        <v>16</v>
      </c>
      <c r="I68" s="235">
        <v>25.21</v>
      </c>
      <c r="J68" s="239">
        <v>95</v>
      </c>
    </row>
    <row r="69" spans="1:26">
      <c r="B69" s="234" t="s">
        <v>807</v>
      </c>
      <c r="C69" s="235">
        <v>16.39</v>
      </c>
      <c r="D69" s="235">
        <v>15.21</v>
      </c>
      <c r="E69" s="235">
        <v>1.181</v>
      </c>
      <c r="F69" s="235">
        <v>0.36709999999999998</v>
      </c>
      <c r="G69" s="235">
        <v>33</v>
      </c>
      <c r="H69" s="235">
        <v>16</v>
      </c>
      <c r="I69" s="235">
        <v>4.5490000000000004</v>
      </c>
      <c r="J69" s="239">
        <v>95</v>
      </c>
    </row>
    <row r="70" spans="1:26">
      <c r="B70" s="240" t="s">
        <v>808</v>
      </c>
      <c r="C70" s="241">
        <v>16.39</v>
      </c>
      <c r="D70" s="241">
        <v>21.86</v>
      </c>
      <c r="E70" s="241">
        <v>-5.468</v>
      </c>
      <c r="F70" s="241">
        <v>0.30399999999999999</v>
      </c>
      <c r="G70" s="241">
        <v>33</v>
      </c>
      <c r="H70" s="241">
        <v>30</v>
      </c>
      <c r="I70" s="241">
        <v>25.44</v>
      </c>
      <c r="J70" s="242">
        <v>95</v>
      </c>
    </row>
    <row r="71" spans="1:26">
      <c r="B71" s="195"/>
      <c r="C71" s="194"/>
      <c r="D71" s="194"/>
      <c r="E71" s="194"/>
      <c r="F71" s="194"/>
      <c r="G71" s="194"/>
      <c r="H71" s="194"/>
      <c r="I71" s="194"/>
      <c r="J71" s="194"/>
      <c r="K71" s="3"/>
      <c r="L71" s="3"/>
      <c r="M71" s="3"/>
      <c r="N71" s="3"/>
      <c r="O71" s="3"/>
    </row>
    <row r="72" spans="1:26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6">
      <c r="A73" s="93"/>
      <c r="B73" s="301" t="s">
        <v>406</v>
      </c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  <c r="N73" s="301"/>
      <c r="O73" s="302"/>
      <c r="P73" s="103"/>
      <c r="Q73" s="300" t="s">
        <v>460</v>
      </c>
      <c r="R73" s="301"/>
      <c r="S73" s="301"/>
      <c r="T73" s="301"/>
      <c r="U73" s="301"/>
      <c r="V73" s="301"/>
      <c r="W73" s="301"/>
      <c r="X73" s="301"/>
      <c r="Y73" s="301"/>
      <c r="Z73" s="302"/>
    </row>
    <row r="74" spans="1:26">
      <c r="A74" s="104"/>
      <c r="B74" s="303" t="s">
        <v>405</v>
      </c>
      <c r="C74" s="303"/>
      <c r="D74" s="4"/>
      <c r="E74" s="303" t="s">
        <v>359</v>
      </c>
      <c r="F74" s="303"/>
      <c r="G74" s="4"/>
      <c r="H74" s="303" t="s">
        <v>360</v>
      </c>
      <c r="I74" s="303"/>
      <c r="J74" s="4"/>
      <c r="K74" s="303" t="s">
        <v>731</v>
      </c>
      <c r="L74" s="303"/>
      <c r="M74" s="105"/>
      <c r="N74" s="303" t="s">
        <v>384</v>
      </c>
      <c r="O74" s="304"/>
      <c r="Q74" s="306" t="s">
        <v>738</v>
      </c>
      <c r="R74" s="307"/>
      <c r="S74" s="307"/>
      <c r="T74" s="307"/>
      <c r="U74" s="307"/>
      <c r="V74" s="307"/>
      <c r="W74" s="4"/>
      <c r="X74" s="298" t="s">
        <v>772</v>
      </c>
      <c r="Y74" s="298"/>
      <c r="Z74" s="299"/>
    </row>
    <row r="75" spans="1:26" ht="63">
      <c r="A75" s="92"/>
      <c r="B75" s="4" t="s">
        <v>736</v>
      </c>
      <c r="C75" s="4" t="s">
        <v>737</v>
      </c>
      <c r="D75" s="4"/>
      <c r="E75" s="4" t="s">
        <v>736</v>
      </c>
      <c r="F75" s="4" t="s">
        <v>737</v>
      </c>
      <c r="G75" s="4"/>
      <c r="H75" s="4" t="s">
        <v>736</v>
      </c>
      <c r="I75" s="4" t="s">
        <v>737</v>
      </c>
      <c r="J75" s="4"/>
      <c r="K75" s="4" t="s">
        <v>736</v>
      </c>
      <c r="L75" s="4" t="s">
        <v>737</v>
      </c>
      <c r="M75" s="4"/>
      <c r="N75" s="4" t="s">
        <v>736</v>
      </c>
      <c r="O75" s="91" t="s">
        <v>737</v>
      </c>
      <c r="Q75" s="106"/>
      <c r="R75" s="107" t="s">
        <v>405</v>
      </c>
      <c r="S75" s="94" t="s">
        <v>359</v>
      </c>
      <c r="T75" s="94" t="s">
        <v>360</v>
      </c>
      <c r="U75" s="94" t="s">
        <v>731</v>
      </c>
      <c r="V75" s="94" t="s">
        <v>384</v>
      </c>
      <c r="W75" s="94"/>
      <c r="X75" s="107"/>
      <c r="Y75" s="107" t="s">
        <v>736</v>
      </c>
      <c r="Z75" s="96" t="s">
        <v>737</v>
      </c>
    </row>
    <row r="76" spans="1:26" ht="31.5">
      <c r="A76" s="108" t="s">
        <v>386</v>
      </c>
      <c r="B76" s="4">
        <f>AVERAGE(B83:B98)</f>
        <v>15.206250000000001</v>
      </c>
      <c r="C76" s="4">
        <f>AVERAGE(C83:C115)</f>
        <v>16.386868686868688</v>
      </c>
      <c r="D76" s="4"/>
      <c r="E76" s="4">
        <f>AVERAGE(E83:E98)</f>
        <v>12.862500000000001</v>
      </c>
      <c r="F76" s="4">
        <f>AVERAGE(F83:F115)</f>
        <v>17.627272727272725</v>
      </c>
      <c r="G76" s="4"/>
      <c r="H76" s="4">
        <f>AVERAGE(H83:H98)</f>
        <v>18.043749999999999</v>
      </c>
      <c r="I76" s="4">
        <f>AVERAGE(I83:I99)</f>
        <v>24.311764705882357</v>
      </c>
      <c r="J76" s="4"/>
      <c r="K76" s="4">
        <f>AVERAGE(K83:K98)</f>
        <v>0.39464692799390383</v>
      </c>
      <c r="L76" s="4">
        <f>AVERAGE(L83:L115)</f>
        <v>0.13558279925279715</v>
      </c>
      <c r="M76" s="4"/>
      <c r="N76" s="4">
        <f>AVERAGE(N83:N98)</f>
        <v>-0.77837984590301823</v>
      </c>
      <c r="O76" s="91">
        <f>AVERAGE(O83:O115)</f>
        <v>0.6792977007484996</v>
      </c>
      <c r="Q76" s="92" t="s">
        <v>387</v>
      </c>
      <c r="R76" s="110">
        <v>1.404798</v>
      </c>
      <c r="S76" s="4">
        <v>2.8150879999999998</v>
      </c>
      <c r="T76" s="4">
        <v>2.1588790000000002</v>
      </c>
      <c r="U76" s="4">
        <v>0.92023350000000004</v>
      </c>
      <c r="V76" s="4">
        <v>3.1240489999999999</v>
      </c>
      <c r="W76" s="4"/>
      <c r="X76" s="4" t="s">
        <v>387</v>
      </c>
      <c r="Y76" s="4">
        <v>14.28866</v>
      </c>
      <c r="Z76" s="91">
        <v>3.68546</v>
      </c>
    </row>
    <row r="77" spans="1:26">
      <c r="A77" s="108" t="s">
        <v>385</v>
      </c>
      <c r="B77" s="4">
        <f>_xlfn.STDEV.S(B83:B98)</f>
        <v>0.59269863055912875</v>
      </c>
      <c r="C77" s="4">
        <f>_xlfn.STDEV.S(C83:C115)</f>
        <v>1.030201551003606</v>
      </c>
      <c r="D77" s="4"/>
      <c r="E77" s="4">
        <f>_xlfn.STDEV.S(E83:E98)</f>
        <v>1.1100300296238237</v>
      </c>
      <c r="F77" s="4">
        <f>_xlfn.STDEV.S(F83:F115)</f>
        <v>2.1207343550161131</v>
      </c>
      <c r="G77" s="4"/>
      <c r="H77" s="4">
        <f>_xlfn.STDEV.S(H83:H98)</f>
        <v>1.3464614117505687</v>
      </c>
      <c r="I77" s="4">
        <f>_xlfn.STDEV.S(I83:I99)</f>
        <v>3.8789306440276037</v>
      </c>
      <c r="J77" s="4"/>
      <c r="K77" s="4">
        <f>_xlfn.STDEV.S(K83:K98)</f>
        <v>0.20819203981679263</v>
      </c>
      <c r="L77" s="4">
        <f>_xlfn.STDEV.S(L83:L115)</f>
        <v>0.33935685454080977</v>
      </c>
      <c r="M77" s="4"/>
      <c r="N77" s="4">
        <f>_xlfn.STDEV.S(N83:N98)</f>
        <v>0.30556498120605741</v>
      </c>
      <c r="O77" s="91">
        <f>_xlfn.STDEV.S(O83:O115)</f>
        <v>0.58485802622504512</v>
      </c>
      <c r="Q77" s="92" t="s">
        <v>113</v>
      </c>
      <c r="R77" s="110">
        <v>0.99280000000000002</v>
      </c>
      <c r="S77" s="4">
        <v>1</v>
      </c>
      <c r="T77" s="4">
        <v>0.99990000000000001</v>
      </c>
      <c r="U77" s="4">
        <v>0.82</v>
      </c>
      <c r="V77" s="4">
        <v>1</v>
      </c>
      <c r="W77" s="4"/>
      <c r="X77" s="4" t="s">
        <v>113</v>
      </c>
      <c r="Y77" s="4">
        <v>1</v>
      </c>
      <c r="Z77" s="91">
        <v>1</v>
      </c>
    </row>
    <row r="78" spans="1:26">
      <c r="A78" s="109" t="s">
        <v>112</v>
      </c>
      <c r="B78" s="98">
        <v>16</v>
      </c>
      <c r="C78" s="98">
        <v>33</v>
      </c>
      <c r="D78" s="98"/>
      <c r="E78" s="98">
        <v>16</v>
      </c>
      <c r="F78" s="98">
        <v>33</v>
      </c>
      <c r="G78" s="98"/>
      <c r="H78" s="98">
        <v>16</v>
      </c>
      <c r="I78" s="98">
        <v>17</v>
      </c>
      <c r="J78" s="98"/>
      <c r="K78" s="98">
        <v>16</v>
      </c>
      <c r="L78" s="98">
        <v>33</v>
      </c>
      <c r="M78" s="98"/>
      <c r="N78" s="98">
        <v>16</v>
      </c>
      <c r="O78" s="99">
        <v>33</v>
      </c>
      <c r="Q78" s="97"/>
      <c r="R78" s="98"/>
      <c r="S78" s="98"/>
      <c r="T78" s="98"/>
      <c r="U78" s="98"/>
      <c r="V78" s="98"/>
      <c r="W78" s="98"/>
      <c r="X78" s="98"/>
      <c r="Y78" s="98"/>
      <c r="Z78" s="99"/>
    </row>
    <row r="80" spans="1:26">
      <c r="A80" s="93"/>
      <c r="B80" s="301" t="s">
        <v>404</v>
      </c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2"/>
      <c r="P80" s="103"/>
    </row>
    <row r="81" spans="1:15">
      <c r="A81" s="92"/>
      <c r="B81" s="303" t="s">
        <v>405</v>
      </c>
      <c r="C81" s="303"/>
      <c r="D81" s="4"/>
      <c r="E81" s="303" t="s">
        <v>359</v>
      </c>
      <c r="F81" s="303"/>
      <c r="G81" s="4"/>
      <c r="H81" s="303" t="s">
        <v>360</v>
      </c>
      <c r="I81" s="303"/>
      <c r="J81" s="4"/>
      <c r="K81" s="303" t="s">
        <v>731</v>
      </c>
      <c r="L81" s="303"/>
      <c r="M81" s="105"/>
      <c r="N81" s="303" t="s">
        <v>384</v>
      </c>
      <c r="O81" s="304"/>
    </row>
    <row r="82" spans="1:15">
      <c r="A82" s="92"/>
      <c r="B82" s="4" t="s">
        <v>736</v>
      </c>
      <c r="C82" s="4" t="s">
        <v>737</v>
      </c>
      <c r="D82" s="4"/>
      <c r="E82" s="4" t="s">
        <v>736</v>
      </c>
      <c r="F82" s="4" t="s">
        <v>737</v>
      </c>
      <c r="G82" s="4"/>
      <c r="H82" s="4" t="s">
        <v>736</v>
      </c>
      <c r="I82" s="4" t="s">
        <v>737</v>
      </c>
      <c r="J82" s="4"/>
      <c r="K82" s="4" t="s">
        <v>736</v>
      </c>
      <c r="L82" s="4" t="s">
        <v>737</v>
      </c>
      <c r="M82" s="4"/>
      <c r="N82" s="4" t="s">
        <v>736</v>
      </c>
      <c r="O82" s="91" t="s">
        <v>737</v>
      </c>
    </row>
    <row r="83" spans="1:15">
      <c r="A83" s="92"/>
      <c r="B83">
        <v>15.95</v>
      </c>
      <c r="C83" s="4">
        <v>16.399999999999999</v>
      </c>
      <c r="D83" s="4"/>
      <c r="E83" s="4">
        <v>12</v>
      </c>
      <c r="F83" s="4">
        <v>19.100000000000001</v>
      </c>
      <c r="G83" s="4"/>
      <c r="H83" s="4">
        <v>19.399999999999999</v>
      </c>
      <c r="I83" s="4">
        <v>25.9</v>
      </c>
      <c r="J83" s="4"/>
      <c r="K83">
        <v>0.38646480451653992</v>
      </c>
      <c r="L83" s="4">
        <v>-0.35468711415254744</v>
      </c>
      <c r="M83" s="110"/>
      <c r="N83">
        <v>-0.94745318113980681</v>
      </c>
      <c r="O83" s="91">
        <v>0.96266149749336005</v>
      </c>
    </row>
    <row r="84" spans="1:15">
      <c r="A84" s="92"/>
      <c r="B84">
        <v>15.8</v>
      </c>
      <c r="C84" s="4">
        <v>14.6</v>
      </c>
      <c r="D84" s="4"/>
      <c r="E84" s="4">
        <v>12.05</v>
      </c>
      <c r="F84" s="4">
        <v>12.4</v>
      </c>
      <c r="G84" s="4"/>
      <c r="H84" s="4">
        <v>18</v>
      </c>
      <c r="I84" s="4">
        <v>26.1</v>
      </c>
      <c r="J84" s="4"/>
      <c r="K84">
        <v>0.27527856208311324</v>
      </c>
      <c r="L84" s="4">
        <v>0.78321233428325499</v>
      </c>
      <c r="M84" s="110"/>
      <c r="N84">
        <v>-0.87429843791886563</v>
      </c>
      <c r="O84" s="91">
        <v>-0.40537173207998839</v>
      </c>
    </row>
    <row r="85" spans="1:15">
      <c r="A85" s="92"/>
      <c r="B85">
        <v>15.75</v>
      </c>
      <c r="C85" s="4">
        <v>16.100000000000001</v>
      </c>
      <c r="D85" s="4"/>
      <c r="E85" s="4">
        <v>15.55</v>
      </c>
      <c r="F85" s="4">
        <v>17.7</v>
      </c>
      <c r="G85" s="4"/>
      <c r="H85" s="4">
        <v>16.5</v>
      </c>
      <c r="I85" s="4">
        <v>17.7</v>
      </c>
      <c r="J85" s="4"/>
      <c r="K85">
        <v>0.17456895282104468</v>
      </c>
      <c r="L85" s="4">
        <v>-0.28418983671617015</v>
      </c>
      <c r="M85" s="110"/>
      <c r="N85">
        <v>-0.85406217608592705</v>
      </c>
      <c r="O85" s="91">
        <v>0.95003066616194665</v>
      </c>
    </row>
    <row r="86" spans="1:15">
      <c r="A86" s="92"/>
      <c r="B86">
        <v>15.45</v>
      </c>
      <c r="C86" s="4">
        <v>16.600000000000001</v>
      </c>
      <c r="D86" s="4"/>
      <c r="E86" s="4">
        <v>12</v>
      </c>
      <c r="F86" s="4">
        <v>18.3</v>
      </c>
      <c r="G86" s="4"/>
      <c r="H86" s="4">
        <v>16.149999999999999</v>
      </c>
      <c r="I86" s="4">
        <v>26.1</v>
      </c>
      <c r="J86" s="4"/>
      <c r="K86">
        <v>0.59934801604464083</v>
      </c>
      <c r="L86" s="4">
        <v>0.13815113759883346</v>
      </c>
      <c r="M86" s="110"/>
      <c r="N86">
        <v>0.31582232251363646</v>
      </c>
      <c r="O86" s="91">
        <v>0.92582726337169863</v>
      </c>
    </row>
    <row r="87" spans="1:15">
      <c r="A87" s="92"/>
      <c r="B87">
        <v>14.2</v>
      </c>
      <c r="C87" s="4">
        <v>16.600000000000001</v>
      </c>
      <c r="D87" s="4"/>
      <c r="E87" s="4">
        <v>12</v>
      </c>
      <c r="F87" s="4">
        <v>18.25</v>
      </c>
      <c r="G87" s="4"/>
      <c r="H87" s="4">
        <v>17.100000000000001</v>
      </c>
      <c r="I87" s="4">
        <v>25.9</v>
      </c>
      <c r="J87" s="4"/>
      <c r="K87">
        <v>0.75480289094797293</v>
      </c>
      <c r="L87" s="4">
        <v>-0.37012283450094674</v>
      </c>
      <c r="M87" s="110"/>
      <c r="N87">
        <v>-0.85223374965078624</v>
      </c>
      <c r="O87" s="91">
        <v>0.95754862582263334</v>
      </c>
    </row>
    <row r="88" spans="1:15">
      <c r="A88" s="92"/>
      <c r="B88">
        <v>14.9</v>
      </c>
      <c r="C88" s="4">
        <v>16.8</v>
      </c>
      <c r="D88" s="4"/>
      <c r="E88" s="4">
        <v>13.5</v>
      </c>
      <c r="F88" s="4">
        <v>17.600000000000001</v>
      </c>
      <c r="G88" s="4"/>
      <c r="H88" s="4">
        <v>18.5</v>
      </c>
      <c r="I88" s="4">
        <v>26</v>
      </c>
      <c r="J88" s="4"/>
      <c r="K88">
        <v>0.47186482247471007</v>
      </c>
      <c r="L88" s="4">
        <v>4.1254882511444221E-4</v>
      </c>
      <c r="M88" s="110"/>
      <c r="N88">
        <v>-0.81481619507567182</v>
      </c>
      <c r="O88" s="91">
        <v>0.91780004996201381</v>
      </c>
    </row>
    <row r="89" spans="1:15">
      <c r="A89" s="92"/>
      <c r="B89">
        <v>15.4</v>
      </c>
      <c r="C89" s="4">
        <v>17.2</v>
      </c>
      <c r="D89" s="4"/>
      <c r="E89" s="4">
        <v>12</v>
      </c>
      <c r="F89" s="4">
        <v>19.2</v>
      </c>
      <c r="G89" s="4"/>
      <c r="H89" s="4">
        <v>18.8</v>
      </c>
      <c r="I89" s="4">
        <v>13.5</v>
      </c>
      <c r="J89" s="4"/>
      <c r="K89">
        <v>0.53679661222589958</v>
      </c>
      <c r="L89" s="4">
        <v>4.9675196276855613E-2</v>
      </c>
      <c r="M89" s="110"/>
      <c r="N89">
        <v>-0.97117380928489072</v>
      </c>
      <c r="O89" s="91">
        <v>0.93317336232340353</v>
      </c>
    </row>
    <row r="90" spans="1:15">
      <c r="A90" s="92"/>
      <c r="B90">
        <v>15</v>
      </c>
      <c r="C90" s="4">
        <v>17.166666666666668</v>
      </c>
      <c r="D90" s="4"/>
      <c r="E90" s="4">
        <v>12</v>
      </c>
      <c r="F90" s="4">
        <v>18.7</v>
      </c>
      <c r="G90" s="4"/>
      <c r="H90" s="4">
        <v>16.5</v>
      </c>
      <c r="I90" s="4">
        <v>26</v>
      </c>
      <c r="J90" s="4"/>
      <c r="K90">
        <v>0.65602492512713406</v>
      </c>
      <c r="L90" s="4">
        <v>0.23756288947089624</v>
      </c>
      <c r="M90" s="110"/>
      <c r="N90">
        <v>-0.69725428572718851</v>
      </c>
      <c r="O90" s="91">
        <v>0.96700199177625801</v>
      </c>
    </row>
    <row r="91" spans="1:15">
      <c r="A91" s="92"/>
      <c r="B91">
        <v>16.149999999999999</v>
      </c>
      <c r="C91" s="4">
        <v>16.899999999999999</v>
      </c>
      <c r="D91" s="4"/>
      <c r="E91" s="4">
        <v>13.7</v>
      </c>
      <c r="F91" s="4">
        <v>18.600000000000001</v>
      </c>
      <c r="G91" s="4"/>
      <c r="H91" s="4">
        <v>19.5</v>
      </c>
      <c r="I91" s="4">
        <v>26</v>
      </c>
      <c r="J91" s="4"/>
      <c r="K91">
        <v>0.18579398848600134</v>
      </c>
      <c r="L91" s="4">
        <v>-1.9206502532388266E-2</v>
      </c>
      <c r="M91" s="110"/>
      <c r="N91">
        <v>-0.70068501135002781</v>
      </c>
      <c r="O91" s="91">
        <v>0.97057355981407978</v>
      </c>
    </row>
    <row r="92" spans="1:15">
      <c r="A92" s="92"/>
      <c r="B92">
        <v>15.1</v>
      </c>
      <c r="C92" s="4">
        <v>15.4</v>
      </c>
      <c r="D92" s="4"/>
      <c r="E92" s="4">
        <v>14.7</v>
      </c>
      <c r="F92" s="4">
        <v>18.399999999999999</v>
      </c>
      <c r="G92" s="4"/>
      <c r="H92" s="4">
        <v>16.149999999999999</v>
      </c>
      <c r="I92" s="4">
        <v>26</v>
      </c>
      <c r="J92" s="4"/>
      <c r="K92">
        <v>0.30278033521933467</v>
      </c>
      <c r="L92" s="4">
        <v>0.63612748233707095</v>
      </c>
      <c r="M92" s="110"/>
      <c r="N92">
        <v>-0.9082180753885768</v>
      </c>
      <c r="O92" s="91">
        <v>0.92074991251072569</v>
      </c>
    </row>
    <row r="93" spans="1:15">
      <c r="A93" s="92"/>
      <c r="B93">
        <v>15.8</v>
      </c>
      <c r="C93" s="4">
        <v>15.55</v>
      </c>
      <c r="D93" s="4"/>
      <c r="E93" s="4">
        <v>12</v>
      </c>
      <c r="F93" s="4">
        <v>18.5</v>
      </c>
      <c r="G93" s="4"/>
      <c r="H93" s="4">
        <v>18.3</v>
      </c>
      <c r="I93" s="4">
        <v>26</v>
      </c>
      <c r="J93" s="4"/>
      <c r="K93">
        <v>0.51513287442007083</v>
      </c>
      <c r="L93" s="4">
        <v>0.45356309520275401</v>
      </c>
      <c r="M93" s="110"/>
      <c r="N93">
        <v>-0.91300568958524009</v>
      </c>
      <c r="O93" s="91">
        <v>0.95452529481781356</v>
      </c>
    </row>
    <row r="94" spans="1:15">
      <c r="A94" s="92"/>
      <c r="B94">
        <v>14.6</v>
      </c>
      <c r="C94" s="4">
        <v>17.55</v>
      </c>
      <c r="D94" s="4"/>
      <c r="E94" s="4">
        <v>12.3</v>
      </c>
      <c r="F94" s="4">
        <v>19</v>
      </c>
      <c r="G94" s="4"/>
      <c r="H94" s="4">
        <v>17</v>
      </c>
      <c r="I94" s="4">
        <v>26</v>
      </c>
      <c r="J94" s="4"/>
      <c r="K94">
        <v>7.8346526759103016E-2</v>
      </c>
      <c r="L94" s="4">
        <v>-0.21711472081928962</v>
      </c>
      <c r="M94" s="110"/>
      <c r="N94">
        <v>-0.77358162923952567</v>
      </c>
      <c r="O94" s="91">
        <v>0.94618442236383715</v>
      </c>
    </row>
    <row r="95" spans="1:15">
      <c r="A95" s="92"/>
      <c r="B95">
        <v>14.6</v>
      </c>
      <c r="C95" s="4">
        <v>15</v>
      </c>
      <c r="D95" s="4"/>
      <c r="E95" s="4">
        <v>13.5</v>
      </c>
      <c r="F95" s="4">
        <v>12.8</v>
      </c>
      <c r="G95" s="4"/>
      <c r="H95" s="4">
        <v>18.2</v>
      </c>
      <c r="I95" s="4">
        <v>26</v>
      </c>
      <c r="J95" s="4"/>
      <c r="K95">
        <v>0.45475000823733486</v>
      </c>
      <c r="L95" s="4">
        <v>0.65584092685818418</v>
      </c>
      <c r="M95" s="110"/>
      <c r="N95">
        <v>-0.96807122700840376</v>
      </c>
      <c r="O95" s="91">
        <v>-0.31983761033750813</v>
      </c>
    </row>
    <row r="96" spans="1:15">
      <c r="A96" s="92"/>
      <c r="B96">
        <v>15.2</v>
      </c>
      <c r="C96" s="4">
        <v>17.45</v>
      </c>
      <c r="D96" s="4"/>
      <c r="E96" s="4">
        <v>13.6</v>
      </c>
      <c r="F96" s="4">
        <v>18.7</v>
      </c>
      <c r="G96" s="4"/>
      <c r="H96" s="4">
        <v>19.2</v>
      </c>
      <c r="I96" s="4">
        <v>26</v>
      </c>
      <c r="J96" s="4"/>
      <c r="K96">
        <v>6.7500850207241794E-2</v>
      </c>
      <c r="L96" s="4">
        <v>-7.4318967839932864E-3</v>
      </c>
      <c r="M96" s="110"/>
      <c r="N96">
        <v>-0.91297172016467165</v>
      </c>
      <c r="O96" s="91">
        <v>0.94881790710041125</v>
      </c>
    </row>
    <row r="97" spans="1:15">
      <c r="A97" s="92"/>
      <c r="B97">
        <v>15.1</v>
      </c>
      <c r="C97" s="4">
        <v>16.100000000000001</v>
      </c>
      <c r="D97" s="4"/>
      <c r="E97" s="4">
        <v>12.6</v>
      </c>
      <c r="F97" s="4">
        <v>15.2</v>
      </c>
      <c r="G97" s="4"/>
      <c r="H97" s="4">
        <v>20.6</v>
      </c>
      <c r="I97" s="4">
        <v>26.1</v>
      </c>
      <c r="J97" s="4"/>
      <c r="K97">
        <v>0.28271455563306036</v>
      </c>
      <c r="L97" s="4">
        <v>0.37996868279131446</v>
      </c>
      <c r="M97" s="110"/>
      <c r="N97">
        <v>-0.87399609135327805</v>
      </c>
      <c r="O97" s="91">
        <v>-0.71374403732316527</v>
      </c>
    </row>
    <row r="98" spans="1:15">
      <c r="A98" s="92"/>
      <c r="B98">
        <v>14.3</v>
      </c>
      <c r="C98" s="4">
        <v>17.399999999999999</v>
      </c>
      <c r="D98" s="4"/>
      <c r="E98" s="4">
        <v>12.3</v>
      </c>
      <c r="F98" s="4">
        <v>18.899999999999999</v>
      </c>
      <c r="G98" s="4"/>
      <c r="H98" s="4">
        <v>18.8</v>
      </c>
      <c r="I98" s="4">
        <v>26</v>
      </c>
      <c r="J98" s="4"/>
      <c r="K98">
        <v>0.57218212269925961</v>
      </c>
      <c r="L98" s="4">
        <v>-2.7443505841859136E-3</v>
      </c>
      <c r="M98" s="110"/>
      <c r="N98">
        <v>-0.70807857798906715</v>
      </c>
      <c r="O98" s="91">
        <v>0.92549876171083878</v>
      </c>
    </row>
    <row r="99" spans="1:15">
      <c r="A99" s="92"/>
      <c r="B99" s="4"/>
      <c r="C99" s="4">
        <v>17.95</v>
      </c>
      <c r="D99" s="4"/>
      <c r="E99" s="4"/>
      <c r="F99" s="4">
        <v>20.5</v>
      </c>
      <c r="G99" s="4"/>
      <c r="H99" s="4"/>
      <c r="I99" s="4">
        <v>18</v>
      </c>
      <c r="J99" s="4"/>
      <c r="K99" s="110"/>
      <c r="L99" s="4">
        <v>9.3604945564630879E-2</v>
      </c>
      <c r="M99" s="110"/>
      <c r="N99" s="110"/>
      <c r="O99" s="91">
        <v>0.65204565363309719</v>
      </c>
    </row>
    <row r="100" spans="1:15">
      <c r="A100" s="92"/>
      <c r="B100" s="4"/>
      <c r="C100" s="4">
        <v>17.2</v>
      </c>
      <c r="D100" s="4"/>
      <c r="E100" s="4"/>
      <c r="F100" s="4">
        <v>18.399999999999999</v>
      </c>
      <c r="G100" s="4"/>
      <c r="H100" s="4"/>
      <c r="I100" s="4"/>
      <c r="J100" s="4"/>
      <c r="K100" s="110"/>
      <c r="L100" s="4">
        <v>-0.17235037784049473</v>
      </c>
      <c r="M100" s="110"/>
      <c r="N100" s="110"/>
      <c r="O100" s="91">
        <v>0.93520401613935755</v>
      </c>
    </row>
    <row r="101" spans="1:15">
      <c r="A101" s="92"/>
      <c r="B101" s="4"/>
      <c r="C101" s="4">
        <v>14.2</v>
      </c>
      <c r="D101" s="4"/>
      <c r="E101" s="4"/>
      <c r="F101" s="4">
        <v>12.2</v>
      </c>
      <c r="G101" s="4"/>
      <c r="H101" s="4"/>
      <c r="I101" s="4"/>
      <c r="J101" s="4"/>
      <c r="K101" s="110"/>
      <c r="L101" s="4">
        <v>0.85814681276978866</v>
      </c>
      <c r="M101" s="110"/>
      <c r="N101" s="110"/>
      <c r="O101" s="91">
        <v>-0.94968519782408256</v>
      </c>
    </row>
    <row r="102" spans="1:15">
      <c r="A102" s="92"/>
      <c r="B102" s="4"/>
      <c r="C102" s="4">
        <v>17.2</v>
      </c>
      <c r="D102" s="4"/>
      <c r="E102" s="4"/>
      <c r="F102" s="4">
        <v>18.100000000000001</v>
      </c>
      <c r="G102" s="4"/>
      <c r="H102" s="4"/>
      <c r="I102" s="4"/>
      <c r="J102" s="4"/>
      <c r="K102" s="110"/>
      <c r="L102" s="4">
        <v>0.10035758344004961</v>
      </c>
      <c r="M102" s="110"/>
      <c r="N102" s="110"/>
      <c r="O102" s="91">
        <v>0.88451280161696044</v>
      </c>
    </row>
    <row r="103" spans="1:15">
      <c r="A103" s="92"/>
      <c r="B103" s="4"/>
      <c r="C103" s="4">
        <v>16.5</v>
      </c>
      <c r="D103" s="4"/>
      <c r="E103" s="4"/>
      <c r="F103" s="4">
        <v>18.45</v>
      </c>
      <c r="G103" s="4"/>
      <c r="H103" s="4"/>
      <c r="I103" s="4"/>
      <c r="J103" s="4"/>
      <c r="K103" s="110"/>
      <c r="L103" s="4">
        <v>0.13530719911392941</v>
      </c>
      <c r="M103" s="110"/>
      <c r="N103" s="110"/>
      <c r="O103" s="91">
        <v>0.88957876543614756</v>
      </c>
    </row>
    <row r="104" spans="1:15">
      <c r="A104" s="92"/>
      <c r="B104" s="4"/>
      <c r="C104" s="4">
        <v>13.9</v>
      </c>
      <c r="D104" s="4"/>
      <c r="E104" s="4"/>
      <c r="F104" s="4">
        <v>18.8</v>
      </c>
      <c r="G104" s="4"/>
      <c r="H104" s="4"/>
      <c r="I104" s="4"/>
      <c r="J104" s="4"/>
      <c r="K104" s="110"/>
      <c r="L104" s="4">
        <v>-5.6628875371643746E-2</v>
      </c>
      <c r="M104" s="110"/>
      <c r="N104" s="110"/>
      <c r="O104" s="91">
        <v>0.91406426376566619</v>
      </c>
    </row>
    <row r="105" spans="1:15">
      <c r="A105" s="92"/>
      <c r="B105" s="4"/>
      <c r="C105" s="4">
        <v>16.100000000000001</v>
      </c>
      <c r="D105" s="4"/>
      <c r="E105" s="4"/>
      <c r="F105" s="4">
        <v>18.2</v>
      </c>
      <c r="G105" s="4"/>
      <c r="H105" s="4"/>
      <c r="I105" s="4"/>
      <c r="J105" s="4"/>
      <c r="K105" s="110"/>
      <c r="L105" s="4">
        <v>1.6409415015681147E-2</v>
      </c>
      <c r="M105" s="110"/>
      <c r="N105" s="110"/>
      <c r="O105" s="91">
        <v>0.93818998714870205</v>
      </c>
    </row>
    <row r="106" spans="1:15">
      <c r="A106" s="92"/>
      <c r="B106" s="4"/>
      <c r="C106" s="4">
        <v>16.8</v>
      </c>
      <c r="D106" s="4"/>
      <c r="E106" s="4"/>
      <c r="F106" s="4">
        <v>18.3</v>
      </c>
      <c r="G106" s="4"/>
      <c r="H106" s="4"/>
      <c r="I106" s="4"/>
      <c r="J106" s="4"/>
      <c r="K106" s="110"/>
      <c r="L106" s="4">
        <v>0.36445026465509434</v>
      </c>
      <c r="M106" s="110"/>
      <c r="N106" s="110"/>
      <c r="O106" s="91">
        <v>0.89689811028485078</v>
      </c>
    </row>
    <row r="107" spans="1:15">
      <c r="A107" s="92"/>
      <c r="B107" s="4"/>
      <c r="C107" s="4">
        <v>15.9</v>
      </c>
      <c r="D107" s="4"/>
      <c r="E107" s="4"/>
      <c r="F107" s="4">
        <v>17.899999999999999</v>
      </c>
      <c r="G107" s="4"/>
      <c r="H107" s="4"/>
      <c r="I107" s="4"/>
      <c r="J107" s="4"/>
      <c r="K107" s="110"/>
      <c r="L107" s="4">
        <v>-0.3266055982325563</v>
      </c>
      <c r="M107" s="110"/>
      <c r="N107" s="110"/>
      <c r="O107" s="91">
        <v>0.94480678957407471</v>
      </c>
    </row>
    <row r="108" spans="1:15">
      <c r="A108" s="92"/>
      <c r="B108" s="4"/>
      <c r="C108" s="4">
        <v>15.4</v>
      </c>
      <c r="D108" s="4"/>
      <c r="E108" s="4"/>
      <c r="F108" s="4">
        <v>18.5</v>
      </c>
      <c r="G108" s="4"/>
      <c r="H108" s="4"/>
      <c r="I108" s="4"/>
      <c r="J108" s="4"/>
      <c r="K108" s="110"/>
      <c r="L108" s="4">
        <v>5.602332462341756E-2</v>
      </c>
      <c r="M108" s="110"/>
      <c r="N108" s="110"/>
      <c r="O108" s="91">
        <v>0.93119209261755298</v>
      </c>
    </row>
    <row r="109" spans="1:15">
      <c r="A109" s="92"/>
      <c r="B109" s="4"/>
      <c r="C109" s="4">
        <v>16.899999999999999</v>
      </c>
      <c r="D109" s="4"/>
      <c r="E109" s="4"/>
      <c r="F109" s="4">
        <v>18.5</v>
      </c>
      <c r="G109" s="4"/>
      <c r="H109" s="4"/>
      <c r="I109" s="4"/>
      <c r="J109" s="4"/>
      <c r="K109" s="110"/>
      <c r="L109" s="4">
        <v>-5.3019985672463139E-2</v>
      </c>
      <c r="M109" s="110"/>
      <c r="N109" s="110"/>
      <c r="O109" s="91">
        <v>0.89918390254858616</v>
      </c>
    </row>
    <row r="110" spans="1:15">
      <c r="A110" s="92"/>
      <c r="B110" s="4"/>
      <c r="C110" s="4">
        <v>16.600000000000001</v>
      </c>
      <c r="D110" s="4"/>
      <c r="E110" s="4"/>
      <c r="F110" s="4">
        <v>18</v>
      </c>
      <c r="G110" s="4"/>
      <c r="H110" s="4"/>
      <c r="I110" s="4"/>
      <c r="J110" s="4"/>
      <c r="K110" s="110"/>
      <c r="L110" s="4">
        <v>-0.29803192820808327</v>
      </c>
      <c r="M110" s="110"/>
      <c r="N110" s="110"/>
      <c r="O110" s="91">
        <v>0.92794365572595117</v>
      </c>
    </row>
    <row r="111" spans="1:15">
      <c r="A111" s="92"/>
      <c r="B111" s="4"/>
      <c r="C111" s="4">
        <v>17.3</v>
      </c>
      <c r="D111" s="4"/>
      <c r="E111" s="4"/>
      <c r="F111" s="4">
        <v>17.8</v>
      </c>
      <c r="G111" s="4"/>
      <c r="H111" s="4"/>
      <c r="I111" s="4"/>
      <c r="J111" s="4"/>
      <c r="K111" s="110"/>
      <c r="L111" s="4">
        <v>0.50314569878788085</v>
      </c>
      <c r="M111" s="110"/>
      <c r="N111" s="110"/>
      <c r="O111" s="91">
        <v>0.90236533938026442</v>
      </c>
    </row>
    <row r="112" spans="1:15">
      <c r="A112" s="92"/>
      <c r="B112" s="4"/>
      <c r="C112" s="4">
        <v>16.3</v>
      </c>
      <c r="D112" s="4"/>
      <c r="E112" s="4"/>
      <c r="F112" s="4">
        <v>17.7</v>
      </c>
      <c r="G112" s="4"/>
      <c r="H112" s="4"/>
      <c r="I112" s="4"/>
      <c r="J112" s="4"/>
      <c r="K112" s="110"/>
      <c r="L112" s="4">
        <v>-7.8354101056984579E-2</v>
      </c>
      <c r="M112" s="110"/>
      <c r="N112" s="110"/>
      <c r="O112" s="91">
        <v>0.92446343891631944</v>
      </c>
    </row>
    <row r="113" spans="1:15">
      <c r="A113" s="92"/>
      <c r="B113" s="4"/>
      <c r="C113" s="4">
        <v>17.600000000000001</v>
      </c>
      <c r="D113" s="4"/>
      <c r="E113" s="4"/>
      <c r="F113" s="4">
        <v>18.5</v>
      </c>
      <c r="G113" s="4"/>
      <c r="H113" s="4"/>
      <c r="I113" s="4"/>
      <c r="J113" s="4"/>
      <c r="K113" s="110"/>
      <c r="L113" s="4">
        <v>0.31356448905668372</v>
      </c>
      <c r="M113" s="110"/>
      <c r="N113" s="110"/>
      <c r="O113" s="91">
        <v>0.87930403287585035</v>
      </c>
    </row>
    <row r="114" spans="1:15">
      <c r="A114" s="92"/>
      <c r="B114" s="4"/>
      <c r="C114" s="4">
        <v>17.2</v>
      </c>
      <c r="D114" s="4"/>
      <c r="E114" s="4"/>
      <c r="F114" s="4">
        <v>18.3</v>
      </c>
      <c r="G114" s="4"/>
      <c r="H114" s="4"/>
      <c r="I114" s="4"/>
      <c r="J114" s="4"/>
      <c r="K114" s="110"/>
      <c r="L114" s="4">
        <v>0.26373679623384222</v>
      </c>
      <c r="M114" s="110"/>
      <c r="N114" s="110"/>
      <c r="O114" s="91">
        <v>0.90431092995188123</v>
      </c>
    </row>
    <row r="115" spans="1:15">
      <c r="A115" s="92"/>
      <c r="B115" s="4"/>
      <c r="C115" s="4">
        <v>14.9</v>
      </c>
      <c r="D115" s="4"/>
      <c r="E115" s="4"/>
      <c r="F115" s="4">
        <v>12.2</v>
      </c>
      <c r="G115" s="4"/>
      <c r="H115" s="4"/>
      <c r="I115" s="4"/>
      <c r="J115" s="4"/>
      <c r="K115" s="110"/>
      <c r="L115" s="4">
        <v>0.67545967490877601</v>
      </c>
      <c r="M115" s="110"/>
      <c r="N115" s="110"/>
      <c r="O115" s="91">
        <v>-0.8989943925790469</v>
      </c>
    </row>
    <row r="116" spans="1:15">
      <c r="A116" s="97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9"/>
    </row>
  </sheetData>
  <mergeCells count="20">
    <mergeCell ref="B1:S1"/>
    <mergeCell ref="B74:C74"/>
    <mergeCell ref="E74:F74"/>
    <mergeCell ref="H74:I74"/>
    <mergeCell ref="K74:L74"/>
    <mergeCell ref="N74:O74"/>
    <mergeCell ref="Q74:V74"/>
    <mergeCell ref="B73:O73"/>
    <mergeCell ref="B3:J3"/>
    <mergeCell ref="L3:M3"/>
    <mergeCell ref="O3:P3"/>
    <mergeCell ref="B2:P2"/>
    <mergeCell ref="X74:Z74"/>
    <mergeCell ref="Q73:Z73"/>
    <mergeCell ref="B81:C81"/>
    <mergeCell ref="E81:F81"/>
    <mergeCell ref="H81:I81"/>
    <mergeCell ref="K81:L81"/>
    <mergeCell ref="N81:O81"/>
    <mergeCell ref="B80:O8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DE15-04E5-9E4E-BD2C-C71C5587AFEE}">
  <dimension ref="B1:AX70"/>
  <sheetViews>
    <sheetView topLeftCell="U1" zoomScaleNormal="55" workbookViewId="0">
      <selection activeCell="AU14" sqref="AU14"/>
    </sheetView>
  </sheetViews>
  <sheetFormatPr defaultColWidth="11.42578125" defaultRowHeight="15.75"/>
  <cols>
    <col min="1" max="1" width="11.42578125" style="90"/>
    <col min="2" max="2" width="31" style="90" bestFit="1" customWidth="1"/>
    <col min="3" max="3" width="15" style="90" bestFit="1" customWidth="1"/>
    <col min="4" max="4" width="12.140625" style="90" bestFit="1" customWidth="1"/>
    <col min="5" max="5" width="31" style="90" bestFit="1" customWidth="1"/>
    <col min="6" max="6" width="18" style="90" bestFit="1" customWidth="1"/>
    <col min="7" max="7" width="12.140625" style="90" bestFit="1" customWidth="1"/>
    <col min="8" max="8" width="31" style="90" bestFit="1" customWidth="1"/>
    <col min="9" max="9" width="18" style="90" bestFit="1" customWidth="1"/>
    <col min="10" max="10" width="16.7109375" style="90" bestFit="1" customWidth="1"/>
    <col min="11" max="11" width="31" style="90" bestFit="1" customWidth="1"/>
    <col min="12" max="12" width="23" style="90" bestFit="1" customWidth="1"/>
    <col min="13" max="13" width="12.85546875" style="90" bestFit="1" customWidth="1"/>
    <col min="14" max="14" width="31" style="90" bestFit="1" customWidth="1"/>
    <col min="15" max="15" width="23" style="90" bestFit="1" customWidth="1"/>
    <col min="16" max="16" width="12.140625" style="90" bestFit="1" customWidth="1"/>
    <col min="17" max="17" width="31" style="90" bestFit="1" customWidth="1"/>
    <col min="18" max="18" width="23" style="90" bestFit="1" customWidth="1"/>
    <col min="19" max="19" width="12.140625" style="90" bestFit="1" customWidth="1"/>
    <col min="20" max="20" width="31" style="90" bestFit="1" customWidth="1"/>
    <col min="21" max="21" width="23.140625" style="90" bestFit="1" customWidth="1"/>
    <col min="22" max="22" width="25.42578125" style="90" bestFit="1" customWidth="1"/>
    <col min="23" max="23" width="12.42578125" style="90" bestFit="1" customWidth="1"/>
    <col min="24" max="24" width="12.140625" style="90" bestFit="1" customWidth="1"/>
    <col min="25" max="25" width="11.42578125" style="90"/>
    <col min="26" max="26" width="22" style="90" customWidth="1"/>
    <col min="27" max="27" width="10.85546875" style="90" bestFit="1" customWidth="1"/>
    <col min="28" max="28" width="12.140625" style="90" bestFit="1" customWidth="1"/>
    <col min="29" max="29" width="32.42578125" style="90" customWidth="1"/>
    <col min="30" max="30" width="25.42578125" style="90" bestFit="1" customWidth="1"/>
    <col min="31" max="31" width="24.140625" style="90" customWidth="1"/>
    <col min="32" max="32" width="12.140625" style="90" bestFit="1" customWidth="1"/>
    <col min="33" max="33" width="10.85546875" style="90" bestFit="1" customWidth="1"/>
    <col min="34" max="35" width="12.140625" style="90" bestFit="1" customWidth="1"/>
    <col min="36" max="16384" width="11.42578125" style="90"/>
  </cols>
  <sheetData>
    <row r="1" spans="2:50">
      <c r="B1" s="316" t="s">
        <v>403</v>
      </c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7"/>
      <c r="AS1" s="317"/>
    </row>
    <row r="2" spans="2:50" s="144" customFormat="1">
      <c r="B2" s="300" t="s">
        <v>816</v>
      </c>
      <c r="C2" s="301"/>
      <c r="D2" s="301"/>
      <c r="E2" s="301"/>
      <c r="F2" s="301"/>
      <c r="G2" s="301"/>
      <c r="H2" s="301"/>
      <c r="I2" s="302"/>
      <c r="J2" s="2"/>
      <c r="K2" s="300" t="s">
        <v>817</v>
      </c>
      <c r="L2" s="327"/>
      <c r="M2" s="327"/>
      <c r="N2" s="327"/>
      <c r="O2" s="327"/>
      <c r="P2" s="327"/>
      <c r="Q2" s="327"/>
      <c r="R2" s="328"/>
      <c r="S2" s="2"/>
      <c r="T2" s="300" t="s">
        <v>818</v>
      </c>
      <c r="U2" s="302"/>
      <c r="Y2" s="300" t="s">
        <v>902</v>
      </c>
      <c r="Z2" s="301"/>
      <c r="AA2" s="301"/>
      <c r="AB2" s="301"/>
      <c r="AC2" s="301"/>
      <c r="AD2" s="301"/>
      <c r="AE2" s="302"/>
    </row>
    <row r="3" spans="2:50">
      <c r="B3" s="306" t="s">
        <v>177</v>
      </c>
      <c r="C3" s="307"/>
      <c r="D3" s="307"/>
      <c r="E3" s="307"/>
      <c r="F3" s="307"/>
      <c r="G3" s="307"/>
      <c r="H3" s="307"/>
      <c r="I3" s="318"/>
      <c r="J3" s="4"/>
      <c r="K3" s="306" t="s">
        <v>642</v>
      </c>
      <c r="L3" s="307"/>
      <c r="M3" s="307"/>
      <c r="N3" s="307"/>
      <c r="O3" s="307"/>
      <c r="P3" s="307"/>
      <c r="Q3" s="307"/>
      <c r="R3" s="318"/>
      <c r="S3" s="4"/>
      <c r="T3" s="320" t="s">
        <v>361</v>
      </c>
      <c r="U3" s="321"/>
      <c r="Y3" s="324" t="s">
        <v>918</v>
      </c>
      <c r="Z3" s="325"/>
      <c r="AA3" s="325"/>
      <c r="AB3" s="325"/>
      <c r="AC3" s="325"/>
      <c r="AD3" s="325"/>
      <c r="AE3" s="326"/>
    </row>
    <row r="4" spans="2:50" s="102" customFormat="1" ht="66.95" customHeight="1">
      <c r="B4" s="9" t="s">
        <v>461</v>
      </c>
      <c r="C4" s="85" t="s">
        <v>739</v>
      </c>
      <c r="D4" s="94"/>
      <c r="E4" s="145" t="s">
        <v>461</v>
      </c>
      <c r="F4" s="85" t="s">
        <v>740</v>
      </c>
      <c r="G4" s="94"/>
      <c r="H4" s="145" t="s">
        <v>461</v>
      </c>
      <c r="I4" s="10" t="s">
        <v>741</v>
      </c>
      <c r="J4" s="94"/>
      <c r="K4" s="9" t="s">
        <v>461</v>
      </c>
      <c r="L4" s="85" t="s">
        <v>742</v>
      </c>
      <c r="M4" s="94"/>
      <c r="N4" s="145" t="s">
        <v>461</v>
      </c>
      <c r="O4" s="85" t="s">
        <v>743</v>
      </c>
      <c r="P4" s="94"/>
      <c r="Q4" s="145" t="s">
        <v>461</v>
      </c>
      <c r="R4" s="10" t="s">
        <v>744</v>
      </c>
      <c r="S4" s="94"/>
      <c r="T4" s="9" t="s">
        <v>461</v>
      </c>
      <c r="U4" s="10" t="s">
        <v>815</v>
      </c>
      <c r="Y4" s="13" t="s">
        <v>869</v>
      </c>
      <c r="Z4" s="72"/>
      <c r="AA4" s="72"/>
      <c r="AB4" s="227"/>
      <c r="AC4" s="227"/>
      <c r="AD4" s="227"/>
      <c r="AE4" s="228"/>
      <c r="AV4" s="195"/>
      <c r="AW4" s="194"/>
      <c r="AX4" s="194"/>
    </row>
    <row r="5" spans="2:50">
      <c r="B5" s="13"/>
      <c r="C5" s="72"/>
      <c r="D5" s="4"/>
      <c r="E5" s="73"/>
      <c r="F5" s="72"/>
      <c r="G5" s="4"/>
      <c r="H5" s="73"/>
      <c r="I5" s="14"/>
      <c r="J5" s="4"/>
      <c r="K5" s="13"/>
      <c r="L5" s="72"/>
      <c r="M5" s="4"/>
      <c r="N5" s="73"/>
      <c r="O5" s="72"/>
      <c r="P5" s="4"/>
      <c r="Q5" s="73"/>
      <c r="R5" s="14"/>
      <c r="S5" s="4"/>
      <c r="T5" s="13"/>
      <c r="U5" s="14"/>
      <c r="Y5" s="13" t="s">
        <v>870</v>
      </c>
      <c r="Z5" s="72">
        <v>-2.111E-2</v>
      </c>
      <c r="AA5" s="72">
        <v>-4.1169999999999998E-2</v>
      </c>
      <c r="AB5" s="229"/>
      <c r="AC5" s="73" t="s">
        <v>885</v>
      </c>
      <c r="AD5" s="72"/>
      <c r="AE5" s="14"/>
      <c r="AV5" s="195"/>
      <c r="AW5" s="194"/>
      <c r="AX5" s="194"/>
    </row>
    <row r="6" spans="2:50">
      <c r="B6" s="13" t="s">
        <v>462</v>
      </c>
      <c r="C6" s="162" t="s">
        <v>177</v>
      </c>
      <c r="D6" s="4"/>
      <c r="E6" s="73" t="s">
        <v>462</v>
      </c>
      <c r="F6" s="162" t="s">
        <v>177</v>
      </c>
      <c r="G6" s="4"/>
      <c r="H6" s="73" t="s">
        <v>462</v>
      </c>
      <c r="I6" s="163" t="s">
        <v>177</v>
      </c>
      <c r="J6" s="4"/>
      <c r="K6" s="13" t="s">
        <v>462</v>
      </c>
      <c r="L6" s="72" t="s">
        <v>489</v>
      </c>
      <c r="M6" s="4"/>
      <c r="N6" s="73" t="s">
        <v>462</v>
      </c>
      <c r="O6" s="72" t="s">
        <v>489</v>
      </c>
      <c r="P6" s="4"/>
      <c r="Q6" s="73" t="s">
        <v>462</v>
      </c>
      <c r="R6" s="14" t="s">
        <v>489</v>
      </c>
      <c r="S6" s="4"/>
      <c r="T6" s="13" t="s">
        <v>462</v>
      </c>
      <c r="U6" s="14" t="s">
        <v>729</v>
      </c>
      <c r="Y6" s="13" t="s">
        <v>871</v>
      </c>
      <c r="Z6" s="72">
        <v>3.5859999999999999</v>
      </c>
      <c r="AA6" s="72">
        <v>6.5960000000000001</v>
      </c>
      <c r="AB6" s="230"/>
      <c r="AC6" s="73" t="s">
        <v>660</v>
      </c>
      <c r="AD6" s="72">
        <v>91.1</v>
      </c>
      <c r="AE6" s="14">
        <v>67.260000000000005</v>
      </c>
      <c r="AV6" s="195"/>
      <c r="AW6" s="194"/>
      <c r="AX6" s="194"/>
    </row>
    <row r="7" spans="2:50">
      <c r="B7" s="13" t="s">
        <v>463</v>
      </c>
      <c r="C7" s="72" t="s">
        <v>463</v>
      </c>
      <c r="D7" s="4"/>
      <c r="E7" s="73" t="s">
        <v>463</v>
      </c>
      <c r="F7" s="72" t="s">
        <v>463</v>
      </c>
      <c r="G7" s="4"/>
      <c r="H7" s="73" t="s">
        <v>463</v>
      </c>
      <c r="I7" s="14" t="s">
        <v>463</v>
      </c>
      <c r="J7" s="4"/>
      <c r="K7" s="13" t="s">
        <v>463</v>
      </c>
      <c r="L7" s="72" t="s">
        <v>463</v>
      </c>
      <c r="M7" s="4"/>
      <c r="N7" s="73" t="s">
        <v>463</v>
      </c>
      <c r="O7" s="72" t="s">
        <v>463</v>
      </c>
      <c r="P7" s="4"/>
      <c r="Q7" s="73" t="s">
        <v>463</v>
      </c>
      <c r="R7" s="14" t="s">
        <v>463</v>
      </c>
      <c r="S7" s="4"/>
      <c r="T7" s="13" t="s">
        <v>463</v>
      </c>
      <c r="U7" s="14" t="s">
        <v>463</v>
      </c>
      <c r="Y7" s="13" t="s">
        <v>872</v>
      </c>
      <c r="Z7" s="72">
        <v>169.8</v>
      </c>
      <c r="AA7" s="72">
        <v>160.19999999999999</v>
      </c>
      <c r="AB7" s="229"/>
      <c r="AC7" s="73" t="s">
        <v>886</v>
      </c>
      <c r="AD7" s="72" t="s">
        <v>887</v>
      </c>
      <c r="AE7" s="14" t="s">
        <v>888</v>
      </c>
      <c r="AV7" s="195"/>
      <c r="AW7" s="194"/>
      <c r="AX7" s="194"/>
    </row>
    <row r="8" spans="2:50">
      <c r="B8" s="13" t="s">
        <v>464</v>
      </c>
      <c r="C8" s="72" t="s">
        <v>646</v>
      </c>
      <c r="D8" s="4"/>
      <c r="E8" s="73" t="s">
        <v>464</v>
      </c>
      <c r="F8" s="72" t="s">
        <v>646</v>
      </c>
      <c r="G8" s="4"/>
      <c r="H8" s="73" t="s">
        <v>464</v>
      </c>
      <c r="I8" s="14" t="s">
        <v>646</v>
      </c>
      <c r="J8" s="4"/>
      <c r="K8" s="13" t="s">
        <v>464</v>
      </c>
      <c r="L8" s="72" t="s">
        <v>488</v>
      </c>
      <c r="M8" s="4"/>
      <c r="N8" s="73" t="s">
        <v>464</v>
      </c>
      <c r="O8" s="72" t="s">
        <v>488</v>
      </c>
      <c r="P8" s="4"/>
      <c r="Q8" s="73" t="s">
        <v>464</v>
      </c>
      <c r="R8" s="14" t="s">
        <v>488</v>
      </c>
      <c r="S8" s="4"/>
      <c r="T8" s="13" t="s">
        <v>464</v>
      </c>
      <c r="U8" s="14" t="s">
        <v>730</v>
      </c>
      <c r="Y8" s="13" t="s">
        <v>873</v>
      </c>
      <c r="Z8" s="72">
        <v>-47.37</v>
      </c>
      <c r="AA8" s="72">
        <v>-24.29</v>
      </c>
      <c r="AB8" s="229"/>
      <c r="AC8" s="73" t="s">
        <v>466</v>
      </c>
      <c r="AD8" s="72" t="s">
        <v>487</v>
      </c>
      <c r="AE8" s="14" t="s">
        <v>487</v>
      </c>
      <c r="AV8" s="195"/>
      <c r="AW8" s="194"/>
      <c r="AX8" s="194"/>
    </row>
    <row r="9" spans="2:50">
      <c r="B9" s="13"/>
      <c r="C9" s="72"/>
      <c r="D9" s="4"/>
      <c r="E9" s="73"/>
      <c r="F9" s="72"/>
      <c r="G9" s="4"/>
      <c r="H9" s="73"/>
      <c r="I9" s="14"/>
      <c r="J9" s="4"/>
      <c r="K9" s="13"/>
      <c r="L9" s="72"/>
      <c r="M9" s="4"/>
      <c r="N9" s="73"/>
      <c r="O9" s="72"/>
      <c r="P9" s="4"/>
      <c r="Q9" s="73"/>
      <c r="R9" s="14"/>
      <c r="S9" s="4"/>
      <c r="T9" s="13"/>
      <c r="U9" s="14"/>
      <c r="Y9" s="13"/>
      <c r="Z9" s="72"/>
      <c r="AA9" s="72"/>
      <c r="AB9" s="229"/>
      <c r="AC9" s="73" t="s">
        <v>889</v>
      </c>
      <c r="AD9" s="72" t="s">
        <v>890</v>
      </c>
      <c r="AE9" s="14" t="s">
        <v>890</v>
      </c>
      <c r="AV9" s="195"/>
      <c r="AW9" s="194"/>
      <c r="AX9" s="194"/>
    </row>
    <row r="10" spans="2:50">
      <c r="B10" s="13" t="s">
        <v>465</v>
      </c>
      <c r="C10" s="72"/>
      <c r="D10" s="4"/>
      <c r="E10" s="73" t="s">
        <v>465</v>
      </c>
      <c r="F10" s="72"/>
      <c r="G10" s="4"/>
      <c r="H10" s="73" t="s">
        <v>465</v>
      </c>
      <c r="I10" s="14"/>
      <c r="J10" s="4"/>
      <c r="K10" s="13" t="s">
        <v>465</v>
      </c>
      <c r="L10" s="72"/>
      <c r="M10" s="4"/>
      <c r="N10" s="73" t="s">
        <v>465</v>
      </c>
      <c r="O10" s="72"/>
      <c r="P10" s="4"/>
      <c r="Q10" s="73" t="s">
        <v>465</v>
      </c>
      <c r="R10" s="14"/>
      <c r="S10" s="4"/>
      <c r="T10" s="13" t="s">
        <v>465</v>
      </c>
      <c r="U10" s="14"/>
      <c r="Y10" s="13" t="s">
        <v>874</v>
      </c>
      <c r="Z10" s="72"/>
      <c r="AA10" s="72"/>
      <c r="AB10" s="229"/>
      <c r="AC10" s="73"/>
      <c r="AD10" s="72"/>
      <c r="AE10" s="14"/>
      <c r="AV10" s="195"/>
      <c r="AW10" s="194"/>
      <c r="AX10" s="194"/>
    </row>
    <row r="11" spans="2:50">
      <c r="B11" s="13" t="s">
        <v>466</v>
      </c>
      <c r="C11" s="72" t="s">
        <v>487</v>
      </c>
      <c r="D11" s="4"/>
      <c r="E11" s="73" t="s">
        <v>466</v>
      </c>
      <c r="F11" s="72" t="s">
        <v>487</v>
      </c>
      <c r="G11" s="4"/>
      <c r="H11" s="73" t="s">
        <v>466</v>
      </c>
      <c r="I11" s="14" t="s">
        <v>487</v>
      </c>
      <c r="J11" s="4"/>
      <c r="K11" s="13" t="s">
        <v>466</v>
      </c>
      <c r="L11" s="72" t="s">
        <v>487</v>
      </c>
      <c r="M11" s="4"/>
      <c r="N11" s="73" t="s">
        <v>466</v>
      </c>
      <c r="O11" s="72" t="s">
        <v>487</v>
      </c>
      <c r="P11" s="4"/>
      <c r="Q11" s="73" t="s">
        <v>466</v>
      </c>
      <c r="R11" s="14" t="s">
        <v>487</v>
      </c>
      <c r="S11" s="4"/>
      <c r="T11" s="13" t="s">
        <v>466</v>
      </c>
      <c r="U11" s="14">
        <v>0.14560000000000001</v>
      </c>
      <c r="Y11" s="13" t="s">
        <v>870</v>
      </c>
      <c r="Z11" s="72">
        <v>2.212E-3</v>
      </c>
      <c r="AA11" s="72">
        <v>5.0200000000000002E-3</v>
      </c>
      <c r="AB11" s="229"/>
      <c r="AC11" s="73" t="s">
        <v>891</v>
      </c>
      <c r="AD11" s="72"/>
      <c r="AE11" s="14"/>
      <c r="AV11" s="195"/>
      <c r="AW11" s="194"/>
      <c r="AX11" s="194"/>
    </row>
    <row r="12" spans="2:50">
      <c r="B12" s="13" t="s">
        <v>467</v>
      </c>
      <c r="C12" s="72" t="s">
        <v>468</v>
      </c>
      <c r="D12" s="4"/>
      <c r="E12" s="73" t="s">
        <v>467</v>
      </c>
      <c r="F12" s="72" t="s">
        <v>468</v>
      </c>
      <c r="G12" s="4"/>
      <c r="H12" s="73" t="s">
        <v>467</v>
      </c>
      <c r="I12" s="14" t="s">
        <v>468</v>
      </c>
      <c r="J12" s="4"/>
      <c r="K12" s="13" t="s">
        <v>467</v>
      </c>
      <c r="L12" s="72" t="s">
        <v>468</v>
      </c>
      <c r="M12" s="4"/>
      <c r="N12" s="73" t="s">
        <v>467</v>
      </c>
      <c r="O12" s="72" t="s">
        <v>468</v>
      </c>
      <c r="P12" s="4"/>
      <c r="Q12" s="73" t="s">
        <v>467</v>
      </c>
      <c r="R12" s="14" t="s">
        <v>468</v>
      </c>
      <c r="S12" s="4"/>
      <c r="T12" s="13" t="s">
        <v>467</v>
      </c>
      <c r="U12" s="14" t="s">
        <v>468</v>
      </c>
      <c r="Y12" s="13" t="s">
        <v>871</v>
      </c>
      <c r="Z12" s="72">
        <v>0.78259999999999996</v>
      </c>
      <c r="AA12" s="72">
        <v>1.776</v>
      </c>
      <c r="AB12" s="229"/>
      <c r="AC12" s="73" t="s">
        <v>892</v>
      </c>
      <c r="AD12" s="72">
        <v>1.3879999999999999</v>
      </c>
      <c r="AE12" s="14">
        <v>3.1709999999999998</v>
      </c>
      <c r="AV12" s="195"/>
      <c r="AW12" s="194"/>
      <c r="AX12" s="194"/>
    </row>
    <row r="13" spans="2:50">
      <c r="B13" s="13" t="s">
        <v>469</v>
      </c>
      <c r="C13" s="72" t="s">
        <v>486</v>
      </c>
      <c r="D13" s="4"/>
      <c r="E13" s="73" t="s">
        <v>469</v>
      </c>
      <c r="F13" s="72" t="s">
        <v>486</v>
      </c>
      <c r="G13" s="4"/>
      <c r="H13" s="73" t="s">
        <v>469</v>
      </c>
      <c r="I13" s="14" t="s">
        <v>486</v>
      </c>
      <c r="J13" s="4"/>
      <c r="K13" s="13" t="s">
        <v>469</v>
      </c>
      <c r="L13" s="72" t="s">
        <v>486</v>
      </c>
      <c r="M13" s="4"/>
      <c r="N13" s="73" t="s">
        <v>469</v>
      </c>
      <c r="O13" s="72" t="s">
        <v>486</v>
      </c>
      <c r="P13" s="4"/>
      <c r="Q13" s="73" t="s">
        <v>469</v>
      </c>
      <c r="R13" s="14" t="s">
        <v>486</v>
      </c>
      <c r="S13" s="4"/>
      <c r="T13" s="13" t="s">
        <v>469</v>
      </c>
      <c r="U13" s="14" t="s">
        <v>551</v>
      </c>
      <c r="Y13" s="13"/>
      <c r="Z13" s="72"/>
      <c r="AA13" s="72"/>
      <c r="AB13" s="229"/>
      <c r="AC13" s="73" t="s">
        <v>893</v>
      </c>
      <c r="AD13" s="72">
        <v>1.9430000000000001</v>
      </c>
      <c r="AE13" s="14">
        <v>6.77</v>
      </c>
      <c r="AV13" s="195"/>
      <c r="AW13" s="194"/>
      <c r="AX13" s="194"/>
    </row>
    <row r="14" spans="2:50">
      <c r="B14" s="13" t="s">
        <v>471</v>
      </c>
      <c r="C14" s="72" t="s">
        <v>472</v>
      </c>
      <c r="D14" s="4"/>
      <c r="E14" s="73" t="s">
        <v>471</v>
      </c>
      <c r="F14" s="72" t="s">
        <v>472</v>
      </c>
      <c r="G14" s="4"/>
      <c r="H14" s="73" t="s">
        <v>471</v>
      </c>
      <c r="I14" s="14" t="s">
        <v>472</v>
      </c>
      <c r="J14" s="4"/>
      <c r="K14" s="13" t="s">
        <v>471</v>
      </c>
      <c r="L14" s="72" t="s">
        <v>472</v>
      </c>
      <c r="M14" s="4"/>
      <c r="N14" s="73" t="s">
        <v>471</v>
      </c>
      <c r="O14" s="72" t="s">
        <v>472</v>
      </c>
      <c r="P14" s="4"/>
      <c r="Q14" s="73" t="s">
        <v>471</v>
      </c>
      <c r="R14" s="14" t="s">
        <v>472</v>
      </c>
      <c r="S14" s="4"/>
      <c r="T14" s="13" t="s">
        <v>471</v>
      </c>
      <c r="U14" s="14" t="s">
        <v>511</v>
      </c>
      <c r="Y14" s="13" t="s">
        <v>875</v>
      </c>
      <c r="Z14" s="72"/>
      <c r="AA14" s="72"/>
      <c r="AB14" s="229"/>
      <c r="AC14" s="73" t="s">
        <v>894</v>
      </c>
      <c r="AD14" s="72">
        <v>1.9610000000000001</v>
      </c>
      <c r="AE14" s="14">
        <v>4.5579999999999998</v>
      </c>
      <c r="AV14" s="195"/>
      <c r="AW14" s="194"/>
      <c r="AX14" s="194"/>
    </row>
    <row r="15" spans="2:50">
      <c r="B15" s="13" t="s">
        <v>473</v>
      </c>
      <c r="C15" s="72" t="s">
        <v>474</v>
      </c>
      <c r="D15" s="4"/>
      <c r="E15" s="73" t="s">
        <v>473</v>
      </c>
      <c r="F15" s="72" t="s">
        <v>474</v>
      </c>
      <c r="G15" s="4"/>
      <c r="H15" s="73" t="s">
        <v>473</v>
      </c>
      <c r="I15" s="14" t="s">
        <v>474</v>
      </c>
      <c r="J15" s="4"/>
      <c r="K15" s="13" t="s">
        <v>473</v>
      </c>
      <c r="L15" s="72" t="s">
        <v>474</v>
      </c>
      <c r="M15" s="4"/>
      <c r="N15" s="73" t="s">
        <v>473</v>
      </c>
      <c r="O15" s="72" t="s">
        <v>474</v>
      </c>
      <c r="P15" s="4"/>
      <c r="Q15" s="73" t="s">
        <v>473</v>
      </c>
      <c r="R15" s="14" t="s">
        <v>474</v>
      </c>
      <c r="S15" s="4"/>
      <c r="T15" s="13" t="s">
        <v>473</v>
      </c>
      <c r="U15" s="14" t="s">
        <v>474</v>
      </c>
      <c r="Y15" s="13" t="s">
        <v>870</v>
      </c>
      <c r="Z15" s="72" t="s">
        <v>876</v>
      </c>
      <c r="AA15" s="72" t="s">
        <v>877</v>
      </c>
      <c r="AB15" s="229"/>
      <c r="AC15" s="73" t="s">
        <v>466</v>
      </c>
      <c r="AD15" s="72">
        <v>0.1694</v>
      </c>
      <c r="AE15" s="14">
        <v>3.8600000000000002E-2</v>
      </c>
      <c r="AV15" s="195"/>
      <c r="AW15" s="194"/>
      <c r="AX15" s="194"/>
    </row>
    <row r="16" spans="2:50">
      <c r="B16" s="13" t="s">
        <v>475</v>
      </c>
      <c r="C16" s="72" t="s">
        <v>645</v>
      </c>
      <c r="D16" s="4"/>
      <c r="E16" s="73" t="s">
        <v>475</v>
      </c>
      <c r="F16" s="72" t="s">
        <v>647</v>
      </c>
      <c r="G16" s="4"/>
      <c r="H16" s="73" t="s">
        <v>475</v>
      </c>
      <c r="I16" s="14" t="s">
        <v>650</v>
      </c>
      <c r="J16" s="4"/>
      <c r="K16" s="13" t="s">
        <v>475</v>
      </c>
      <c r="L16" s="72" t="s">
        <v>635</v>
      </c>
      <c r="M16" s="4"/>
      <c r="N16" s="73" t="s">
        <v>475</v>
      </c>
      <c r="O16" s="72" t="s">
        <v>636</v>
      </c>
      <c r="P16" s="4"/>
      <c r="Q16" s="73" t="s">
        <v>475</v>
      </c>
      <c r="R16" s="14" t="s">
        <v>639</v>
      </c>
      <c r="S16" s="4"/>
      <c r="T16" s="13" t="s">
        <v>475</v>
      </c>
      <c r="U16" s="14" t="s">
        <v>653</v>
      </c>
      <c r="Y16" s="13" t="s">
        <v>871</v>
      </c>
      <c r="Z16" s="72" t="s">
        <v>878</v>
      </c>
      <c r="AA16" s="72" t="s">
        <v>879</v>
      </c>
      <c r="AB16" s="229"/>
      <c r="AC16" s="73" t="s">
        <v>895</v>
      </c>
      <c r="AD16" s="72" t="s">
        <v>511</v>
      </c>
      <c r="AE16" s="14" t="s">
        <v>472</v>
      </c>
      <c r="AV16" s="195"/>
      <c r="AW16" s="194"/>
      <c r="AX16" s="194"/>
    </row>
    <row r="17" spans="2:50">
      <c r="B17" s="13" t="s">
        <v>476</v>
      </c>
      <c r="C17" s="72">
        <v>86</v>
      </c>
      <c r="D17" s="4"/>
      <c r="E17" s="73" t="s">
        <v>476</v>
      </c>
      <c r="F17" s="72">
        <v>35</v>
      </c>
      <c r="G17" s="4"/>
      <c r="H17" s="73" t="s">
        <v>476</v>
      </c>
      <c r="I17" s="14">
        <v>127</v>
      </c>
      <c r="J17" s="4"/>
      <c r="K17" s="13" t="s">
        <v>476</v>
      </c>
      <c r="L17" s="72">
        <v>199</v>
      </c>
      <c r="M17" s="4"/>
      <c r="N17" s="73" t="s">
        <v>476</v>
      </c>
      <c r="O17" s="72">
        <v>209</v>
      </c>
      <c r="P17" s="4"/>
      <c r="Q17" s="73" t="s">
        <v>476</v>
      </c>
      <c r="R17" s="14">
        <v>231</v>
      </c>
      <c r="S17" s="4"/>
      <c r="T17" s="13" t="s">
        <v>476</v>
      </c>
      <c r="U17" s="14">
        <v>71</v>
      </c>
      <c r="Y17" s="13" t="s">
        <v>872</v>
      </c>
      <c r="Z17" s="72" t="s">
        <v>880</v>
      </c>
      <c r="AA17" s="72" t="s">
        <v>881</v>
      </c>
      <c r="AB17" s="229"/>
      <c r="AC17" s="73"/>
      <c r="AD17" s="72"/>
      <c r="AE17" s="14"/>
      <c r="AV17" s="195"/>
      <c r="AW17" s="194"/>
      <c r="AX17" s="194"/>
    </row>
    <row r="18" spans="2:50" ht="24" customHeight="1">
      <c r="B18" s="13"/>
      <c r="C18" s="72"/>
      <c r="D18" s="4"/>
      <c r="E18" s="73"/>
      <c r="F18" s="72"/>
      <c r="G18" s="4"/>
      <c r="H18" s="73"/>
      <c r="I18" s="14"/>
      <c r="J18" s="4"/>
      <c r="K18" s="13"/>
      <c r="L18" s="72"/>
      <c r="M18" s="4"/>
      <c r="N18" s="73"/>
      <c r="O18" s="72"/>
      <c r="P18" s="4"/>
      <c r="Q18" s="73"/>
      <c r="R18" s="14"/>
      <c r="S18" s="4"/>
      <c r="T18" s="13"/>
      <c r="U18" s="14"/>
      <c r="Y18" s="13"/>
      <c r="Z18" s="72"/>
      <c r="AA18" s="72"/>
      <c r="AB18" s="229"/>
      <c r="AC18" s="73" t="s">
        <v>896</v>
      </c>
      <c r="AD18" s="85" t="s">
        <v>897</v>
      </c>
      <c r="AE18" s="10" t="s">
        <v>898</v>
      </c>
      <c r="AV18" s="195"/>
      <c r="AW18" s="194"/>
      <c r="AX18" s="194"/>
    </row>
    <row r="19" spans="2:50">
      <c r="B19" s="13" t="s">
        <v>477</v>
      </c>
      <c r="C19" s="72"/>
      <c r="D19" s="4"/>
      <c r="E19" s="73" t="s">
        <v>477</v>
      </c>
      <c r="F19" s="72"/>
      <c r="G19" s="4"/>
      <c r="H19" s="73" t="s">
        <v>477</v>
      </c>
      <c r="I19" s="14"/>
      <c r="J19" s="4"/>
      <c r="K19" s="13" t="s">
        <v>477</v>
      </c>
      <c r="L19" s="72"/>
      <c r="M19" s="4"/>
      <c r="N19" s="73" t="s">
        <v>477</v>
      </c>
      <c r="O19" s="72"/>
      <c r="P19" s="4"/>
      <c r="Q19" s="73" t="s">
        <v>477</v>
      </c>
      <c r="R19" s="14"/>
      <c r="S19" s="4"/>
      <c r="T19" s="13" t="s">
        <v>477</v>
      </c>
      <c r="U19" s="14"/>
      <c r="Y19" s="13" t="s">
        <v>882</v>
      </c>
      <c r="Z19" s="72"/>
      <c r="AA19" s="72"/>
      <c r="AB19" s="229"/>
      <c r="AC19" s="73"/>
      <c r="AD19" s="72"/>
      <c r="AE19" s="14"/>
      <c r="AV19" s="195"/>
      <c r="AW19" s="194"/>
      <c r="AX19" s="194"/>
    </row>
    <row r="20" spans="2:50">
      <c r="B20" s="13" t="s">
        <v>478</v>
      </c>
      <c r="C20" s="72" t="s">
        <v>644</v>
      </c>
      <c r="D20" s="4"/>
      <c r="E20" s="73" t="s">
        <v>478</v>
      </c>
      <c r="F20" s="72" t="s">
        <v>648</v>
      </c>
      <c r="G20" s="4"/>
      <c r="H20" s="73" t="s">
        <v>478</v>
      </c>
      <c r="I20" s="14" t="s">
        <v>651</v>
      </c>
      <c r="J20" s="4"/>
      <c r="K20" s="13" t="s">
        <v>478</v>
      </c>
      <c r="L20" s="72" t="s">
        <v>634</v>
      </c>
      <c r="M20" s="4"/>
      <c r="N20" s="73" t="s">
        <v>478</v>
      </c>
      <c r="O20" s="72" t="s">
        <v>637</v>
      </c>
      <c r="P20" s="4"/>
      <c r="Q20" s="73" t="s">
        <v>478</v>
      </c>
      <c r="R20" s="14" t="s">
        <v>640</v>
      </c>
      <c r="S20" s="4"/>
      <c r="T20" s="13" t="s">
        <v>478</v>
      </c>
      <c r="U20" s="14" t="s">
        <v>654</v>
      </c>
      <c r="Y20" s="13" t="s">
        <v>883</v>
      </c>
      <c r="Z20" s="72">
        <v>0.69489999999999996</v>
      </c>
      <c r="AA20" s="72">
        <v>0.61</v>
      </c>
      <c r="AB20" s="229"/>
      <c r="AC20" s="73" t="s">
        <v>404</v>
      </c>
      <c r="AD20" s="72"/>
      <c r="AE20" s="14"/>
      <c r="AV20" s="195"/>
      <c r="AW20" s="194"/>
      <c r="AX20" s="194"/>
    </row>
    <row r="21" spans="2:50">
      <c r="B21" s="13" t="s">
        <v>480</v>
      </c>
      <c r="C21" s="72" t="s">
        <v>643</v>
      </c>
      <c r="D21" s="4"/>
      <c r="E21" s="73" t="s">
        <v>480</v>
      </c>
      <c r="F21" s="72" t="s">
        <v>649</v>
      </c>
      <c r="G21" s="4"/>
      <c r="H21" s="73" t="s">
        <v>480</v>
      </c>
      <c r="I21" s="14" t="s">
        <v>652</v>
      </c>
      <c r="J21" s="4"/>
      <c r="K21" s="13" t="s">
        <v>480</v>
      </c>
      <c r="L21" s="72" t="s">
        <v>633</v>
      </c>
      <c r="M21" s="4"/>
      <c r="N21" s="73" t="s">
        <v>480</v>
      </c>
      <c r="O21" s="72" t="s">
        <v>638</v>
      </c>
      <c r="P21" s="4"/>
      <c r="Q21" s="73" t="s">
        <v>480</v>
      </c>
      <c r="R21" s="14" t="s">
        <v>641</v>
      </c>
      <c r="S21" s="4"/>
      <c r="T21" s="13" t="s">
        <v>480</v>
      </c>
      <c r="U21" s="14" t="s">
        <v>655</v>
      </c>
      <c r="Y21" s="13" t="s">
        <v>884</v>
      </c>
      <c r="Z21" s="72">
        <v>1.4039999999999999</v>
      </c>
      <c r="AA21" s="72">
        <v>3.2989999999999999</v>
      </c>
      <c r="AB21" s="229"/>
      <c r="AC21" s="73" t="s">
        <v>899</v>
      </c>
      <c r="AD21" s="72">
        <v>45</v>
      </c>
      <c r="AE21" s="14">
        <v>45</v>
      </c>
      <c r="AV21" s="195"/>
      <c r="AW21" s="194"/>
      <c r="AX21" s="194"/>
    </row>
    <row r="22" spans="2:50">
      <c r="B22" s="13" t="s">
        <v>481</v>
      </c>
      <c r="C22" s="72">
        <v>1.323</v>
      </c>
      <c r="D22" s="4"/>
      <c r="E22" s="73" t="s">
        <v>481</v>
      </c>
      <c r="F22" s="72">
        <v>5.2670000000000003</v>
      </c>
      <c r="G22" s="4"/>
      <c r="H22" s="73" t="s">
        <v>481</v>
      </c>
      <c r="I22" s="14">
        <v>-5.0869999999999999E-2</v>
      </c>
      <c r="J22" s="4"/>
      <c r="K22" s="13" t="s">
        <v>481</v>
      </c>
      <c r="L22" s="72">
        <v>1.2709999999999999</v>
      </c>
      <c r="M22" s="4"/>
      <c r="N22" s="73" t="s">
        <v>481</v>
      </c>
      <c r="O22" s="72">
        <v>0.85229999999999995</v>
      </c>
      <c r="P22" s="4"/>
      <c r="Q22" s="73" t="s">
        <v>481</v>
      </c>
      <c r="R22" s="14">
        <v>-7.6550000000000007E-2</v>
      </c>
      <c r="S22" s="4"/>
      <c r="T22" s="13" t="s">
        <v>481</v>
      </c>
      <c r="U22" s="14">
        <v>-6.2609999999999999E-2</v>
      </c>
      <c r="Y22" s="13"/>
      <c r="Z22" s="72"/>
      <c r="AA22" s="72"/>
      <c r="AB22" s="229"/>
      <c r="AC22" s="73" t="s">
        <v>900</v>
      </c>
      <c r="AD22" s="72">
        <v>14</v>
      </c>
      <c r="AE22" s="14">
        <v>15</v>
      </c>
      <c r="AV22" s="195"/>
      <c r="AW22" s="194"/>
      <c r="AX22" s="194"/>
    </row>
    <row r="23" spans="2:50">
      <c r="B23" s="36" t="s">
        <v>482</v>
      </c>
      <c r="C23" s="74">
        <v>1.3</v>
      </c>
      <c r="D23" s="98"/>
      <c r="E23" s="75" t="s">
        <v>482</v>
      </c>
      <c r="F23" s="74">
        <v>5.1539999999999999</v>
      </c>
      <c r="G23" s="98"/>
      <c r="H23" s="75" t="s">
        <v>482</v>
      </c>
      <c r="I23" s="76">
        <v>-4.6620000000000002E-2</v>
      </c>
      <c r="J23" s="98"/>
      <c r="K23" s="36" t="s">
        <v>482</v>
      </c>
      <c r="L23" s="74">
        <v>0.98180000000000001</v>
      </c>
      <c r="M23" s="98"/>
      <c r="N23" s="75" t="s">
        <v>482</v>
      </c>
      <c r="O23" s="74">
        <v>0.69810000000000005</v>
      </c>
      <c r="P23" s="98"/>
      <c r="Q23" s="75" t="s">
        <v>482</v>
      </c>
      <c r="R23" s="76">
        <v>-5.8729999999999997E-2</v>
      </c>
      <c r="S23" s="98"/>
      <c r="T23" s="36" t="s">
        <v>482</v>
      </c>
      <c r="U23" s="76">
        <v>-3.7650000000000003E-2</v>
      </c>
      <c r="Y23" s="231"/>
      <c r="Z23" s="229"/>
      <c r="AA23" s="229"/>
      <c r="AB23" s="229"/>
      <c r="AC23" s="73" t="s">
        <v>901</v>
      </c>
      <c r="AD23" s="72">
        <v>42</v>
      </c>
      <c r="AE23" s="14">
        <v>45</v>
      </c>
      <c r="AV23" s="195"/>
      <c r="AW23" s="194"/>
      <c r="AX23" s="194"/>
    </row>
    <row r="24" spans="2:50">
      <c r="Y24" s="232"/>
      <c r="Z24" s="233"/>
      <c r="AA24" s="233"/>
      <c r="AB24" s="233"/>
      <c r="AC24" s="75" t="s">
        <v>661</v>
      </c>
      <c r="AD24" s="74">
        <v>3</v>
      </c>
      <c r="AE24" s="76">
        <v>0</v>
      </c>
      <c r="AV24" s="195"/>
      <c r="AW24" s="194"/>
      <c r="AX24" s="194"/>
    </row>
    <row r="25" spans="2:50">
      <c r="AV25" s="195"/>
      <c r="AW25" s="194"/>
      <c r="AX25" s="194"/>
    </row>
    <row r="26" spans="2:50">
      <c r="B26" s="300" t="s">
        <v>406</v>
      </c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2"/>
      <c r="Z26" s="300" t="s">
        <v>460</v>
      </c>
      <c r="AA26" s="301"/>
      <c r="AB26" s="301"/>
      <c r="AC26" s="301"/>
      <c r="AD26" s="301"/>
      <c r="AE26" s="301"/>
      <c r="AF26" s="301"/>
      <c r="AG26" s="301"/>
      <c r="AH26" s="301"/>
      <c r="AI26" s="302"/>
      <c r="AV26" s="195"/>
      <c r="AW26" s="194"/>
      <c r="AX26" s="194"/>
    </row>
    <row r="27" spans="2:50">
      <c r="B27" s="92"/>
      <c r="C27" s="307" t="s">
        <v>745</v>
      </c>
      <c r="D27" s="307"/>
      <c r="E27" s="307"/>
      <c r="F27" s="1"/>
      <c r="G27" s="307" t="s">
        <v>746</v>
      </c>
      <c r="H27" s="307"/>
      <c r="I27" s="307"/>
      <c r="J27" s="307"/>
      <c r="K27" s="4"/>
      <c r="L27" s="307" t="s">
        <v>747</v>
      </c>
      <c r="M27" s="307"/>
      <c r="N27" s="307"/>
      <c r="O27" s="307"/>
      <c r="P27" s="4"/>
      <c r="Q27" s="319" t="s">
        <v>177</v>
      </c>
      <c r="R27" s="307"/>
      <c r="S27" s="307"/>
      <c r="T27" s="307"/>
      <c r="U27" s="4"/>
      <c r="V27" s="4"/>
      <c r="W27" s="329" t="s">
        <v>361</v>
      </c>
      <c r="X27" s="321"/>
      <c r="Z27" s="92"/>
      <c r="AA27" s="319" t="s">
        <v>452</v>
      </c>
      <c r="AB27" s="319"/>
      <c r="AC27" s="319"/>
      <c r="AD27" s="4"/>
      <c r="AE27" s="319" t="s">
        <v>177</v>
      </c>
      <c r="AF27" s="319"/>
      <c r="AG27" s="319"/>
      <c r="AH27" s="4"/>
      <c r="AI27" s="91"/>
      <c r="AV27" s="195"/>
      <c r="AW27" s="194"/>
      <c r="AX27" s="194"/>
    </row>
    <row r="28" spans="2:50" ht="47.25">
      <c r="B28" s="108"/>
      <c r="C28" s="146" t="s">
        <v>400</v>
      </c>
      <c r="D28" s="146" t="s">
        <v>401</v>
      </c>
      <c r="E28" s="146" t="s">
        <v>402</v>
      </c>
      <c r="F28" s="4"/>
      <c r="G28" s="4"/>
      <c r="H28" s="146" t="s">
        <v>400</v>
      </c>
      <c r="I28" s="146" t="s">
        <v>401</v>
      </c>
      <c r="J28" s="146" t="s">
        <v>402</v>
      </c>
      <c r="K28" s="4"/>
      <c r="L28" s="4"/>
      <c r="M28" s="146" t="s">
        <v>400</v>
      </c>
      <c r="N28" s="146" t="s">
        <v>401</v>
      </c>
      <c r="O28" s="146" t="s">
        <v>402</v>
      </c>
      <c r="P28" s="4"/>
      <c r="Q28" s="4"/>
      <c r="R28" s="146" t="s">
        <v>400</v>
      </c>
      <c r="S28" s="146" t="s">
        <v>401</v>
      </c>
      <c r="T28" s="146" t="s">
        <v>402</v>
      </c>
      <c r="U28" s="4"/>
      <c r="V28" s="4"/>
      <c r="W28" s="4" t="s">
        <v>727</v>
      </c>
      <c r="X28" s="91" t="s">
        <v>728</v>
      </c>
      <c r="Z28" s="147"/>
      <c r="AA28" s="148" t="s">
        <v>147</v>
      </c>
      <c r="AB28" s="148" t="s">
        <v>149</v>
      </c>
      <c r="AC28" s="148" t="s">
        <v>150</v>
      </c>
      <c r="AD28" s="4"/>
      <c r="AE28" s="148" t="s">
        <v>147</v>
      </c>
      <c r="AF28" s="148" t="s">
        <v>149</v>
      </c>
      <c r="AG28" s="148" t="s">
        <v>150</v>
      </c>
      <c r="AH28" s="4"/>
      <c r="AI28" s="149" t="s">
        <v>361</v>
      </c>
      <c r="AV28" s="195"/>
      <c r="AW28" s="194"/>
      <c r="AX28" s="194"/>
    </row>
    <row r="29" spans="2:50">
      <c r="B29" s="108" t="s">
        <v>386</v>
      </c>
      <c r="C29" s="4">
        <f>AVERAGE(E36:E67)</f>
        <v>-1.587141148325359</v>
      </c>
      <c r="D29" s="4">
        <f>AVERAGE(G36:G67)</f>
        <v>1.6958246233989742</v>
      </c>
      <c r="E29" s="4">
        <f>AVERAGE(H36:H67)</f>
        <v>0.15040076251960902</v>
      </c>
      <c r="F29" s="4"/>
      <c r="G29" s="4" t="s">
        <v>386</v>
      </c>
      <c r="H29" s="4">
        <f>AVERAGE(M36:M68)</f>
        <v>-0.57822144353913107</v>
      </c>
      <c r="I29" s="4">
        <f>AVERAGE(O36:O68)</f>
        <v>2.8336761566388766</v>
      </c>
      <c r="J29" s="4">
        <f>AVERAGE(P36:P68)</f>
        <v>9.5804339848303152E-2</v>
      </c>
      <c r="K29" s="4"/>
      <c r="L29" s="4" t="s">
        <v>386</v>
      </c>
      <c r="M29" s="4">
        <f>AVERAGE(U36:U61)</f>
        <v>-1.2712632396842927</v>
      </c>
      <c r="N29" s="4">
        <f>AVERAGE(W36:W61)</f>
        <v>2.202090656446428</v>
      </c>
      <c r="O29" s="4">
        <f>AVERAGE(X36:X61)</f>
        <v>0.1271891187817745</v>
      </c>
      <c r="P29" s="4"/>
      <c r="Q29" s="4" t="s">
        <v>386</v>
      </c>
      <c r="R29" s="4">
        <f>AVERAGE(AC36:AC62)</f>
        <v>-0.13857877015771805</v>
      </c>
      <c r="S29" s="4">
        <f>AVERAGE(AE36:AE62)</f>
        <v>7.9599035888210992</v>
      </c>
      <c r="T29" s="4">
        <f>AVERAGE(AF36:AF62)</f>
        <v>8.1812383755660523E-2</v>
      </c>
      <c r="U29" s="4"/>
      <c r="V29" s="4" t="s">
        <v>386</v>
      </c>
      <c r="W29" s="4">
        <f>AVERAGE(AH39:AH58)</f>
        <v>0.92338277732668039</v>
      </c>
      <c r="X29" s="91">
        <f>AVERAGE(AI39:AI68)</f>
        <v>0.88953383443415857</v>
      </c>
      <c r="Z29" s="147" t="s">
        <v>389</v>
      </c>
      <c r="AA29" s="168">
        <v>1.1389050000000001</v>
      </c>
      <c r="AB29" s="168">
        <v>0.99451540000000005</v>
      </c>
      <c r="AC29" s="168">
        <v>1.1379710000000001</v>
      </c>
      <c r="AD29" s="4"/>
      <c r="AE29" s="4">
        <v>1.6846719999999999</v>
      </c>
      <c r="AF29" s="4">
        <v>1.850122</v>
      </c>
      <c r="AG29" s="4">
        <v>1.2891379999999999</v>
      </c>
      <c r="AH29" s="4"/>
      <c r="AI29" s="91">
        <v>0.60889190000000004</v>
      </c>
      <c r="AV29" s="195"/>
      <c r="AW29" s="194"/>
      <c r="AX29" s="194"/>
    </row>
    <row r="30" spans="2:50">
      <c r="B30" s="108" t="s">
        <v>385</v>
      </c>
      <c r="C30" s="4">
        <f>_xlfn.STDEV.S(E36:E67)</f>
        <v>0.72280252403673539</v>
      </c>
      <c r="D30" s="4">
        <f>_xlfn.STDEV.S(G36:G67)</f>
        <v>0.51424359345585258</v>
      </c>
      <c r="E30" s="4">
        <f>_xlfn.STDEV.S(H36:H67)</f>
        <v>5.0094585334683632E-2</v>
      </c>
      <c r="F30" s="4"/>
      <c r="G30" s="4" t="s">
        <v>385</v>
      </c>
      <c r="H30" s="4">
        <f>_xlfn.STDEV.S(L36:L68)</f>
        <v>1.0232699567960841</v>
      </c>
      <c r="I30" s="4">
        <f>_xlfn.STDEV.S(O36:O68)</f>
        <v>1.5341462492881297</v>
      </c>
      <c r="J30" s="4">
        <f>_xlfn.STDEV.S(P36:P68)</f>
        <v>4.5761516040864966E-2</v>
      </c>
      <c r="K30" s="4"/>
      <c r="L30" s="4" t="s">
        <v>385</v>
      </c>
      <c r="M30" s="4">
        <f>_xlfn.STDEV.S(U36:U61)</f>
        <v>0.80775419253856018</v>
      </c>
      <c r="N30" s="4">
        <f>_xlfn.STDEV.S(W36:W61)</f>
        <v>1.2384175976804206</v>
      </c>
      <c r="O30" s="4">
        <f>_xlfn.STDEV.S(X36:X61)</f>
        <v>4.1771072766184289E-2</v>
      </c>
      <c r="P30" s="4"/>
      <c r="Q30" s="4" t="s">
        <v>385</v>
      </c>
      <c r="R30" s="4">
        <f>_xlfn.STDEV.S(AC36:AC62)</f>
        <v>0.50163216077425521</v>
      </c>
      <c r="S30" s="4">
        <f>_xlfn.STDEV.S(AE36:AE62)</f>
        <v>4.2233850667935027</v>
      </c>
      <c r="T30" s="4">
        <f>_xlfn.STDEV.S(AF36:AF62)</f>
        <v>2.7076865936884329E-2</v>
      </c>
      <c r="U30" s="4"/>
      <c r="V30" s="4" t="s">
        <v>385</v>
      </c>
      <c r="W30" s="4">
        <f>_xlfn.STDEV.S(AH39:AH68)</f>
        <v>5.6612883945502721E-2</v>
      </c>
      <c r="X30" s="91">
        <f>_xlfn.STDEV.S(AI39:AI68)</f>
        <v>5.455009197493528E-2</v>
      </c>
      <c r="Z30" s="150" t="s">
        <v>392</v>
      </c>
      <c r="AA30" s="100">
        <v>0.9929</v>
      </c>
      <c r="AB30" s="100">
        <v>0.97099999999999997</v>
      </c>
      <c r="AC30" s="100">
        <v>0.99299999999999999</v>
      </c>
      <c r="AD30" s="98"/>
      <c r="AE30" s="98">
        <v>0.99990000000000001</v>
      </c>
      <c r="AF30" s="98">
        <v>0.99990000000000001</v>
      </c>
      <c r="AG30" s="98">
        <v>0.99399999999999999</v>
      </c>
      <c r="AH30" s="98"/>
      <c r="AI30" s="99">
        <v>0.33800000000000002</v>
      </c>
      <c r="AV30" s="195"/>
      <c r="AW30" s="194"/>
      <c r="AX30" s="194"/>
    </row>
    <row r="31" spans="2:50">
      <c r="B31" s="109" t="s">
        <v>112</v>
      </c>
      <c r="C31" s="151">
        <v>32</v>
      </c>
      <c r="D31" s="151"/>
      <c r="E31" s="151"/>
      <c r="F31" s="98"/>
      <c r="G31" s="98" t="s">
        <v>112</v>
      </c>
      <c r="H31" s="98">
        <v>33</v>
      </c>
      <c r="I31" s="98"/>
      <c r="J31" s="98"/>
      <c r="K31" s="98"/>
      <c r="L31" s="98" t="s">
        <v>112</v>
      </c>
      <c r="M31" s="98">
        <v>26</v>
      </c>
      <c r="N31" s="98"/>
      <c r="O31" s="98"/>
      <c r="P31" s="98"/>
      <c r="Q31" s="98" t="s">
        <v>112</v>
      </c>
      <c r="R31" s="98">
        <v>27</v>
      </c>
      <c r="S31" s="98"/>
      <c r="T31" s="98"/>
      <c r="U31" s="98"/>
      <c r="V31" s="98" t="s">
        <v>112</v>
      </c>
      <c r="W31" s="98">
        <v>14</v>
      </c>
      <c r="X31" s="99">
        <v>15</v>
      </c>
      <c r="AV31" s="195"/>
      <c r="AW31" s="194"/>
      <c r="AX31" s="194"/>
    </row>
    <row r="32" spans="2:50">
      <c r="B32" s="152"/>
      <c r="C32" s="152"/>
      <c r="D32" s="152"/>
      <c r="E32" s="152"/>
      <c r="AV32" s="195"/>
      <c r="AW32" s="194"/>
      <c r="AX32" s="194"/>
    </row>
    <row r="33" spans="2:50">
      <c r="B33" s="300" t="s">
        <v>404</v>
      </c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301"/>
      <c r="AE33" s="301"/>
      <c r="AF33" s="301"/>
      <c r="AG33" s="301"/>
      <c r="AH33" s="301"/>
      <c r="AI33" s="301"/>
      <c r="AJ33" s="301"/>
      <c r="AK33" s="301"/>
      <c r="AL33" s="301"/>
      <c r="AM33" s="301"/>
      <c r="AN33" s="301"/>
      <c r="AO33" s="301"/>
      <c r="AP33" s="301"/>
      <c r="AQ33" s="301"/>
      <c r="AR33" s="301"/>
      <c r="AS33" s="221"/>
      <c r="AV33" s="195"/>
      <c r="AW33" s="194"/>
      <c r="AX33" s="194"/>
    </row>
    <row r="34" spans="2:50" ht="44.25" customHeight="1">
      <c r="B34" s="306" t="s">
        <v>398</v>
      </c>
      <c r="C34" s="307"/>
      <c r="D34" s="307"/>
      <c r="E34" s="307"/>
      <c r="F34" s="307"/>
      <c r="G34" s="307"/>
      <c r="H34" s="307"/>
      <c r="I34" s="110"/>
      <c r="J34" s="307" t="s">
        <v>399</v>
      </c>
      <c r="K34" s="307"/>
      <c r="L34" s="307"/>
      <c r="M34" s="307"/>
      <c r="N34" s="307"/>
      <c r="O34" s="307"/>
      <c r="P34" s="307"/>
      <c r="Q34" s="4"/>
      <c r="R34" s="307" t="s">
        <v>721</v>
      </c>
      <c r="S34" s="307"/>
      <c r="T34" s="307"/>
      <c r="U34" s="307"/>
      <c r="V34" s="307"/>
      <c r="W34" s="307"/>
      <c r="X34" s="307"/>
      <c r="Y34" s="110"/>
      <c r="Z34" s="315" t="s">
        <v>177</v>
      </c>
      <c r="AA34" s="315"/>
      <c r="AB34" s="315"/>
      <c r="AC34" s="315"/>
      <c r="AD34" s="315"/>
      <c r="AE34" s="315"/>
      <c r="AF34" s="315"/>
      <c r="AG34" s="4"/>
      <c r="AH34" s="323" t="s">
        <v>809</v>
      </c>
      <c r="AI34" s="323"/>
      <c r="AJ34" s="4"/>
      <c r="AK34" s="4"/>
      <c r="AL34" s="323" t="s">
        <v>819</v>
      </c>
      <c r="AM34" s="323"/>
      <c r="AN34" s="323"/>
      <c r="AO34" s="323"/>
      <c r="AP34" s="323"/>
      <c r="AQ34" s="323"/>
      <c r="AR34" s="323"/>
      <c r="AS34" s="91"/>
      <c r="AV34" s="195"/>
      <c r="AW34" s="194"/>
      <c r="AX34" s="194"/>
    </row>
    <row r="35" spans="2:50" ht="47.25">
      <c r="B35" s="153" t="s">
        <v>114</v>
      </c>
      <c r="C35" s="94" t="s">
        <v>115</v>
      </c>
      <c r="D35" s="94" t="s">
        <v>146</v>
      </c>
      <c r="E35" s="94" t="s">
        <v>147</v>
      </c>
      <c r="F35" s="94" t="s">
        <v>148</v>
      </c>
      <c r="G35" s="94" t="s">
        <v>149</v>
      </c>
      <c r="H35" s="94" t="s">
        <v>150</v>
      </c>
      <c r="I35" s="94"/>
      <c r="J35" s="94" t="s">
        <v>114</v>
      </c>
      <c r="K35" s="94" t="s">
        <v>115</v>
      </c>
      <c r="L35" s="95" t="s">
        <v>146</v>
      </c>
      <c r="M35" s="95" t="s">
        <v>147</v>
      </c>
      <c r="N35" s="95" t="s">
        <v>148</v>
      </c>
      <c r="O35" s="95" t="s">
        <v>149</v>
      </c>
      <c r="P35" s="95" t="s">
        <v>150</v>
      </c>
      <c r="Q35" s="4"/>
      <c r="R35" s="193" t="s">
        <v>114</v>
      </c>
      <c r="S35" s="193" t="s">
        <v>115</v>
      </c>
      <c r="T35" s="154" t="s">
        <v>146</v>
      </c>
      <c r="U35" s="154" t="s">
        <v>147</v>
      </c>
      <c r="V35" s="154" t="s">
        <v>148</v>
      </c>
      <c r="W35" s="154" t="s">
        <v>149</v>
      </c>
      <c r="X35" s="154" t="s">
        <v>150</v>
      </c>
      <c r="Y35" s="4"/>
      <c r="Z35" s="4" t="s">
        <v>114</v>
      </c>
      <c r="AA35" s="4" t="s">
        <v>115</v>
      </c>
      <c r="AB35" s="154" t="s">
        <v>146</v>
      </c>
      <c r="AC35" s="154" t="s">
        <v>147</v>
      </c>
      <c r="AD35" s="154" t="s">
        <v>148</v>
      </c>
      <c r="AE35" s="154" t="s">
        <v>149</v>
      </c>
      <c r="AF35" s="154" t="s">
        <v>150</v>
      </c>
      <c r="AG35" s="4"/>
      <c r="AH35" s="4"/>
      <c r="AI35" s="4"/>
      <c r="AJ35" s="4"/>
      <c r="AK35" s="4"/>
      <c r="AL35" s="322" t="s">
        <v>763</v>
      </c>
      <c r="AM35" s="322"/>
      <c r="AN35" s="322"/>
      <c r="AO35" s="222"/>
      <c r="AP35" s="322" t="s">
        <v>762</v>
      </c>
      <c r="AQ35" s="322"/>
      <c r="AR35" s="322"/>
      <c r="AS35" s="91"/>
      <c r="AT35" s="222"/>
      <c r="AV35" s="195"/>
      <c r="AW35" s="194"/>
      <c r="AX35" s="194"/>
    </row>
    <row r="36" spans="2:50">
      <c r="B36" s="92">
        <f>COUNTA(C36:C76)</f>
        <v>32</v>
      </c>
      <c r="C36" s="4" t="s">
        <v>211</v>
      </c>
      <c r="D36" s="4">
        <v>17.680352153110046</v>
      </c>
      <c r="E36" s="4">
        <v>-1.9023923444976099</v>
      </c>
      <c r="F36" s="4">
        <v>4.7559808612440202</v>
      </c>
      <c r="G36" s="4">
        <v>1.2619630654534142</v>
      </c>
      <c r="H36" s="4">
        <v>0.19767443642017885</v>
      </c>
      <c r="I36" s="4"/>
      <c r="J36" s="4">
        <f>COUNTA(K36:K76)</f>
        <v>33</v>
      </c>
      <c r="K36" s="4" t="s">
        <v>178</v>
      </c>
      <c r="L36" s="4">
        <v>18.317672727272729</v>
      </c>
      <c r="M36" s="4">
        <v>-1.7186602870813381</v>
      </c>
      <c r="N36" s="4">
        <v>4.2966507177033488</v>
      </c>
      <c r="O36" s="4">
        <v>1.6570309536916874</v>
      </c>
      <c r="P36" s="4">
        <v>0.166416698969968</v>
      </c>
      <c r="Q36" s="4"/>
      <c r="R36" s="4">
        <f>(COUNTA(S36:S72))</f>
        <v>26</v>
      </c>
      <c r="S36" s="4" t="s">
        <v>151</v>
      </c>
      <c r="T36" s="4">
        <v>18.438277511961722</v>
      </c>
      <c r="U36" s="4">
        <v>-1.5490696438064899</v>
      </c>
      <c r="V36" s="4">
        <v>4.1004784688995208</v>
      </c>
      <c r="W36" s="4">
        <v>1.2893585041460358</v>
      </c>
      <c r="X36" s="4">
        <v>0.22060430285158644</v>
      </c>
      <c r="Y36" s="4"/>
      <c r="Z36" s="4">
        <f>(COUNTA(AA36:AA69))</f>
        <v>27</v>
      </c>
      <c r="AA36" s="4" t="s">
        <v>116</v>
      </c>
      <c r="AB36" s="4">
        <v>20.679638490164805</v>
      </c>
      <c r="AC36" s="4">
        <v>0.39223817118553939</v>
      </c>
      <c r="AD36" s="4">
        <v>1.0382775119617225</v>
      </c>
      <c r="AE36" s="4">
        <v>4.7593343766123608</v>
      </c>
      <c r="AF36" s="4">
        <v>7.7044584147730744E-2</v>
      </c>
      <c r="AG36" s="4"/>
      <c r="AH36" s="314" t="s">
        <v>0</v>
      </c>
      <c r="AI36" s="314"/>
      <c r="AJ36" s="4"/>
      <c r="AK36" s="4"/>
      <c r="AL36" s="222" t="s">
        <v>758</v>
      </c>
      <c r="AM36" s="222" t="s">
        <v>759</v>
      </c>
      <c r="AN36" s="222" t="s">
        <v>760</v>
      </c>
      <c r="AO36" s="188"/>
      <c r="AP36" s="222" t="s">
        <v>758</v>
      </c>
      <c r="AQ36" s="222" t="s">
        <v>759</v>
      </c>
      <c r="AR36" s="222" t="s">
        <v>760</v>
      </c>
      <c r="AS36" s="91"/>
      <c r="AT36" s="188"/>
      <c r="AV36" s="195"/>
      <c r="AW36" s="194"/>
      <c r="AX36" s="194"/>
    </row>
    <row r="37" spans="2:50">
      <c r="B37" s="92"/>
      <c r="C37" s="4" t="s">
        <v>212</v>
      </c>
      <c r="D37" s="4">
        <v>17.672696650717704</v>
      </c>
      <c r="E37" s="4">
        <v>-2.0287081339712927</v>
      </c>
      <c r="F37" s="4">
        <v>5.071770334928229</v>
      </c>
      <c r="G37" s="4">
        <v>1.3740360645633323</v>
      </c>
      <c r="H37" s="4">
        <v>0.17108852204168479</v>
      </c>
      <c r="I37" s="4"/>
      <c r="J37" s="4"/>
      <c r="K37" s="4" t="s">
        <v>179</v>
      </c>
      <c r="L37" s="4">
        <v>17.931069856459331</v>
      </c>
      <c r="M37" s="4">
        <v>-2.1511961722488024</v>
      </c>
      <c r="N37" s="4">
        <v>5.3779904306220097</v>
      </c>
      <c r="O37" s="4">
        <v>1.5209748034452217</v>
      </c>
      <c r="P37" s="4">
        <v>0.15516917024840532</v>
      </c>
      <c r="Q37" s="4"/>
      <c r="R37" s="4"/>
      <c r="S37" s="4" t="s">
        <v>152</v>
      </c>
      <c r="T37" s="4">
        <v>18.543115364167996</v>
      </c>
      <c r="U37" s="4">
        <v>-1.5309941520467838</v>
      </c>
      <c r="V37" s="4">
        <v>4.0526315789473681</v>
      </c>
      <c r="W37" s="4">
        <v>1.4354191138576482</v>
      </c>
      <c r="X37" s="4">
        <v>0.19946390568135175</v>
      </c>
      <c r="Y37" s="4"/>
      <c r="Z37" s="4"/>
      <c r="AA37" s="4" t="s">
        <v>117</v>
      </c>
      <c r="AB37" s="4">
        <v>19.943965975544923</v>
      </c>
      <c r="AC37" s="4">
        <v>-0.24040404040404084</v>
      </c>
      <c r="AD37" s="4">
        <v>0.63636363636363624</v>
      </c>
      <c r="AE37" s="4">
        <v>9.6514127852035276</v>
      </c>
      <c r="AF37" s="4">
        <v>0.10253514491559576</v>
      </c>
      <c r="AG37" s="4"/>
      <c r="AH37" s="303" t="s">
        <v>361</v>
      </c>
      <c r="AI37" s="303"/>
      <c r="AJ37" s="4"/>
      <c r="AK37" s="4"/>
      <c r="AL37" s="188">
        <v>-0.45167342564800905</v>
      </c>
      <c r="AM37" s="188">
        <v>-2.9529689237100025</v>
      </c>
      <c r="AN37" s="188">
        <v>-5.0992555436013696</v>
      </c>
      <c r="AO37" s="188"/>
      <c r="AP37" s="188">
        <v>-0.82103445162594202</v>
      </c>
      <c r="AQ37" s="188">
        <v>-9.2787985066105332</v>
      </c>
      <c r="AR37" s="188">
        <v>-11.496682400778614</v>
      </c>
      <c r="AS37" s="91"/>
      <c r="AT37" s="188"/>
      <c r="AV37" s="195"/>
      <c r="AW37" s="194"/>
      <c r="AX37" s="194"/>
    </row>
    <row r="38" spans="2:50">
      <c r="B38" s="92" t="s">
        <v>118</v>
      </c>
      <c r="C38" s="4" t="s">
        <v>213</v>
      </c>
      <c r="D38" s="4">
        <v>17.184658373205743</v>
      </c>
      <c r="E38" s="4">
        <v>-2.5148325358851658</v>
      </c>
      <c r="F38" s="4">
        <v>6.2870813397129197</v>
      </c>
      <c r="G38" s="4">
        <v>1.5396347058324609</v>
      </c>
      <c r="H38" s="4">
        <v>0.17399347594972522</v>
      </c>
      <c r="I38" s="4"/>
      <c r="J38" s="4" t="s">
        <v>118</v>
      </c>
      <c r="K38" s="4" t="s">
        <v>180</v>
      </c>
      <c r="L38" s="4">
        <v>19.697577033492824</v>
      </c>
      <c r="M38" s="4">
        <v>-0.40191387559808689</v>
      </c>
      <c r="N38" s="4">
        <v>1.0047846889952154</v>
      </c>
      <c r="O38" s="4">
        <v>2.6054368322427992</v>
      </c>
      <c r="P38" s="4">
        <v>4.4057185264906158E-2</v>
      </c>
      <c r="Q38" s="4"/>
      <c r="R38" s="4" t="s">
        <v>118</v>
      </c>
      <c r="S38" s="4" t="s">
        <v>153</v>
      </c>
      <c r="T38" s="4">
        <v>17.753216374269005</v>
      </c>
      <c r="U38" s="4">
        <v>-2.2702817650186091</v>
      </c>
      <c r="V38" s="4">
        <v>6.0095693779904309</v>
      </c>
      <c r="W38" s="4">
        <v>1.3787714044587991</v>
      </c>
      <c r="X38" s="4">
        <v>0.16512815693829075</v>
      </c>
      <c r="Y38" s="4"/>
      <c r="Z38" s="4" t="s">
        <v>118</v>
      </c>
      <c r="AA38" s="4" t="s">
        <v>119</v>
      </c>
      <c r="AB38" s="4">
        <v>19.873471557682084</v>
      </c>
      <c r="AC38" s="4">
        <v>-0.40308346624136249</v>
      </c>
      <c r="AD38" s="4">
        <v>1.0669856459330143</v>
      </c>
      <c r="AE38" s="4">
        <v>5.5474737516477841</v>
      </c>
      <c r="AF38" s="4">
        <v>0.12767685032003659</v>
      </c>
      <c r="AG38" s="4"/>
      <c r="AH38" s="4" t="s">
        <v>748</v>
      </c>
      <c r="AI38" s="4" t="s">
        <v>737</v>
      </c>
      <c r="AJ38" s="4"/>
      <c r="AK38" s="4"/>
      <c r="AL38" s="188">
        <v>-1.3127041603990106</v>
      </c>
      <c r="AM38" s="188">
        <v>-5.9710869340216819</v>
      </c>
      <c r="AN38" s="188">
        <v>-8.7067340888019782</v>
      </c>
      <c r="AO38" s="188"/>
      <c r="AP38" s="188">
        <v>-3.667403572553432</v>
      </c>
      <c r="AQ38" s="188">
        <v>-10.254685820424021</v>
      </c>
      <c r="AR38" s="188">
        <v>-14.458569083341761</v>
      </c>
      <c r="AS38" s="91"/>
      <c r="AT38" s="188"/>
      <c r="AV38" s="195"/>
      <c r="AW38" s="194"/>
      <c r="AX38" s="194"/>
    </row>
    <row r="39" spans="2:50">
      <c r="B39" s="92">
        <v>300</v>
      </c>
      <c r="C39" s="4" t="s">
        <v>214</v>
      </c>
      <c r="D39" s="4">
        <v>17.894706220095692</v>
      </c>
      <c r="E39" s="4">
        <v>-1.8909090909090907</v>
      </c>
      <c r="F39" s="4">
        <v>4.7272727272727266</v>
      </c>
      <c r="G39" s="4">
        <v>1.3986918688398875</v>
      </c>
      <c r="H39" s="4">
        <v>0.11168881924762426</v>
      </c>
      <c r="I39" s="4"/>
      <c r="J39" s="4">
        <v>300</v>
      </c>
      <c r="K39" s="4" t="s">
        <v>181</v>
      </c>
      <c r="L39" s="4">
        <v>18.924371291866027</v>
      </c>
      <c r="M39" s="4">
        <v>-1.1923444976076567</v>
      </c>
      <c r="N39" s="4">
        <v>2.9808612440191391</v>
      </c>
      <c r="O39" s="4">
        <v>1.7574624866332034</v>
      </c>
      <c r="P39" s="4">
        <v>0.12162611607107086</v>
      </c>
      <c r="Q39" s="4"/>
      <c r="R39" s="4">
        <v>450</v>
      </c>
      <c r="S39" s="4" t="s">
        <v>154</v>
      </c>
      <c r="T39" s="4">
        <v>18.938968633705475</v>
      </c>
      <c r="U39" s="4">
        <v>-1.2219032429558752</v>
      </c>
      <c r="V39" s="4">
        <v>3.2344497607655502</v>
      </c>
      <c r="W39" s="4">
        <v>2.1247326627863745</v>
      </c>
      <c r="X39" s="4">
        <v>0.16525901471199883</v>
      </c>
      <c r="Y39" s="4"/>
      <c r="Z39" s="4">
        <v>450</v>
      </c>
      <c r="AA39" s="4" t="s">
        <v>120</v>
      </c>
      <c r="AB39" s="4">
        <v>19.976501860712386</v>
      </c>
      <c r="AC39" s="4">
        <v>-0.25486443381180379</v>
      </c>
      <c r="AD39" s="4">
        <v>0.67464114832535849</v>
      </c>
      <c r="AE39" s="4">
        <v>6.2537946309841104</v>
      </c>
      <c r="AF39" s="4">
        <v>8.0109664282336165E-2</v>
      </c>
      <c r="AG39" s="4"/>
      <c r="AH39" s="4">
        <v>0.96323078339371926</v>
      </c>
      <c r="AI39" s="4">
        <v>0.84273509813614655</v>
      </c>
      <c r="AJ39" s="4"/>
      <c r="AK39" s="4"/>
      <c r="AL39" s="188">
        <v>-1.1302880893423599</v>
      </c>
      <c r="AM39" s="188">
        <v>-4.1629464861200347</v>
      </c>
      <c r="AN39" s="188">
        <v>-4.7603572728166998</v>
      </c>
      <c r="AO39" s="188"/>
      <c r="AP39" s="188">
        <v>-2.216119023979255</v>
      </c>
      <c r="AQ39" s="188">
        <v>-15.333531537197098</v>
      </c>
      <c r="AR39" s="188">
        <v>-19.875370284564013</v>
      </c>
      <c r="AS39" s="91"/>
      <c r="AT39" s="188"/>
      <c r="AV39" s="195"/>
      <c r="AW39" s="194"/>
      <c r="AX39" s="194"/>
    </row>
    <row r="40" spans="2:50">
      <c r="B40" s="92"/>
      <c r="C40" s="4" t="s">
        <v>215</v>
      </c>
      <c r="D40" s="4">
        <v>17.628677511961723</v>
      </c>
      <c r="E40" s="4">
        <v>-2.1435406698564599</v>
      </c>
      <c r="F40" s="4">
        <v>5.3588516746411496</v>
      </c>
      <c r="G40" s="4">
        <v>1.4559685434176302</v>
      </c>
      <c r="H40" s="4">
        <v>0.1574154290947761</v>
      </c>
      <c r="I40" s="4"/>
      <c r="J40" s="4"/>
      <c r="K40" s="4" t="s">
        <v>182</v>
      </c>
      <c r="L40" s="4">
        <v>22.637792478148139</v>
      </c>
      <c r="M40" s="4">
        <v>2.5115073106840242</v>
      </c>
      <c r="N40" s="4">
        <v>6.2787682767100588</v>
      </c>
      <c r="O40" s="4">
        <v>1.5754321563680553</v>
      </c>
      <c r="P40" s="4">
        <v>0.17210487878445152</v>
      </c>
      <c r="Q40" s="4"/>
      <c r="R40" s="4"/>
      <c r="S40" s="4" t="s">
        <v>155</v>
      </c>
      <c r="T40" s="4">
        <v>18.257522594364701</v>
      </c>
      <c r="U40" s="4">
        <v>-1.7659755449229131</v>
      </c>
      <c r="V40" s="4">
        <v>4.6746411483253585</v>
      </c>
      <c r="W40" s="4">
        <v>1.9858972029906863</v>
      </c>
      <c r="X40" s="4">
        <v>0.13753740111640736</v>
      </c>
      <c r="Y40" s="4"/>
      <c r="Z40" s="4"/>
      <c r="AA40" s="4" t="s">
        <v>121</v>
      </c>
      <c r="AB40" s="4">
        <v>19.694524189261031</v>
      </c>
      <c r="AC40" s="4">
        <v>7.2301967038796988E-3</v>
      </c>
      <c r="AD40" s="4">
        <v>1.91387559808609E-2</v>
      </c>
      <c r="AE40" s="4">
        <v>14.027842343038579</v>
      </c>
      <c r="AF40" s="4">
        <v>9.8945777803806464E-2</v>
      </c>
      <c r="AG40" s="4"/>
      <c r="AH40" s="4">
        <v>0.83810639034945722</v>
      </c>
      <c r="AI40" s="4">
        <v>0.80479195817132831</v>
      </c>
      <c r="AJ40" s="4"/>
      <c r="AK40" s="4"/>
      <c r="AL40" s="188">
        <v>-2.651294186354185</v>
      </c>
      <c r="AM40" s="188">
        <v>-5.7460518944664063</v>
      </c>
      <c r="AN40" s="188">
        <v>-6.2759242848968793</v>
      </c>
      <c r="AO40" s="188"/>
      <c r="AP40" s="188">
        <v>0.64076243664405053</v>
      </c>
      <c r="AQ40" s="188">
        <v>-5.9644489338184563</v>
      </c>
      <c r="AR40" s="188">
        <v>-10.09997713229156</v>
      </c>
      <c r="AS40" s="91"/>
      <c r="AT40" s="188"/>
      <c r="AV40" s="195"/>
      <c r="AW40" s="194"/>
      <c r="AX40" s="194"/>
    </row>
    <row r="41" spans="2:50">
      <c r="B41" s="92"/>
      <c r="C41" s="4" t="s">
        <v>216</v>
      </c>
      <c r="D41" s="4">
        <v>19.381787559808611</v>
      </c>
      <c r="E41" s="4">
        <v>-0.48612440191387662</v>
      </c>
      <c r="F41" s="4">
        <v>1.2153110047846889</v>
      </c>
      <c r="G41" s="4">
        <v>1.5322490844816463</v>
      </c>
      <c r="H41" s="4">
        <v>0.14048366713026342</v>
      </c>
      <c r="I41" s="4"/>
      <c r="J41" s="4"/>
      <c r="K41" s="4" t="s">
        <v>183</v>
      </c>
      <c r="L41" s="4">
        <v>22.610025243912219</v>
      </c>
      <c r="M41" s="4">
        <v>2.4378070620940377</v>
      </c>
      <c r="N41" s="4">
        <v>6.0945176552350908</v>
      </c>
      <c r="O41" s="4">
        <v>1.6407029514827425</v>
      </c>
      <c r="P41" s="4">
        <v>0.17284500347105564</v>
      </c>
      <c r="Q41" s="4"/>
      <c r="R41" s="4" t="s">
        <v>122</v>
      </c>
      <c r="S41" s="4" t="s">
        <v>156</v>
      </c>
      <c r="T41" s="4">
        <v>18.118341307814994</v>
      </c>
      <c r="U41" s="4">
        <v>-1.800318979266347</v>
      </c>
      <c r="V41" s="4">
        <v>4.7655502392344493</v>
      </c>
      <c r="W41" s="4">
        <v>2.3972046529037252</v>
      </c>
      <c r="X41" s="4">
        <v>0.12991154169785465</v>
      </c>
      <c r="Y41" s="4"/>
      <c r="Z41" s="4" t="s">
        <v>122</v>
      </c>
      <c r="AA41" s="4" t="s">
        <v>123</v>
      </c>
      <c r="AB41" s="4">
        <v>19.837320574162678</v>
      </c>
      <c r="AC41" s="4">
        <v>0.28017012227538274</v>
      </c>
      <c r="AD41" s="4">
        <v>0.74162679425837297</v>
      </c>
      <c r="AE41" s="4">
        <v>5.745857833313547</v>
      </c>
      <c r="AF41" s="4">
        <v>8.9702057221814499E-2</v>
      </c>
      <c r="AG41" s="4"/>
      <c r="AH41" s="4">
        <v>0.95678221463793389</v>
      </c>
      <c r="AI41" s="4">
        <v>0.95948062545598045</v>
      </c>
      <c r="AJ41" s="4"/>
      <c r="AK41" s="4"/>
      <c r="AL41" s="188">
        <v>-0.34902691820260928</v>
      </c>
      <c r="AM41" s="188">
        <v>-2.4899205704462557</v>
      </c>
      <c r="AN41" s="188">
        <v>-4.4376638119976546</v>
      </c>
      <c r="AO41" s="188"/>
      <c r="AP41" s="188">
        <v>0.52049738092907083</v>
      </c>
      <c r="AQ41" s="188">
        <v>-7.0028612879787744</v>
      </c>
      <c r="AR41" s="188">
        <v>-7.2311374993775708</v>
      </c>
      <c r="AS41" s="91"/>
      <c r="AT41" s="188"/>
      <c r="AU41" s="188"/>
      <c r="AV41" s="195"/>
      <c r="AW41" s="194"/>
      <c r="AX41" s="194"/>
    </row>
    <row r="42" spans="2:50">
      <c r="B42" s="92"/>
      <c r="C42" s="4" t="s">
        <v>217</v>
      </c>
      <c r="D42" s="4">
        <v>17.590399999999999</v>
      </c>
      <c r="E42" s="4">
        <v>-2.2622009569378001</v>
      </c>
      <c r="F42" s="4">
        <v>5.6555023923444976</v>
      </c>
      <c r="G42" s="4">
        <v>1.4467209448130869</v>
      </c>
      <c r="H42" s="4">
        <v>0.16521369015686868</v>
      </c>
      <c r="I42" s="4"/>
      <c r="J42" s="155"/>
      <c r="K42" s="4" t="s">
        <v>184</v>
      </c>
      <c r="L42" s="4">
        <v>19.642074641148326</v>
      </c>
      <c r="M42" s="4">
        <v>-0.49760765550239228</v>
      </c>
      <c r="N42" s="4">
        <v>1.2440191387559807</v>
      </c>
      <c r="O42" s="4">
        <v>4.1728280752810143</v>
      </c>
      <c r="P42" s="4">
        <v>8.7635491289211109E-2</v>
      </c>
      <c r="Q42" s="4"/>
      <c r="R42" s="4" t="s">
        <v>124</v>
      </c>
      <c r="S42" s="4" t="s">
        <v>157</v>
      </c>
      <c r="T42" s="4">
        <v>19.047421584263688</v>
      </c>
      <c r="U42" s="4">
        <v>-0.97969165337586617</v>
      </c>
      <c r="V42" s="4">
        <v>2.5933014354066986</v>
      </c>
      <c r="W42" s="4">
        <v>1.6877973819020462</v>
      </c>
      <c r="X42" s="4">
        <v>0.17329536767841103</v>
      </c>
      <c r="Y42" s="4"/>
      <c r="Z42" s="4" t="s">
        <v>124</v>
      </c>
      <c r="AA42" s="4" t="s">
        <v>125</v>
      </c>
      <c r="AB42" s="4">
        <v>19.819245082402976</v>
      </c>
      <c r="AC42" s="4">
        <v>0.26390217969165164</v>
      </c>
      <c r="AD42" s="4">
        <v>0.69856459330143528</v>
      </c>
      <c r="AE42" s="4">
        <v>7.9395449100097233</v>
      </c>
      <c r="AF42" s="4">
        <v>7.6470525725182995E-2</v>
      </c>
      <c r="AG42" s="4"/>
      <c r="AH42" s="4">
        <v>0.84124382737841108</v>
      </c>
      <c r="AI42" s="4">
        <v>0.88084721194554993</v>
      </c>
      <c r="AJ42" s="4"/>
      <c r="AK42" s="4"/>
      <c r="AL42" s="188">
        <v>2.2700124763534755E-2</v>
      </c>
      <c r="AM42" s="188">
        <v>-3.4718145076154179</v>
      </c>
      <c r="AN42" s="188">
        <v>-5.7480172365163478</v>
      </c>
      <c r="AO42" s="188"/>
      <c r="AP42" s="188">
        <v>-0.60993050070223354</v>
      </c>
      <c r="AQ42" s="188">
        <v>-4.9215307292916117</v>
      </c>
      <c r="AR42" s="188">
        <v>-5.3924664867143823</v>
      </c>
      <c r="AS42" s="91"/>
      <c r="AT42" s="188"/>
      <c r="AU42" s="188"/>
      <c r="AV42" s="195"/>
      <c r="AW42" s="194"/>
      <c r="AX42" s="194"/>
    </row>
    <row r="43" spans="2:50">
      <c r="B43" s="92"/>
      <c r="C43" s="4" t="s">
        <v>218</v>
      </c>
      <c r="D43" s="4">
        <v>18.956907177033493</v>
      </c>
      <c r="E43" s="4">
        <v>-0.90334928229665223</v>
      </c>
      <c r="F43" s="4">
        <v>2.2583732057416266</v>
      </c>
      <c r="G43" s="4">
        <v>2.2734209367863629</v>
      </c>
      <c r="H43" s="4">
        <v>8.6376201689889659E-2</v>
      </c>
      <c r="I43" s="4"/>
      <c r="J43" s="4"/>
      <c r="K43" s="4" t="s">
        <v>185</v>
      </c>
      <c r="L43" s="4">
        <v>20.107146411483253</v>
      </c>
      <c r="M43" s="4">
        <v>-2.8708133971292682E-2</v>
      </c>
      <c r="N43" s="4">
        <v>7.1770334928229929E-2</v>
      </c>
      <c r="O43" s="4">
        <v>6.582190219954887</v>
      </c>
      <c r="P43" s="4">
        <v>7.5905381846413114E-2</v>
      </c>
      <c r="Q43" s="4"/>
      <c r="R43" s="4"/>
      <c r="S43" s="4" t="s">
        <v>158</v>
      </c>
      <c r="T43" s="4">
        <v>17.570653907496013</v>
      </c>
      <c r="U43" s="4">
        <v>-2.4112706007442846</v>
      </c>
      <c r="V43" s="4">
        <v>6.3827751196172242</v>
      </c>
      <c r="W43" s="4">
        <v>1.7124470782482779</v>
      </c>
      <c r="X43" s="4">
        <v>0.13590389455267893</v>
      </c>
      <c r="Y43" s="4"/>
      <c r="Z43" s="4"/>
      <c r="AA43" s="4" t="s">
        <v>126</v>
      </c>
      <c r="AB43" s="4">
        <v>18.66783625730994</v>
      </c>
      <c r="AC43" s="4">
        <v>-0.98872939925571757</v>
      </c>
      <c r="AD43" s="4">
        <v>2.6172248803827753</v>
      </c>
      <c r="AE43" s="4">
        <v>2.6199956637517183</v>
      </c>
      <c r="AF43" s="4">
        <v>7.8684642259234591E-2</v>
      </c>
      <c r="AG43" s="4"/>
      <c r="AH43" s="4">
        <v>0.93876137803225468</v>
      </c>
      <c r="AI43" s="4">
        <v>0.91315814381470517</v>
      </c>
      <c r="AJ43" s="4"/>
      <c r="AK43" s="4"/>
      <c r="AL43" s="188">
        <v>-0.92726725253875986</v>
      </c>
      <c r="AM43" s="188">
        <v>-2.4881660759596933</v>
      </c>
      <c r="AN43" s="188">
        <v>-5.2901881248982043</v>
      </c>
      <c r="AO43" s="188"/>
      <c r="AP43" s="188">
        <v>-3.7781058098470046</v>
      </c>
      <c r="AQ43" s="188">
        <v>-9.3487525147202266</v>
      </c>
      <c r="AR43" s="188">
        <v>-16.232631183175652</v>
      </c>
      <c r="AS43" s="91"/>
      <c r="AT43" s="188"/>
      <c r="AU43" s="188"/>
      <c r="AV43" s="188"/>
    </row>
    <row r="44" spans="2:50">
      <c r="B44" s="92"/>
      <c r="C44" s="4" t="s">
        <v>219</v>
      </c>
      <c r="D44" s="4">
        <v>18.066955023923445</v>
      </c>
      <c r="E44" s="4">
        <v>-1.8239234449760779</v>
      </c>
      <c r="F44" s="4">
        <v>4.5598086124401913</v>
      </c>
      <c r="G44" s="4">
        <v>1.4944876528113282</v>
      </c>
      <c r="H44" s="4">
        <v>0.1308022962357378</v>
      </c>
      <c r="I44" s="4"/>
      <c r="J44" s="4"/>
      <c r="K44" s="4" t="s">
        <v>186</v>
      </c>
      <c r="L44" s="4">
        <v>19.988486124401913</v>
      </c>
      <c r="M44" s="4">
        <v>-0.13588516746411727</v>
      </c>
      <c r="N44" s="4">
        <v>0.33971291866028741</v>
      </c>
      <c r="O44" s="4">
        <v>6.3560303920140298</v>
      </c>
      <c r="P44" s="4">
        <v>5.7039907901626163E-2</v>
      </c>
      <c r="Q44" s="4"/>
      <c r="R44" s="4"/>
      <c r="S44" s="4" t="s">
        <v>159</v>
      </c>
      <c r="T44" s="4">
        <v>20.354279638490166</v>
      </c>
      <c r="U44" s="4">
        <v>0.24582668793195239</v>
      </c>
      <c r="V44" s="4">
        <v>0.65071770334928236</v>
      </c>
      <c r="W44" s="4">
        <v>4.5798434634681238</v>
      </c>
      <c r="X44" s="4">
        <v>8.6107768758304115E-2</v>
      </c>
      <c r="Y44" s="4"/>
      <c r="Z44" s="4"/>
      <c r="AA44" s="4" t="s">
        <v>127</v>
      </c>
      <c r="AB44" s="4">
        <v>19.446889952153111</v>
      </c>
      <c r="AC44" s="4">
        <v>6.8686868686867797E-2</v>
      </c>
      <c r="AD44" s="4">
        <v>0.18181818181818166</v>
      </c>
      <c r="AE44" s="4">
        <v>20.083372821826281</v>
      </c>
      <c r="AF44" s="4">
        <v>6.7039977245041391E-2</v>
      </c>
      <c r="AG44" s="4"/>
      <c r="AH44" s="4">
        <v>0.92808431816075709</v>
      </c>
      <c r="AI44" s="4">
        <v>0.94008303766094115</v>
      </c>
      <c r="AJ44" s="4"/>
      <c r="AK44" s="4"/>
      <c r="AL44" s="188">
        <v>-0.61767698810438298</v>
      </c>
      <c r="AM44" s="188">
        <v>-3.7319141229951578</v>
      </c>
      <c r="AN44" s="188">
        <v>-4.7457805558256361</v>
      </c>
      <c r="AO44" s="188"/>
      <c r="AP44" s="188">
        <v>-1.1402013799636304</v>
      </c>
      <c r="AQ44" s="188">
        <v>-5.571606990827215</v>
      </c>
      <c r="AR44" s="188">
        <v>-7.8784026836838317</v>
      </c>
      <c r="AS44" s="91"/>
      <c r="AT44" s="188"/>
      <c r="AU44" s="188"/>
      <c r="AV44" s="188"/>
    </row>
    <row r="45" spans="2:50">
      <c r="B45" s="92"/>
      <c r="C45" s="4" t="s">
        <v>220</v>
      </c>
      <c r="D45" s="4">
        <v>18.476524401913874</v>
      </c>
      <c r="E45" s="4">
        <v>-1.4430622009569376</v>
      </c>
      <c r="F45" s="4">
        <v>3.6076555023923444</v>
      </c>
      <c r="G45" s="4">
        <v>1.7196239133879212</v>
      </c>
      <c r="H45" s="4">
        <v>0.10375579110725952</v>
      </c>
      <c r="I45" s="4"/>
      <c r="J45" s="4"/>
      <c r="K45" s="4" t="s">
        <v>187</v>
      </c>
      <c r="L45" s="4">
        <v>19.588486124401914</v>
      </c>
      <c r="M45" s="4">
        <v>-0.54928229665071626</v>
      </c>
      <c r="N45" s="4">
        <v>1.3732057416267942</v>
      </c>
      <c r="O45" s="4">
        <v>2.478907579435595</v>
      </c>
      <c r="P45" s="4">
        <v>6.4570857258266029E-2</v>
      </c>
      <c r="Q45" s="4"/>
      <c r="R45" s="4"/>
      <c r="S45" s="4" t="s">
        <v>160</v>
      </c>
      <c r="T45" s="4">
        <v>17.847208931419459</v>
      </c>
      <c r="U45" s="4">
        <v>-2.1582137161084525</v>
      </c>
      <c r="V45" s="4">
        <v>5.7129186602870812</v>
      </c>
      <c r="W45" s="4">
        <v>1.9878580846107978</v>
      </c>
      <c r="X45" s="4">
        <v>0.13069634866607496</v>
      </c>
      <c r="Y45" s="4"/>
      <c r="Z45" s="4"/>
      <c r="AA45" s="4" t="s">
        <v>128</v>
      </c>
      <c r="AB45" s="4">
        <v>19.36735778841042</v>
      </c>
      <c r="AC45" s="4">
        <v>-0.15725677830941009</v>
      </c>
      <c r="AD45" s="4">
        <v>0.4162679425837319</v>
      </c>
      <c r="AE45" s="4">
        <v>7.0490458176311401</v>
      </c>
      <c r="AF45" s="4">
        <v>7.1969533478727657E-2</v>
      </c>
      <c r="AG45" s="4"/>
      <c r="AH45" s="4">
        <v>0.80880108153687469</v>
      </c>
      <c r="AI45" s="4">
        <v>0.87072723425984577</v>
      </c>
      <c r="AJ45" s="4"/>
      <c r="AK45" s="4"/>
      <c r="AL45" s="188">
        <v>-1.1106422034685179</v>
      </c>
      <c r="AM45" s="188">
        <v>-2.4306519128583082</v>
      </c>
      <c r="AN45" s="188">
        <v>-2.9178524704422135</v>
      </c>
      <c r="AO45" s="188"/>
      <c r="AP45" s="188">
        <v>-1.7414844674323458</v>
      </c>
      <c r="AQ45" s="188">
        <v>-6.9867616297320536</v>
      </c>
      <c r="AR45" s="188">
        <v>-5.1190252416242581</v>
      </c>
      <c r="AS45" s="91"/>
      <c r="AT45" s="188"/>
      <c r="AU45" s="188"/>
      <c r="AV45" s="188"/>
    </row>
    <row r="46" spans="2:50">
      <c r="B46" s="92"/>
      <c r="C46" s="4" t="s">
        <v>221</v>
      </c>
      <c r="D46" s="4">
        <v>18.426763636363635</v>
      </c>
      <c r="E46" s="4">
        <v>-1.4928229665071768</v>
      </c>
      <c r="F46" s="4">
        <v>3.7320574162679425</v>
      </c>
      <c r="G46" s="4">
        <v>1.5850120804339141</v>
      </c>
      <c r="H46" s="4">
        <v>0.14894020788433718</v>
      </c>
      <c r="I46" s="4"/>
      <c r="J46" s="4"/>
      <c r="K46" s="4" t="s">
        <v>188</v>
      </c>
      <c r="L46" s="4">
        <v>19.56937799043062</v>
      </c>
      <c r="M46" s="4">
        <v>-0.17990430622009868</v>
      </c>
      <c r="N46" s="4">
        <v>0.44976076555023958</v>
      </c>
      <c r="O46" s="4">
        <v>6.5093123656987721</v>
      </c>
      <c r="P46" s="4">
        <v>4.9661216770303149E-2</v>
      </c>
      <c r="Q46" s="4"/>
      <c r="R46" s="4"/>
      <c r="S46" s="4" t="s">
        <v>161</v>
      </c>
      <c r="T46" s="4">
        <v>18.384051036682614</v>
      </c>
      <c r="U46" s="4">
        <v>-1.538224348750667</v>
      </c>
      <c r="V46" s="4">
        <v>4.0717703349282299</v>
      </c>
      <c r="W46" s="4">
        <v>1.3254048265597951</v>
      </c>
      <c r="X46" s="4">
        <v>0.15681970179455884</v>
      </c>
      <c r="Y46" s="4"/>
      <c r="Z46" s="4"/>
      <c r="AA46" s="4" t="s">
        <v>129</v>
      </c>
      <c r="AB46" s="4">
        <v>17.48208399787347</v>
      </c>
      <c r="AC46" s="4">
        <v>-2.2359383306751752</v>
      </c>
      <c r="AD46" s="4">
        <v>5.9186602870813401</v>
      </c>
      <c r="AE46" s="4">
        <v>1.5673397828640128</v>
      </c>
      <c r="AF46" s="4">
        <v>0.15998831649724085</v>
      </c>
      <c r="AG46" s="4"/>
      <c r="AH46" s="4">
        <v>0.91977497136293995</v>
      </c>
      <c r="AI46" s="4">
        <v>0.83022624907608422</v>
      </c>
      <c r="AJ46" s="4"/>
      <c r="AK46" s="4"/>
      <c r="AL46" s="188">
        <v>-0.38069369676700354</v>
      </c>
      <c r="AM46" s="188">
        <v>-4.0881988820168829</v>
      </c>
      <c r="AN46" s="188">
        <v>-5.5780663826707624</v>
      </c>
      <c r="AO46" s="188"/>
      <c r="AP46" s="188">
        <v>-2.0836761129408869</v>
      </c>
      <c r="AQ46" s="188">
        <v>-8.6290656194214517</v>
      </c>
      <c r="AR46" s="188">
        <v>-14.139133505947092</v>
      </c>
      <c r="AS46" s="91"/>
      <c r="AT46" s="188"/>
      <c r="AU46" s="188"/>
      <c r="AV46" s="188"/>
    </row>
    <row r="47" spans="2:50">
      <c r="B47" s="92"/>
      <c r="C47" s="4" t="s">
        <v>222</v>
      </c>
      <c r="D47" s="4">
        <v>17.638246889952153</v>
      </c>
      <c r="E47" s="4">
        <v>-2.3311004784688976</v>
      </c>
      <c r="F47" s="4">
        <v>5.8277511961722492</v>
      </c>
      <c r="G47" s="4">
        <v>1.489433324290274</v>
      </c>
      <c r="H47" s="4">
        <v>0.14642954213524373</v>
      </c>
      <c r="I47" s="4"/>
      <c r="J47" s="4"/>
      <c r="K47" s="4" t="s">
        <v>189</v>
      </c>
      <c r="L47" s="4">
        <v>18.985645933014354</v>
      </c>
      <c r="M47" s="4">
        <v>-0.79617224880382764</v>
      </c>
      <c r="N47" s="4">
        <v>1.9904306220095691</v>
      </c>
      <c r="O47" s="4">
        <v>1.7401795151668726</v>
      </c>
      <c r="P47" s="4">
        <v>6.6441663040625362E-2</v>
      </c>
      <c r="Q47" s="4"/>
      <c r="R47" s="4"/>
      <c r="S47" s="4" t="s">
        <v>162</v>
      </c>
      <c r="T47" s="4">
        <v>18.089420520999468</v>
      </c>
      <c r="U47" s="4">
        <v>-1.8183944710260498</v>
      </c>
      <c r="V47" s="4">
        <v>4.8133971291866029</v>
      </c>
      <c r="W47" s="4">
        <v>2.3639208127084634</v>
      </c>
      <c r="X47" s="4">
        <v>0.17600948603456193</v>
      </c>
      <c r="Y47" s="4"/>
      <c r="Z47" s="4"/>
      <c r="AA47" s="4" t="s">
        <v>130</v>
      </c>
      <c r="AB47" s="4">
        <v>19.99276980329612</v>
      </c>
      <c r="AC47" s="4">
        <v>-5.0611376927164997E-2</v>
      </c>
      <c r="AD47" s="4">
        <v>0.13397129186602852</v>
      </c>
      <c r="AE47" s="4">
        <v>7.7374189511918159</v>
      </c>
      <c r="AF47" s="4">
        <v>8.7912431808975983E-2</v>
      </c>
      <c r="AG47" s="4"/>
      <c r="AH47" s="4">
        <v>0.95870184297651462</v>
      </c>
      <c r="AI47" s="4">
        <v>0.85384173337327618</v>
      </c>
      <c r="AJ47" s="4"/>
      <c r="AK47" s="4"/>
      <c r="AL47" s="188">
        <v>-0.7873190619669419</v>
      </c>
      <c r="AM47" s="188">
        <v>-2.7997821086014825</v>
      </c>
      <c r="AN47" s="188">
        <v>-5.0888547229378265</v>
      </c>
      <c r="AO47" s="188"/>
      <c r="AP47" s="188">
        <v>-4.9631874243965681</v>
      </c>
      <c r="AQ47" s="188">
        <v>-11.322733689273649</v>
      </c>
      <c r="AR47" s="188">
        <v>-11.261538624213289</v>
      </c>
      <c r="AS47" s="91"/>
      <c r="AT47" s="188"/>
      <c r="AU47" s="188"/>
      <c r="AV47" s="188"/>
    </row>
    <row r="48" spans="2:50">
      <c r="B48" s="92"/>
      <c r="C48" s="4" t="s">
        <v>223</v>
      </c>
      <c r="D48" s="4">
        <v>18.233462200956939</v>
      </c>
      <c r="E48" s="4">
        <v>-1.7779904306220082</v>
      </c>
      <c r="F48" s="4">
        <v>4.4449760765550241</v>
      </c>
      <c r="G48" s="4">
        <v>1.4514238361037022</v>
      </c>
      <c r="H48" s="4">
        <v>0.23372185476772686</v>
      </c>
      <c r="I48" s="4"/>
      <c r="J48" s="4"/>
      <c r="K48" s="4" t="s">
        <v>190</v>
      </c>
      <c r="L48" s="4">
        <v>18.357894736842105</v>
      </c>
      <c r="M48" s="4">
        <v>-1.3473684210526322</v>
      </c>
      <c r="N48" s="4">
        <v>3.3684210526315788</v>
      </c>
      <c r="O48" s="4">
        <v>1.5965602130146497</v>
      </c>
      <c r="P48" s="4">
        <v>9.5617820862374525E-2</v>
      </c>
      <c r="Q48" s="4"/>
      <c r="R48" s="4"/>
      <c r="S48" s="4" t="s">
        <v>163</v>
      </c>
      <c r="T48" s="4">
        <v>19.182987772461455</v>
      </c>
      <c r="U48" s="4">
        <v>-0.81339712918660467</v>
      </c>
      <c r="V48" s="4">
        <v>2.1531100478468903</v>
      </c>
      <c r="W48" s="4">
        <v>1.8923919573604757</v>
      </c>
      <c r="X48" s="4">
        <v>0.12095449977933581</v>
      </c>
      <c r="Y48" s="4"/>
      <c r="Z48" s="4"/>
      <c r="AA48" s="4" t="s">
        <v>131</v>
      </c>
      <c r="AB48" s="4">
        <v>19.577033492822967</v>
      </c>
      <c r="AC48" s="4">
        <v>-0.24040404040404084</v>
      </c>
      <c r="AD48" s="4">
        <v>0.63636363636363624</v>
      </c>
      <c r="AE48" s="4">
        <v>8.4656896309931344</v>
      </c>
      <c r="AF48" s="4">
        <v>9.7606471360941138E-2</v>
      </c>
      <c r="AG48" s="4"/>
      <c r="AH48" s="4">
        <v>0.89609873982442445</v>
      </c>
      <c r="AI48" s="4">
        <v>0.89807053728233166</v>
      </c>
      <c r="AJ48" s="4"/>
      <c r="AK48" s="4"/>
      <c r="AL48" s="188">
        <v>-0.5074204469101713</v>
      </c>
      <c r="AM48" s="188">
        <v>-6.4548222100003123</v>
      </c>
      <c r="AN48" s="188">
        <v>-9.2810036224946444</v>
      </c>
      <c r="AO48" s="188"/>
      <c r="AP48" s="188">
        <v>-1.0421253697858033</v>
      </c>
      <c r="AQ48" s="188">
        <v>-10.738114394349342</v>
      </c>
      <c r="AR48" s="188">
        <v>-15.545091425102747</v>
      </c>
      <c r="AS48" s="91"/>
      <c r="AT48" s="188"/>
      <c r="AU48" s="188"/>
      <c r="AV48" s="188"/>
    </row>
    <row r="49" spans="2:48">
      <c r="B49" s="92"/>
      <c r="C49" s="4" t="s">
        <v>224</v>
      </c>
      <c r="D49" s="4">
        <v>17.217224880382776</v>
      </c>
      <c r="E49" s="4">
        <v>-2.7789473684210506</v>
      </c>
      <c r="F49" s="4">
        <v>6.9473684210526319</v>
      </c>
      <c r="G49" s="4">
        <v>1.64391758221291</v>
      </c>
      <c r="H49" s="4">
        <v>0.20140003478564159</v>
      </c>
      <c r="I49" s="4"/>
      <c r="J49" s="4"/>
      <c r="K49" s="4" t="s">
        <v>191</v>
      </c>
      <c r="L49" s="4">
        <v>18.939712918660287</v>
      </c>
      <c r="M49" s="4">
        <v>-0.80000000000000071</v>
      </c>
      <c r="N49" s="4">
        <v>2</v>
      </c>
      <c r="O49" s="4">
        <v>2.1369476966032832</v>
      </c>
      <c r="P49" s="4">
        <v>7.1470640712405137E-2</v>
      </c>
      <c r="Q49" s="4"/>
      <c r="R49" s="4"/>
      <c r="S49" s="4" t="s">
        <v>164</v>
      </c>
      <c r="T49" s="4">
        <v>18.655183413078149</v>
      </c>
      <c r="U49" s="4">
        <v>-1.4532695374800646</v>
      </c>
      <c r="V49" s="4">
        <v>3.8468899521531101</v>
      </c>
      <c r="W49" s="4">
        <v>2.4927812943759293</v>
      </c>
      <c r="X49" s="4">
        <v>0.1377516059652896</v>
      </c>
      <c r="Y49" s="4"/>
      <c r="Z49" s="4"/>
      <c r="AA49" s="4" t="s">
        <v>132</v>
      </c>
      <c r="AB49" s="4">
        <v>19.958426368952686</v>
      </c>
      <c r="AC49" s="4">
        <v>5.964912280701995E-2</v>
      </c>
      <c r="AD49" s="4">
        <v>0.15789473684210531</v>
      </c>
      <c r="AE49" s="4">
        <v>7.4516128088273978</v>
      </c>
      <c r="AF49" s="4">
        <v>6.5990102224682115E-2</v>
      </c>
      <c r="AG49" s="4"/>
      <c r="AH49" s="4">
        <v>0.94815038828843456</v>
      </c>
      <c r="AI49" s="4">
        <v>0.9243788666712458</v>
      </c>
      <c r="AJ49" s="4"/>
      <c r="AK49" s="4"/>
      <c r="AL49" s="188">
        <v>-0.64744885376766914</v>
      </c>
      <c r="AM49" s="188">
        <v>-6.0658077870602449</v>
      </c>
      <c r="AN49" s="188">
        <v>-8.5964359549806542</v>
      </c>
      <c r="AO49" s="188"/>
      <c r="AP49" s="188">
        <v>-1.7268333496518271</v>
      </c>
      <c r="AQ49" s="188">
        <v>-11.530235891581659</v>
      </c>
      <c r="AR49" s="188">
        <v>-11.64240335053324</v>
      </c>
      <c r="AS49" s="91"/>
      <c r="AT49" s="188"/>
      <c r="AU49" s="188"/>
      <c r="AV49" s="188"/>
    </row>
    <row r="50" spans="2:48">
      <c r="B50" s="92"/>
      <c r="C50" s="4" t="s">
        <v>225</v>
      </c>
      <c r="D50" s="4">
        <v>17.316746411483255</v>
      </c>
      <c r="E50" s="4">
        <v>-2.6832535885167452</v>
      </c>
      <c r="F50" s="4">
        <v>6.7081339712918666</v>
      </c>
      <c r="G50" s="4">
        <v>1.6721589909459476</v>
      </c>
      <c r="H50" s="4">
        <v>0.2157160421780403</v>
      </c>
      <c r="I50" s="4"/>
      <c r="J50" s="4"/>
      <c r="K50" s="4" t="s">
        <v>192</v>
      </c>
      <c r="L50" s="4">
        <v>19.946411483253588</v>
      </c>
      <c r="M50" s="4">
        <v>0.15885167464114858</v>
      </c>
      <c r="N50" s="4">
        <v>0.39712918660287055</v>
      </c>
      <c r="O50" s="4">
        <v>5.020499463086102</v>
      </c>
      <c r="P50" s="4">
        <v>6.8359477352624876E-2</v>
      </c>
      <c r="Q50" s="4"/>
      <c r="R50" s="4"/>
      <c r="S50" s="4" t="s">
        <v>165</v>
      </c>
      <c r="T50" s="4">
        <v>18.033386496544392</v>
      </c>
      <c r="U50" s="4">
        <v>-2.178096757044127</v>
      </c>
      <c r="V50" s="4">
        <v>5.7655502392344502</v>
      </c>
      <c r="W50" s="4">
        <v>1.6952026716308544</v>
      </c>
      <c r="X50" s="4">
        <v>0.12592542579414637</v>
      </c>
      <c r="Y50" s="4"/>
      <c r="Z50" s="4"/>
      <c r="AA50" s="4" t="s">
        <v>133</v>
      </c>
      <c r="AB50" s="4">
        <v>20.332589048378523</v>
      </c>
      <c r="AC50" s="4">
        <v>0.26390217969165519</v>
      </c>
      <c r="AD50" s="4">
        <v>0.69856459330143528</v>
      </c>
      <c r="AE50" s="4">
        <v>8.0614839880387841</v>
      </c>
      <c r="AF50" s="4">
        <v>7.8285100476419761E-2</v>
      </c>
      <c r="AG50" s="4"/>
      <c r="AH50" s="4">
        <v>0.98364470183906783</v>
      </c>
      <c r="AI50" s="4">
        <v>0.83183114324142793</v>
      </c>
      <c r="AJ50" s="4"/>
      <c r="AK50" s="4"/>
      <c r="AL50" s="188">
        <v>-1.003941455493879</v>
      </c>
      <c r="AM50" s="188">
        <v>-3.3723333824236117</v>
      </c>
      <c r="AN50" s="188">
        <v>-6.2613301682658271</v>
      </c>
      <c r="AO50" s="188"/>
      <c r="AP50" s="188">
        <v>-0.40621082032118927</v>
      </c>
      <c r="AQ50" s="188">
        <v>-3.9223405847447212</v>
      </c>
      <c r="AR50" s="188">
        <v>-9.2831574220861111</v>
      </c>
      <c r="AS50" s="91"/>
    </row>
    <row r="51" spans="2:48">
      <c r="B51" s="92"/>
      <c r="C51" s="4" t="s">
        <v>226</v>
      </c>
      <c r="D51" s="4">
        <v>17.649760765550241</v>
      </c>
      <c r="E51" s="4">
        <v>-2.361722488038275</v>
      </c>
      <c r="F51" s="4">
        <v>5.9043062200956928</v>
      </c>
      <c r="G51" s="4">
        <v>1.3765817870282802</v>
      </c>
      <c r="H51" s="4">
        <v>0.14701894491507261</v>
      </c>
      <c r="I51" s="4"/>
      <c r="J51" s="4"/>
      <c r="K51" s="4" t="s">
        <v>193</v>
      </c>
      <c r="L51" s="4">
        <v>18.9933014354067</v>
      </c>
      <c r="M51" s="4">
        <v>-1.0622009569377973</v>
      </c>
      <c r="N51" s="4">
        <v>2.6555023923444976</v>
      </c>
      <c r="O51" s="4">
        <v>2.3712262901745835</v>
      </c>
      <c r="P51" s="4">
        <v>0.10627621642127254</v>
      </c>
      <c r="Q51" s="4"/>
      <c r="R51" s="4"/>
      <c r="S51" s="4" t="s">
        <v>166</v>
      </c>
      <c r="T51" s="4">
        <v>17.868899521531102</v>
      </c>
      <c r="U51" s="4">
        <v>-1.7840510366826159</v>
      </c>
      <c r="V51" s="4">
        <v>4.7224880382775112</v>
      </c>
      <c r="W51" s="4">
        <v>1.7205537148339407</v>
      </c>
      <c r="X51" s="4">
        <v>0.10674586946514379</v>
      </c>
      <c r="Y51" s="4"/>
      <c r="Z51" s="4"/>
      <c r="AA51" s="4" t="s">
        <v>134</v>
      </c>
      <c r="AB51" s="4">
        <v>19.802977139819244</v>
      </c>
      <c r="AC51" s="4">
        <v>-0.35970228601807719</v>
      </c>
      <c r="AD51" s="4">
        <v>0.95215311004784686</v>
      </c>
      <c r="AE51" s="4">
        <v>5.2906409632992677</v>
      </c>
      <c r="AF51" s="4">
        <v>7.3876048476079384E-2</v>
      </c>
      <c r="AG51" s="4"/>
      <c r="AH51" s="4">
        <v>0.98684609962405578</v>
      </c>
      <c r="AI51" s="4">
        <v>0.97995340627636829</v>
      </c>
      <c r="AJ51" s="4"/>
      <c r="AK51" s="4"/>
      <c r="AL51" s="188"/>
      <c r="AM51" s="188"/>
      <c r="AN51" s="4"/>
      <c r="AP51" s="188">
        <v>-3.1811509266898401</v>
      </c>
      <c r="AQ51" s="188">
        <v>-11.625168306944667</v>
      </c>
      <c r="AR51" s="188">
        <v>-14.767313307458037</v>
      </c>
      <c r="AS51" s="91"/>
    </row>
    <row r="52" spans="2:48">
      <c r="B52" s="92"/>
      <c r="C52" s="4" t="s">
        <v>227</v>
      </c>
      <c r="D52" s="4">
        <v>18.044019138755981</v>
      </c>
      <c r="E52" s="4">
        <v>-1.9712918660287073</v>
      </c>
      <c r="F52" s="4">
        <v>4.9282296650717701</v>
      </c>
      <c r="G52" s="4">
        <v>1.4619236410446292</v>
      </c>
      <c r="H52" s="4">
        <v>0.1443024207739789</v>
      </c>
      <c r="I52" s="4"/>
      <c r="J52" s="4"/>
      <c r="K52" s="4" t="s">
        <v>194</v>
      </c>
      <c r="L52" s="4">
        <v>19.55598086124402</v>
      </c>
      <c r="M52" s="4">
        <v>-0.55119617224880457</v>
      </c>
      <c r="N52" s="4">
        <v>1.3779904306220097</v>
      </c>
      <c r="O52" s="4">
        <v>2.1359579111551716</v>
      </c>
      <c r="P52" s="4">
        <v>6.2776379075980576E-2</v>
      </c>
      <c r="Q52" s="4"/>
      <c r="R52" s="4"/>
      <c r="S52" s="4" t="s">
        <v>167</v>
      </c>
      <c r="T52" s="4">
        <v>18.810632642211591</v>
      </c>
      <c r="U52" s="4">
        <v>-0.81520467836257282</v>
      </c>
      <c r="V52" s="4">
        <v>2.1578947368421053</v>
      </c>
      <c r="W52" s="4">
        <v>2.8117756706220192</v>
      </c>
      <c r="X52" s="4">
        <v>7.4219552355472659E-2</v>
      </c>
      <c r="Y52" s="4"/>
      <c r="Z52" s="4"/>
      <c r="AA52" s="4" t="s">
        <v>135</v>
      </c>
      <c r="AB52" s="4">
        <v>20</v>
      </c>
      <c r="AC52" s="4">
        <v>-0.18256246677299259</v>
      </c>
      <c r="AD52" s="4">
        <v>0.48325358851674638</v>
      </c>
      <c r="AE52" s="4">
        <v>5.3845545741431895</v>
      </c>
      <c r="AF52" s="4">
        <v>6.4532836781408212E-2</v>
      </c>
      <c r="AG52" s="4"/>
      <c r="AH52" s="4">
        <v>0.9591321451686794</v>
      </c>
      <c r="AI52" s="4">
        <v>0.8530639002438698</v>
      </c>
      <c r="AJ52" s="4"/>
      <c r="AK52" s="4"/>
      <c r="AR52" s="4"/>
      <c r="AS52" s="91"/>
    </row>
    <row r="53" spans="2:48">
      <c r="B53" s="92"/>
      <c r="C53" s="4" t="s">
        <v>228</v>
      </c>
      <c r="D53" s="4">
        <v>18.105263157894736</v>
      </c>
      <c r="E53" s="4">
        <v>-1.8411483253588514</v>
      </c>
      <c r="F53" s="4">
        <v>4.6028708133971286</v>
      </c>
      <c r="G53" s="4">
        <v>1.5056250785970047</v>
      </c>
      <c r="H53" s="4">
        <v>0.15864254411311013</v>
      </c>
      <c r="I53" s="4"/>
      <c r="J53" s="4"/>
      <c r="K53" s="4" t="s">
        <v>195</v>
      </c>
      <c r="L53" s="4">
        <v>19.376076555023925</v>
      </c>
      <c r="M53" s="4">
        <v>-0.73492822966506921</v>
      </c>
      <c r="N53" s="4">
        <v>1.8373205741626797</v>
      </c>
      <c r="O53" s="4">
        <v>3.5688805609120062</v>
      </c>
      <c r="P53" s="4">
        <v>0.1231094892822483</v>
      </c>
      <c r="Q53" s="4"/>
      <c r="R53" s="4"/>
      <c r="S53" s="4" t="s">
        <v>168</v>
      </c>
      <c r="T53" s="4">
        <v>19.620414673046252</v>
      </c>
      <c r="U53" s="4">
        <v>-0.12472089314194434</v>
      </c>
      <c r="V53" s="4">
        <v>0.33014354066985652</v>
      </c>
      <c r="W53" s="4">
        <v>7.3330176552051425</v>
      </c>
      <c r="X53" s="4">
        <v>0.12092298510347839</v>
      </c>
      <c r="Y53" s="4"/>
      <c r="Z53" s="4"/>
      <c r="AA53" s="4" t="s">
        <v>136</v>
      </c>
      <c r="AB53" s="4">
        <v>19.915045188729398</v>
      </c>
      <c r="AC53" s="4">
        <v>-9.3992557150453848E-2</v>
      </c>
      <c r="AD53" s="4">
        <v>0.24880382775119614</v>
      </c>
      <c r="AE53" s="4">
        <v>5.8699220550980629</v>
      </c>
      <c r="AF53" s="4">
        <v>3.4421957991534267E-2</v>
      </c>
      <c r="AG53" s="4"/>
      <c r="AH53" s="4"/>
      <c r="AI53" s="4">
        <v>0.95981837090327615</v>
      </c>
      <c r="AJ53" s="4"/>
      <c r="AK53" s="4"/>
      <c r="AR53" s="4"/>
      <c r="AS53" s="91"/>
    </row>
    <row r="54" spans="2:48">
      <c r="B54" s="92"/>
      <c r="C54" s="4" t="s">
        <v>229</v>
      </c>
      <c r="D54" s="4">
        <v>19.414354066985641</v>
      </c>
      <c r="E54" s="4">
        <v>-0.41339712918660609</v>
      </c>
      <c r="F54" s="4">
        <v>1.0334928229665072</v>
      </c>
      <c r="G54" s="4">
        <v>1.0997932540612272</v>
      </c>
      <c r="H54" s="4">
        <v>0.25652877454417122</v>
      </c>
      <c r="I54" s="4"/>
      <c r="J54" s="4"/>
      <c r="K54" s="4" t="s">
        <v>196</v>
      </c>
      <c r="L54" s="4">
        <v>18.757894736842104</v>
      </c>
      <c r="M54" s="4">
        <v>-1.0602870813397125</v>
      </c>
      <c r="N54" s="4">
        <v>2.6507177033492821</v>
      </c>
      <c r="O54" s="4">
        <v>1.389111260741686</v>
      </c>
      <c r="P54" s="4">
        <v>0.20727458681916572</v>
      </c>
      <c r="Q54" s="4"/>
      <c r="R54" s="4"/>
      <c r="S54" s="4" t="s">
        <v>169</v>
      </c>
      <c r="T54" s="4">
        <v>18.33524720893142</v>
      </c>
      <c r="U54" s="4">
        <v>-1.3195108984582653</v>
      </c>
      <c r="V54" s="4">
        <v>3.4928229665071773</v>
      </c>
      <c r="W54" s="4">
        <v>1.5002240719015265</v>
      </c>
      <c r="X54" s="4">
        <v>0.15399050301218545</v>
      </c>
      <c r="Y54" s="4"/>
      <c r="Z54" s="4"/>
      <c r="AA54" s="4" t="s">
        <v>137</v>
      </c>
      <c r="AB54" s="4">
        <v>19.833705475810739</v>
      </c>
      <c r="AC54" s="4">
        <v>-0.16448697501328979</v>
      </c>
      <c r="AD54" s="4">
        <v>0.43540669856459324</v>
      </c>
      <c r="AE54" s="4">
        <v>5.0677851309138102</v>
      </c>
      <c r="AF54" s="4">
        <v>7.3387125694892821E-2</v>
      </c>
      <c r="AG54" s="4"/>
      <c r="AH54" s="4"/>
      <c r="AI54" s="4"/>
      <c r="AJ54" s="4"/>
      <c r="AK54" s="4"/>
      <c r="AR54" s="4"/>
      <c r="AS54" s="91"/>
    </row>
    <row r="55" spans="2:48">
      <c r="B55" s="92"/>
      <c r="C55" s="4" t="s">
        <v>230</v>
      </c>
      <c r="D55" s="4">
        <v>18.675598086124399</v>
      </c>
      <c r="E55" s="4">
        <v>-1.1827751196172258</v>
      </c>
      <c r="F55" s="4">
        <v>2.9569377990430619</v>
      </c>
      <c r="G55" s="4">
        <v>1.2764307412417915</v>
      </c>
      <c r="H55" s="4">
        <v>0.19201529310154467</v>
      </c>
      <c r="I55" s="4"/>
      <c r="J55" s="4"/>
      <c r="K55" s="4" t="s">
        <v>197</v>
      </c>
      <c r="L55" s="4">
        <v>18.449760765550238</v>
      </c>
      <c r="M55" s="4">
        <v>-1.3511961722488017</v>
      </c>
      <c r="N55" s="4">
        <v>3.3779904306220088</v>
      </c>
      <c r="O55" s="4">
        <v>1.345802389942206</v>
      </c>
      <c r="P55" s="4">
        <v>0.17245643814536951</v>
      </c>
      <c r="Q55" s="4"/>
      <c r="R55" s="4"/>
      <c r="S55" s="4" t="s">
        <v>170</v>
      </c>
      <c r="T55" s="4">
        <v>21.006804891015417</v>
      </c>
      <c r="U55" s="4">
        <v>1.290590111642743</v>
      </c>
      <c r="V55" s="4">
        <v>3.4162679425837319</v>
      </c>
      <c r="W55" s="4">
        <v>1.4168699530258588</v>
      </c>
      <c r="X55" s="4">
        <v>8.8331720850109249E-2</v>
      </c>
      <c r="Y55" s="4"/>
      <c r="Z55" s="4"/>
      <c r="AA55" s="4" t="s">
        <v>138</v>
      </c>
      <c r="AB55" s="4">
        <v>19.84997341839447</v>
      </c>
      <c r="AC55" s="4">
        <v>-0.1500265816055304</v>
      </c>
      <c r="AD55" s="4">
        <v>0.397129186602871</v>
      </c>
      <c r="AE55" s="4">
        <v>7.2201926090514315</v>
      </c>
      <c r="AF55" s="4">
        <v>4.5526861994436299E-2</v>
      </c>
      <c r="AG55" s="4"/>
      <c r="AH55" s="4"/>
      <c r="AI55" s="4"/>
      <c r="AJ55" s="4"/>
      <c r="AK55" s="4"/>
      <c r="AR55" s="4"/>
      <c r="AS55" s="91"/>
    </row>
    <row r="56" spans="2:48">
      <c r="B56" s="92"/>
      <c r="C56" s="4" t="s">
        <v>231</v>
      </c>
      <c r="D56" s="4">
        <v>18.84210526315789</v>
      </c>
      <c r="E56" s="4">
        <v>-0.98947368421052673</v>
      </c>
      <c r="F56" s="4">
        <v>2.4736842105263159</v>
      </c>
      <c r="G56" s="4">
        <v>1.2003391616716532</v>
      </c>
      <c r="H56" s="4">
        <v>0.19065085288010974</v>
      </c>
      <c r="I56" s="4"/>
      <c r="J56" s="4"/>
      <c r="K56" s="4" t="s">
        <v>198</v>
      </c>
      <c r="L56" s="4">
        <v>18.179904306220092</v>
      </c>
      <c r="M56" s="4">
        <v>-1.6287081339712941</v>
      </c>
      <c r="N56" s="4">
        <v>4.071770334928229</v>
      </c>
      <c r="O56" s="4">
        <v>1.7275649976645557</v>
      </c>
      <c r="P56" s="4">
        <v>0.12654393166888392</v>
      </c>
      <c r="Q56" s="4"/>
      <c r="R56" s="4"/>
      <c r="S56" s="4" t="s">
        <v>171</v>
      </c>
      <c r="T56" s="4">
        <v>18.608187134502923</v>
      </c>
      <c r="U56" s="4">
        <v>-1.033918128654971</v>
      </c>
      <c r="V56" s="4">
        <v>2.736842105263158</v>
      </c>
      <c r="W56" s="4">
        <v>2.1787146041079324</v>
      </c>
      <c r="X56" s="4">
        <v>7.6953434739907664E-2</v>
      </c>
      <c r="Y56" s="4"/>
      <c r="Z56" s="4"/>
      <c r="AA56" s="4" t="s">
        <v>139</v>
      </c>
      <c r="AB56" s="4">
        <v>19.859011164274321</v>
      </c>
      <c r="AC56" s="4">
        <v>-6.6879319510899649E-2</v>
      </c>
      <c r="AD56" s="4">
        <v>0.17703349282296665</v>
      </c>
      <c r="AE56" s="4">
        <v>15.652140420929085</v>
      </c>
      <c r="AF56" s="4">
        <v>0.12777191740321281</v>
      </c>
      <c r="AG56" s="4"/>
      <c r="AH56" s="4"/>
      <c r="AI56" s="4"/>
      <c r="AJ56" s="4"/>
      <c r="AK56" s="4"/>
      <c r="AR56" s="4"/>
      <c r="AS56" s="91"/>
    </row>
    <row r="57" spans="2:48">
      <c r="B57" s="92"/>
      <c r="C57" s="4" t="s">
        <v>232</v>
      </c>
      <c r="D57" s="4">
        <v>17.906220095693776</v>
      </c>
      <c r="E57" s="4">
        <v>-2.0631578947368432</v>
      </c>
      <c r="F57" s="4">
        <v>5.1578947368421044</v>
      </c>
      <c r="G57" s="4">
        <v>2.4173118287603321</v>
      </c>
      <c r="H57" s="4">
        <v>0.21475266675067589</v>
      </c>
      <c r="I57" s="4"/>
      <c r="J57" s="4"/>
      <c r="K57" s="4" t="s">
        <v>199</v>
      </c>
      <c r="L57" s="4">
        <v>19.303349282296647</v>
      </c>
      <c r="M57" s="4">
        <v>-0.5569377990430624</v>
      </c>
      <c r="N57" s="4">
        <v>1.392344497607656</v>
      </c>
      <c r="O57" s="4">
        <v>2.5454233181433836</v>
      </c>
      <c r="P57" s="4">
        <v>6.1685745111122264E-2</v>
      </c>
      <c r="Q57" s="4"/>
      <c r="R57" s="4"/>
      <c r="S57" s="4" t="s">
        <v>172</v>
      </c>
      <c r="T57" s="4">
        <v>18.635300372142478</v>
      </c>
      <c r="U57" s="4">
        <v>-1.1224880382775133</v>
      </c>
      <c r="V57" s="4">
        <v>2.9712918660287082</v>
      </c>
      <c r="W57" s="4">
        <v>1.4460953878006197</v>
      </c>
      <c r="X57" s="4">
        <v>7.0809811443544105E-2</v>
      </c>
      <c r="Y57" s="4"/>
      <c r="Z57" s="4"/>
      <c r="AA57" s="4" t="s">
        <v>140</v>
      </c>
      <c r="AB57" s="4">
        <v>20.231366294524189</v>
      </c>
      <c r="AC57" s="4">
        <v>0.18256246677299259</v>
      </c>
      <c r="AD57" s="4">
        <v>0.48325358851674638</v>
      </c>
      <c r="AE57" s="4">
        <v>8.8700898890315525</v>
      </c>
      <c r="AF57" s="4">
        <v>5.5866340975595966E-2</v>
      </c>
      <c r="AG57" s="4"/>
      <c r="AH57" s="4"/>
      <c r="AI57" s="4"/>
      <c r="AJ57" s="4"/>
      <c r="AK57" s="4"/>
      <c r="AR57" s="4"/>
      <c r="AS57" s="91"/>
    </row>
    <row r="58" spans="2:48">
      <c r="B58" s="92"/>
      <c r="C58" s="4" t="s">
        <v>233</v>
      </c>
      <c r="D58" s="4">
        <v>19.563636363636363</v>
      </c>
      <c r="E58" s="4">
        <v>-0.39234449760765244</v>
      </c>
      <c r="F58" s="4">
        <v>0.9808612440191391</v>
      </c>
      <c r="G58" s="4">
        <v>3.0065712452178537</v>
      </c>
      <c r="H58" s="4">
        <v>8.4401376176960613E-2</v>
      </c>
      <c r="I58" s="4"/>
      <c r="J58" s="4"/>
      <c r="K58" s="4" t="s">
        <v>200</v>
      </c>
      <c r="L58" s="4">
        <v>19.140669856459326</v>
      </c>
      <c r="M58" s="4">
        <v>-0.82679425837320863</v>
      </c>
      <c r="N58" s="4">
        <v>2.0669856459330145</v>
      </c>
      <c r="O58" s="4">
        <v>2.6118323451630894</v>
      </c>
      <c r="P58" s="4">
        <v>0.10656745268440689</v>
      </c>
      <c r="Q58" s="4"/>
      <c r="R58" s="4"/>
      <c r="S58" s="4" t="s">
        <v>173</v>
      </c>
      <c r="T58" s="4">
        <v>18.539500265816056</v>
      </c>
      <c r="U58" s="4">
        <v>-1.2327485380116947</v>
      </c>
      <c r="V58" s="4">
        <v>3.263157894736842</v>
      </c>
      <c r="W58" s="4">
        <v>2.2179441684352188</v>
      </c>
      <c r="X58" s="4">
        <v>0.11736977708256494</v>
      </c>
      <c r="Y58" s="4"/>
      <c r="Z58" s="4"/>
      <c r="AA58" s="4" t="s">
        <v>141</v>
      </c>
      <c r="AB58" s="4">
        <v>20.065071770334928</v>
      </c>
      <c r="AC58" s="4">
        <v>0.1138755980861248</v>
      </c>
      <c r="AD58" s="4">
        <v>0.30143540669856472</v>
      </c>
      <c r="AE58" s="4">
        <v>3.3992625724160859</v>
      </c>
      <c r="AF58" s="4">
        <v>4.3791144039535282E-2</v>
      </c>
      <c r="AG58" s="4"/>
      <c r="AH58" s="4"/>
      <c r="AI58" s="4"/>
      <c r="AJ58" s="4"/>
      <c r="AK58" s="4"/>
      <c r="AR58" s="4"/>
      <c r="AS58" s="91"/>
    </row>
    <row r="59" spans="2:48">
      <c r="B59" s="92"/>
      <c r="C59" s="4" t="s">
        <v>234</v>
      </c>
      <c r="D59" s="4">
        <v>18.101435406698563</v>
      </c>
      <c r="E59" s="4">
        <v>-1.8315789473684205</v>
      </c>
      <c r="F59" s="4">
        <v>4.5789473684210522</v>
      </c>
      <c r="G59" s="4">
        <v>1.4931400354540936</v>
      </c>
      <c r="H59" s="4">
        <v>0.12105504349678582</v>
      </c>
      <c r="I59" s="4"/>
      <c r="J59" s="4"/>
      <c r="K59" s="4" t="s">
        <v>201</v>
      </c>
      <c r="L59" s="4">
        <v>19.933014354066984</v>
      </c>
      <c r="M59" s="4">
        <v>-3.4449760765550508E-2</v>
      </c>
      <c r="N59" s="4">
        <v>8.6124401913875381E-2</v>
      </c>
      <c r="O59" s="4">
        <v>5.2418420393522434</v>
      </c>
      <c r="P59" s="4">
        <v>4.3444651762295679E-2</v>
      </c>
      <c r="Q59" s="4"/>
      <c r="R59" s="4"/>
      <c r="S59" s="4" t="s">
        <v>174</v>
      </c>
      <c r="T59" s="4">
        <v>18.537692716640084</v>
      </c>
      <c r="U59" s="4">
        <v>-1.2978203083466262</v>
      </c>
      <c r="V59" s="4">
        <v>3.4354066985645932</v>
      </c>
      <c r="W59" s="4">
        <v>2.2911293177935592</v>
      </c>
      <c r="X59" s="4">
        <v>8.7649984850382889E-2</v>
      </c>
      <c r="Y59" s="4"/>
      <c r="Z59" s="4"/>
      <c r="AA59" s="4" t="s">
        <v>142</v>
      </c>
      <c r="AB59" s="4">
        <v>20.222328548644338</v>
      </c>
      <c r="AC59" s="4">
        <v>0.21871345029239819</v>
      </c>
      <c r="AD59" s="4">
        <v>0.57894736842105265</v>
      </c>
      <c r="AE59" s="4">
        <v>6.8675658390174013</v>
      </c>
      <c r="AF59" s="4">
        <v>0.10548320911338352</v>
      </c>
      <c r="AG59" s="4"/>
      <c r="AH59" s="4"/>
      <c r="AI59" s="4"/>
      <c r="AJ59" s="4"/>
      <c r="AK59" s="4"/>
      <c r="AR59" s="4"/>
      <c r="AS59" s="91"/>
    </row>
    <row r="60" spans="2:48">
      <c r="B60" s="92"/>
      <c r="C60" s="4" t="s">
        <v>235</v>
      </c>
      <c r="D60" s="4">
        <v>19.666985645933011</v>
      </c>
      <c r="E60" s="4">
        <v>-0.29473684210526585</v>
      </c>
      <c r="F60" s="4">
        <v>0.73684210526315796</v>
      </c>
      <c r="G60" s="4">
        <v>2.4774041551179145</v>
      </c>
      <c r="H60" s="4">
        <v>0.18177637442723593</v>
      </c>
      <c r="I60" s="4"/>
      <c r="J60" s="4"/>
      <c r="K60" s="4" t="s">
        <v>202</v>
      </c>
      <c r="L60" s="4">
        <v>18.861244019138752</v>
      </c>
      <c r="M60" s="4">
        <v>-0.97033492822966494</v>
      </c>
      <c r="N60" s="4">
        <v>2.4258373205741623</v>
      </c>
      <c r="O60" s="4">
        <v>1.8332140139496398</v>
      </c>
      <c r="P60" s="4">
        <v>0.10336779075814595</v>
      </c>
      <c r="Q60" s="4"/>
      <c r="R60" s="4"/>
      <c r="S60" s="4" t="s">
        <v>175</v>
      </c>
      <c r="T60" s="4">
        <v>18.423817118553959</v>
      </c>
      <c r="U60" s="4">
        <v>-1.5635300372142495</v>
      </c>
      <c r="V60" s="4">
        <v>4.1387559808612444</v>
      </c>
      <c r="W60" s="4">
        <v>2.068107193542716</v>
      </c>
      <c r="X60" s="4">
        <v>9.5487470896532103E-2</v>
      </c>
      <c r="Y60" s="4"/>
      <c r="Z60" s="4"/>
      <c r="AA60" s="4" t="s">
        <v>143</v>
      </c>
      <c r="AB60" s="4">
        <v>20.124720893141944</v>
      </c>
      <c r="AC60" s="4">
        <v>9.3992557150450295E-2</v>
      </c>
      <c r="AD60" s="4">
        <v>0.24880382775119614</v>
      </c>
      <c r="AE60" s="4">
        <v>10.361765791922362</v>
      </c>
      <c r="AF60" s="4">
        <v>8.6225327893914891E-2</v>
      </c>
      <c r="AG60" s="4"/>
      <c r="AH60" s="4"/>
      <c r="AI60" s="4"/>
      <c r="AJ60" s="4"/>
      <c r="AK60" s="4"/>
      <c r="AR60" s="4"/>
      <c r="AS60" s="91"/>
    </row>
    <row r="61" spans="2:48">
      <c r="B61" s="92"/>
      <c r="C61" s="4" t="s">
        <v>236</v>
      </c>
      <c r="D61" s="4">
        <v>18.612440191387556</v>
      </c>
      <c r="E61" s="4">
        <v>-1.2765550239234464</v>
      </c>
      <c r="F61" s="4">
        <v>3.1913875598086117</v>
      </c>
      <c r="G61" s="4">
        <v>1.9959863917674179</v>
      </c>
      <c r="H61" s="4">
        <v>0.11706324185101019</v>
      </c>
      <c r="I61" s="4"/>
      <c r="J61" s="4"/>
      <c r="K61" s="4" t="s">
        <v>203</v>
      </c>
      <c r="L61" s="4">
        <v>19.349282296650713</v>
      </c>
      <c r="M61" s="4">
        <v>-0.47464114832536097</v>
      </c>
      <c r="N61" s="4">
        <v>1.1866028708133971</v>
      </c>
      <c r="O61" s="4">
        <v>2.6506132071113062</v>
      </c>
      <c r="P61" s="4">
        <v>5.8021892315995548E-2</v>
      </c>
      <c r="Q61" s="4"/>
      <c r="R61" s="4"/>
      <c r="S61" s="4" t="s">
        <v>176</v>
      </c>
      <c r="T61" s="4">
        <v>18.960659223817117</v>
      </c>
      <c r="U61" s="4">
        <v>-0.80616693248272142</v>
      </c>
      <c r="V61" s="4">
        <v>2.133971291866029</v>
      </c>
      <c r="W61" s="4">
        <v>1.9208942183305553</v>
      </c>
      <c r="X61" s="4">
        <v>5.3067556505964113E-2</v>
      </c>
      <c r="Y61" s="4"/>
      <c r="Z61" s="4"/>
      <c r="AA61" s="4" t="s">
        <v>144</v>
      </c>
      <c r="AB61" s="4">
        <v>19.768633705475811</v>
      </c>
      <c r="AC61" s="4">
        <v>-6.3264221158956246E-2</v>
      </c>
      <c r="AD61" s="4">
        <v>0.16746411483253576</v>
      </c>
      <c r="AE61" s="4">
        <v>16.182773376600348</v>
      </c>
      <c r="AF61" s="4">
        <v>6.9879035428702954E-2</v>
      </c>
      <c r="AG61" s="4"/>
      <c r="AH61" s="4"/>
      <c r="AI61" s="4"/>
      <c r="AJ61" s="4"/>
      <c r="AK61" s="4"/>
      <c r="AR61" s="4"/>
      <c r="AS61" s="91"/>
    </row>
    <row r="62" spans="2:48">
      <c r="B62" s="92"/>
      <c r="C62" s="4" t="s">
        <v>237</v>
      </c>
      <c r="D62" s="4">
        <v>19.192344497607653</v>
      </c>
      <c r="E62" s="4">
        <v>-0.66985645933014482</v>
      </c>
      <c r="F62" s="4">
        <v>1.6746411483253594</v>
      </c>
      <c r="G62" s="4">
        <v>1.8216478846095012</v>
      </c>
      <c r="H62" s="4">
        <v>5.3987009492539158E-2</v>
      </c>
      <c r="I62" s="4"/>
      <c r="J62" s="4"/>
      <c r="K62" s="4" t="s">
        <v>204</v>
      </c>
      <c r="L62" s="4">
        <v>18.627751196172245</v>
      </c>
      <c r="M62" s="4">
        <v>-1.2019138755980876</v>
      </c>
      <c r="N62" s="4">
        <v>3.0047846889952154</v>
      </c>
      <c r="O62" s="4">
        <v>1.9767213683200906</v>
      </c>
      <c r="P62" s="4">
        <v>0.10648253730824224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 t="s">
        <v>145</v>
      </c>
      <c r="AB62" s="4">
        <v>19.942158426368952</v>
      </c>
      <c r="AC62" s="4">
        <v>-3.4343434343433898E-2</v>
      </c>
      <c r="AD62" s="4">
        <v>9.0909090909091272E-2</v>
      </c>
      <c r="AE62" s="4">
        <v>7.7894835798131474</v>
      </c>
      <c r="AF62" s="4">
        <v>6.8211375842371316E-2</v>
      </c>
      <c r="AG62" s="4"/>
      <c r="AH62" s="4"/>
      <c r="AI62" s="4"/>
      <c r="AJ62" s="4"/>
      <c r="AK62" s="4"/>
      <c r="AR62" s="4"/>
      <c r="AS62" s="91"/>
    </row>
    <row r="63" spans="2:48">
      <c r="B63" s="92"/>
      <c r="C63" s="4" t="s">
        <v>238</v>
      </c>
      <c r="D63" s="4">
        <v>18.214354066985642</v>
      </c>
      <c r="E63" s="4">
        <v>-1.6861244019138759</v>
      </c>
      <c r="F63" s="4">
        <v>4.2153110047846898</v>
      </c>
      <c r="G63" s="4">
        <v>1.4472001033469906</v>
      </c>
      <c r="H63" s="4">
        <v>0.10216386466415479</v>
      </c>
      <c r="I63" s="4"/>
      <c r="J63" s="4"/>
      <c r="K63" s="4" t="s">
        <v>205</v>
      </c>
      <c r="L63" s="4">
        <v>19.337799043062198</v>
      </c>
      <c r="M63" s="4">
        <v>-0.47655502392344573</v>
      </c>
      <c r="N63" s="4">
        <v>1.1913875598086117</v>
      </c>
      <c r="O63" s="4">
        <v>3.1482040337490349</v>
      </c>
      <c r="P63" s="4">
        <v>7.3804960253048835E-2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R63" s="4"/>
      <c r="AS63" s="91"/>
    </row>
    <row r="64" spans="2:48">
      <c r="B64" s="92"/>
      <c r="C64" s="4" t="s">
        <v>239</v>
      </c>
      <c r="D64" s="4">
        <v>18.742583732057412</v>
      </c>
      <c r="E64" s="4">
        <v>-1.1177033492822979</v>
      </c>
      <c r="F64" s="4">
        <v>2.794258373205742</v>
      </c>
      <c r="G64" s="4">
        <v>1.5735542631014916</v>
      </c>
      <c r="H64" s="4">
        <v>8.0096634755323692E-2</v>
      </c>
      <c r="I64" s="4"/>
      <c r="J64" s="4"/>
      <c r="K64" s="4" t="s">
        <v>206</v>
      </c>
      <c r="L64" s="4">
        <v>19.555980861244016</v>
      </c>
      <c r="M64" s="4">
        <v>-0.32727272727272805</v>
      </c>
      <c r="N64" s="4">
        <v>0.81818181818181834</v>
      </c>
      <c r="O64" s="4">
        <v>3.1435257801988565</v>
      </c>
      <c r="P64" s="4">
        <v>4.574937082665919E-2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R64" s="4"/>
      <c r="AS64" s="91"/>
    </row>
    <row r="65" spans="2:45">
      <c r="B65" s="92"/>
      <c r="C65" s="4" t="s">
        <v>240</v>
      </c>
      <c r="D65" s="4">
        <v>19.552153110047843</v>
      </c>
      <c r="E65" s="4">
        <v>-0.30430622009569319</v>
      </c>
      <c r="F65" s="4">
        <v>0.76076555023923476</v>
      </c>
      <c r="G65" s="4">
        <v>3.4557851436554206</v>
      </c>
      <c r="H65" s="4">
        <v>5.5675985820046174E-2</v>
      </c>
      <c r="I65" s="4"/>
      <c r="J65" s="4"/>
      <c r="K65" s="4" t="s">
        <v>207</v>
      </c>
      <c r="L65" s="4">
        <v>19.133014354066983</v>
      </c>
      <c r="M65" s="4">
        <v>-0.69473684210526443</v>
      </c>
      <c r="N65" s="4">
        <v>1.7368421052631575</v>
      </c>
      <c r="O65" s="4">
        <v>2.2707056516952906</v>
      </c>
      <c r="P65" s="4">
        <v>7.2063670989505044E-2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O65" s="4"/>
      <c r="AP65" s="4"/>
      <c r="AQ65" s="4"/>
      <c r="AR65" s="4"/>
      <c r="AS65" s="91"/>
    </row>
    <row r="66" spans="2:45">
      <c r="B66" s="92"/>
      <c r="C66" s="4" t="s">
        <v>241</v>
      </c>
      <c r="D66" s="4">
        <v>18.074641148325355</v>
      </c>
      <c r="E66" s="4">
        <v>-1.8851674641148328</v>
      </c>
      <c r="F66" s="4">
        <v>4.7129186602870812</v>
      </c>
      <c r="G66" s="4">
        <v>1.5829861257926821</v>
      </c>
      <c r="H66" s="4">
        <v>0.1559655903259233</v>
      </c>
      <c r="I66" s="4"/>
      <c r="J66" s="4"/>
      <c r="K66" s="4" t="s">
        <v>208</v>
      </c>
      <c r="L66" s="4">
        <v>17.996172248803823</v>
      </c>
      <c r="M66" s="4">
        <v>-1.827751196172251</v>
      </c>
      <c r="N66" s="4">
        <v>4.5693779904306222</v>
      </c>
      <c r="O66" s="4">
        <v>1.3547552489870514</v>
      </c>
      <c r="P66" s="4">
        <v>0.1271045475494243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O66" s="4"/>
      <c r="AP66" s="4"/>
      <c r="AQ66" s="4"/>
      <c r="AR66" s="4"/>
      <c r="AS66" s="91"/>
    </row>
    <row r="67" spans="2:45">
      <c r="B67" s="92"/>
      <c r="C67" s="4" t="s">
        <v>242</v>
      </c>
      <c r="D67" s="4">
        <v>17.917703349282295</v>
      </c>
      <c r="E67" s="4">
        <v>-2.0440191387559814</v>
      </c>
      <c r="F67" s="4">
        <v>5.1100478468899517</v>
      </c>
      <c r="G67" s="4">
        <v>1.7353645139250666</v>
      </c>
      <c r="H67" s="4">
        <v>0.17202777171384709</v>
      </c>
      <c r="I67" s="4"/>
      <c r="J67" s="4"/>
      <c r="K67" s="4" t="s">
        <v>209</v>
      </c>
      <c r="L67" s="4">
        <v>19.542583732057413</v>
      </c>
      <c r="M67" s="4">
        <v>-0.28708133971291971</v>
      </c>
      <c r="N67" s="4">
        <v>0.71770334928229662</v>
      </c>
      <c r="O67" s="4">
        <v>3.0686517122170822</v>
      </c>
      <c r="P67" s="4">
        <v>3.8040917623679324E-2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O67" s="4"/>
      <c r="AP67" s="4"/>
      <c r="AQ67" s="4"/>
      <c r="AR67" s="4"/>
      <c r="AS67" s="91"/>
    </row>
    <row r="68" spans="2:45">
      <c r="B68" s="92"/>
      <c r="C68" s="4"/>
      <c r="D68" s="4"/>
      <c r="E68" s="4"/>
      <c r="F68" s="4"/>
      <c r="G68" s="4"/>
      <c r="H68" s="4"/>
      <c r="I68" s="4"/>
      <c r="J68" s="4"/>
      <c r="K68" s="4" t="s">
        <v>210</v>
      </c>
      <c r="L68" s="4">
        <v>19.622966507177033</v>
      </c>
      <c r="M68" s="4">
        <v>-0.32344497607655143</v>
      </c>
      <c r="N68" s="4">
        <v>0.80861244019138745</v>
      </c>
      <c r="O68" s="4">
        <v>3.7767853354867276</v>
      </c>
      <c r="P68" s="4">
        <v>5.7851126554851529E-2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O68" s="4"/>
      <c r="AP68" s="4"/>
      <c r="AQ68" s="4"/>
      <c r="AR68" s="4"/>
      <c r="AS68" s="91"/>
    </row>
    <row r="69" spans="2:45">
      <c r="B69" s="92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154"/>
      <c r="W69" s="154"/>
      <c r="X69" s="15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O69" s="4"/>
      <c r="AP69" s="4"/>
      <c r="AQ69" s="4"/>
      <c r="AR69" s="4"/>
      <c r="AS69" s="91"/>
    </row>
    <row r="70" spans="2:45">
      <c r="B70" s="97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9"/>
    </row>
  </sheetData>
  <mergeCells count="29">
    <mergeCell ref="AL35:AN35"/>
    <mergeCell ref="AL34:AR34"/>
    <mergeCell ref="AP35:AR35"/>
    <mergeCell ref="Y3:AE3"/>
    <mergeCell ref="Y2:AE2"/>
    <mergeCell ref="B33:AR33"/>
    <mergeCell ref="K2:R2"/>
    <mergeCell ref="B2:I2"/>
    <mergeCell ref="T2:U2"/>
    <mergeCell ref="B34:H34"/>
    <mergeCell ref="J34:P34"/>
    <mergeCell ref="AH34:AI34"/>
    <mergeCell ref="W27:X27"/>
    <mergeCell ref="AH36:AI36"/>
    <mergeCell ref="AH37:AI37"/>
    <mergeCell ref="R34:X34"/>
    <mergeCell ref="Z34:AF34"/>
    <mergeCell ref="B1:AS1"/>
    <mergeCell ref="K3:R3"/>
    <mergeCell ref="B3:I3"/>
    <mergeCell ref="Z26:AI26"/>
    <mergeCell ref="G27:J27"/>
    <mergeCell ref="C27:E27"/>
    <mergeCell ref="L27:O27"/>
    <mergeCell ref="Q27:T27"/>
    <mergeCell ref="AA27:AC27"/>
    <mergeCell ref="AE27:AG27"/>
    <mergeCell ref="B26:X26"/>
    <mergeCell ref="T3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D83F-4EAB-FC44-AE9A-F9C0B2454588}">
  <dimension ref="A1:BS107"/>
  <sheetViews>
    <sheetView tabSelected="1" topLeftCell="X28" zoomScale="70" zoomScaleNormal="70" workbookViewId="0">
      <selection activeCell="AC37" sqref="AC37:AC41"/>
    </sheetView>
  </sheetViews>
  <sheetFormatPr defaultColWidth="11.42578125" defaultRowHeight="15"/>
  <cols>
    <col min="1" max="1" width="48" style="8" bestFit="1" customWidth="1"/>
    <col min="2" max="2" width="40" style="8" bestFit="1" customWidth="1"/>
    <col min="3" max="4" width="15.28515625" style="8" bestFit="1" customWidth="1"/>
    <col min="5" max="5" width="18" style="8" bestFit="1" customWidth="1"/>
    <col min="6" max="6" width="15.28515625" style="8" bestFit="1" customWidth="1"/>
    <col min="7" max="7" width="7.42578125" style="8" bestFit="1" customWidth="1"/>
    <col min="8" max="8" width="15.7109375" style="8" bestFit="1" customWidth="1"/>
    <col min="9" max="9" width="35.28515625" style="8" bestFit="1" customWidth="1"/>
    <col min="10" max="10" width="44.42578125" style="8" bestFit="1" customWidth="1"/>
    <col min="11" max="11" width="17" style="8" bestFit="1" customWidth="1"/>
    <col min="12" max="12" width="18.28515625" style="8" bestFit="1" customWidth="1"/>
    <col min="13" max="13" width="18.7109375" style="8" bestFit="1" customWidth="1"/>
    <col min="14" max="14" width="12.85546875" style="8" bestFit="1" customWidth="1"/>
    <col min="15" max="15" width="13" style="8" bestFit="1" customWidth="1"/>
    <col min="16" max="16" width="63.28515625" style="8" bestFit="1" customWidth="1"/>
    <col min="17" max="17" width="35" style="8" bestFit="1" customWidth="1"/>
    <col min="18" max="19" width="27.28515625" style="8" bestFit="1" customWidth="1"/>
    <col min="20" max="20" width="10.7109375" style="8" bestFit="1" customWidth="1"/>
    <col min="21" max="21" width="18" style="8" bestFit="1" customWidth="1"/>
    <col min="22" max="22" width="18.28515625" style="8" bestFit="1" customWidth="1"/>
    <col min="23" max="23" width="14.85546875" style="8" bestFit="1" customWidth="1"/>
    <col min="24" max="24" width="6.28515625" style="8" bestFit="1" customWidth="1"/>
    <col min="25" max="25" width="13" style="8" bestFit="1" customWidth="1"/>
    <col min="26" max="26" width="36.28515625" style="8" bestFit="1" customWidth="1"/>
    <col min="27" max="27" width="46.140625" style="8" bestFit="1" customWidth="1"/>
    <col min="28" max="28" width="21.7109375" style="8" bestFit="1" customWidth="1"/>
    <col min="29" max="30" width="21.7109375" style="8" customWidth="1"/>
    <col min="31" max="31" width="11.42578125" style="8"/>
    <col min="32" max="32" width="17" style="8" bestFit="1" customWidth="1"/>
    <col min="33" max="33" width="36.28515625" style="8" bestFit="1" customWidth="1"/>
    <col min="34" max="34" width="38.85546875" style="8" bestFit="1" customWidth="1"/>
    <col min="35" max="35" width="20.7109375" style="8" bestFit="1" customWidth="1"/>
    <col min="36" max="36" width="12.28515625" style="8" bestFit="1" customWidth="1"/>
    <col min="37" max="37" width="11.140625" style="8" bestFit="1" customWidth="1"/>
    <col min="38" max="38" width="36.28515625" style="8" bestFit="1" customWidth="1"/>
    <col min="39" max="39" width="38.85546875" style="8" bestFit="1" customWidth="1"/>
    <col min="40" max="40" width="20.7109375" style="8" bestFit="1" customWidth="1"/>
    <col min="41" max="41" width="13" style="8" bestFit="1" customWidth="1"/>
    <col min="42" max="42" width="14.85546875" style="8" bestFit="1" customWidth="1"/>
    <col min="43" max="43" width="36.28515625" style="8" bestFit="1" customWidth="1"/>
    <col min="44" max="44" width="38.85546875" style="8" bestFit="1" customWidth="1"/>
    <col min="45" max="45" width="20.7109375" style="8" bestFit="1" customWidth="1"/>
    <col min="46" max="46" width="10.140625" style="8" bestFit="1" customWidth="1"/>
    <col min="47" max="47" width="10.42578125" style="8" bestFit="1" customWidth="1"/>
    <col min="48" max="48" width="10.140625" style="8" bestFit="1" customWidth="1"/>
    <col min="49" max="58" width="11.42578125" style="8"/>
    <col min="59" max="59" width="17.85546875" style="8" customWidth="1"/>
    <col min="60" max="63" width="11.42578125" style="8"/>
    <col min="64" max="64" width="12.42578125" style="8" customWidth="1"/>
    <col min="65" max="16384" width="11.42578125" style="8"/>
  </cols>
  <sheetData>
    <row r="1" spans="1:71" ht="15.75">
      <c r="A1" s="339" t="s">
        <v>403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  <c r="AR1" s="339"/>
      <c r="AS1" s="339"/>
      <c r="AT1" s="339"/>
      <c r="AU1" s="339"/>
      <c r="AV1" s="339"/>
      <c r="AW1" s="339"/>
      <c r="AX1" s="339"/>
      <c r="AY1" s="339"/>
      <c r="AZ1" s="339"/>
      <c r="BA1" s="339"/>
      <c r="BB1" s="339"/>
      <c r="BC1" s="339"/>
      <c r="BD1" s="339"/>
      <c r="BE1" s="339"/>
      <c r="BF1" s="339"/>
      <c r="BG1" s="339"/>
      <c r="BH1" s="339"/>
      <c r="BI1" s="339"/>
      <c r="BJ1" s="339"/>
      <c r="BK1" s="339"/>
      <c r="BL1" s="339"/>
      <c r="BM1" s="339"/>
      <c r="BN1" s="339"/>
      <c r="BO1" s="339"/>
      <c r="BP1" s="339"/>
      <c r="BQ1" s="339"/>
      <c r="BR1" s="339"/>
      <c r="BS1" s="339"/>
    </row>
    <row r="2" spans="1:71" ht="15.75">
      <c r="A2" s="284" t="s">
        <v>820</v>
      </c>
      <c r="B2" s="285"/>
      <c r="C2" s="285"/>
      <c r="D2" s="285"/>
      <c r="E2" s="285"/>
      <c r="F2" s="285"/>
      <c r="G2" s="286"/>
      <c r="I2" s="284" t="s">
        <v>865</v>
      </c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6"/>
      <c r="Z2" s="284" t="s">
        <v>821</v>
      </c>
      <c r="AA2" s="285"/>
      <c r="AB2" s="285"/>
      <c r="AC2" s="285"/>
      <c r="AD2" s="285"/>
      <c r="AE2" s="286"/>
      <c r="AG2" s="284" t="s">
        <v>822</v>
      </c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6"/>
      <c r="AZ2" s="284" t="s">
        <v>863</v>
      </c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6"/>
    </row>
    <row r="3" spans="1:71" s="71" customFormat="1" ht="15.75">
      <c r="A3" s="13" t="s">
        <v>461</v>
      </c>
      <c r="B3" s="69" t="s">
        <v>667</v>
      </c>
      <c r="C3" s="35"/>
      <c r="D3" s="35"/>
      <c r="E3" s="35"/>
      <c r="F3" s="35"/>
      <c r="G3" s="70"/>
      <c r="I3" s="13" t="s">
        <v>461</v>
      </c>
      <c r="J3" s="72" t="s">
        <v>943</v>
      </c>
      <c r="K3" s="72"/>
      <c r="L3" s="72"/>
      <c r="M3" s="72"/>
      <c r="N3" s="72"/>
      <c r="O3" s="78"/>
      <c r="P3" s="196" t="s">
        <v>701</v>
      </c>
      <c r="Q3" s="197"/>
      <c r="R3" s="197"/>
      <c r="S3" s="197"/>
      <c r="T3" s="197"/>
      <c r="U3" s="197"/>
      <c r="V3" s="197"/>
      <c r="W3" s="197"/>
      <c r="X3" s="179"/>
      <c r="Z3" s="208" t="s">
        <v>461</v>
      </c>
      <c r="AA3" s="209" t="s">
        <v>530</v>
      </c>
      <c r="AB3" s="205"/>
      <c r="AC3" s="205"/>
      <c r="AD3" s="205"/>
      <c r="AE3" s="206"/>
      <c r="AG3" s="178" t="s">
        <v>461</v>
      </c>
      <c r="AH3" s="216" t="s">
        <v>523</v>
      </c>
      <c r="AI3" s="216"/>
      <c r="AJ3" s="216"/>
      <c r="AK3" s="78"/>
      <c r="AL3" s="196" t="s">
        <v>461</v>
      </c>
      <c r="AM3" s="216" t="s">
        <v>533</v>
      </c>
      <c r="AN3" s="216"/>
      <c r="AO3" s="216"/>
      <c r="AP3" s="78"/>
      <c r="AQ3" s="196" t="s">
        <v>461</v>
      </c>
      <c r="AR3" s="216" t="s">
        <v>531</v>
      </c>
      <c r="AS3" s="216"/>
      <c r="AT3" s="217"/>
      <c r="AZ3" s="346" t="s">
        <v>657</v>
      </c>
      <c r="BA3" s="347"/>
      <c r="BB3" s="347"/>
      <c r="BC3" s="347"/>
      <c r="BD3" s="347"/>
      <c r="BE3" s="347"/>
      <c r="BF3" s="347"/>
      <c r="BG3" s="347"/>
      <c r="BH3" s="347"/>
      <c r="BI3" s="347"/>
      <c r="BJ3" s="347"/>
      <c r="BK3" s="18"/>
      <c r="BL3" s="290" t="s">
        <v>534</v>
      </c>
      <c r="BM3" s="290"/>
      <c r="BN3" s="290"/>
      <c r="BO3" s="290"/>
      <c r="BP3" s="18"/>
      <c r="BQ3" s="18"/>
      <c r="BR3" s="18"/>
      <c r="BS3" s="207"/>
    </row>
    <row r="4" spans="1:71">
      <c r="A4" s="13"/>
      <c r="B4" s="72"/>
      <c r="C4" s="6"/>
      <c r="D4" s="6"/>
      <c r="E4" s="6"/>
      <c r="F4" s="6"/>
      <c r="G4" s="24"/>
      <c r="I4" s="13"/>
      <c r="J4" s="72"/>
      <c r="K4" s="72"/>
      <c r="L4" s="72"/>
      <c r="M4" s="72"/>
      <c r="N4" s="72"/>
      <c r="O4" s="18"/>
      <c r="P4" s="196"/>
      <c r="Q4" s="197"/>
      <c r="R4" s="197"/>
      <c r="S4" s="197"/>
      <c r="T4" s="197"/>
      <c r="U4" s="197"/>
      <c r="V4" s="197"/>
      <c r="W4" s="197"/>
      <c r="X4" s="179"/>
      <c r="Z4" s="178"/>
      <c r="AA4" s="197"/>
      <c r="AB4" s="18"/>
      <c r="AC4" s="18"/>
      <c r="AD4" s="18"/>
      <c r="AE4" s="207"/>
      <c r="AG4" s="178"/>
      <c r="AH4" s="197"/>
      <c r="AI4" s="197"/>
      <c r="AJ4" s="197"/>
      <c r="AK4" s="18"/>
      <c r="AL4" s="196"/>
      <c r="AM4" s="197"/>
      <c r="AN4" s="197"/>
      <c r="AO4" s="197"/>
      <c r="AP4" s="18"/>
      <c r="AQ4" s="196"/>
      <c r="AR4" s="197"/>
      <c r="AS4" s="197"/>
      <c r="AT4" s="179"/>
      <c r="AZ4" s="178" t="s">
        <v>461</v>
      </c>
      <c r="BA4" s="197" t="s">
        <v>656</v>
      </c>
      <c r="BB4" s="197"/>
      <c r="BC4" s="197"/>
      <c r="BD4" s="197"/>
      <c r="BE4" s="197"/>
      <c r="BF4" s="114"/>
      <c r="BG4" s="196" t="s">
        <v>793</v>
      </c>
      <c r="BH4" s="197"/>
      <c r="BI4" s="114"/>
      <c r="BJ4" s="114"/>
      <c r="BK4" s="18"/>
      <c r="BL4" s="114"/>
      <c r="BM4" s="114" t="s">
        <v>508</v>
      </c>
      <c r="BN4" s="114" t="s">
        <v>466</v>
      </c>
      <c r="BO4" s="114" t="s">
        <v>509</v>
      </c>
      <c r="BP4" s="18"/>
      <c r="BQ4" s="18"/>
      <c r="BR4" s="18"/>
      <c r="BS4" s="207"/>
    </row>
    <row r="5" spans="1:71">
      <c r="A5" s="13" t="s">
        <v>535</v>
      </c>
      <c r="B5" s="72"/>
      <c r="C5" s="6"/>
      <c r="D5" s="6"/>
      <c r="E5" s="6"/>
      <c r="F5" s="6"/>
      <c r="G5" s="24"/>
      <c r="I5" s="13" t="s">
        <v>657</v>
      </c>
      <c r="J5" s="72" t="s">
        <v>690</v>
      </c>
      <c r="K5" s="72"/>
      <c r="L5" s="72"/>
      <c r="M5" s="72"/>
      <c r="N5" s="72"/>
      <c r="O5" s="18"/>
      <c r="P5" s="196" t="s">
        <v>543</v>
      </c>
      <c r="Q5" s="197">
        <v>1</v>
      </c>
      <c r="R5" s="197"/>
      <c r="S5" s="197"/>
      <c r="T5" s="197"/>
      <c r="U5" s="197"/>
      <c r="V5" s="197"/>
      <c r="W5" s="197"/>
      <c r="X5" s="179"/>
      <c r="Z5" s="178" t="s">
        <v>810</v>
      </c>
      <c r="AA5" s="197"/>
      <c r="AB5" s="18"/>
      <c r="AC5" s="18"/>
      <c r="AD5" s="18"/>
      <c r="AE5" s="207"/>
      <c r="AG5" s="178" t="s">
        <v>810</v>
      </c>
      <c r="AH5" s="197"/>
      <c r="AI5" s="197"/>
      <c r="AJ5" s="197"/>
      <c r="AK5" s="18"/>
      <c r="AL5" s="196" t="s">
        <v>810</v>
      </c>
      <c r="AM5" s="197"/>
      <c r="AN5" s="197"/>
      <c r="AO5" s="197"/>
      <c r="AP5" s="18"/>
      <c r="AQ5" s="196" t="s">
        <v>810</v>
      </c>
      <c r="AR5" s="197"/>
      <c r="AS5" s="197"/>
      <c r="AT5" s="179"/>
      <c r="AZ5" s="178"/>
      <c r="BA5" s="197"/>
      <c r="BB5" s="197"/>
      <c r="BC5" s="197"/>
      <c r="BD5" s="197"/>
      <c r="BE5" s="197"/>
      <c r="BF5" s="196"/>
      <c r="BG5" s="196"/>
      <c r="BH5" s="197"/>
      <c r="BI5" s="197"/>
      <c r="BJ5" s="197"/>
      <c r="BK5" s="348" t="s">
        <v>666</v>
      </c>
      <c r="BL5" s="348"/>
      <c r="BM5" s="197" t="s">
        <v>511</v>
      </c>
      <c r="BN5" s="197">
        <v>0.30690000000000001</v>
      </c>
      <c r="BO5" s="197">
        <v>1</v>
      </c>
      <c r="BP5" s="18"/>
      <c r="BQ5" s="18"/>
      <c r="BR5" s="18"/>
      <c r="BS5" s="207"/>
    </row>
    <row r="6" spans="1:71">
      <c r="A6" s="13" t="s">
        <v>466</v>
      </c>
      <c r="B6" s="72" t="s">
        <v>487</v>
      </c>
      <c r="C6" s="6"/>
      <c r="D6" s="6"/>
      <c r="E6" s="6"/>
      <c r="F6" s="6"/>
      <c r="G6" s="24"/>
      <c r="I6" s="13" t="s">
        <v>691</v>
      </c>
      <c r="J6" s="72" t="s">
        <v>472</v>
      </c>
      <c r="K6" s="72"/>
      <c r="L6" s="72"/>
      <c r="M6" s="72"/>
      <c r="N6" s="72"/>
      <c r="O6" s="18"/>
      <c r="P6" s="196" t="s">
        <v>544</v>
      </c>
      <c r="Q6" s="197">
        <v>3</v>
      </c>
      <c r="R6" s="197"/>
      <c r="S6" s="197"/>
      <c r="T6" s="197"/>
      <c r="U6" s="197"/>
      <c r="V6" s="197"/>
      <c r="W6" s="197"/>
      <c r="X6" s="179"/>
      <c r="Z6" s="178" t="s">
        <v>811</v>
      </c>
      <c r="AA6" s="197" t="s">
        <v>529</v>
      </c>
      <c r="AB6" s="18"/>
      <c r="AC6" s="18"/>
      <c r="AD6" s="18"/>
      <c r="AE6" s="207"/>
      <c r="AG6" s="178" t="s">
        <v>811</v>
      </c>
      <c r="AH6" s="197" t="s">
        <v>522</v>
      </c>
      <c r="AI6" s="197"/>
      <c r="AJ6" s="197"/>
      <c r="AK6" s="18"/>
      <c r="AL6" s="196" t="s">
        <v>811</v>
      </c>
      <c r="AM6" s="197" t="s">
        <v>522</v>
      </c>
      <c r="AN6" s="197"/>
      <c r="AO6" s="197"/>
      <c r="AP6" s="18"/>
      <c r="AQ6" s="196" t="s">
        <v>811</v>
      </c>
      <c r="AR6" s="197" t="s">
        <v>522</v>
      </c>
      <c r="AS6" s="197"/>
      <c r="AT6" s="179"/>
      <c r="AZ6" s="178" t="s">
        <v>657</v>
      </c>
      <c r="BA6" s="197" t="s">
        <v>690</v>
      </c>
      <c r="BB6" s="197"/>
      <c r="BC6" s="197"/>
      <c r="BD6" s="197"/>
      <c r="BE6" s="197"/>
      <c r="BF6" s="196"/>
      <c r="BG6" s="196" t="s">
        <v>794</v>
      </c>
      <c r="BH6" s="197">
        <v>-7.1429999999999998</v>
      </c>
      <c r="BI6" s="197"/>
      <c r="BJ6" s="197"/>
      <c r="BK6" s="348" t="s">
        <v>665</v>
      </c>
      <c r="BL6" s="348"/>
      <c r="BM6" s="197" t="s">
        <v>472</v>
      </c>
      <c r="BN6" s="197">
        <v>0</v>
      </c>
      <c r="BO6" s="197">
        <v>0</v>
      </c>
      <c r="BP6" s="18"/>
      <c r="BQ6" s="18"/>
      <c r="BR6" s="18"/>
      <c r="BS6" s="207"/>
    </row>
    <row r="7" spans="1:71">
      <c r="A7" s="13" t="s">
        <v>467</v>
      </c>
      <c r="B7" s="72" t="s">
        <v>536</v>
      </c>
      <c r="C7" s="6"/>
      <c r="D7" s="6"/>
      <c r="E7" s="6"/>
      <c r="F7" s="6"/>
      <c r="G7" s="24"/>
      <c r="I7" s="13" t="s">
        <v>545</v>
      </c>
      <c r="J7" s="72">
        <v>0.05</v>
      </c>
      <c r="K7" s="72"/>
      <c r="L7" s="72"/>
      <c r="M7" s="72"/>
      <c r="N7" s="72"/>
      <c r="O7" s="18"/>
      <c r="P7" s="196" t="s">
        <v>545</v>
      </c>
      <c r="Q7" s="197">
        <v>0.05</v>
      </c>
      <c r="R7" s="197"/>
      <c r="S7" s="197"/>
      <c r="T7" s="197"/>
      <c r="U7" s="197"/>
      <c r="V7" s="197"/>
      <c r="W7" s="197"/>
      <c r="X7" s="179"/>
      <c r="Z7" s="178" t="s">
        <v>528</v>
      </c>
      <c r="AA7" s="197" t="s">
        <v>812</v>
      </c>
      <c r="AB7" s="18"/>
      <c r="AC7" s="18"/>
      <c r="AD7" s="18"/>
      <c r="AE7" s="207"/>
      <c r="AG7" s="178" t="s">
        <v>466</v>
      </c>
      <c r="AH7" s="197">
        <v>4.4499999999999998E-2</v>
      </c>
      <c r="AI7" s="197"/>
      <c r="AJ7" s="197"/>
      <c r="AK7" s="18"/>
      <c r="AL7" s="196" t="s">
        <v>466</v>
      </c>
      <c r="AM7" s="197" t="s">
        <v>487</v>
      </c>
      <c r="AN7" s="197"/>
      <c r="AO7" s="197"/>
      <c r="AP7" s="18"/>
      <c r="AQ7" s="196" t="s">
        <v>466</v>
      </c>
      <c r="AR7" s="197">
        <v>1.49E-2</v>
      </c>
      <c r="AS7" s="197"/>
      <c r="AT7" s="179"/>
      <c r="AZ7" s="178" t="s">
        <v>691</v>
      </c>
      <c r="BA7" s="197" t="s">
        <v>472</v>
      </c>
      <c r="BB7" s="197"/>
      <c r="BC7" s="197"/>
      <c r="BD7" s="197"/>
      <c r="BE7" s="197"/>
      <c r="BF7" s="196"/>
      <c r="BG7" s="196" t="s">
        <v>795</v>
      </c>
      <c r="BH7" s="197">
        <v>-25.36</v>
      </c>
      <c r="BI7" s="197"/>
      <c r="BJ7" s="197"/>
      <c r="BK7" s="348" t="s">
        <v>861</v>
      </c>
      <c r="BL7" s="348"/>
      <c r="BM7" s="197" t="s">
        <v>511</v>
      </c>
      <c r="BN7" s="197">
        <v>0.1144</v>
      </c>
      <c r="BO7" s="197">
        <v>0.45760000000000001</v>
      </c>
      <c r="BP7" s="18"/>
      <c r="BQ7" s="18"/>
      <c r="BR7" s="18"/>
      <c r="BS7" s="207"/>
    </row>
    <row r="8" spans="1:71">
      <c r="A8" s="13" t="s">
        <v>469</v>
      </c>
      <c r="B8" s="72" t="s">
        <v>486</v>
      </c>
      <c r="C8" s="6"/>
      <c r="D8" s="6"/>
      <c r="E8" s="6"/>
      <c r="F8" s="6"/>
      <c r="G8" s="24"/>
      <c r="I8" s="13"/>
      <c r="J8" s="72"/>
      <c r="K8" s="72"/>
      <c r="L8" s="72"/>
      <c r="M8" s="72"/>
      <c r="N8" s="72"/>
      <c r="O8" s="18"/>
      <c r="P8" s="196"/>
      <c r="Q8" s="197"/>
      <c r="R8" s="197"/>
      <c r="S8" s="197"/>
      <c r="T8" s="197"/>
      <c r="U8" s="197"/>
      <c r="V8" s="197"/>
      <c r="W8" s="197"/>
      <c r="X8" s="179"/>
      <c r="Z8" s="178" t="s">
        <v>466</v>
      </c>
      <c r="AA8" s="197" t="s">
        <v>487</v>
      </c>
      <c r="AB8" s="18"/>
      <c r="AC8" s="18"/>
      <c r="AD8" s="18"/>
      <c r="AE8" s="207"/>
      <c r="AG8" s="178" t="s">
        <v>469</v>
      </c>
      <c r="AH8" s="197" t="s">
        <v>470</v>
      </c>
      <c r="AI8" s="197"/>
      <c r="AJ8" s="197"/>
      <c r="AK8" s="18"/>
      <c r="AL8" s="196" t="s">
        <v>469</v>
      </c>
      <c r="AM8" s="197" t="s">
        <v>486</v>
      </c>
      <c r="AN8" s="197"/>
      <c r="AO8" s="197"/>
      <c r="AP8" s="18"/>
      <c r="AQ8" s="196" t="s">
        <v>469</v>
      </c>
      <c r="AR8" s="197" t="s">
        <v>470</v>
      </c>
      <c r="AS8" s="197"/>
      <c r="AT8" s="179"/>
      <c r="AZ8" s="178" t="s">
        <v>545</v>
      </c>
      <c r="BA8" s="197">
        <v>0.05</v>
      </c>
      <c r="BB8" s="197"/>
      <c r="BC8" s="197"/>
      <c r="BD8" s="197"/>
      <c r="BE8" s="197"/>
      <c r="BF8" s="196"/>
      <c r="BG8" s="196" t="s">
        <v>796</v>
      </c>
      <c r="BH8" s="197">
        <v>18.22</v>
      </c>
      <c r="BI8" s="197"/>
      <c r="BJ8" s="197"/>
      <c r="BK8" s="348" t="s">
        <v>862</v>
      </c>
      <c r="BL8" s="348"/>
      <c r="BM8" s="197" t="s">
        <v>472</v>
      </c>
      <c r="BN8" s="197">
        <v>0</v>
      </c>
      <c r="BO8" s="197">
        <v>0</v>
      </c>
      <c r="BP8" s="18"/>
      <c r="BQ8" s="18"/>
      <c r="BR8" s="18"/>
      <c r="BS8" s="207"/>
    </row>
    <row r="9" spans="1:71">
      <c r="A9" s="13" t="s">
        <v>537</v>
      </c>
      <c r="B9" s="72" t="s">
        <v>472</v>
      </c>
      <c r="C9" s="6"/>
      <c r="D9" s="6"/>
      <c r="E9" s="6"/>
      <c r="F9" s="6"/>
      <c r="G9" s="24"/>
      <c r="I9" s="13" t="s">
        <v>568</v>
      </c>
      <c r="J9" s="72" t="s">
        <v>569</v>
      </c>
      <c r="K9" s="72" t="s">
        <v>466</v>
      </c>
      <c r="L9" s="72" t="s">
        <v>469</v>
      </c>
      <c r="M9" s="72" t="s">
        <v>548</v>
      </c>
      <c r="N9" s="72"/>
      <c r="O9" s="18"/>
      <c r="P9" s="196" t="s">
        <v>668</v>
      </c>
      <c r="Q9" s="197" t="s">
        <v>595</v>
      </c>
      <c r="R9" s="197" t="s">
        <v>596</v>
      </c>
      <c r="S9" s="197" t="s">
        <v>508</v>
      </c>
      <c r="T9" s="197" t="s">
        <v>549</v>
      </c>
      <c r="U9" s="197" t="s">
        <v>509</v>
      </c>
      <c r="V9" s="197"/>
      <c r="W9" s="197"/>
      <c r="X9" s="179"/>
      <c r="Z9" s="178" t="s">
        <v>469</v>
      </c>
      <c r="AA9" s="197" t="s">
        <v>486</v>
      </c>
      <c r="AB9" s="18"/>
      <c r="AC9" s="18"/>
      <c r="AD9" s="18"/>
      <c r="AE9" s="207"/>
      <c r="AG9" s="178" t="s">
        <v>521</v>
      </c>
      <c r="AH9" s="197" t="s">
        <v>520</v>
      </c>
      <c r="AI9" s="197"/>
      <c r="AJ9" s="197"/>
      <c r="AK9" s="18"/>
      <c r="AL9" s="196" t="s">
        <v>521</v>
      </c>
      <c r="AM9" s="197" t="s">
        <v>520</v>
      </c>
      <c r="AN9" s="197"/>
      <c r="AO9" s="197"/>
      <c r="AP9" s="18"/>
      <c r="AQ9" s="196" t="s">
        <v>521</v>
      </c>
      <c r="AR9" s="197" t="s">
        <v>520</v>
      </c>
      <c r="AS9" s="197"/>
      <c r="AT9" s="179"/>
      <c r="AZ9" s="178"/>
      <c r="BA9" s="197"/>
      <c r="BB9" s="197"/>
      <c r="BC9" s="197"/>
      <c r="BD9" s="197"/>
      <c r="BE9" s="197"/>
      <c r="BF9" s="196"/>
      <c r="BG9" s="196" t="s">
        <v>588</v>
      </c>
      <c r="BH9" s="197" t="s">
        <v>849</v>
      </c>
      <c r="BI9" s="197"/>
      <c r="BJ9" s="197"/>
      <c r="BK9" s="18"/>
      <c r="BL9" s="18"/>
      <c r="BM9" s="18"/>
      <c r="BN9" s="18"/>
      <c r="BO9" s="18"/>
      <c r="BP9" s="18"/>
      <c r="BQ9" s="18"/>
      <c r="BR9" s="18"/>
      <c r="BS9" s="207"/>
    </row>
    <row r="10" spans="1:71" ht="15.75">
      <c r="A10" s="13" t="s">
        <v>538</v>
      </c>
      <c r="B10" s="72">
        <v>3</v>
      </c>
      <c r="C10" s="6"/>
      <c r="D10" s="6"/>
      <c r="E10" s="6"/>
      <c r="F10" s="6"/>
      <c r="G10" s="24"/>
      <c r="I10" s="13" t="s">
        <v>692</v>
      </c>
      <c r="J10" s="72">
        <v>4.2869999999999999</v>
      </c>
      <c r="K10" s="72" t="s">
        <v>487</v>
      </c>
      <c r="L10" s="72" t="s">
        <v>486</v>
      </c>
      <c r="M10" s="72" t="s">
        <v>472</v>
      </c>
      <c r="N10" s="72"/>
      <c r="O10" s="18"/>
      <c r="P10" s="196"/>
      <c r="Q10" s="197"/>
      <c r="R10" s="197"/>
      <c r="S10" s="197"/>
      <c r="T10" s="197"/>
      <c r="U10" s="197"/>
      <c r="V10" s="197"/>
      <c r="W10" s="197"/>
      <c r="X10" s="179"/>
      <c r="Z10" s="178" t="s">
        <v>521</v>
      </c>
      <c r="AA10" s="197" t="s">
        <v>526</v>
      </c>
      <c r="AB10" s="18"/>
      <c r="AC10" s="18"/>
      <c r="AD10" s="18"/>
      <c r="AE10" s="207"/>
      <c r="AG10" s="178" t="s">
        <v>813</v>
      </c>
      <c r="AH10" s="197" t="s">
        <v>472</v>
      </c>
      <c r="AI10" s="197"/>
      <c r="AJ10" s="197"/>
      <c r="AK10" s="18"/>
      <c r="AL10" s="196" t="s">
        <v>813</v>
      </c>
      <c r="AM10" s="197" t="s">
        <v>472</v>
      </c>
      <c r="AN10" s="197"/>
      <c r="AO10" s="197"/>
      <c r="AP10" s="18"/>
      <c r="AQ10" s="196" t="s">
        <v>813</v>
      </c>
      <c r="AR10" s="197" t="s">
        <v>472</v>
      </c>
      <c r="AS10" s="197"/>
      <c r="AT10" s="179"/>
      <c r="AZ10" s="178" t="s">
        <v>568</v>
      </c>
      <c r="BA10" s="197" t="s">
        <v>569</v>
      </c>
      <c r="BB10" s="197" t="s">
        <v>466</v>
      </c>
      <c r="BC10" s="197" t="s">
        <v>469</v>
      </c>
      <c r="BD10" s="197" t="s">
        <v>548</v>
      </c>
      <c r="BE10" s="197"/>
      <c r="BF10" s="196"/>
      <c r="BG10" s="196" t="s">
        <v>797</v>
      </c>
      <c r="BH10" s="197">
        <v>-18.22</v>
      </c>
      <c r="BI10" s="197"/>
      <c r="BJ10" s="197"/>
      <c r="BK10" s="18"/>
      <c r="BL10" s="18"/>
      <c r="BM10" s="18"/>
      <c r="BN10" s="18"/>
      <c r="BO10" s="18"/>
      <c r="BP10" s="18"/>
      <c r="BQ10" s="18"/>
      <c r="BR10" s="18"/>
      <c r="BS10" s="225"/>
    </row>
    <row r="11" spans="1:71" ht="15.75">
      <c r="A11" s="13" t="s">
        <v>539</v>
      </c>
      <c r="B11" s="72">
        <v>33.01</v>
      </c>
      <c r="C11" s="6"/>
      <c r="D11" s="6"/>
      <c r="E11" s="6"/>
      <c r="F11" s="6"/>
      <c r="G11" s="24"/>
      <c r="I11" s="13" t="s">
        <v>693</v>
      </c>
      <c r="J11" s="72">
        <v>10.45</v>
      </c>
      <c r="K11" s="72" t="s">
        <v>487</v>
      </c>
      <c r="L11" s="72" t="s">
        <v>486</v>
      </c>
      <c r="M11" s="72" t="s">
        <v>472</v>
      </c>
      <c r="N11" s="72"/>
      <c r="O11" s="18"/>
      <c r="P11" s="196" t="s">
        <v>702</v>
      </c>
      <c r="Q11" s="197"/>
      <c r="R11" s="197"/>
      <c r="S11" s="197"/>
      <c r="T11" s="197"/>
      <c r="U11" s="197"/>
      <c r="V11" s="197"/>
      <c r="W11" s="197"/>
      <c r="X11" s="179"/>
      <c r="Z11" s="178" t="s">
        <v>813</v>
      </c>
      <c r="AA11" s="197" t="s">
        <v>472</v>
      </c>
      <c r="AB11" s="18"/>
      <c r="AC11" s="18"/>
      <c r="AD11" s="18"/>
      <c r="AE11" s="207"/>
      <c r="AG11" s="178"/>
      <c r="AH11" s="197"/>
      <c r="AI11" s="197"/>
      <c r="AJ11" s="197"/>
      <c r="AK11" s="18"/>
      <c r="AL11" s="196"/>
      <c r="AM11" s="197"/>
      <c r="AN11" s="197"/>
      <c r="AO11" s="197"/>
      <c r="AP11" s="18"/>
      <c r="AQ11" s="196"/>
      <c r="AR11" s="197"/>
      <c r="AS11" s="197"/>
      <c r="AT11" s="179"/>
      <c r="AZ11" s="178" t="s">
        <v>839</v>
      </c>
      <c r="BA11" s="197">
        <v>10.14</v>
      </c>
      <c r="BB11" s="197" t="s">
        <v>487</v>
      </c>
      <c r="BC11" s="197" t="s">
        <v>486</v>
      </c>
      <c r="BD11" s="197" t="s">
        <v>472</v>
      </c>
      <c r="BE11" s="197"/>
      <c r="BF11" s="196"/>
      <c r="BG11" s="196" t="s">
        <v>588</v>
      </c>
      <c r="BH11" s="197" t="s">
        <v>850</v>
      </c>
      <c r="BI11" s="197"/>
      <c r="BJ11" s="197"/>
      <c r="BK11" s="18"/>
      <c r="BL11" s="18"/>
      <c r="BM11" s="18"/>
      <c r="BN11" s="18"/>
      <c r="BO11" s="18"/>
      <c r="BP11" s="18"/>
      <c r="BQ11" s="18"/>
      <c r="BR11" s="18"/>
      <c r="BS11" s="225"/>
    </row>
    <row r="12" spans="1:71" ht="15.75">
      <c r="A12" s="13"/>
      <c r="B12" s="72"/>
      <c r="C12" s="6"/>
      <c r="D12" s="6"/>
      <c r="E12" s="6"/>
      <c r="F12" s="6"/>
      <c r="G12" s="24"/>
      <c r="I12" s="13" t="s">
        <v>670</v>
      </c>
      <c r="J12" s="72">
        <v>42.82</v>
      </c>
      <c r="K12" s="72" t="s">
        <v>487</v>
      </c>
      <c r="L12" s="72" t="s">
        <v>486</v>
      </c>
      <c r="M12" s="72" t="s">
        <v>472</v>
      </c>
      <c r="N12" s="72"/>
      <c r="O12" s="18"/>
      <c r="P12" s="196" t="s">
        <v>532</v>
      </c>
      <c r="Q12" s="197">
        <v>-16.18</v>
      </c>
      <c r="R12" s="197" t="s">
        <v>949</v>
      </c>
      <c r="S12" s="197" t="s">
        <v>472</v>
      </c>
      <c r="T12" s="197" t="s">
        <v>486</v>
      </c>
      <c r="U12" s="197" t="s">
        <v>487</v>
      </c>
      <c r="V12" s="197"/>
      <c r="W12" s="197"/>
      <c r="X12" s="179"/>
      <c r="Z12" s="178"/>
      <c r="AA12" s="197"/>
      <c r="AB12" s="18"/>
      <c r="AC12" s="18"/>
      <c r="AD12" s="18"/>
      <c r="AE12" s="207"/>
      <c r="AG12" s="178" t="s">
        <v>519</v>
      </c>
      <c r="AH12" s="197" t="s">
        <v>518</v>
      </c>
      <c r="AI12" s="197" t="s">
        <v>517</v>
      </c>
      <c r="AJ12" s="197" t="s">
        <v>514</v>
      </c>
      <c r="AK12" s="18"/>
      <c r="AL12" s="196" t="s">
        <v>519</v>
      </c>
      <c r="AM12" s="197" t="s">
        <v>518</v>
      </c>
      <c r="AN12" s="197" t="s">
        <v>517</v>
      </c>
      <c r="AO12" s="197" t="s">
        <v>514</v>
      </c>
      <c r="AP12" s="18"/>
      <c r="AQ12" s="196" t="s">
        <v>519</v>
      </c>
      <c r="AR12" s="197" t="s">
        <v>518</v>
      </c>
      <c r="AS12" s="197" t="s">
        <v>517</v>
      </c>
      <c r="AT12" s="179" t="s">
        <v>514</v>
      </c>
      <c r="AZ12" s="178" t="s">
        <v>658</v>
      </c>
      <c r="BA12" s="197">
        <v>6.1059999999999999</v>
      </c>
      <c r="BB12" s="197" t="s">
        <v>487</v>
      </c>
      <c r="BC12" s="197" t="s">
        <v>486</v>
      </c>
      <c r="BD12" s="197" t="s">
        <v>472</v>
      </c>
      <c r="BE12" s="197"/>
      <c r="BF12" s="196"/>
      <c r="BG12" s="196"/>
      <c r="BH12" s="197"/>
      <c r="BI12" s="197"/>
      <c r="BJ12" s="197"/>
      <c r="BK12" s="18"/>
      <c r="BL12" s="18"/>
      <c r="BM12" s="18"/>
      <c r="BN12" s="18"/>
      <c r="BO12" s="18"/>
      <c r="BP12" s="18"/>
      <c r="BQ12" s="18"/>
      <c r="BR12" s="18"/>
      <c r="BS12" s="225"/>
    </row>
    <row r="13" spans="1:71" ht="15.75">
      <c r="A13" s="13" t="s">
        <v>540</v>
      </c>
      <c r="B13" s="72"/>
      <c r="C13" s="6"/>
      <c r="D13" s="6"/>
      <c r="E13" s="6"/>
      <c r="F13" s="6"/>
      <c r="G13" s="24"/>
      <c r="I13" s="13" t="s">
        <v>694</v>
      </c>
      <c r="J13" s="72">
        <v>37.39</v>
      </c>
      <c r="K13" s="72" t="s">
        <v>487</v>
      </c>
      <c r="L13" s="72" t="s">
        <v>486</v>
      </c>
      <c r="M13" s="72" t="s">
        <v>472</v>
      </c>
      <c r="N13" s="72"/>
      <c r="O13" s="18"/>
      <c r="P13" s="196" t="s">
        <v>515</v>
      </c>
      <c r="Q13" s="197">
        <v>-7.8460000000000001</v>
      </c>
      <c r="R13" s="197" t="s">
        <v>950</v>
      </c>
      <c r="S13" s="197" t="s">
        <v>472</v>
      </c>
      <c r="T13" s="197" t="s">
        <v>486</v>
      </c>
      <c r="U13" s="197" t="s">
        <v>487</v>
      </c>
      <c r="V13" s="197"/>
      <c r="W13" s="197"/>
      <c r="X13" s="179"/>
      <c r="Z13" s="178" t="s">
        <v>519</v>
      </c>
      <c r="AA13" s="197"/>
      <c r="AB13" s="18"/>
      <c r="AC13" s="18"/>
      <c r="AD13" s="18"/>
      <c r="AE13" s="207"/>
      <c r="AG13" s="178" t="s">
        <v>516</v>
      </c>
      <c r="AH13" s="197">
        <v>0</v>
      </c>
      <c r="AI13" s="197">
        <v>16</v>
      </c>
      <c r="AJ13" s="197">
        <v>16</v>
      </c>
      <c r="AK13" s="18"/>
      <c r="AL13" s="196" t="s">
        <v>516</v>
      </c>
      <c r="AM13" s="197">
        <v>0</v>
      </c>
      <c r="AN13" s="197">
        <v>16</v>
      </c>
      <c r="AO13" s="197">
        <v>16</v>
      </c>
      <c r="AP13" s="18"/>
      <c r="AQ13" s="196" t="s">
        <v>515</v>
      </c>
      <c r="AR13" s="197">
        <v>5</v>
      </c>
      <c r="AS13" s="197">
        <v>12</v>
      </c>
      <c r="AT13" s="179">
        <v>17</v>
      </c>
      <c r="AZ13" s="178" t="s">
        <v>659</v>
      </c>
      <c r="BA13" s="197">
        <v>32.270000000000003</v>
      </c>
      <c r="BB13" s="197" t="s">
        <v>487</v>
      </c>
      <c r="BC13" s="197" t="s">
        <v>486</v>
      </c>
      <c r="BD13" s="197" t="s">
        <v>472</v>
      </c>
      <c r="BE13" s="197"/>
      <c r="BF13" s="196"/>
      <c r="BG13" s="196" t="s">
        <v>540</v>
      </c>
      <c r="BH13" s="197"/>
      <c r="BI13" s="197"/>
      <c r="BJ13" s="197"/>
      <c r="BK13" s="18"/>
      <c r="BL13" s="18"/>
      <c r="BM13" s="18"/>
      <c r="BN13" s="18"/>
      <c r="BO13" s="18"/>
      <c r="BP13" s="18"/>
      <c r="BQ13" s="18"/>
      <c r="BR13" s="18"/>
      <c r="BS13" s="225"/>
    </row>
    <row r="14" spans="1:71" ht="15.75">
      <c r="A14" s="13" t="s">
        <v>541</v>
      </c>
      <c r="B14" s="72">
        <v>3</v>
      </c>
      <c r="C14" s="6"/>
      <c r="D14" s="6"/>
      <c r="E14" s="6"/>
      <c r="F14" s="6"/>
      <c r="G14" s="24"/>
      <c r="I14" s="13"/>
      <c r="J14" s="72"/>
      <c r="K14" s="72"/>
      <c r="L14" s="72"/>
      <c r="M14" s="72"/>
      <c r="N14" s="72"/>
      <c r="O14" s="18"/>
      <c r="P14" s="196" t="s">
        <v>516</v>
      </c>
      <c r="Q14" s="197">
        <v>-2.4159999999999999</v>
      </c>
      <c r="R14" s="197" t="s">
        <v>951</v>
      </c>
      <c r="S14" s="197" t="s">
        <v>511</v>
      </c>
      <c r="T14" s="197" t="s">
        <v>551</v>
      </c>
      <c r="U14" s="197">
        <v>0.32150000000000001</v>
      </c>
      <c r="V14" s="197"/>
      <c r="W14" s="197"/>
      <c r="X14" s="179"/>
      <c r="Z14" s="178" t="s">
        <v>525</v>
      </c>
      <c r="AA14" s="197">
        <v>3</v>
      </c>
      <c r="AB14" s="18"/>
      <c r="AC14" s="18"/>
      <c r="AD14" s="18"/>
      <c r="AE14" s="207"/>
      <c r="AG14" s="178" t="s">
        <v>515</v>
      </c>
      <c r="AH14" s="197">
        <v>5</v>
      </c>
      <c r="AI14" s="197">
        <v>12</v>
      </c>
      <c r="AJ14" s="197">
        <v>17</v>
      </c>
      <c r="AK14" s="18"/>
      <c r="AL14" s="196" t="s">
        <v>532</v>
      </c>
      <c r="AM14" s="197">
        <v>13</v>
      </c>
      <c r="AN14" s="197">
        <v>4</v>
      </c>
      <c r="AO14" s="197">
        <v>17</v>
      </c>
      <c r="AP14" s="18"/>
      <c r="AQ14" s="196" t="s">
        <v>532</v>
      </c>
      <c r="AR14" s="197">
        <v>13</v>
      </c>
      <c r="AS14" s="197">
        <v>4</v>
      </c>
      <c r="AT14" s="179">
        <v>17</v>
      </c>
      <c r="AZ14" s="178" t="s">
        <v>840</v>
      </c>
      <c r="BA14" s="197">
        <v>46.85</v>
      </c>
      <c r="BB14" s="197" t="s">
        <v>487</v>
      </c>
      <c r="BC14" s="197" t="s">
        <v>486</v>
      </c>
      <c r="BD14" s="197" t="s">
        <v>472</v>
      </c>
      <c r="BE14" s="197"/>
      <c r="BF14" s="196"/>
      <c r="BG14" s="196" t="s">
        <v>851</v>
      </c>
      <c r="BH14" s="197">
        <v>2</v>
      </c>
      <c r="BI14" s="197"/>
      <c r="BJ14" s="197"/>
      <c r="BK14" s="18"/>
      <c r="BL14" s="18"/>
      <c r="BM14" s="18"/>
      <c r="BN14" s="18"/>
      <c r="BO14" s="18"/>
      <c r="BP14" s="18"/>
      <c r="BQ14" s="18"/>
      <c r="BR14" s="18"/>
      <c r="BS14" s="225"/>
    </row>
    <row r="15" spans="1:71" ht="15.75">
      <c r="A15" s="13" t="s">
        <v>542</v>
      </c>
      <c r="B15" s="72">
        <v>47</v>
      </c>
      <c r="C15" s="6"/>
      <c r="D15" s="6"/>
      <c r="E15" s="6"/>
      <c r="F15" s="6"/>
      <c r="G15" s="24"/>
      <c r="I15" s="13" t="s">
        <v>573</v>
      </c>
      <c r="J15" s="72" t="s">
        <v>695</v>
      </c>
      <c r="K15" s="72" t="s">
        <v>575</v>
      </c>
      <c r="L15" s="72" t="s">
        <v>576</v>
      </c>
      <c r="M15" s="72" t="s">
        <v>577</v>
      </c>
      <c r="N15" s="72" t="s">
        <v>466</v>
      </c>
      <c r="O15" s="18"/>
      <c r="P15" s="196"/>
      <c r="Q15" s="197"/>
      <c r="R15" s="197"/>
      <c r="S15" s="197"/>
      <c r="T15" s="197"/>
      <c r="U15" s="197"/>
      <c r="V15" s="197"/>
      <c r="W15" s="197"/>
      <c r="X15" s="179"/>
      <c r="Z15" s="178" t="s">
        <v>524</v>
      </c>
      <c r="AA15" s="197">
        <v>2</v>
      </c>
      <c r="AB15" s="18"/>
      <c r="AC15" s="18"/>
      <c r="AD15" s="18"/>
      <c r="AE15" s="207"/>
      <c r="AG15" s="214" t="s">
        <v>514</v>
      </c>
      <c r="AH15" s="199">
        <v>5</v>
      </c>
      <c r="AI15" s="199">
        <v>28</v>
      </c>
      <c r="AJ15" s="199">
        <v>33</v>
      </c>
      <c r="AK15" s="84"/>
      <c r="AL15" s="200" t="s">
        <v>514</v>
      </c>
      <c r="AM15" s="199">
        <v>13</v>
      </c>
      <c r="AN15" s="199">
        <v>20</v>
      </c>
      <c r="AO15" s="199">
        <v>33</v>
      </c>
      <c r="AP15" s="84"/>
      <c r="AQ15" s="200" t="s">
        <v>514</v>
      </c>
      <c r="AR15" s="199">
        <v>18</v>
      </c>
      <c r="AS15" s="199">
        <v>16</v>
      </c>
      <c r="AT15" s="215">
        <v>34</v>
      </c>
      <c r="AZ15" s="178"/>
      <c r="BA15" s="197"/>
      <c r="BB15" s="197"/>
      <c r="BC15" s="197"/>
      <c r="BD15" s="197"/>
      <c r="BE15" s="197"/>
      <c r="BF15" s="196"/>
      <c r="BG15" s="196" t="s">
        <v>852</v>
      </c>
      <c r="BH15" s="197">
        <v>2</v>
      </c>
      <c r="BI15" s="197"/>
      <c r="BJ15" s="197"/>
      <c r="BK15" s="18"/>
      <c r="BL15" s="18"/>
      <c r="BM15" s="18"/>
      <c r="BN15" s="18"/>
      <c r="BO15" s="18"/>
      <c r="BP15" s="18"/>
      <c r="BQ15" s="18"/>
      <c r="BR15" s="18"/>
      <c r="BS15" s="225"/>
    </row>
    <row r="16" spans="1:71" ht="15.75">
      <c r="A16" s="20"/>
      <c r="B16" s="6"/>
      <c r="C16" s="6"/>
      <c r="D16" s="6"/>
      <c r="E16" s="6"/>
      <c r="F16" s="6"/>
      <c r="G16" s="24"/>
      <c r="I16" s="13" t="s">
        <v>692</v>
      </c>
      <c r="J16" s="72">
        <v>796.3</v>
      </c>
      <c r="K16" s="72">
        <v>2</v>
      </c>
      <c r="L16" s="72">
        <v>398.2</v>
      </c>
      <c r="M16" s="72" t="s">
        <v>944</v>
      </c>
      <c r="N16" s="72" t="s">
        <v>579</v>
      </c>
      <c r="O16" s="18"/>
      <c r="P16" s="196"/>
      <c r="Q16" s="197"/>
      <c r="R16" s="197"/>
      <c r="S16" s="197"/>
      <c r="T16" s="197"/>
      <c r="U16" s="197"/>
      <c r="V16" s="197"/>
      <c r="W16" s="197"/>
      <c r="X16" s="179"/>
      <c r="Z16" s="180"/>
      <c r="AA16" s="84"/>
      <c r="AB16" s="84"/>
      <c r="AC16" s="84"/>
      <c r="AD16" s="84"/>
      <c r="AE16" s="181"/>
      <c r="AG16" s="73"/>
      <c r="AH16" s="72"/>
      <c r="AI16" s="72"/>
      <c r="AJ16" s="72"/>
      <c r="AK16" s="6"/>
      <c r="AL16" s="73"/>
      <c r="AM16" s="72"/>
      <c r="AN16" s="72"/>
      <c r="AO16" s="72"/>
      <c r="AP16" s="6"/>
      <c r="AQ16" s="73"/>
      <c r="AR16" s="72"/>
      <c r="AS16" s="72"/>
      <c r="AT16" s="72"/>
      <c r="AZ16" s="178" t="s">
        <v>573</v>
      </c>
      <c r="BA16" s="197" t="s">
        <v>695</v>
      </c>
      <c r="BB16" s="197" t="s">
        <v>575</v>
      </c>
      <c r="BC16" s="197" t="s">
        <v>576</v>
      </c>
      <c r="BD16" s="197" t="s">
        <v>577</v>
      </c>
      <c r="BE16" s="197" t="s">
        <v>466</v>
      </c>
      <c r="BF16" s="196"/>
      <c r="BG16" s="196" t="s">
        <v>853</v>
      </c>
      <c r="BH16" s="197">
        <v>32</v>
      </c>
      <c r="BI16" s="197"/>
      <c r="BJ16" s="197"/>
      <c r="BK16" s="18"/>
      <c r="BL16" s="18"/>
      <c r="BM16" s="18"/>
      <c r="BN16" s="18"/>
      <c r="BO16" s="18"/>
      <c r="BP16" s="18"/>
      <c r="BQ16" s="18"/>
      <c r="BR16" s="18"/>
      <c r="BS16" s="225"/>
    </row>
    <row r="17" spans="1:71" ht="15.75">
      <c r="A17" s="13" t="s">
        <v>543</v>
      </c>
      <c r="B17" s="72">
        <v>1</v>
      </c>
      <c r="C17" s="72"/>
      <c r="D17" s="72"/>
      <c r="E17" s="72"/>
      <c r="F17" s="72"/>
      <c r="G17" s="14"/>
      <c r="I17" s="13" t="s">
        <v>693</v>
      </c>
      <c r="J17" s="72">
        <v>1941</v>
      </c>
      <c r="K17" s="72">
        <v>1</v>
      </c>
      <c r="L17" s="72">
        <v>1941</v>
      </c>
      <c r="M17" s="72" t="s">
        <v>945</v>
      </c>
      <c r="N17" s="72" t="s">
        <v>579</v>
      </c>
      <c r="O17" s="18"/>
      <c r="P17" s="196" t="s">
        <v>554</v>
      </c>
      <c r="Q17" s="197" t="s">
        <v>627</v>
      </c>
      <c r="R17" s="197" t="s">
        <v>628</v>
      </c>
      <c r="S17" s="197" t="s">
        <v>595</v>
      </c>
      <c r="T17" s="197" t="s">
        <v>629</v>
      </c>
      <c r="U17" s="197" t="s">
        <v>630</v>
      </c>
      <c r="V17" s="197" t="s">
        <v>631</v>
      </c>
      <c r="W17" s="197" t="s">
        <v>664</v>
      </c>
      <c r="X17" s="179" t="s">
        <v>575</v>
      </c>
      <c r="AG17" s="284" t="s">
        <v>823</v>
      </c>
      <c r="AH17" s="285"/>
      <c r="AI17" s="285"/>
      <c r="AJ17" s="286"/>
      <c r="AK17" s="6"/>
      <c r="AL17" s="73"/>
      <c r="AM17" s="72"/>
      <c r="AN17" s="72"/>
      <c r="AO17" s="72"/>
      <c r="AP17" s="6"/>
      <c r="AQ17" s="73"/>
      <c r="AR17" s="72"/>
      <c r="AS17" s="72"/>
      <c r="AT17" s="72"/>
      <c r="AZ17" s="178" t="s">
        <v>839</v>
      </c>
      <c r="BA17" s="197">
        <v>1323</v>
      </c>
      <c r="BB17" s="197">
        <v>1</v>
      </c>
      <c r="BC17" s="197">
        <v>1323</v>
      </c>
      <c r="BD17" s="197" t="s">
        <v>841</v>
      </c>
      <c r="BE17" s="197" t="s">
        <v>579</v>
      </c>
      <c r="BF17" s="196"/>
      <c r="BG17" s="196" t="s">
        <v>661</v>
      </c>
      <c r="BH17" s="197">
        <v>0</v>
      </c>
      <c r="BI17" s="197"/>
      <c r="BJ17" s="197"/>
      <c r="BK17" s="18"/>
      <c r="BL17" s="18"/>
      <c r="BM17" s="18"/>
      <c r="BN17" s="18"/>
      <c r="BO17" s="18"/>
      <c r="BP17" s="18"/>
      <c r="BQ17" s="18"/>
      <c r="BR17" s="18"/>
      <c r="BS17" s="225"/>
    </row>
    <row r="18" spans="1:71" ht="30.75">
      <c r="A18" s="13" t="s">
        <v>544</v>
      </c>
      <c r="B18" s="72">
        <v>3</v>
      </c>
      <c r="C18" s="72"/>
      <c r="D18" s="72"/>
      <c r="E18" s="72"/>
      <c r="F18" s="72"/>
      <c r="G18" s="14"/>
      <c r="I18" s="13" t="s">
        <v>670</v>
      </c>
      <c r="J18" s="72">
        <v>7954</v>
      </c>
      <c r="K18" s="72">
        <v>2</v>
      </c>
      <c r="L18" s="72">
        <v>3977</v>
      </c>
      <c r="M18" s="72" t="s">
        <v>946</v>
      </c>
      <c r="N18" s="72" t="s">
        <v>579</v>
      </c>
      <c r="O18" s="18"/>
      <c r="P18" s="196"/>
      <c r="Q18" s="197"/>
      <c r="R18" s="197"/>
      <c r="S18" s="197"/>
      <c r="T18" s="197"/>
      <c r="U18" s="197"/>
      <c r="V18" s="197"/>
      <c r="W18" s="197"/>
      <c r="X18" s="179"/>
      <c r="AG18" s="211"/>
      <c r="AH18" s="212" t="s">
        <v>508</v>
      </c>
      <c r="AI18" s="212" t="s">
        <v>466</v>
      </c>
      <c r="AJ18" s="213" t="s">
        <v>509</v>
      </c>
      <c r="AK18" s="6"/>
      <c r="AL18" s="73"/>
      <c r="AM18" s="72"/>
      <c r="AN18" s="72"/>
      <c r="AO18" s="72"/>
      <c r="AP18" s="6"/>
      <c r="AQ18" s="73"/>
      <c r="AR18" s="72"/>
      <c r="AS18" s="72"/>
      <c r="AT18" s="72"/>
      <c r="AZ18" s="178" t="s">
        <v>658</v>
      </c>
      <c r="BA18" s="197">
        <v>796.7</v>
      </c>
      <c r="BB18" s="197">
        <v>1</v>
      </c>
      <c r="BC18" s="197">
        <v>796.7</v>
      </c>
      <c r="BD18" s="197" t="s">
        <v>842</v>
      </c>
      <c r="BE18" s="197" t="s">
        <v>579</v>
      </c>
      <c r="BF18" s="196"/>
      <c r="BG18" s="197"/>
      <c r="BH18" s="197"/>
      <c r="BI18" s="197"/>
      <c r="BJ18" s="197"/>
      <c r="BK18" s="18"/>
      <c r="BL18" s="18"/>
      <c r="BM18" s="18"/>
      <c r="BN18" s="18"/>
      <c r="BO18" s="18"/>
      <c r="BP18" s="18"/>
      <c r="BQ18" s="18"/>
      <c r="BR18" s="18"/>
      <c r="BS18" s="225"/>
    </row>
    <row r="19" spans="1:71" ht="15.75">
      <c r="A19" s="13" t="s">
        <v>545</v>
      </c>
      <c r="B19" s="72">
        <v>0.05</v>
      </c>
      <c r="C19" s="72"/>
      <c r="D19" s="72"/>
      <c r="E19" s="72"/>
      <c r="F19" s="72"/>
      <c r="G19" s="14"/>
      <c r="I19" s="13" t="s">
        <v>694</v>
      </c>
      <c r="J19" s="72">
        <v>6945</v>
      </c>
      <c r="K19" s="72">
        <v>47</v>
      </c>
      <c r="L19" s="72">
        <v>147.80000000000001</v>
      </c>
      <c r="M19" s="72" t="s">
        <v>947</v>
      </c>
      <c r="N19" s="72" t="s">
        <v>579</v>
      </c>
      <c r="O19" s="18"/>
      <c r="P19" s="196" t="s">
        <v>702</v>
      </c>
      <c r="Q19" s="197"/>
      <c r="R19" s="197"/>
      <c r="S19" s="197"/>
      <c r="T19" s="197"/>
      <c r="U19" s="197"/>
      <c r="V19" s="197"/>
      <c r="W19" s="197"/>
      <c r="X19" s="179"/>
      <c r="AG19" s="178" t="s">
        <v>510</v>
      </c>
      <c r="AH19" s="197" t="s">
        <v>511</v>
      </c>
      <c r="AI19" s="197">
        <v>4.4499999999999998E-2</v>
      </c>
      <c r="AJ19" s="179">
        <v>0.13350000000000001</v>
      </c>
      <c r="AK19" s="6"/>
      <c r="AL19" s="73"/>
      <c r="AM19" s="72"/>
      <c r="AN19" s="72"/>
      <c r="AO19" s="72"/>
      <c r="AP19" s="6"/>
      <c r="AQ19" s="73"/>
      <c r="AR19" s="72"/>
      <c r="AS19" s="72"/>
      <c r="AT19" s="72"/>
      <c r="AZ19" s="178" t="s">
        <v>659</v>
      </c>
      <c r="BA19" s="197">
        <v>4210</v>
      </c>
      <c r="BB19" s="197">
        <v>1</v>
      </c>
      <c r="BC19" s="197">
        <v>4210</v>
      </c>
      <c r="BD19" s="197" t="s">
        <v>843</v>
      </c>
      <c r="BE19" s="197" t="s">
        <v>579</v>
      </c>
      <c r="BF19" s="196"/>
      <c r="BG19" s="197"/>
      <c r="BH19" s="197"/>
      <c r="BI19" s="197"/>
      <c r="BJ19" s="197"/>
      <c r="BK19" s="18"/>
      <c r="BL19" s="18"/>
      <c r="BM19" s="18"/>
      <c r="BN19" s="18"/>
      <c r="BO19" s="18"/>
      <c r="BP19" s="18"/>
      <c r="BQ19" s="18"/>
      <c r="BR19" s="18"/>
      <c r="BS19" s="225"/>
    </row>
    <row r="20" spans="1:71" ht="15.75">
      <c r="A20" s="13"/>
      <c r="B20" s="72"/>
      <c r="C20" s="72"/>
      <c r="D20" s="72"/>
      <c r="E20" s="72"/>
      <c r="F20" s="72"/>
      <c r="G20" s="14"/>
      <c r="I20" s="13" t="s">
        <v>582</v>
      </c>
      <c r="J20" s="72">
        <v>881.2</v>
      </c>
      <c r="K20" s="72">
        <v>47</v>
      </c>
      <c r="L20" s="72">
        <v>18.75</v>
      </c>
      <c r="M20" s="72"/>
      <c r="N20" s="72"/>
      <c r="O20" s="18"/>
      <c r="P20" s="196" t="s">
        <v>532</v>
      </c>
      <c r="Q20" s="197">
        <v>-12.5</v>
      </c>
      <c r="R20" s="197">
        <v>3.6850000000000001</v>
      </c>
      <c r="S20" s="197">
        <v>-16.18</v>
      </c>
      <c r="T20" s="197">
        <v>1.4850000000000001</v>
      </c>
      <c r="U20" s="197">
        <v>17</v>
      </c>
      <c r="V20" s="197">
        <v>17</v>
      </c>
      <c r="W20" s="197">
        <v>10.89</v>
      </c>
      <c r="X20" s="179">
        <v>47</v>
      </c>
      <c r="AG20" s="178" t="s">
        <v>512</v>
      </c>
      <c r="AH20" s="197" t="s">
        <v>472</v>
      </c>
      <c r="AI20" s="197">
        <v>0</v>
      </c>
      <c r="AJ20" s="179">
        <v>0</v>
      </c>
      <c r="AK20" s="6"/>
      <c r="AL20" s="73"/>
      <c r="AM20" s="72"/>
      <c r="AN20" s="72"/>
      <c r="AO20" s="72"/>
      <c r="AP20" s="6"/>
      <c r="AQ20" s="73"/>
      <c r="AR20" s="72"/>
      <c r="AS20" s="72"/>
      <c r="AT20" s="72"/>
      <c r="AZ20" s="178" t="s">
        <v>840</v>
      </c>
      <c r="BA20" s="197">
        <v>6113</v>
      </c>
      <c r="BB20" s="197">
        <v>30</v>
      </c>
      <c r="BC20" s="197">
        <v>203.8</v>
      </c>
      <c r="BD20" s="197" t="s">
        <v>844</v>
      </c>
      <c r="BE20" s="197" t="s">
        <v>579</v>
      </c>
      <c r="BF20" s="196"/>
      <c r="BG20" s="197"/>
      <c r="BH20" s="197"/>
      <c r="BI20" s="197"/>
      <c r="BJ20" s="197"/>
      <c r="BK20" s="18"/>
      <c r="BL20" s="18"/>
      <c r="BM20" s="18"/>
      <c r="BN20" s="18"/>
      <c r="BO20" s="18"/>
      <c r="BP20" s="18"/>
      <c r="BQ20" s="18"/>
      <c r="BR20" s="18"/>
      <c r="BS20" s="225"/>
    </row>
    <row r="21" spans="1:71" ht="15.75">
      <c r="A21" s="13" t="s">
        <v>546</v>
      </c>
      <c r="B21" s="72" t="s">
        <v>547</v>
      </c>
      <c r="C21" s="72" t="s">
        <v>548</v>
      </c>
      <c r="D21" s="72" t="s">
        <v>549</v>
      </c>
      <c r="E21" s="72" t="s">
        <v>509</v>
      </c>
      <c r="F21" s="72"/>
      <c r="G21" s="14"/>
      <c r="I21" s="13"/>
      <c r="J21" s="72"/>
      <c r="K21" s="72"/>
      <c r="L21" s="72"/>
      <c r="M21" s="72"/>
      <c r="N21" s="72"/>
      <c r="O21" s="18"/>
      <c r="P21" s="196" t="s">
        <v>515</v>
      </c>
      <c r="Q21" s="197">
        <v>-2.2040000000000002</v>
      </c>
      <c r="R21" s="197">
        <v>5.641</v>
      </c>
      <c r="S21" s="197">
        <v>-7.8460000000000001</v>
      </c>
      <c r="T21" s="197">
        <v>1.4850000000000001</v>
      </c>
      <c r="U21" s="197">
        <v>17</v>
      </c>
      <c r="V21" s="197">
        <v>17</v>
      </c>
      <c r="W21" s="197">
        <v>5.2830000000000004</v>
      </c>
      <c r="X21" s="179">
        <v>47</v>
      </c>
      <c r="AG21" s="214" t="s">
        <v>513</v>
      </c>
      <c r="AH21" s="199" t="s">
        <v>472</v>
      </c>
      <c r="AI21" s="199">
        <v>1.49E-2</v>
      </c>
      <c r="AJ21" s="215">
        <v>4.4699999999999997E-2</v>
      </c>
      <c r="AK21" s="6"/>
      <c r="AL21" s="73"/>
      <c r="AM21" s="72"/>
      <c r="AN21" s="72"/>
      <c r="AO21" s="72"/>
      <c r="AP21" s="6"/>
      <c r="AQ21" s="73"/>
      <c r="AR21" s="72"/>
      <c r="AS21" s="72"/>
      <c r="AT21" s="72"/>
      <c r="AZ21" s="178" t="s">
        <v>582</v>
      </c>
      <c r="BA21" s="197">
        <v>467.9</v>
      </c>
      <c r="BB21" s="197">
        <v>30</v>
      </c>
      <c r="BC21" s="197">
        <v>15.6</v>
      </c>
      <c r="BD21" s="197"/>
      <c r="BE21" s="197"/>
      <c r="BF21" s="196"/>
      <c r="BG21" s="197"/>
      <c r="BH21" s="197"/>
      <c r="BI21" s="197"/>
      <c r="BJ21" s="197"/>
      <c r="BK21" s="18"/>
      <c r="BL21" s="18"/>
      <c r="BM21" s="18"/>
      <c r="BN21" s="18"/>
      <c r="BO21" s="18"/>
      <c r="BP21" s="18"/>
      <c r="BQ21" s="18"/>
      <c r="BR21" s="18"/>
      <c r="BS21" s="225"/>
    </row>
    <row r="22" spans="1:71" ht="15.75">
      <c r="A22" s="13" t="s">
        <v>777</v>
      </c>
      <c r="B22" s="72">
        <v>6.9749999999999996</v>
      </c>
      <c r="C22" s="72" t="s">
        <v>511</v>
      </c>
      <c r="D22" s="72" t="s">
        <v>551</v>
      </c>
      <c r="E22" s="72">
        <v>0.47070000000000001</v>
      </c>
      <c r="F22" s="72" t="s">
        <v>550</v>
      </c>
      <c r="G22" s="14"/>
      <c r="I22" s="13" t="s">
        <v>583</v>
      </c>
      <c r="J22" s="72"/>
      <c r="K22" s="72"/>
      <c r="L22" s="72"/>
      <c r="M22" s="72"/>
      <c r="N22" s="72"/>
      <c r="O22" s="197"/>
      <c r="P22" s="196" t="s">
        <v>516</v>
      </c>
      <c r="Q22" s="197">
        <v>15.79</v>
      </c>
      <c r="R22" s="197">
        <v>18.2</v>
      </c>
      <c r="S22" s="197">
        <v>-2.4159999999999999</v>
      </c>
      <c r="T22" s="197">
        <v>1.5309999999999999</v>
      </c>
      <c r="U22" s="197">
        <v>16</v>
      </c>
      <c r="V22" s="197">
        <v>16</v>
      </c>
      <c r="W22" s="197">
        <v>1.5780000000000001</v>
      </c>
      <c r="X22" s="179">
        <v>47</v>
      </c>
      <c r="AZ22" s="178"/>
      <c r="BA22" s="197"/>
      <c r="BB22" s="197"/>
      <c r="BC22" s="197"/>
      <c r="BD22" s="197"/>
      <c r="BE22" s="197"/>
      <c r="BF22" s="196"/>
      <c r="BG22" s="197"/>
      <c r="BH22" s="197"/>
      <c r="BI22" s="197"/>
      <c r="BJ22" s="197"/>
      <c r="BK22" s="18"/>
      <c r="BL22" s="18"/>
      <c r="BM22" s="18"/>
      <c r="BN22" s="18"/>
      <c r="BO22" s="18"/>
      <c r="BP22" s="18"/>
      <c r="BQ22" s="18"/>
      <c r="BR22" s="18"/>
      <c r="BS22" s="225"/>
    </row>
    <row r="23" spans="1:71" ht="15.75">
      <c r="A23" s="13" t="s">
        <v>778</v>
      </c>
      <c r="B23" s="72">
        <v>-20.13</v>
      </c>
      <c r="C23" s="72" t="s">
        <v>472</v>
      </c>
      <c r="D23" s="72" t="s">
        <v>486</v>
      </c>
      <c r="E23" s="72" t="s">
        <v>487</v>
      </c>
      <c r="F23" s="72" t="s">
        <v>552</v>
      </c>
      <c r="G23" s="14"/>
      <c r="I23" s="13" t="s">
        <v>696</v>
      </c>
      <c r="J23" s="72">
        <v>0.36170000000000002</v>
      </c>
      <c r="K23" s="72"/>
      <c r="L23" s="72"/>
      <c r="M23" s="72"/>
      <c r="N23" s="72"/>
      <c r="O23" s="197"/>
      <c r="P23" s="196"/>
      <c r="Q23" s="197"/>
      <c r="R23" s="197"/>
      <c r="S23" s="197"/>
      <c r="T23" s="197"/>
      <c r="U23" s="197"/>
      <c r="V23" s="197"/>
      <c r="W23" s="197"/>
      <c r="X23" s="179"/>
      <c r="AZ23" s="178" t="s">
        <v>583</v>
      </c>
      <c r="BA23" s="197"/>
      <c r="BB23" s="197"/>
      <c r="BC23" s="197"/>
      <c r="BD23" s="197"/>
      <c r="BE23" s="197"/>
      <c r="BF23" s="196"/>
      <c r="BG23" s="197"/>
      <c r="BH23" s="197"/>
      <c r="BI23" s="197"/>
      <c r="BJ23" s="197"/>
      <c r="BK23" s="18"/>
      <c r="BL23" s="18"/>
      <c r="BM23" s="18"/>
      <c r="BN23" s="18"/>
      <c r="BO23" s="18"/>
      <c r="BP23" s="18"/>
      <c r="BQ23" s="18"/>
      <c r="BR23" s="18"/>
      <c r="BS23" s="225"/>
    </row>
    <row r="24" spans="1:71" ht="15.75">
      <c r="A24" s="13" t="s">
        <v>779</v>
      </c>
      <c r="B24" s="72">
        <v>-27.1</v>
      </c>
      <c r="C24" s="72" t="s">
        <v>472</v>
      </c>
      <c r="D24" s="72" t="s">
        <v>486</v>
      </c>
      <c r="E24" s="72" t="s">
        <v>487</v>
      </c>
      <c r="F24" s="72" t="s">
        <v>553</v>
      </c>
      <c r="G24" s="14"/>
      <c r="I24" s="13" t="s">
        <v>697</v>
      </c>
      <c r="J24" s="72">
        <v>9.1760000000000002</v>
      </c>
      <c r="K24" s="72"/>
      <c r="L24" s="72"/>
      <c r="M24" s="72"/>
      <c r="N24" s="72"/>
      <c r="O24" s="197"/>
      <c r="P24" s="196"/>
      <c r="Q24" s="197"/>
      <c r="R24" s="197"/>
      <c r="S24" s="197"/>
      <c r="T24" s="197"/>
      <c r="U24" s="197"/>
      <c r="V24" s="197"/>
      <c r="W24" s="197"/>
      <c r="X24" s="179"/>
      <c r="AZ24" s="178" t="s">
        <v>696</v>
      </c>
      <c r="BA24" s="197">
        <v>-16.07</v>
      </c>
      <c r="BB24" s="197"/>
      <c r="BC24" s="197"/>
      <c r="BD24" s="197"/>
      <c r="BE24" s="197"/>
      <c r="BF24" s="196"/>
      <c r="BG24" s="197"/>
      <c r="BH24" s="197"/>
      <c r="BI24" s="197"/>
      <c r="BJ24" s="197"/>
      <c r="BK24" s="18"/>
      <c r="BL24" s="18"/>
      <c r="BM24" s="18"/>
      <c r="BN24" s="18"/>
      <c r="BO24" s="18"/>
      <c r="BP24" s="18"/>
      <c r="BQ24" s="18"/>
      <c r="BR24" s="18"/>
      <c r="BS24" s="225"/>
    </row>
    <row r="25" spans="1:71" ht="15.75">
      <c r="A25" s="13"/>
      <c r="B25" s="72"/>
      <c r="C25" s="72"/>
      <c r="D25" s="72"/>
      <c r="E25" s="72"/>
      <c r="F25" s="72"/>
      <c r="G25" s="14"/>
      <c r="I25" s="13" t="s">
        <v>698</v>
      </c>
      <c r="J25" s="72">
        <v>-8.8140000000000001</v>
      </c>
      <c r="K25" s="72"/>
      <c r="L25" s="72"/>
      <c r="M25" s="72"/>
      <c r="N25" s="72"/>
      <c r="O25" s="197"/>
      <c r="P25" s="197"/>
      <c r="Q25" s="197"/>
      <c r="R25" s="18"/>
      <c r="S25" s="196"/>
      <c r="T25" s="197"/>
      <c r="U25" s="197"/>
      <c r="V25" s="197"/>
      <c r="W25" s="18"/>
      <c r="X25" s="198"/>
      <c r="AZ25" s="178" t="s">
        <v>697</v>
      </c>
      <c r="BA25" s="197">
        <v>-8.9969999999999999</v>
      </c>
      <c r="BB25" s="197"/>
      <c r="BC25" s="197"/>
      <c r="BD25" s="197"/>
      <c r="BE25" s="197"/>
      <c r="BF25" s="196"/>
      <c r="BG25" s="197"/>
      <c r="BH25" s="197"/>
      <c r="BI25" s="197"/>
      <c r="BJ25" s="197"/>
      <c r="BK25" s="18"/>
      <c r="BL25" s="18"/>
      <c r="BM25" s="18"/>
      <c r="BN25" s="18"/>
      <c r="BO25" s="18"/>
      <c r="BP25" s="18"/>
      <c r="BQ25" s="18"/>
      <c r="BR25" s="18"/>
      <c r="BS25" s="225"/>
    </row>
    <row r="26" spans="1:71" ht="15.75">
      <c r="A26" s="13" t="s">
        <v>554</v>
      </c>
      <c r="B26" s="72" t="s">
        <v>555</v>
      </c>
      <c r="C26" s="72" t="s">
        <v>556</v>
      </c>
      <c r="D26" s="72" t="s">
        <v>547</v>
      </c>
      <c r="E26" s="72" t="s">
        <v>557</v>
      </c>
      <c r="F26" s="72" t="s">
        <v>558</v>
      </c>
      <c r="G26" s="14" t="s">
        <v>559</v>
      </c>
      <c r="I26" s="13" t="s">
        <v>587</v>
      </c>
      <c r="J26" s="72">
        <v>0.86639999999999995</v>
      </c>
      <c r="K26" s="72"/>
      <c r="L26" s="72"/>
      <c r="M26" s="72"/>
      <c r="N26" s="72"/>
      <c r="O26" s="197"/>
      <c r="P26" s="197"/>
      <c r="Q26" s="197"/>
      <c r="R26" s="18"/>
      <c r="S26" s="196"/>
      <c r="T26" s="197"/>
      <c r="U26" s="197"/>
      <c r="V26" s="197"/>
      <c r="W26" s="18"/>
      <c r="X26" s="198"/>
      <c r="AZ26" s="178" t="s">
        <v>698</v>
      </c>
      <c r="BA26" s="197">
        <v>-7.07</v>
      </c>
      <c r="BB26" s="197"/>
      <c r="BC26" s="197"/>
      <c r="BD26" s="197"/>
      <c r="BE26" s="197"/>
      <c r="BF26" s="196"/>
      <c r="BG26" s="197"/>
      <c r="BH26" s="197"/>
      <c r="BI26" s="197"/>
      <c r="BJ26" s="197"/>
      <c r="BK26" s="18"/>
      <c r="BL26" s="18"/>
      <c r="BM26" s="18"/>
      <c r="BN26" s="18"/>
      <c r="BO26" s="18"/>
      <c r="BP26" s="18"/>
      <c r="BQ26" s="18"/>
      <c r="BR26" s="18"/>
      <c r="BS26" s="225"/>
    </row>
    <row r="27" spans="1:71" ht="15.75">
      <c r="A27" s="13" t="s">
        <v>777</v>
      </c>
      <c r="B27" s="72">
        <v>19.38</v>
      </c>
      <c r="C27" s="72">
        <v>12.4</v>
      </c>
      <c r="D27" s="72">
        <v>6.9749999999999996</v>
      </c>
      <c r="E27" s="72">
        <v>16</v>
      </c>
      <c r="F27" s="72">
        <v>15</v>
      </c>
      <c r="G27" s="14">
        <v>1.4159999999999999</v>
      </c>
      <c r="I27" s="13" t="s">
        <v>588</v>
      </c>
      <c r="J27" s="72" t="s">
        <v>948</v>
      </c>
      <c r="K27" s="72"/>
      <c r="L27" s="72"/>
      <c r="M27" s="72"/>
      <c r="N27" s="72"/>
      <c r="O27" s="197"/>
      <c r="P27" s="197"/>
      <c r="Q27" s="197"/>
      <c r="R27" s="18"/>
      <c r="S27" s="196"/>
      <c r="T27" s="197"/>
      <c r="U27" s="197"/>
      <c r="V27" s="197"/>
      <c r="W27" s="18"/>
      <c r="X27" s="198"/>
      <c r="AZ27" s="178" t="s">
        <v>587</v>
      </c>
      <c r="BA27" s="197">
        <v>0.98929999999999996</v>
      </c>
      <c r="BB27" s="197"/>
      <c r="BC27" s="197"/>
      <c r="BD27" s="197"/>
      <c r="BE27" s="197"/>
      <c r="BF27" s="196"/>
      <c r="BG27" s="197"/>
      <c r="BH27" s="197"/>
      <c r="BI27" s="197"/>
      <c r="BJ27" s="197"/>
      <c r="BK27" s="18"/>
      <c r="BL27" s="18"/>
      <c r="BM27" s="18"/>
      <c r="BN27" s="18"/>
      <c r="BO27" s="18"/>
      <c r="BP27" s="18"/>
      <c r="BQ27" s="18"/>
      <c r="BR27" s="18"/>
      <c r="BS27" s="225"/>
    </row>
    <row r="28" spans="1:71" ht="15.75">
      <c r="A28" s="13" t="s">
        <v>778</v>
      </c>
      <c r="B28" s="72">
        <v>19.38</v>
      </c>
      <c r="C28" s="72">
        <v>39.5</v>
      </c>
      <c r="D28" s="72">
        <v>-20.13</v>
      </c>
      <c r="E28" s="72">
        <v>16</v>
      </c>
      <c r="F28" s="72">
        <v>16</v>
      </c>
      <c r="G28" s="14">
        <v>4.1520000000000001</v>
      </c>
      <c r="I28" s="13"/>
      <c r="J28" s="72"/>
      <c r="K28" s="72"/>
      <c r="L28" s="72"/>
      <c r="M28" s="72"/>
      <c r="N28" s="72"/>
      <c r="O28" s="197"/>
      <c r="P28" s="197"/>
      <c r="Q28" s="197"/>
      <c r="R28" s="18"/>
      <c r="S28" s="196"/>
      <c r="T28" s="197"/>
      <c r="U28" s="197"/>
      <c r="V28" s="197"/>
      <c r="W28" s="18"/>
      <c r="X28" s="198"/>
      <c r="AZ28" s="178" t="s">
        <v>588</v>
      </c>
      <c r="BA28" s="197" t="s">
        <v>845</v>
      </c>
      <c r="BB28" s="197"/>
      <c r="BC28" s="197"/>
      <c r="BD28" s="197"/>
      <c r="BE28" s="197"/>
      <c r="BF28" s="196"/>
      <c r="BG28" s="197"/>
      <c r="BH28" s="197"/>
      <c r="BI28" s="197"/>
      <c r="BJ28" s="197"/>
      <c r="BK28" s="18"/>
      <c r="BL28" s="18"/>
      <c r="BM28" s="18"/>
      <c r="BN28" s="18"/>
      <c r="BO28" s="18"/>
      <c r="BP28" s="18"/>
      <c r="BQ28" s="18"/>
      <c r="BR28" s="18"/>
      <c r="BS28" s="225"/>
    </row>
    <row r="29" spans="1:71" ht="15.75">
      <c r="A29" s="36" t="s">
        <v>779</v>
      </c>
      <c r="B29" s="74">
        <v>12.4</v>
      </c>
      <c r="C29" s="74">
        <v>39.5</v>
      </c>
      <c r="D29" s="74">
        <v>-27.1</v>
      </c>
      <c r="E29" s="74">
        <v>15</v>
      </c>
      <c r="F29" s="74">
        <v>16</v>
      </c>
      <c r="G29" s="76">
        <v>5.5</v>
      </c>
      <c r="I29" s="13" t="s">
        <v>540</v>
      </c>
      <c r="J29" s="72"/>
      <c r="K29" s="72"/>
      <c r="L29" s="72"/>
      <c r="M29" s="72"/>
      <c r="N29" s="72"/>
      <c r="O29" s="197"/>
      <c r="P29" s="197"/>
      <c r="Q29" s="197"/>
      <c r="R29" s="18"/>
      <c r="S29" s="196"/>
      <c r="T29" s="197"/>
      <c r="U29" s="197"/>
      <c r="V29" s="197"/>
      <c r="W29" s="18"/>
      <c r="X29" s="198"/>
      <c r="AZ29" s="178"/>
      <c r="BA29" s="197"/>
      <c r="BB29" s="197"/>
      <c r="BC29" s="197"/>
      <c r="BD29" s="197"/>
      <c r="BE29" s="197"/>
      <c r="BF29" s="196"/>
      <c r="BG29" s="197"/>
      <c r="BH29" s="197"/>
      <c r="BI29" s="197"/>
      <c r="BJ29" s="197"/>
      <c r="BK29" s="18"/>
      <c r="BL29" s="18"/>
      <c r="BM29" s="18"/>
      <c r="BN29" s="18"/>
      <c r="BO29" s="18"/>
      <c r="BP29" s="18"/>
      <c r="BQ29" s="18"/>
      <c r="BR29" s="18"/>
      <c r="BS29" s="225"/>
    </row>
    <row r="30" spans="1:71" ht="15.75">
      <c r="I30" s="13" t="s">
        <v>669</v>
      </c>
      <c r="J30" s="72">
        <v>3</v>
      </c>
      <c r="K30" s="72"/>
      <c r="L30" s="72"/>
      <c r="M30" s="72"/>
      <c r="N30" s="72"/>
      <c r="O30" s="197"/>
      <c r="P30" s="197"/>
      <c r="Q30" s="197"/>
      <c r="R30" s="18"/>
      <c r="S30" s="196"/>
      <c r="T30" s="197"/>
      <c r="U30" s="197"/>
      <c r="V30" s="197"/>
      <c r="W30" s="18"/>
      <c r="X30" s="198"/>
      <c r="AZ30" s="178" t="s">
        <v>790</v>
      </c>
      <c r="BA30" s="197"/>
      <c r="BB30" s="197"/>
      <c r="BC30" s="197"/>
      <c r="BD30" s="197"/>
      <c r="BE30" s="197"/>
      <c r="BF30" s="196"/>
      <c r="BG30" s="197"/>
      <c r="BH30" s="197"/>
      <c r="BI30" s="197"/>
      <c r="BJ30" s="197"/>
      <c r="BK30" s="18"/>
      <c r="BL30" s="18"/>
      <c r="BM30" s="18"/>
      <c r="BN30" s="18"/>
      <c r="BO30" s="18"/>
      <c r="BP30" s="18"/>
      <c r="BQ30" s="18"/>
      <c r="BR30" s="18"/>
      <c r="BS30" s="225"/>
    </row>
    <row r="31" spans="1:71" ht="15.75">
      <c r="I31" s="13" t="s">
        <v>699</v>
      </c>
      <c r="J31" s="72">
        <v>2</v>
      </c>
      <c r="K31" s="72"/>
      <c r="L31" s="72"/>
      <c r="M31" s="72"/>
      <c r="N31" s="72"/>
      <c r="O31" s="197"/>
      <c r="P31" s="197"/>
      <c r="Q31" s="197"/>
      <c r="R31" s="18"/>
      <c r="S31" s="196"/>
      <c r="T31" s="197"/>
      <c r="U31" s="197"/>
      <c r="V31" s="197"/>
      <c r="W31" s="18"/>
      <c r="X31" s="198"/>
      <c r="AZ31" s="178" t="s">
        <v>846</v>
      </c>
      <c r="BA31" s="197">
        <v>-20.66</v>
      </c>
      <c r="BB31" s="197"/>
      <c r="BC31" s="197"/>
      <c r="BD31" s="197"/>
      <c r="BE31" s="197"/>
      <c r="BF31" s="196"/>
      <c r="BG31" s="197"/>
      <c r="BH31" s="197"/>
      <c r="BI31" s="197"/>
      <c r="BJ31" s="197"/>
      <c r="BK31" s="18"/>
      <c r="BL31" s="18"/>
      <c r="BM31" s="18"/>
      <c r="BN31" s="18"/>
      <c r="BO31" s="18"/>
      <c r="BP31" s="18"/>
      <c r="BQ31" s="18"/>
      <c r="BR31" s="18"/>
      <c r="BS31" s="225"/>
    </row>
    <row r="32" spans="1:71" ht="15.75">
      <c r="I32" s="13" t="s">
        <v>700</v>
      </c>
      <c r="J32" s="72">
        <v>50</v>
      </c>
      <c r="K32" s="72"/>
      <c r="L32" s="72"/>
      <c r="M32" s="72"/>
      <c r="N32" s="72"/>
      <c r="O32" s="197"/>
      <c r="P32" s="197"/>
      <c r="Q32" s="197"/>
      <c r="R32" s="18"/>
      <c r="S32" s="196"/>
      <c r="T32" s="197"/>
      <c r="U32" s="197"/>
      <c r="V32" s="197"/>
      <c r="W32" s="18"/>
      <c r="X32" s="198"/>
      <c r="AZ32" s="178" t="s">
        <v>847</v>
      </c>
      <c r="BA32" s="197">
        <v>-4.4050000000000002</v>
      </c>
      <c r="BB32" s="197"/>
      <c r="BC32" s="197"/>
      <c r="BD32" s="197"/>
      <c r="BE32" s="197"/>
      <c r="BF32" s="196"/>
      <c r="BG32" s="197"/>
      <c r="BH32" s="197"/>
      <c r="BI32" s="197"/>
      <c r="BJ32" s="197"/>
      <c r="BK32" s="18"/>
      <c r="BL32" s="18"/>
      <c r="BM32" s="18"/>
      <c r="BN32" s="18"/>
      <c r="BO32" s="18"/>
      <c r="BP32" s="18"/>
      <c r="BQ32" s="18"/>
      <c r="BR32" s="18"/>
      <c r="BS32" s="225"/>
    </row>
    <row r="33" spans="1:71" ht="15.75">
      <c r="I33" s="36" t="s">
        <v>661</v>
      </c>
      <c r="J33" s="74">
        <v>0</v>
      </c>
      <c r="K33" s="74"/>
      <c r="L33" s="74"/>
      <c r="M33" s="74"/>
      <c r="N33" s="74"/>
      <c r="O33" s="199"/>
      <c r="P33" s="199"/>
      <c r="Q33" s="199"/>
      <c r="R33" s="84"/>
      <c r="S33" s="200"/>
      <c r="T33" s="199"/>
      <c r="U33" s="199"/>
      <c r="V33" s="199"/>
      <c r="W33" s="84"/>
      <c r="X33" s="201"/>
      <c r="AZ33" s="178" t="s">
        <v>698</v>
      </c>
      <c r="BA33" s="197">
        <v>-16.25</v>
      </c>
      <c r="BB33" s="197"/>
      <c r="BC33" s="197"/>
      <c r="BD33" s="197"/>
      <c r="BE33" s="197"/>
      <c r="BF33" s="196"/>
      <c r="BG33" s="197"/>
      <c r="BH33" s="197"/>
      <c r="BI33" s="197"/>
      <c r="BJ33" s="197"/>
      <c r="BK33" s="18"/>
      <c r="BL33" s="18"/>
      <c r="BM33" s="18"/>
      <c r="BN33" s="18"/>
      <c r="BO33" s="18"/>
      <c r="BP33" s="18"/>
      <c r="BQ33" s="18"/>
      <c r="BR33" s="18"/>
      <c r="BS33" s="225"/>
    </row>
    <row r="34" spans="1:71" ht="15.75">
      <c r="AZ34" s="178" t="s">
        <v>587</v>
      </c>
      <c r="BA34" s="197">
        <v>3.5760000000000001</v>
      </c>
      <c r="BB34" s="197"/>
      <c r="BC34" s="197"/>
      <c r="BD34" s="197"/>
      <c r="BE34" s="197"/>
      <c r="BF34" s="196"/>
      <c r="BG34" s="197"/>
      <c r="BH34" s="197"/>
      <c r="BI34" s="197"/>
      <c r="BJ34" s="197"/>
      <c r="BK34" s="18"/>
      <c r="BL34" s="18"/>
      <c r="BM34" s="18"/>
      <c r="BN34" s="18"/>
      <c r="BO34" s="18"/>
      <c r="BP34" s="18"/>
      <c r="BQ34" s="18"/>
      <c r="BR34" s="18"/>
      <c r="BS34" s="225"/>
    </row>
    <row r="35" spans="1:71" ht="15.75">
      <c r="A35" s="39"/>
      <c r="B35" s="285" t="s">
        <v>407</v>
      </c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6"/>
      <c r="Y35" s="284" t="s">
        <v>460</v>
      </c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6"/>
      <c r="AN35" s="284" t="s">
        <v>864</v>
      </c>
      <c r="AO35" s="285"/>
      <c r="AP35" s="285"/>
      <c r="AQ35" s="285"/>
      <c r="AR35" s="285"/>
      <c r="AS35" s="285"/>
      <c r="AT35" s="285"/>
      <c r="AU35" s="285"/>
      <c r="AV35" s="286"/>
      <c r="AW35" s="51"/>
      <c r="AX35" s="51"/>
      <c r="AZ35" s="178" t="s">
        <v>588</v>
      </c>
      <c r="BA35" s="197" t="s">
        <v>848</v>
      </c>
      <c r="BB35" s="197"/>
      <c r="BC35" s="197"/>
      <c r="BD35" s="197"/>
      <c r="BE35" s="197"/>
      <c r="BF35" s="196"/>
      <c r="BG35" s="197"/>
      <c r="BH35" s="197"/>
      <c r="BI35" s="197"/>
      <c r="BJ35" s="197"/>
      <c r="BK35" s="18"/>
      <c r="BL35" s="18"/>
      <c r="BM35" s="18"/>
      <c r="BN35" s="18"/>
      <c r="BO35" s="18"/>
      <c r="BP35" s="18"/>
      <c r="BQ35" s="18"/>
      <c r="BR35" s="18"/>
      <c r="BS35" s="225"/>
    </row>
    <row r="36" spans="1:71" ht="15.75">
      <c r="A36" s="20"/>
      <c r="B36" s="337" t="s">
        <v>396</v>
      </c>
      <c r="C36" s="337"/>
      <c r="D36" s="338" t="s">
        <v>395</v>
      </c>
      <c r="E36" s="338"/>
      <c r="F36" s="338" t="s">
        <v>394</v>
      </c>
      <c r="G36" s="338"/>
      <c r="J36" s="6"/>
      <c r="K36" s="338" t="s">
        <v>780</v>
      </c>
      <c r="L36" s="338"/>
      <c r="M36" s="338"/>
      <c r="N36" s="338"/>
      <c r="O36" s="338"/>
      <c r="P36" s="6"/>
      <c r="Q36" s="295" t="s">
        <v>433</v>
      </c>
      <c r="R36" s="295"/>
      <c r="S36" s="295"/>
      <c r="T36" s="6"/>
      <c r="U36" s="295" t="s">
        <v>686</v>
      </c>
      <c r="V36" s="295"/>
      <c r="W36" s="334"/>
      <c r="Y36" s="292" t="s">
        <v>919</v>
      </c>
      <c r="Z36" s="290"/>
      <c r="AA36" s="290"/>
      <c r="AB36" s="290"/>
      <c r="AC36" s="243"/>
      <c r="AD36" s="243"/>
      <c r="AE36" s="78"/>
      <c r="AF36" s="6"/>
      <c r="AG36" s="77" t="s">
        <v>434</v>
      </c>
      <c r="AH36" s="6"/>
      <c r="AI36" s="6"/>
      <c r="AJ36" s="338" t="s">
        <v>435</v>
      </c>
      <c r="AK36" s="338"/>
      <c r="AL36" s="340"/>
      <c r="AN36" s="218"/>
      <c r="AO36" s="219" t="s">
        <v>703</v>
      </c>
      <c r="AP36" s="219" t="s">
        <v>704</v>
      </c>
      <c r="AQ36" s="219" t="s">
        <v>705</v>
      </c>
      <c r="AR36" s="219" t="s">
        <v>706</v>
      </c>
      <c r="AS36" s="219" t="s">
        <v>707</v>
      </c>
      <c r="AT36" s="219" t="s">
        <v>708</v>
      </c>
      <c r="AU36" s="219" t="s">
        <v>709</v>
      </c>
      <c r="AV36" s="220" t="s">
        <v>710</v>
      </c>
      <c r="AZ36" s="178"/>
      <c r="BA36" s="197"/>
      <c r="BB36" s="197"/>
      <c r="BC36" s="197"/>
      <c r="BD36" s="197"/>
      <c r="BE36" s="197"/>
      <c r="BF36" s="196"/>
      <c r="BG36" s="197"/>
      <c r="BH36" s="197"/>
      <c r="BI36" s="197"/>
      <c r="BJ36" s="197"/>
      <c r="BK36" s="18"/>
      <c r="BL36" s="18"/>
      <c r="BM36" s="18"/>
      <c r="BN36" s="18"/>
      <c r="BO36" s="18"/>
      <c r="BP36" s="18"/>
      <c r="BQ36" s="18"/>
      <c r="BR36" s="18"/>
      <c r="BS36" s="225"/>
    </row>
    <row r="37" spans="1:71" ht="120.75">
      <c r="A37" s="20"/>
      <c r="B37" s="30" t="s">
        <v>382</v>
      </c>
      <c r="C37" s="30" t="s">
        <v>383</v>
      </c>
      <c r="D37" s="30" t="s">
        <v>382</v>
      </c>
      <c r="E37" s="30" t="s">
        <v>383</v>
      </c>
      <c r="F37" s="30" t="s">
        <v>377</v>
      </c>
      <c r="G37" s="30" t="s">
        <v>378</v>
      </c>
      <c r="J37" s="6"/>
      <c r="K37" s="6"/>
      <c r="L37" s="7" t="s">
        <v>396</v>
      </c>
      <c r="M37" s="6" t="s">
        <v>395</v>
      </c>
      <c r="N37" s="6" t="s">
        <v>394</v>
      </c>
      <c r="O37" s="6"/>
      <c r="P37" s="6"/>
      <c r="Q37" s="6" t="s">
        <v>781</v>
      </c>
      <c r="R37" s="6" t="s">
        <v>782</v>
      </c>
      <c r="S37" s="6" t="s">
        <v>783</v>
      </c>
      <c r="T37" s="6"/>
      <c r="U37" s="11" t="s">
        <v>781</v>
      </c>
      <c r="V37" s="11" t="s">
        <v>782</v>
      </c>
      <c r="W37" s="32" t="s">
        <v>783</v>
      </c>
      <c r="Y37" s="210"/>
      <c r="Z37" s="60" t="s">
        <v>396</v>
      </c>
      <c r="AA37" s="18" t="s">
        <v>395</v>
      </c>
      <c r="AB37" s="18" t="s">
        <v>394</v>
      </c>
      <c r="AC37" s="18"/>
      <c r="AD37" s="18"/>
      <c r="AE37" s="18"/>
      <c r="AF37" s="18"/>
      <c r="AG37" s="18" t="s">
        <v>390</v>
      </c>
      <c r="AH37" s="18" t="s">
        <v>391</v>
      </c>
      <c r="AI37" s="6"/>
      <c r="AJ37" s="11" t="s">
        <v>436</v>
      </c>
      <c r="AK37" s="11" t="s">
        <v>784</v>
      </c>
      <c r="AL37" s="32" t="s">
        <v>785</v>
      </c>
      <c r="AN37" s="13" t="s">
        <v>592</v>
      </c>
      <c r="AO37" s="72">
        <v>17</v>
      </c>
      <c r="AP37" s="72">
        <v>17</v>
      </c>
      <c r="AQ37" s="72">
        <v>17</v>
      </c>
      <c r="AR37" s="72">
        <v>17</v>
      </c>
      <c r="AS37" s="72">
        <v>16</v>
      </c>
      <c r="AT37" s="72">
        <v>16</v>
      </c>
      <c r="AU37" s="72">
        <v>15</v>
      </c>
      <c r="AV37" s="14">
        <v>15</v>
      </c>
      <c r="AZ37" s="210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225"/>
    </row>
    <row r="38" spans="1:71" ht="15.75">
      <c r="A38" s="175" t="s">
        <v>112</v>
      </c>
      <c r="B38" s="251">
        <f>COUNT(B54:B70)</f>
        <v>17</v>
      </c>
      <c r="C38" s="251">
        <f>COUNT(C54:C70)</f>
        <v>17</v>
      </c>
      <c r="D38" s="251">
        <f>COUNT(E54:E70)</f>
        <v>17</v>
      </c>
      <c r="E38" s="251">
        <f>COUNT(F54:F70)</f>
        <v>17</v>
      </c>
      <c r="F38" s="251">
        <f>COUNT(H54:H70)</f>
        <v>16</v>
      </c>
      <c r="G38" s="251">
        <f>COUNT(I54:I70)</f>
        <v>16</v>
      </c>
      <c r="J38" s="6"/>
      <c r="K38" s="6"/>
      <c r="L38" s="7"/>
      <c r="M38" s="6"/>
      <c r="N38" s="6"/>
      <c r="O38" s="6"/>
      <c r="P38" s="6"/>
      <c r="Q38" s="6"/>
      <c r="R38" s="6"/>
      <c r="S38" s="6"/>
      <c r="T38" s="6"/>
      <c r="U38" s="11"/>
      <c r="V38" s="11"/>
      <c r="W38" s="32"/>
      <c r="Y38" s="210"/>
      <c r="Z38" s="60"/>
      <c r="AA38" s="18"/>
      <c r="AB38" s="18"/>
      <c r="AC38" s="18"/>
      <c r="AD38" s="18"/>
      <c r="AE38" s="18"/>
      <c r="AF38" s="18"/>
      <c r="AG38" s="18"/>
      <c r="AH38" s="18"/>
      <c r="AI38" s="6"/>
      <c r="AJ38" s="11"/>
      <c r="AK38" s="11"/>
      <c r="AL38" s="32"/>
      <c r="AN38" s="13"/>
      <c r="AO38" s="72"/>
      <c r="AP38" s="72"/>
      <c r="AQ38" s="72"/>
      <c r="AR38" s="72"/>
      <c r="AS38" s="72"/>
      <c r="AT38" s="72"/>
      <c r="AU38" s="72"/>
      <c r="AV38" s="14"/>
      <c r="AZ38" s="178" t="s">
        <v>854</v>
      </c>
      <c r="BA38" s="197"/>
      <c r="BB38" s="197"/>
      <c r="BC38" s="197"/>
      <c r="BD38" s="197"/>
      <c r="BE38" s="197"/>
      <c r="BF38" s="197"/>
      <c r="BG38" s="197"/>
      <c r="BH38" s="197"/>
      <c r="BI38" s="18"/>
      <c r="BJ38" s="196" t="s">
        <v>701</v>
      </c>
      <c r="BK38" s="197"/>
      <c r="BL38" s="197"/>
      <c r="BM38" s="197"/>
      <c r="BN38" s="197"/>
      <c r="BO38" s="197"/>
      <c r="BP38" s="197"/>
      <c r="BQ38" s="197"/>
      <c r="BR38" s="197"/>
      <c r="BS38" s="225"/>
    </row>
    <row r="39" spans="1:71" ht="15.75">
      <c r="A39" s="175" t="s">
        <v>386</v>
      </c>
      <c r="B39" s="6">
        <f>AVERAGE(B54:B70)</f>
        <v>-12.495735080833215</v>
      </c>
      <c r="C39" s="6">
        <f>AVERAGE(C54:C70)</f>
        <v>3.6849219679252125</v>
      </c>
      <c r="D39" s="6">
        <f>AVERAGE(E54:E70)</f>
        <v>-2.2044647251951006</v>
      </c>
      <c r="E39" s="6">
        <f>AVERAGE(F54:F70)</f>
        <v>5.6412699544096654</v>
      </c>
      <c r="F39" s="6">
        <f>AVERAGE(H54:H69)</f>
        <v>15.785369073685478</v>
      </c>
      <c r="G39" s="6">
        <f>AVERAGE(I54:I69)</f>
        <v>18.201154277397944</v>
      </c>
      <c r="J39" s="6"/>
      <c r="K39" s="6" t="s">
        <v>408</v>
      </c>
      <c r="L39" s="6">
        <f>SUM(C75:C91)</f>
        <v>2</v>
      </c>
      <c r="M39" s="6">
        <f>SUM(F75:F91)</f>
        <v>12</v>
      </c>
      <c r="N39" s="6">
        <f>SUM(I75:I90)</f>
        <v>16</v>
      </c>
      <c r="O39" s="6"/>
      <c r="P39" s="6" t="s">
        <v>386</v>
      </c>
      <c r="Q39" s="6">
        <f>AVERAGE(Q59:Q74)</f>
        <v>71.624257420398919</v>
      </c>
      <c r="R39" s="6">
        <f>AVERAGE(AA59:AA70)</f>
        <v>99.569056727237509</v>
      </c>
      <c r="S39" s="6">
        <f>AVERAGE(AL59:AL74)</f>
        <v>57.357290042808039</v>
      </c>
      <c r="T39" s="6"/>
      <c r="U39" s="6">
        <f>AVERAGE(R59:R74)</f>
        <v>34.033808321410987</v>
      </c>
      <c r="V39" s="6">
        <f>AVERAGE(AB59:AB70)</f>
        <v>19.678047319555429</v>
      </c>
      <c r="W39" s="24">
        <f>AVERAGE(AM59:AM74)</f>
        <v>94.604597990576892</v>
      </c>
      <c r="Y39" s="210" t="s">
        <v>388</v>
      </c>
      <c r="Z39" s="18">
        <f>CORREL(B54:B70,C54:C70)</f>
        <v>0.92127598303576619</v>
      </c>
      <c r="AA39" s="18">
        <f>CORREL(E54:E70,F54:F70)</f>
        <v>0.69672712266281944</v>
      </c>
      <c r="AB39" s="18">
        <f>CORREL(H54:H69,I54:I69)</f>
        <v>0.90567735045085962</v>
      </c>
      <c r="AC39" s="18"/>
      <c r="AD39" s="18"/>
      <c r="AE39" s="18"/>
      <c r="AF39" s="18" t="s">
        <v>393</v>
      </c>
      <c r="AG39" s="18">
        <v>4.9861240000000002</v>
      </c>
      <c r="AH39" s="18">
        <v>1.337313</v>
      </c>
      <c r="AI39" s="6"/>
      <c r="AJ39" s="6">
        <v>0.70508760000000004</v>
      </c>
      <c r="AK39" s="6">
        <v>5.1165079999999996</v>
      </c>
      <c r="AL39" s="24">
        <v>4.2087500000000002</v>
      </c>
      <c r="AN39" s="13"/>
      <c r="AO39" s="72"/>
      <c r="AP39" s="72"/>
      <c r="AQ39" s="72"/>
      <c r="AR39" s="72"/>
      <c r="AS39" s="72"/>
      <c r="AT39" s="72"/>
      <c r="AU39" s="72"/>
      <c r="AV39" s="14"/>
      <c r="AZ39" s="178"/>
      <c r="BA39" s="197"/>
      <c r="BB39" s="197"/>
      <c r="BC39" s="197"/>
      <c r="BD39" s="197"/>
      <c r="BE39" s="197"/>
      <c r="BF39" s="197"/>
      <c r="BG39" s="197"/>
      <c r="BH39" s="197"/>
      <c r="BI39" s="18"/>
      <c r="BJ39" s="196"/>
      <c r="BK39" s="197"/>
      <c r="BL39" s="197"/>
      <c r="BM39" s="197"/>
      <c r="BN39" s="197"/>
      <c r="BO39" s="197"/>
      <c r="BP39" s="197"/>
      <c r="BQ39" s="197"/>
      <c r="BR39" s="197"/>
      <c r="BS39" s="225"/>
    </row>
    <row r="40" spans="1:71" ht="15.75">
      <c r="A40" s="176" t="s">
        <v>385</v>
      </c>
      <c r="B40" s="17">
        <f>_xlfn.STDEV.S(B54:B70)</f>
        <v>14.678619866673891</v>
      </c>
      <c r="C40" s="17">
        <f>_xlfn.STDEV.S(C54:C70)</f>
        <v>8.697594707430726</v>
      </c>
      <c r="D40" s="17">
        <f>_xlfn.STDEV.S(E54:E70)</f>
        <v>9.5527824738855074</v>
      </c>
      <c r="E40" s="17">
        <f>_xlfn.STDEV.S(F54:F70)</f>
        <v>5.9290133700673602</v>
      </c>
      <c r="F40" s="17">
        <f>_xlfn.STDEV.S(H54:H69)</f>
        <v>6.2786856004456864</v>
      </c>
      <c r="G40" s="17">
        <f>_xlfn.STDEV.S(I54:I69)</f>
        <v>6.0826000673874008</v>
      </c>
      <c r="H40" s="17"/>
      <c r="I40" s="17"/>
      <c r="J40" s="17"/>
      <c r="K40" s="17" t="s">
        <v>409</v>
      </c>
      <c r="L40" s="17">
        <f>17-L39</f>
        <v>15</v>
      </c>
      <c r="M40" s="17">
        <f>17-M39</f>
        <v>5</v>
      </c>
      <c r="N40" s="17">
        <f>16-N39</f>
        <v>0</v>
      </c>
      <c r="O40" s="17"/>
      <c r="P40" s="17" t="s">
        <v>385</v>
      </c>
      <c r="Q40" s="17">
        <f>STDEV(Q59:Q74)</f>
        <v>16.995774253563035</v>
      </c>
      <c r="R40" s="17">
        <f>STDEV(AA58:AA73)</f>
        <v>1.6514709214873449</v>
      </c>
      <c r="S40" s="17">
        <f>STDEV(AL59:AL74)</f>
        <v>27.942815055462798</v>
      </c>
      <c r="T40" s="17"/>
      <c r="U40" s="17">
        <f>STDEV(R59:R74)</f>
        <v>15.419272318316752</v>
      </c>
      <c r="V40" s="17">
        <f>STDEV(AB58:AB73)</f>
        <v>24.317191277340264</v>
      </c>
      <c r="W40" s="16">
        <f>STDEV(AM59:AM74)</f>
        <v>6.5220408916688939</v>
      </c>
      <c r="Y40" s="210" t="s">
        <v>387</v>
      </c>
      <c r="Z40" s="18">
        <v>2.1646709999999998</v>
      </c>
      <c r="AA40" s="18">
        <v>1.138552</v>
      </c>
      <c r="AB40" s="18">
        <v>0.89763649999999995</v>
      </c>
      <c r="AC40" s="18"/>
      <c r="AD40" s="18"/>
      <c r="AE40" s="18"/>
      <c r="AF40" s="18" t="s">
        <v>392</v>
      </c>
      <c r="AG40" s="18">
        <v>1</v>
      </c>
      <c r="AH40" s="18">
        <v>1</v>
      </c>
      <c r="AI40" s="6"/>
      <c r="AJ40" s="6">
        <v>0.45600000000000002</v>
      </c>
      <c r="AK40" s="6">
        <v>1</v>
      </c>
      <c r="AL40" s="24">
        <v>1</v>
      </c>
      <c r="AN40" s="13" t="s">
        <v>711</v>
      </c>
      <c r="AO40" s="72">
        <v>-28.24</v>
      </c>
      <c r="AP40" s="72">
        <v>-8.6739999999999995</v>
      </c>
      <c r="AQ40" s="72">
        <v>-13.77</v>
      </c>
      <c r="AR40" s="72">
        <v>-6.4089999999999998</v>
      </c>
      <c r="AS40" s="72">
        <v>4.5060000000000002</v>
      </c>
      <c r="AT40" s="72">
        <v>6.1</v>
      </c>
      <c r="AU40" s="72">
        <v>-37.67</v>
      </c>
      <c r="AV40" s="14">
        <v>-39.69</v>
      </c>
      <c r="AZ40" s="178" t="s">
        <v>543</v>
      </c>
      <c r="BA40" s="197">
        <v>1</v>
      </c>
      <c r="BB40" s="197"/>
      <c r="BC40" s="197"/>
      <c r="BD40" s="197"/>
      <c r="BE40" s="197"/>
      <c r="BF40" s="197"/>
      <c r="BG40" s="197"/>
      <c r="BH40" s="197"/>
      <c r="BI40" s="18"/>
      <c r="BJ40" s="196" t="s">
        <v>543</v>
      </c>
      <c r="BK40" s="197">
        <v>1</v>
      </c>
      <c r="BL40" s="197"/>
      <c r="BM40" s="197"/>
      <c r="BN40" s="197"/>
      <c r="BO40" s="197"/>
      <c r="BP40" s="197"/>
      <c r="BQ40" s="197"/>
      <c r="BR40" s="197"/>
      <c r="BS40" s="225"/>
    </row>
    <row r="41" spans="1:71" ht="15.75">
      <c r="Y41" s="180" t="s">
        <v>113</v>
      </c>
      <c r="Z41" s="84">
        <v>1</v>
      </c>
      <c r="AA41" s="84">
        <v>0.99990000000000001</v>
      </c>
      <c r="AB41" s="84">
        <v>0.99770000000000003</v>
      </c>
      <c r="AC41" s="84"/>
      <c r="AD41" s="84"/>
      <c r="AE41" s="84"/>
      <c r="AF41" s="84"/>
      <c r="AG41" s="84"/>
      <c r="AH41" s="84"/>
      <c r="AI41" s="17"/>
      <c r="AJ41" s="17"/>
      <c r="AK41" s="17"/>
      <c r="AL41" s="16"/>
      <c r="AN41" s="13" t="s">
        <v>712</v>
      </c>
      <c r="AO41" s="72">
        <v>-21.56</v>
      </c>
      <c r="AP41" s="72">
        <v>-1.1040000000000001</v>
      </c>
      <c r="AQ41" s="72">
        <v>-7.7679999999999998</v>
      </c>
      <c r="AR41" s="72">
        <v>1.5680000000000001</v>
      </c>
      <c r="AS41" s="72">
        <v>11.65</v>
      </c>
      <c r="AT41" s="72">
        <v>16.02</v>
      </c>
      <c r="AU41" s="72">
        <v>-24.12</v>
      </c>
      <c r="AV41" s="14">
        <v>-26.72</v>
      </c>
      <c r="AZ41" s="178" t="s">
        <v>544</v>
      </c>
      <c r="BA41" s="197">
        <v>2</v>
      </c>
      <c r="BB41" s="197"/>
      <c r="BC41" s="197"/>
      <c r="BD41" s="197"/>
      <c r="BE41" s="197"/>
      <c r="BF41" s="197"/>
      <c r="BG41" s="197"/>
      <c r="BH41" s="197"/>
      <c r="BI41" s="18"/>
      <c r="BJ41" s="196" t="s">
        <v>544</v>
      </c>
      <c r="BK41" s="197">
        <v>2</v>
      </c>
      <c r="BL41" s="197"/>
      <c r="BM41" s="197"/>
      <c r="BN41" s="197"/>
      <c r="BO41" s="197"/>
      <c r="BP41" s="197"/>
      <c r="BQ41" s="197"/>
      <c r="BR41" s="197"/>
      <c r="BS41" s="225"/>
    </row>
    <row r="42" spans="1:71" ht="15.75"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N42" s="13" t="s">
        <v>713</v>
      </c>
      <c r="AO42" s="72">
        <v>-16.79</v>
      </c>
      <c r="AP42" s="72">
        <v>3.915</v>
      </c>
      <c r="AQ42" s="72">
        <v>-5.8040000000000003</v>
      </c>
      <c r="AR42" s="72">
        <v>8.0500000000000007</v>
      </c>
      <c r="AS42" s="72">
        <v>15.07</v>
      </c>
      <c r="AT42" s="72">
        <v>17.79</v>
      </c>
      <c r="AU42" s="72">
        <v>-20.11</v>
      </c>
      <c r="AV42" s="14">
        <v>-23.4</v>
      </c>
      <c r="AZ42" s="178" t="s">
        <v>545</v>
      </c>
      <c r="BA42" s="197">
        <v>0.05</v>
      </c>
      <c r="BB42" s="197"/>
      <c r="BC42" s="197"/>
      <c r="BD42" s="197"/>
      <c r="BE42" s="197"/>
      <c r="BF42" s="197"/>
      <c r="BG42" s="197"/>
      <c r="BH42" s="197"/>
      <c r="BI42" s="18"/>
      <c r="BJ42" s="196" t="s">
        <v>545</v>
      </c>
      <c r="BK42" s="197">
        <v>0.05</v>
      </c>
      <c r="BL42" s="197"/>
      <c r="BM42" s="197"/>
      <c r="BN42" s="197"/>
      <c r="BO42" s="197"/>
      <c r="BP42" s="197"/>
      <c r="BQ42" s="197"/>
      <c r="BR42" s="197"/>
      <c r="BS42" s="225"/>
    </row>
    <row r="43" spans="1:71" ht="15.75"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N43" s="13" t="s">
        <v>714</v>
      </c>
      <c r="AO43" s="72">
        <v>-8.702</v>
      </c>
      <c r="AP43" s="72">
        <v>5.77</v>
      </c>
      <c r="AQ43" s="72">
        <v>2.1549999999999998</v>
      </c>
      <c r="AR43" s="72">
        <v>9.9239999999999995</v>
      </c>
      <c r="AS43" s="72">
        <v>22.15</v>
      </c>
      <c r="AT43" s="72">
        <v>22.81</v>
      </c>
      <c r="AU43" s="72">
        <v>-11.54</v>
      </c>
      <c r="AV43" s="14">
        <v>-14.89</v>
      </c>
      <c r="AZ43" s="178"/>
      <c r="BA43" s="197"/>
      <c r="BB43" s="197"/>
      <c r="BC43" s="197"/>
      <c r="BD43" s="197"/>
      <c r="BE43" s="197"/>
      <c r="BF43" s="197"/>
      <c r="BG43" s="197"/>
      <c r="BH43" s="197"/>
      <c r="BI43" s="18"/>
      <c r="BJ43" s="196"/>
      <c r="BK43" s="197"/>
      <c r="BL43" s="197"/>
      <c r="BM43" s="197"/>
      <c r="BN43" s="197"/>
      <c r="BO43" s="197"/>
      <c r="BP43" s="197"/>
      <c r="BQ43" s="197"/>
      <c r="BR43" s="197"/>
      <c r="BS43" s="225"/>
    </row>
    <row r="44" spans="1:71" ht="15.75"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N44" s="13" t="s">
        <v>715</v>
      </c>
      <c r="AO44" s="72">
        <v>29.7</v>
      </c>
      <c r="AP44" s="72">
        <v>31.9</v>
      </c>
      <c r="AQ44" s="72">
        <v>23.81</v>
      </c>
      <c r="AR44" s="72">
        <v>14.38</v>
      </c>
      <c r="AS44" s="72">
        <v>24.19</v>
      </c>
      <c r="AT44" s="72">
        <v>28.77</v>
      </c>
      <c r="AU44" s="72">
        <v>-9.1199999999999992</v>
      </c>
      <c r="AV44" s="14">
        <v>-9.5410000000000004</v>
      </c>
      <c r="AZ44" s="178" t="s">
        <v>668</v>
      </c>
      <c r="BA44" s="197" t="s">
        <v>595</v>
      </c>
      <c r="BB44" s="197" t="s">
        <v>596</v>
      </c>
      <c r="BC44" s="197" t="s">
        <v>508</v>
      </c>
      <c r="BD44" s="197" t="s">
        <v>549</v>
      </c>
      <c r="BE44" s="197" t="s">
        <v>509</v>
      </c>
      <c r="BF44" s="197"/>
      <c r="BG44" s="197"/>
      <c r="BH44" s="197"/>
      <c r="BI44" s="18"/>
      <c r="BJ44" s="196" t="s">
        <v>668</v>
      </c>
      <c r="BK44" s="197" t="s">
        <v>595</v>
      </c>
      <c r="BL44" s="197" t="s">
        <v>596</v>
      </c>
      <c r="BM44" s="197" t="s">
        <v>508</v>
      </c>
      <c r="BN44" s="197" t="s">
        <v>549</v>
      </c>
      <c r="BO44" s="197" t="s">
        <v>509</v>
      </c>
      <c r="BP44" s="197"/>
      <c r="BQ44" s="197"/>
      <c r="BR44" s="197"/>
      <c r="BS44" s="225"/>
    </row>
    <row r="45" spans="1:71" ht="15.75"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N45" s="13" t="s">
        <v>716</v>
      </c>
      <c r="AO45" s="72">
        <v>57.94</v>
      </c>
      <c r="AP45" s="72">
        <v>40.58</v>
      </c>
      <c r="AQ45" s="72">
        <v>37.58</v>
      </c>
      <c r="AR45" s="72">
        <v>20.79</v>
      </c>
      <c r="AS45" s="72">
        <v>19.68</v>
      </c>
      <c r="AT45" s="72">
        <v>22.67</v>
      </c>
      <c r="AU45" s="72">
        <v>28.55</v>
      </c>
      <c r="AV45" s="14">
        <v>30.15</v>
      </c>
      <c r="AZ45" s="178"/>
      <c r="BA45" s="197"/>
      <c r="BB45" s="197"/>
      <c r="BC45" s="197"/>
      <c r="BD45" s="197"/>
      <c r="BE45" s="197"/>
      <c r="BF45" s="197"/>
      <c r="BG45" s="197"/>
      <c r="BH45" s="197"/>
      <c r="BI45" s="18"/>
      <c r="BJ45" s="196"/>
      <c r="BK45" s="197"/>
      <c r="BL45" s="197"/>
      <c r="BM45" s="197"/>
      <c r="BN45" s="197"/>
      <c r="BO45" s="197"/>
      <c r="BP45" s="197"/>
      <c r="BQ45" s="197"/>
      <c r="BR45" s="197"/>
      <c r="BS45" s="225"/>
    </row>
    <row r="46" spans="1:71" ht="15.75"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N46" s="13"/>
      <c r="AO46" s="72"/>
      <c r="AP46" s="72"/>
      <c r="AQ46" s="72"/>
      <c r="AR46" s="72"/>
      <c r="AS46" s="72"/>
      <c r="AT46" s="72"/>
      <c r="AU46" s="72"/>
      <c r="AV46" s="14"/>
      <c r="AZ46" s="178" t="s">
        <v>855</v>
      </c>
      <c r="BA46" s="197"/>
      <c r="BB46" s="197"/>
      <c r="BC46" s="197"/>
      <c r="BD46" s="197"/>
      <c r="BE46" s="197"/>
      <c r="BF46" s="197"/>
      <c r="BG46" s="197"/>
      <c r="BH46" s="197"/>
      <c r="BI46" s="18"/>
      <c r="BJ46" s="196" t="s">
        <v>702</v>
      </c>
      <c r="BK46" s="197"/>
      <c r="BL46" s="197"/>
      <c r="BM46" s="197"/>
      <c r="BN46" s="197"/>
      <c r="BO46" s="197"/>
      <c r="BP46" s="197"/>
      <c r="BQ46" s="197"/>
      <c r="BR46" s="197"/>
      <c r="BS46" s="225"/>
    </row>
    <row r="47" spans="1:71" ht="15.75"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N47" s="13" t="s">
        <v>386</v>
      </c>
      <c r="AO47" s="72">
        <v>-12.5</v>
      </c>
      <c r="AP47" s="72">
        <v>3.6850000000000001</v>
      </c>
      <c r="AQ47" s="72">
        <v>-2.2040000000000002</v>
      </c>
      <c r="AR47" s="72">
        <v>5.641</v>
      </c>
      <c r="AS47" s="72">
        <v>15.79</v>
      </c>
      <c r="AT47" s="72">
        <v>18.2</v>
      </c>
      <c r="AU47" s="72">
        <v>-19.64</v>
      </c>
      <c r="AV47" s="14">
        <v>-21.68</v>
      </c>
      <c r="AZ47" s="178" t="s">
        <v>662</v>
      </c>
      <c r="BA47" s="197">
        <v>-7.1429999999999998</v>
      </c>
      <c r="BB47" s="197" t="s">
        <v>856</v>
      </c>
      <c r="BC47" s="197" t="s">
        <v>511</v>
      </c>
      <c r="BD47" s="197" t="s">
        <v>551</v>
      </c>
      <c r="BE47" s="197">
        <v>0.1144</v>
      </c>
      <c r="BF47" s="197"/>
      <c r="BG47" s="197"/>
      <c r="BH47" s="197"/>
      <c r="BI47" s="18"/>
      <c r="BJ47" s="196" t="s">
        <v>858</v>
      </c>
      <c r="BK47" s="197">
        <v>2.04</v>
      </c>
      <c r="BL47" s="197" t="s">
        <v>859</v>
      </c>
      <c r="BM47" s="197" t="s">
        <v>511</v>
      </c>
      <c r="BN47" s="197" t="s">
        <v>551</v>
      </c>
      <c r="BO47" s="197">
        <v>0.30690000000000001</v>
      </c>
      <c r="BP47" s="197"/>
      <c r="BQ47" s="197"/>
      <c r="BR47" s="197"/>
      <c r="BS47" s="225"/>
    </row>
    <row r="48" spans="1:71" ht="15.75"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N48" s="13" t="s">
        <v>717</v>
      </c>
      <c r="AO48" s="72">
        <v>14.68</v>
      </c>
      <c r="AP48" s="72">
        <v>8.6980000000000004</v>
      </c>
      <c r="AQ48" s="72">
        <v>9.5530000000000008</v>
      </c>
      <c r="AR48" s="72">
        <v>5.9290000000000003</v>
      </c>
      <c r="AS48" s="72">
        <v>6.2789999999999999</v>
      </c>
      <c r="AT48" s="72">
        <v>6.0830000000000002</v>
      </c>
      <c r="AU48" s="72">
        <v>7.9580000000000002</v>
      </c>
      <c r="AV48" s="14">
        <v>8.6039999999999992</v>
      </c>
      <c r="AZ48" s="178" t="s">
        <v>663</v>
      </c>
      <c r="BA48" s="197">
        <v>-25.36</v>
      </c>
      <c r="BB48" s="197" t="s">
        <v>857</v>
      </c>
      <c r="BC48" s="197" t="s">
        <v>472</v>
      </c>
      <c r="BD48" s="197" t="s">
        <v>486</v>
      </c>
      <c r="BE48" s="197" t="s">
        <v>487</v>
      </c>
      <c r="BF48" s="197"/>
      <c r="BG48" s="197"/>
      <c r="BH48" s="197"/>
      <c r="BI48" s="18"/>
      <c r="BJ48" s="196" t="s">
        <v>532</v>
      </c>
      <c r="BK48" s="197">
        <v>-16.18</v>
      </c>
      <c r="BL48" s="197" t="s">
        <v>860</v>
      </c>
      <c r="BM48" s="197" t="s">
        <v>472</v>
      </c>
      <c r="BN48" s="197" t="s">
        <v>486</v>
      </c>
      <c r="BO48" s="197" t="s">
        <v>487</v>
      </c>
      <c r="BP48" s="197"/>
      <c r="BQ48" s="197"/>
      <c r="BR48" s="197"/>
      <c r="BS48" s="225"/>
    </row>
    <row r="49" spans="2:71" ht="15.75"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N49" s="36" t="s">
        <v>718</v>
      </c>
      <c r="AO49" s="74">
        <v>3.56</v>
      </c>
      <c r="AP49" s="74">
        <v>2.109</v>
      </c>
      <c r="AQ49" s="74">
        <v>2.3170000000000002</v>
      </c>
      <c r="AR49" s="74">
        <v>1.4379999999999999</v>
      </c>
      <c r="AS49" s="74">
        <v>1.57</v>
      </c>
      <c r="AT49" s="74">
        <v>1.5209999999999999</v>
      </c>
      <c r="AU49" s="74">
        <v>2.0550000000000002</v>
      </c>
      <c r="AV49" s="76">
        <v>2.222</v>
      </c>
      <c r="AZ49" s="178"/>
      <c r="BA49" s="197"/>
      <c r="BB49" s="197"/>
      <c r="BC49" s="197"/>
      <c r="BD49" s="197"/>
      <c r="BE49" s="197"/>
      <c r="BF49" s="197"/>
      <c r="BG49" s="197"/>
      <c r="BH49" s="197"/>
      <c r="BI49" s="18"/>
      <c r="BJ49" s="196"/>
      <c r="BK49" s="197"/>
      <c r="BL49" s="197"/>
      <c r="BM49" s="197"/>
      <c r="BN49" s="197"/>
      <c r="BO49" s="197"/>
      <c r="BP49" s="197"/>
      <c r="BQ49" s="197"/>
      <c r="BR49" s="197"/>
      <c r="BS49" s="225"/>
    </row>
    <row r="50" spans="2:71" ht="15.75"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Z50" s="178"/>
      <c r="BA50" s="197"/>
      <c r="BB50" s="197"/>
      <c r="BC50" s="197"/>
      <c r="BD50" s="197"/>
      <c r="BE50" s="197"/>
      <c r="BF50" s="197"/>
      <c r="BG50" s="197"/>
      <c r="BH50" s="197"/>
      <c r="BI50" s="18"/>
      <c r="BJ50" s="196"/>
      <c r="BK50" s="197"/>
      <c r="BL50" s="197"/>
      <c r="BM50" s="197"/>
      <c r="BN50" s="197"/>
      <c r="BO50" s="197"/>
      <c r="BP50" s="197"/>
      <c r="BQ50" s="197"/>
      <c r="BR50" s="197"/>
      <c r="BS50" s="225"/>
    </row>
    <row r="51" spans="2:71" ht="36.75" customHeight="1">
      <c r="B51" s="284" t="s">
        <v>432</v>
      </c>
      <c r="C51" s="285"/>
      <c r="D51" s="285"/>
      <c r="E51" s="285"/>
      <c r="F51" s="285"/>
      <c r="G51" s="285"/>
      <c r="H51" s="285"/>
      <c r="I51" s="286"/>
      <c r="K51" s="284" t="s">
        <v>687</v>
      </c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  <c r="AA51" s="285"/>
      <c r="AB51" s="285"/>
      <c r="AC51" s="285"/>
      <c r="AD51" s="285"/>
      <c r="AE51" s="285"/>
      <c r="AF51" s="285"/>
      <c r="AG51" s="285"/>
      <c r="AH51" s="285"/>
      <c r="AI51" s="285"/>
      <c r="AJ51" s="285"/>
      <c r="AK51" s="285"/>
      <c r="AL51" s="285"/>
      <c r="AM51" s="286"/>
      <c r="AO51" s="335" t="s">
        <v>688</v>
      </c>
      <c r="AP51" s="336"/>
      <c r="AQ51" s="18"/>
      <c r="AZ51" s="178" t="s">
        <v>554</v>
      </c>
      <c r="BA51" s="197" t="s">
        <v>627</v>
      </c>
      <c r="BB51" s="197" t="s">
        <v>628</v>
      </c>
      <c r="BC51" s="197" t="s">
        <v>595</v>
      </c>
      <c r="BD51" s="197" t="s">
        <v>629</v>
      </c>
      <c r="BE51" s="197" t="s">
        <v>630</v>
      </c>
      <c r="BF51" s="197" t="s">
        <v>631</v>
      </c>
      <c r="BG51" s="197" t="s">
        <v>664</v>
      </c>
      <c r="BH51" s="197" t="s">
        <v>575</v>
      </c>
      <c r="BI51" s="18"/>
      <c r="BJ51" s="196" t="s">
        <v>554</v>
      </c>
      <c r="BK51" s="197" t="s">
        <v>627</v>
      </c>
      <c r="BL51" s="197" t="s">
        <v>628</v>
      </c>
      <c r="BM51" s="197" t="s">
        <v>595</v>
      </c>
      <c r="BN51" s="197" t="s">
        <v>629</v>
      </c>
      <c r="BO51" s="197" t="s">
        <v>630</v>
      </c>
      <c r="BP51" s="197" t="s">
        <v>631</v>
      </c>
      <c r="BQ51" s="197" t="s">
        <v>664</v>
      </c>
      <c r="BR51" s="197" t="s">
        <v>575</v>
      </c>
      <c r="BS51" s="225"/>
    </row>
    <row r="52" spans="2:71" ht="15.75">
      <c r="B52" s="79" t="s">
        <v>396</v>
      </c>
      <c r="C52" s="6"/>
      <c r="D52" s="6"/>
      <c r="E52" s="77" t="s">
        <v>395</v>
      </c>
      <c r="F52" s="6"/>
      <c r="G52" s="6"/>
      <c r="H52" s="77" t="s">
        <v>394</v>
      </c>
      <c r="I52" s="24"/>
      <c r="K52" s="332" t="s">
        <v>786</v>
      </c>
      <c r="L52" s="333"/>
      <c r="M52" s="333"/>
      <c r="N52" s="333"/>
      <c r="O52" s="333"/>
      <c r="P52" s="333"/>
      <c r="Q52" s="333"/>
      <c r="R52" s="333"/>
      <c r="S52" s="333"/>
      <c r="T52" s="51"/>
      <c r="U52" s="330" t="s">
        <v>787</v>
      </c>
      <c r="V52" s="330"/>
      <c r="W52" s="330"/>
      <c r="X52" s="330"/>
      <c r="Y52" s="330"/>
      <c r="Z52" s="330"/>
      <c r="AA52" s="330"/>
      <c r="AB52" s="330"/>
      <c r="AC52" s="248"/>
      <c r="AD52" s="248"/>
      <c r="AE52" s="52"/>
      <c r="AF52" s="330" t="s">
        <v>788</v>
      </c>
      <c r="AG52" s="330"/>
      <c r="AH52" s="330"/>
      <c r="AI52" s="330"/>
      <c r="AJ52" s="330"/>
      <c r="AK52" s="330"/>
      <c r="AL52" s="330"/>
      <c r="AM52" s="331"/>
      <c r="AO52" s="342" t="s">
        <v>689</v>
      </c>
      <c r="AP52" s="297"/>
      <c r="AQ52" s="52"/>
      <c r="AZ52" s="178"/>
      <c r="BA52" s="197"/>
      <c r="BB52" s="197"/>
      <c r="BC52" s="197"/>
      <c r="BD52" s="197"/>
      <c r="BE52" s="197"/>
      <c r="BF52" s="197"/>
      <c r="BG52" s="197"/>
      <c r="BH52" s="197"/>
      <c r="BI52" s="18"/>
      <c r="BJ52" s="196"/>
      <c r="BK52" s="197"/>
      <c r="BL52" s="197"/>
      <c r="BM52" s="197"/>
      <c r="BN52" s="197"/>
      <c r="BO52" s="197"/>
      <c r="BP52" s="197"/>
      <c r="BQ52" s="197"/>
      <c r="BR52" s="197"/>
      <c r="BS52" s="225"/>
    </row>
    <row r="53" spans="2:71" ht="60.75">
      <c r="B53" s="172" t="s">
        <v>382</v>
      </c>
      <c r="C53" s="173" t="s">
        <v>383</v>
      </c>
      <c r="D53" s="186"/>
      <c r="E53" s="173" t="s">
        <v>382</v>
      </c>
      <c r="F53" s="173" t="s">
        <v>383</v>
      </c>
      <c r="G53" s="186"/>
      <c r="H53" s="173" t="s">
        <v>377</v>
      </c>
      <c r="I53" s="174" t="s">
        <v>378</v>
      </c>
      <c r="K53" s="20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18"/>
      <c r="AF53" s="6"/>
      <c r="AG53" s="6"/>
      <c r="AH53" s="6"/>
      <c r="AI53" s="6"/>
      <c r="AJ53" s="6"/>
      <c r="AK53" s="6"/>
      <c r="AL53" s="6"/>
      <c r="AM53" s="24"/>
      <c r="AO53" s="53" t="s">
        <v>786</v>
      </c>
      <c r="AP53" s="54" t="s">
        <v>788</v>
      </c>
      <c r="AQ53" s="18"/>
      <c r="AZ53" s="178" t="s">
        <v>855</v>
      </c>
      <c r="BA53" s="197"/>
      <c r="BB53" s="197"/>
      <c r="BC53" s="197"/>
      <c r="BD53" s="197"/>
      <c r="BE53" s="197"/>
      <c r="BF53" s="197"/>
      <c r="BG53" s="197"/>
      <c r="BH53" s="197"/>
      <c r="BI53" s="18"/>
      <c r="BJ53" s="196" t="s">
        <v>702</v>
      </c>
      <c r="BK53" s="197"/>
      <c r="BL53" s="197"/>
      <c r="BM53" s="197"/>
      <c r="BN53" s="197"/>
      <c r="BO53" s="197"/>
      <c r="BP53" s="197"/>
      <c r="BQ53" s="197"/>
      <c r="BR53" s="197"/>
      <c r="BS53" s="225"/>
    </row>
    <row r="54" spans="2:71" ht="15.75">
      <c r="B54" s="187">
        <v>1.9729451656529662</v>
      </c>
      <c r="C54" s="188">
        <v>8.5177584030574707</v>
      </c>
      <c r="D54" s="6"/>
      <c r="E54" s="188">
        <v>-5.2732929987986212</v>
      </c>
      <c r="F54" s="188">
        <v>10.072968281774061</v>
      </c>
      <c r="G54" s="6"/>
      <c r="H54" s="188">
        <v>12.676094039584447</v>
      </c>
      <c r="I54" s="189">
        <v>11.866258972985595</v>
      </c>
      <c r="K54" s="55" t="s">
        <v>317</v>
      </c>
      <c r="L54" s="6" t="s">
        <v>732</v>
      </c>
      <c r="M54" s="6"/>
      <c r="N54" s="6"/>
      <c r="O54" s="6" t="s">
        <v>110</v>
      </c>
      <c r="P54" s="6"/>
      <c r="Q54" s="77"/>
      <c r="R54" s="77"/>
      <c r="S54" s="77"/>
      <c r="T54" s="6"/>
      <c r="U54" s="56" t="s">
        <v>317</v>
      </c>
      <c r="V54" s="6" t="s">
        <v>732</v>
      </c>
      <c r="W54" s="6"/>
      <c r="X54" s="6"/>
      <c r="Y54" s="6"/>
      <c r="Z54" s="6"/>
      <c r="AA54" s="77"/>
      <c r="AB54" s="77"/>
      <c r="AC54" s="77"/>
      <c r="AD54" s="77"/>
      <c r="AE54" s="18"/>
      <c r="AF54" s="56" t="s">
        <v>317</v>
      </c>
      <c r="AG54" s="6" t="s">
        <v>732</v>
      </c>
      <c r="AH54" s="6"/>
      <c r="AI54" s="6"/>
      <c r="AJ54" s="6"/>
      <c r="AK54" s="6"/>
      <c r="AL54" s="77"/>
      <c r="AM54" s="80"/>
      <c r="AO54" s="20">
        <v>134</v>
      </c>
      <c r="AP54" s="24">
        <v>92</v>
      </c>
      <c r="AZ54" s="178" t="s">
        <v>662</v>
      </c>
      <c r="BA54" s="197">
        <v>-19.64</v>
      </c>
      <c r="BB54" s="197">
        <v>-12.5</v>
      </c>
      <c r="BC54" s="197">
        <v>-7.1429999999999998</v>
      </c>
      <c r="BD54" s="197">
        <v>3.71</v>
      </c>
      <c r="BE54" s="197">
        <v>15</v>
      </c>
      <c r="BF54" s="197">
        <v>17</v>
      </c>
      <c r="BG54" s="197">
        <v>1.925</v>
      </c>
      <c r="BH54" s="197">
        <v>60</v>
      </c>
      <c r="BI54" s="18"/>
      <c r="BJ54" s="196" t="s">
        <v>858</v>
      </c>
      <c r="BK54" s="197">
        <v>-19.64</v>
      </c>
      <c r="BL54" s="197">
        <v>-21.68</v>
      </c>
      <c r="BM54" s="197">
        <v>2.04</v>
      </c>
      <c r="BN54" s="197">
        <v>1.4419999999999999</v>
      </c>
      <c r="BO54" s="197">
        <v>15</v>
      </c>
      <c r="BP54" s="197">
        <v>15</v>
      </c>
      <c r="BQ54" s="197">
        <v>1.415</v>
      </c>
      <c r="BR54" s="197">
        <v>30</v>
      </c>
      <c r="BS54" s="225"/>
    </row>
    <row r="55" spans="2:71" ht="15.75">
      <c r="B55" s="187">
        <v>-16.789966912931128</v>
      </c>
      <c r="C55" s="188">
        <v>3.9145207718665844</v>
      </c>
      <c r="D55" s="6"/>
      <c r="E55" s="188">
        <v>3.7567402882006986</v>
      </c>
      <c r="F55" s="188">
        <v>8.4988074599962005</v>
      </c>
      <c r="G55" s="6"/>
      <c r="H55" s="188">
        <v>23.858468747391669</v>
      </c>
      <c r="I55" s="189">
        <v>27.290295238271131</v>
      </c>
      <c r="K55" s="55" t="s">
        <v>318</v>
      </c>
      <c r="L55" s="65" t="s">
        <v>319</v>
      </c>
      <c r="M55" s="65"/>
      <c r="N55" s="65"/>
      <c r="O55" s="6">
        <f>SUM(M59:N74)</f>
        <v>5303</v>
      </c>
      <c r="P55" s="6"/>
      <c r="Q55" s="6"/>
      <c r="R55" s="6"/>
      <c r="S55" s="6"/>
      <c r="T55" s="6"/>
      <c r="U55" s="56" t="s">
        <v>318</v>
      </c>
      <c r="V55" s="65" t="s">
        <v>319</v>
      </c>
      <c r="W55" s="6"/>
      <c r="X55" s="6"/>
      <c r="Y55" s="6"/>
      <c r="Z55" s="6"/>
      <c r="AA55" s="6"/>
      <c r="AB55" s="6"/>
      <c r="AC55" s="6"/>
      <c r="AD55" s="6"/>
      <c r="AE55" s="18"/>
      <c r="AF55" s="56" t="s">
        <v>318</v>
      </c>
      <c r="AG55" s="65" t="s">
        <v>342</v>
      </c>
      <c r="AH55" s="6"/>
      <c r="AI55" s="6"/>
      <c r="AJ55" s="6"/>
      <c r="AK55" s="6"/>
      <c r="AL55" s="6"/>
      <c r="AM55" s="24"/>
      <c r="AO55" s="20">
        <v>166</v>
      </c>
      <c r="AP55" s="24">
        <v>102</v>
      </c>
      <c r="AZ55" s="178" t="s">
        <v>663</v>
      </c>
      <c r="BA55" s="197">
        <v>-21.68</v>
      </c>
      <c r="BB55" s="197">
        <v>3.6850000000000001</v>
      </c>
      <c r="BC55" s="197">
        <v>-25.36</v>
      </c>
      <c r="BD55" s="197">
        <v>3.71</v>
      </c>
      <c r="BE55" s="197">
        <v>15</v>
      </c>
      <c r="BF55" s="197">
        <v>17</v>
      </c>
      <c r="BG55" s="197">
        <v>6.8369999999999997</v>
      </c>
      <c r="BH55" s="197">
        <v>60</v>
      </c>
      <c r="BI55" s="18"/>
      <c r="BJ55" s="196" t="s">
        <v>532</v>
      </c>
      <c r="BK55" s="197">
        <v>-12.5</v>
      </c>
      <c r="BL55" s="197">
        <v>3.6850000000000001</v>
      </c>
      <c r="BM55" s="197">
        <v>-16.18</v>
      </c>
      <c r="BN55" s="197">
        <v>1.355</v>
      </c>
      <c r="BO55" s="197">
        <v>17</v>
      </c>
      <c r="BP55" s="197">
        <v>17</v>
      </c>
      <c r="BQ55" s="197">
        <v>11.94</v>
      </c>
      <c r="BR55" s="197">
        <v>30</v>
      </c>
      <c r="BS55" s="225"/>
    </row>
    <row r="56" spans="2:71" ht="15.75">
      <c r="B56" s="187">
        <v>-20.291210707649931</v>
      </c>
      <c r="C56" s="188">
        <v>0.43073076929776039</v>
      </c>
      <c r="D56" s="6"/>
      <c r="E56" s="188">
        <v>23.810554018890883</v>
      </c>
      <c r="F56" s="188">
        <v>14.384981266978336</v>
      </c>
      <c r="G56" s="6"/>
      <c r="H56" s="188">
        <v>10.848775764202516</v>
      </c>
      <c r="I56" s="189">
        <v>15.761116691472536</v>
      </c>
      <c r="K56" s="55" t="s">
        <v>320</v>
      </c>
      <c r="L56" s="57">
        <v>23</v>
      </c>
      <c r="M56" s="65"/>
      <c r="N56" s="65"/>
      <c r="O56" s="6"/>
      <c r="P56" s="6"/>
      <c r="Q56" s="6"/>
      <c r="R56" s="6"/>
      <c r="S56" s="6"/>
      <c r="T56" s="6"/>
      <c r="U56" s="56" t="s">
        <v>320</v>
      </c>
      <c r="V56" s="57">
        <v>23</v>
      </c>
      <c r="W56" s="6"/>
      <c r="X56" s="6"/>
      <c r="Y56" s="6"/>
      <c r="Z56" s="6"/>
      <c r="AA56" s="6"/>
      <c r="AB56" s="6"/>
      <c r="AC56" s="6"/>
      <c r="AD56" s="6"/>
      <c r="AE56" s="18"/>
      <c r="AF56" s="56" t="s">
        <v>320</v>
      </c>
      <c r="AG56" s="57">
        <v>20</v>
      </c>
      <c r="AH56" s="6"/>
      <c r="AI56" s="6"/>
      <c r="AJ56" s="6"/>
      <c r="AK56" s="6"/>
      <c r="AL56" s="6"/>
      <c r="AM56" s="24"/>
      <c r="AO56" s="20">
        <v>216</v>
      </c>
      <c r="AP56" s="24">
        <v>106</v>
      </c>
      <c r="AZ56" s="210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225"/>
    </row>
    <row r="57" spans="2:71" ht="15.75">
      <c r="B57" s="187">
        <v>-21.052397200569786</v>
      </c>
      <c r="C57" s="188">
        <v>0.89006500612791806</v>
      </c>
      <c r="D57" s="6"/>
      <c r="E57" s="188">
        <v>-6.1833537474790727</v>
      </c>
      <c r="F57" s="188">
        <v>-0.19621156067764645</v>
      </c>
      <c r="G57" s="6"/>
      <c r="H57" s="188">
        <v>15.038484048986959</v>
      </c>
      <c r="I57" s="189">
        <v>18.655118949590758</v>
      </c>
      <c r="K57" s="55" t="s">
        <v>789</v>
      </c>
      <c r="L57" s="58">
        <v>23</v>
      </c>
      <c r="M57" s="65"/>
      <c r="N57" s="65"/>
      <c r="O57" s="6"/>
      <c r="P57" s="6"/>
      <c r="Q57" s="6"/>
      <c r="R57" s="6"/>
      <c r="S57" s="6"/>
      <c r="T57" s="6"/>
      <c r="U57" s="56" t="s">
        <v>789</v>
      </c>
      <c r="V57" s="59">
        <v>15</v>
      </c>
      <c r="W57" s="6"/>
      <c r="X57" s="6"/>
      <c r="Y57" s="6"/>
      <c r="Z57" s="7"/>
      <c r="AA57" s="7"/>
      <c r="AB57" s="6"/>
      <c r="AC57" s="6"/>
      <c r="AD57" s="6"/>
      <c r="AE57" s="60"/>
      <c r="AF57" s="56" t="s">
        <v>789</v>
      </c>
      <c r="AG57" s="59">
        <v>15</v>
      </c>
      <c r="AH57" s="6"/>
      <c r="AI57" s="6"/>
      <c r="AJ57" s="6"/>
      <c r="AK57" s="6"/>
      <c r="AL57" s="6"/>
      <c r="AM57" s="24"/>
      <c r="AO57" s="20">
        <v>244</v>
      </c>
      <c r="AP57" s="24">
        <v>126</v>
      </c>
      <c r="AZ57" s="180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226"/>
    </row>
    <row r="58" spans="2:71" ht="15.75">
      <c r="B58" s="187">
        <v>-13.952327205082524</v>
      </c>
      <c r="C58" s="188">
        <v>4.5733114867542515</v>
      </c>
      <c r="D58" s="6"/>
      <c r="E58" s="188">
        <v>1.6196721469060691</v>
      </c>
      <c r="F58" s="188">
        <v>8.613978690536868</v>
      </c>
      <c r="G58" s="6"/>
      <c r="H58" s="188">
        <v>4.5064797957349629</v>
      </c>
      <c r="I58" s="189">
        <v>6.100086996799206</v>
      </c>
      <c r="K58" s="55" t="s">
        <v>321</v>
      </c>
      <c r="L58" s="65">
        <v>20</v>
      </c>
      <c r="M58" s="7" t="s">
        <v>322</v>
      </c>
      <c r="N58" s="7" t="s">
        <v>323</v>
      </c>
      <c r="O58" s="7" t="s">
        <v>324</v>
      </c>
      <c r="P58" s="6"/>
      <c r="Q58" s="61" t="s">
        <v>381</v>
      </c>
      <c r="R58" s="61" t="s">
        <v>325</v>
      </c>
      <c r="S58" s="6"/>
      <c r="T58" s="61"/>
      <c r="U58" s="56" t="s">
        <v>321</v>
      </c>
      <c r="V58" s="65">
        <v>20</v>
      </c>
      <c r="W58" s="7" t="s">
        <v>322</v>
      </c>
      <c r="X58" s="7" t="s">
        <v>323</v>
      </c>
      <c r="Y58" s="7" t="s">
        <v>324</v>
      </c>
      <c r="Z58" s="6"/>
      <c r="AA58" s="61" t="s">
        <v>381</v>
      </c>
      <c r="AB58" s="61" t="s">
        <v>325</v>
      </c>
      <c r="AC58" s="61"/>
      <c r="AD58" s="61"/>
      <c r="AE58" s="61"/>
      <c r="AF58" s="56" t="s">
        <v>321</v>
      </c>
      <c r="AG58" s="65">
        <v>20</v>
      </c>
      <c r="AH58" s="7" t="s">
        <v>322</v>
      </c>
      <c r="AI58" s="7" t="s">
        <v>323</v>
      </c>
      <c r="AJ58" s="7" t="s">
        <v>324</v>
      </c>
      <c r="AK58" s="6"/>
      <c r="AL58" s="61" t="s">
        <v>381</v>
      </c>
      <c r="AM58" s="62" t="s">
        <v>325</v>
      </c>
      <c r="AO58" s="20">
        <v>320</v>
      </c>
      <c r="AP58" s="24">
        <v>128</v>
      </c>
    </row>
    <row r="59" spans="2:71" ht="15.75">
      <c r="B59" s="187">
        <v>-17.755952046806666</v>
      </c>
      <c r="C59" s="188">
        <v>5.854412988749373</v>
      </c>
      <c r="D59" s="6"/>
      <c r="E59" s="188">
        <v>-8.0945437409159187</v>
      </c>
      <c r="F59" s="188">
        <v>2.7805075113218463</v>
      </c>
      <c r="G59" s="6"/>
      <c r="H59" s="188">
        <v>11.310552047533724</v>
      </c>
      <c r="I59" s="189">
        <v>16.81453420393666</v>
      </c>
      <c r="K59" s="63" t="s">
        <v>115</v>
      </c>
      <c r="L59" s="65" t="s">
        <v>326</v>
      </c>
      <c r="M59" s="7">
        <v>72</v>
      </c>
      <c r="N59" s="7">
        <v>239</v>
      </c>
      <c r="O59" s="7">
        <v>165</v>
      </c>
      <c r="P59" s="6"/>
      <c r="Q59" s="6">
        <f t="shared" ref="Q59:Q74" si="0">N59/(M59+N59)*100</f>
        <v>76.848874598070736</v>
      </c>
      <c r="R59" s="6">
        <f t="shared" ref="R59:R74" si="1">O59/N59*100</f>
        <v>69.037656903765694</v>
      </c>
      <c r="S59" s="6"/>
      <c r="T59" s="6"/>
      <c r="U59" s="64" t="s">
        <v>115</v>
      </c>
      <c r="V59" s="6" t="s">
        <v>363</v>
      </c>
      <c r="W59" s="6">
        <v>0</v>
      </c>
      <c r="X59" s="6">
        <v>159</v>
      </c>
      <c r="Y59" s="6">
        <v>5</v>
      </c>
      <c r="Z59" s="6"/>
      <c r="AA59" s="6">
        <f t="shared" ref="AA59:AA73" si="2">X59/(W59+X59)*100</f>
        <v>100</v>
      </c>
      <c r="AB59" s="6">
        <f t="shared" ref="AB59:AB73" si="3">Y59/X59*100</f>
        <v>3.1446540880503147</v>
      </c>
      <c r="AC59" s="6"/>
      <c r="AD59" s="6"/>
      <c r="AE59" s="6"/>
      <c r="AF59" s="64" t="s">
        <v>115</v>
      </c>
      <c r="AG59" s="65" t="s">
        <v>343</v>
      </c>
      <c r="AH59" s="7">
        <v>237</v>
      </c>
      <c r="AI59" s="7">
        <v>30</v>
      </c>
      <c r="AJ59" s="7">
        <v>24</v>
      </c>
      <c r="AK59" s="6"/>
      <c r="AL59" s="6">
        <f t="shared" ref="AL59:AL74" si="4">AI59/(AH59+AI59)*100</f>
        <v>11.235955056179774</v>
      </c>
      <c r="AM59" s="24">
        <f t="shared" ref="AM59:AM74" si="5">AJ59/AI59*100</f>
        <v>80</v>
      </c>
      <c r="AO59" s="20"/>
      <c r="AP59" s="24">
        <v>150</v>
      </c>
    </row>
    <row r="60" spans="2:71" ht="15.75">
      <c r="B60" s="187">
        <v>29.700571874050503</v>
      </c>
      <c r="C60" s="188">
        <v>31.903205279881675</v>
      </c>
      <c r="D60" s="6"/>
      <c r="E60" s="188">
        <v>-12.15824461001349</v>
      </c>
      <c r="F60" s="188">
        <v>-6.4088639976693358</v>
      </c>
      <c r="G60" s="6"/>
      <c r="H60" s="188">
        <v>12.829360915672217</v>
      </c>
      <c r="I60" s="189">
        <v>17.394373708294992</v>
      </c>
      <c r="K60" s="81"/>
      <c r="L60" s="65" t="s">
        <v>327</v>
      </c>
      <c r="M60" s="7">
        <v>30</v>
      </c>
      <c r="N60" s="7">
        <v>327</v>
      </c>
      <c r="O60" s="7">
        <v>192</v>
      </c>
      <c r="P60" s="6"/>
      <c r="Q60" s="6">
        <f t="shared" si="0"/>
        <v>91.596638655462186</v>
      </c>
      <c r="R60" s="6">
        <f t="shared" si="1"/>
        <v>58.715596330275233</v>
      </c>
      <c r="S60" s="6"/>
      <c r="T60" s="6"/>
      <c r="U60" s="6"/>
      <c r="V60" s="6" t="s">
        <v>364</v>
      </c>
      <c r="W60" s="6">
        <v>0</v>
      </c>
      <c r="X60" s="6">
        <v>281</v>
      </c>
      <c r="Y60" s="6">
        <v>1</v>
      </c>
      <c r="Z60" s="6"/>
      <c r="AA60" s="6">
        <f t="shared" si="2"/>
        <v>100</v>
      </c>
      <c r="AB60" s="6">
        <f t="shared" si="3"/>
        <v>0.35587188612099641</v>
      </c>
      <c r="AC60" s="6"/>
      <c r="AD60" s="6"/>
      <c r="AE60" s="6"/>
      <c r="AF60" s="6"/>
      <c r="AG60" s="65" t="s">
        <v>344</v>
      </c>
      <c r="AH60" s="7">
        <v>175</v>
      </c>
      <c r="AI60" s="7">
        <v>63</v>
      </c>
      <c r="AJ60" s="7">
        <v>57</v>
      </c>
      <c r="AK60" s="6"/>
      <c r="AL60" s="6">
        <f t="shared" si="4"/>
        <v>26.47058823529412</v>
      </c>
      <c r="AM60" s="24">
        <f t="shared" si="5"/>
        <v>90.476190476190482</v>
      </c>
      <c r="AO60" s="20"/>
      <c r="AP60" s="24">
        <v>126</v>
      </c>
      <c r="AZ60" s="343" t="s">
        <v>866</v>
      </c>
      <c r="BA60" s="344"/>
      <c r="BB60" s="344"/>
      <c r="BC60" s="344"/>
      <c r="BD60" s="344"/>
      <c r="BE60" s="344"/>
      <c r="BF60" s="345"/>
      <c r="BH60" s="284" t="s">
        <v>868</v>
      </c>
      <c r="BI60" s="285"/>
      <c r="BJ60" s="285"/>
      <c r="BK60" s="285"/>
      <c r="BL60" s="285"/>
      <c r="BM60" s="286"/>
    </row>
    <row r="61" spans="2:71" ht="15.75">
      <c r="B61" s="187">
        <v>-7.658151714671205</v>
      </c>
      <c r="C61" s="188">
        <v>5.6849486072037534</v>
      </c>
      <c r="D61" s="6"/>
      <c r="E61" s="188">
        <v>-5.9399125474934849</v>
      </c>
      <c r="F61" s="188">
        <v>1.7434047937450519</v>
      </c>
      <c r="G61" s="6"/>
      <c r="H61" s="188">
        <v>20.692841018866538</v>
      </c>
      <c r="I61" s="189">
        <v>23.347791812978357</v>
      </c>
      <c r="K61" s="81"/>
      <c r="L61" s="65" t="s">
        <v>328</v>
      </c>
      <c r="M61" s="7">
        <v>21</v>
      </c>
      <c r="N61" s="7">
        <v>248</v>
      </c>
      <c r="O61" s="7">
        <v>98</v>
      </c>
      <c r="P61" s="6"/>
      <c r="Q61" s="6">
        <f t="shared" si="0"/>
        <v>92.193308550185876</v>
      </c>
      <c r="R61" s="6">
        <f t="shared" si="1"/>
        <v>39.516129032258064</v>
      </c>
      <c r="S61" s="6"/>
      <c r="T61" s="6"/>
      <c r="U61" s="6"/>
      <c r="V61" s="6" t="s">
        <v>365</v>
      </c>
      <c r="W61" s="6">
        <v>0</v>
      </c>
      <c r="X61" s="6">
        <v>169</v>
      </c>
      <c r="Y61" s="6">
        <v>1</v>
      </c>
      <c r="Z61" s="6"/>
      <c r="AA61" s="6">
        <f t="shared" si="2"/>
        <v>100</v>
      </c>
      <c r="AB61" s="6">
        <f t="shared" si="3"/>
        <v>0.59171597633136097</v>
      </c>
      <c r="AC61" s="6"/>
      <c r="AD61" s="6"/>
      <c r="AE61" s="6"/>
      <c r="AF61" s="6"/>
      <c r="AG61" s="65" t="s">
        <v>345</v>
      </c>
      <c r="AH61" s="7">
        <v>91</v>
      </c>
      <c r="AI61" s="7">
        <v>65</v>
      </c>
      <c r="AJ61" s="7">
        <v>53</v>
      </c>
      <c r="AK61" s="6"/>
      <c r="AL61" s="6">
        <f t="shared" si="4"/>
        <v>41.666666666666671</v>
      </c>
      <c r="AM61" s="24">
        <f t="shared" si="5"/>
        <v>81.538461538461533</v>
      </c>
      <c r="AO61" s="20"/>
      <c r="AP61" s="24">
        <v>400</v>
      </c>
      <c r="AZ61" s="156"/>
      <c r="BA61" s="61" t="s">
        <v>396</v>
      </c>
      <c r="BB61" s="7"/>
      <c r="BC61" s="7"/>
      <c r="BD61" s="61" t="s">
        <v>397</v>
      </c>
      <c r="BE61" s="7"/>
      <c r="BF61" s="24"/>
      <c r="BH61" s="292" t="s">
        <v>429</v>
      </c>
      <c r="BI61" s="290"/>
      <c r="BJ61" s="290"/>
      <c r="BK61" s="290"/>
      <c r="BL61" s="290"/>
      <c r="BM61" s="291"/>
    </row>
    <row r="62" spans="2:71" ht="60.75">
      <c r="B62" s="187">
        <v>-18.007564815941155</v>
      </c>
      <c r="C62" s="188">
        <v>-2.6389022630358969</v>
      </c>
      <c r="D62" s="6"/>
      <c r="E62" s="188">
        <v>-7.4423906154792805</v>
      </c>
      <c r="F62" s="188">
        <v>3.1332051370420313</v>
      </c>
      <c r="G62" s="6"/>
      <c r="H62" s="188">
        <v>12.856024106538358</v>
      </c>
      <c r="I62" s="189">
        <v>16.862894926838635</v>
      </c>
      <c r="K62" s="81"/>
      <c r="L62" s="65" t="s">
        <v>329</v>
      </c>
      <c r="M62" s="66">
        <v>104</v>
      </c>
      <c r="N62" s="66">
        <v>390</v>
      </c>
      <c r="O62" s="66">
        <v>158</v>
      </c>
      <c r="P62" s="6"/>
      <c r="Q62" s="6">
        <f t="shared" si="0"/>
        <v>78.94736842105263</v>
      </c>
      <c r="R62" s="6">
        <f t="shared" si="1"/>
        <v>40.512820512820511</v>
      </c>
      <c r="S62" s="6"/>
      <c r="T62" s="6"/>
      <c r="U62" s="6"/>
      <c r="V62" s="6" t="s">
        <v>366</v>
      </c>
      <c r="W62" s="6">
        <v>0</v>
      </c>
      <c r="X62" s="6">
        <v>966</v>
      </c>
      <c r="Y62" s="6">
        <v>1</v>
      </c>
      <c r="Z62" s="6"/>
      <c r="AA62" s="6">
        <f t="shared" si="2"/>
        <v>100</v>
      </c>
      <c r="AB62" s="6">
        <f t="shared" si="3"/>
        <v>0.10351966873706005</v>
      </c>
      <c r="AC62" s="6"/>
      <c r="AD62" s="6"/>
      <c r="AE62" s="6"/>
      <c r="AF62" s="6"/>
      <c r="AG62" s="65" t="s">
        <v>346</v>
      </c>
      <c r="AH62" s="66">
        <v>54</v>
      </c>
      <c r="AI62" s="66">
        <v>129</v>
      </c>
      <c r="AJ62" s="66">
        <v>112</v>
      </c>
      <c r="AK62" s="6"/>
      <c r="AL62" s="6">
        <f t="shared" si="4"/>
        <v>70.491803278688522</v>
      </c>
      <c r="AM62" s="24">
        <f t="shared" si="5"/>
        <v>86.821705426356587</v>
      </c>
      <c r="AO62" s="20"/>
      <c r="AP62" s="24">
        <v>180</v>
      </c>
      <c r="AZ62" s="254"/>
      <c r="BA62" s="255" t="s">
        <v>382</v>
      </c>
      <c r="BB62" s="255" t="s">
        <v>383</v>
      </c>
      <c r="BC62" s="256"/>
      <c r="BD62" s="255" t="s">
        <v>382</v>
      </c>
      <c r="BE62" s="255" t="s">
        <v>383</v>
      </c>
      <c r="BF62" s="24"/>
      <c r="BH62" s="254"/>
      <c r="BI62" s="256" t="s">
        <v>456</v>
      </c>
      <c r="BJ62" s="89" t="s">
        <v>457</v>
      </c>
      <c r="BK62" s="18"/>
      <c r="BL62" s="89" t="s">
        <v>458</v>
      </c>
      <c r="BM62" s="223" t="s">
        <v>459</v>
      </c>
    </row>
    <row r="63" spans="2:71" ht="15.75">
      <c r="B63" s="187">
        <v>-12.144721489522373</v>
      </c>
      <c r="C63" s="188">
        <v>3.8410802783918148</v>
      </c>
      <c r="D63" s="6"/>
      <c r="E63" s="188">
        <v>-5.8041973724083693</v>
      </c>
      <c r="F63" s="188">
        <v>8.0498256641969839</v>
      </c>
      <c r="G63" s="6"/>
      <c r="H63" s="188">
        <v>22.579263899660614</v>
      </c>
      <c r="I63" s="189">
        <v>22.639324744405297</v>
      </c>
      <c r="K63" s="81"/>
      <c r="L63" s="65" t="s">
        <v>330</v>
      </c>
      <c r="M63" s="67">
        <v>121</v>
      </c>
      <c r="N63" s="67">
        <v>411</v>
      </c>
      <c r="O63" s="66">
        <v>146</v>
      </c>
      <c r="P63" s="6"/>
      <c r="Q63" s="6">
        <f t="shared" si="0"/>
        <v>77.255639097744364</v>
      </c>
      <c r="R63" s="6">
        <f t="shared" si="1"/>
        <v>35.523114355231144</v>
      </c>
      <c r="S63" s="6"/>
      <c r="T63" s="6"/>
      <c r="U63" s="6"/>
      <c r="V63" s="6" t="s">
        <v>367</v>
      </c>
      <c r="W63" s="6">
        <v>0</v>
      </c>
      <c r="X63" s="6">
        <v>488</v>
      </c>
      <c r="Y63" s="6">
        <v>0</v>
      </c>
      <c r="Z63" s="6"/>
      <c r="AA63" s="6">
        <f t="shared" si="2"/>
        <v>100</v>
      </c>
      <c r="AB63" s="6">
        <f t="shared" si="3"/>
        <v>0</v>
      </c>
      <c r="AC63" s="6"/>
      <c r="AD63" s="6"/>
      <c r="AE63" s="6"/>
      <c r="AF63" s="6"/>
      <c r="AG63" s="65" t="s">
        <v>347</v>
      </c>
      <c r="AH63" s="67">
        <v>267</v>
      </c>
      <c r="AI63" s="67">
        <v>121</v>
      </c>
      <c r="AJ63" s="66">
        <v>120</v>
      </c>
      <c r="AK63" s="6"/>
      <c r="AL63" s="6">
        <f t="shared" si="4"/>
        <v>31.185567010309278</v>
      </c>
      <c r="AM63" s="24">
        <f t="shared" si="5"/>
        <v>99.173553719008268</v>
      </c>
      <c r="AO63" s="20" t="s">
        <v>713</v>
      </c>
      <c r="AP63" s="24"/>
      <c r="AZ63" s="254" t="s">
        <v>386</v>
      </c>
      <c r="BA63" s="60">
        <f>AVERAGE(BA70:BA86)</f>
        <v>-12.495735080833215</v>
      </c>
      <c r="BB63" s="60">
        <f>AVERAGE(BB70:BB86)</f>
        <v>3.6849219679252125</v>
      </c>
      <c r="BC63" s="60"/>
      <c r="BD63" s="60">
        <f>AVERAGE(BD70:BD86)</f>
        <v>-19.638923740111409</v>
      </c>
      <c r="BE63" s="60">
        <f>AVERAGE(BE70:BE86)</f>
        <v>-21.679028928458326</v>
      </c>
      <c r="BF63" s="24"/>
      <c r="BH63" s="254" t="s">
        <v>388</v>
      </c>
      <c r="BI63" s="60">
        <f>CORREL(BA70:BA86,BB70:BB86)</f>
        <v>0.92127598303576619</v>
      </c>
      <c r="BJ63" s="60">
        <f>CORREL(BD70:BD84,BE70:BE84)</f>
        <v>0.98119297180383003</v>
      </c>
      <c r="BK63" s="18"/>
      <c r="BL63" s="18"/>
      <c r="BM63" s="207"/>
    </row>
    <row r="64" spans="2:71" ht="15.75">
      <c r="B64" s="187">
        <v>10.268388155062661</v>
      </c>
      <c r="C64" s="188">
        <v>8.202894707923706</v>
      </c>
      <c r="D64" s="6"/>
      <c r="E64" s="188">
        <v>-6.0236052269170006</v>
      </c>
      <c r="F64" s="188">
        <v>12.463441096652106</v>
      </c>
      <c r="G64" s="6"/>
      <c r="H64" s="188">
        <v>24.186609908411004</v>
      </c>
      <c r="I64" s="189">
        <v>28.770451037050794</v>
      </c>
      <c r="K64" s="81"/>
      <c r="L64" s="65" t="s">
        <v>331</v>
      </c>
      <c r="M64" s="67">
        <v>9</v>
      </c>
      <c r="N64" s="67">
        <v>182</v>
      </c>
      <c r="O64" s="67">
        <v>75</v>
      </c>
      <c r="P64" s="6"/>
      <c r="Q64" s="6">
        <f t="shared" si="0"/>
        <v>95.287958115183244</v>
      </c>
      <c r="R64" s="6">
        <f t="shared" si="1"/>
        <v>41.208791208791204</v>
      </c>
      <c r="S64" s="6"/>
      <c r="T64" s="6"/>
      <c r="U64" s="6"/>
      <c r="V64" s="6" t="s">
        <v>368</v>
      </c>
      <c r="W64" s="6">
        <v>0</v>
      </c>
      <c r="X64" s="6">
        <v>575</v>
      </c>
      <c r="Y64" s="6">
        <v>2</v>
      </c>
      <c r="Z64" s="6"/>
      <c r="AA64" s="6">
        <f t="shared" si="2"/>
        <v>100</v>
      </c>
      <c r="AB64" s="6">
        <f t="shared" si="3"/>
        <v>0.34782608695652173</v>
      </c>
      <c r="AC64" s="6"/>
      <c r="AD64" s="6"/>
      <c r="AE64" s="6"/>
      <c r="AF64" s="6"/>
      <c r="AG64" s="65" t="s">
        <v>348</v>
      </c>
      <c r="AH64" s="67">
        <v>110</v>
      </c>
      <c r="AI64" s="67">
        <v>358</v>
      </c>
      <c r="AJ64" s="67">
        <v>351</v>
      </c>
      <c r="AK64" s="6"/>
      <c r="AL64" s="6">
        <f t="shared" si="4"/>
        <v>76.495726495726487</v>
      </c>
      <c r="AM64" s="24">
        <f t="shared" si="5"/>
        <v>98.044692737430168</v>
      </c>
      <c r="AO64" s="20">
        <f>MEDIAN(AO54:AO62)</f>
        <v>216</v>
      </c>
      <c r="AP64" s="24">
        <f>MEDIAN(AP54:AP62)</f>
        <v>126</v>
      </c>
      <c r="AZ64" s="254" t="s">
        <v>385</v>
      </c>
      <c r="BA64" s="60">
        <f>_xlfn.STDEV.S(BA70:BA86)</f>
        <v>14.678619866673891</v>
      </c>
      <c r="BB64" s="60">
        <f>_xlfn.STDEV.S(BB70:BB86)</f>
        <v>8.697594707430726</v>
      </c>
      <c r="BC64" s="60"/>
      <c r="BD64" s="60">
        <f>_xlfn.STDEV.S(BD70:BD86)</f>
        <v>7.9579016248641787</v>
      </c>
      <c r="BE64" s="60">
        <f>_xlfn.STDEV.S(BE70:BE86)</f>
        <v>8.6044591638153349</v>
      </c>
      <c r="BF64" s="24"/>
      <c r="BH64" s="254" t="s">
        <v>387</v>
      </c>
      <c r="BI64" s="60">
        <v>2.1646709999999998</v>
      </c>
      <c r="BJ64" s="18">
        <v>1.179114</v>
      </c>
      <c r="BK64" s="18"/>
      <c r="BL64" s="18">
        <v>0.60501819999999995</v>
      </c>
      <c r="BM64" s="207">
        <v>2.9318580000000001</v>
      </c>
    </row>
    <row r="65" spans="2:71" ht="15.75">
      <c r="B65" s="187">
        <v>-23.185250752305745</v>
      </c>
      <c r="C65" s="188">
        <v>0.49076539220482596</v>
      </c>
      <c r="D65" s="6"/>
      <c r="E65" s="188">
        <v>-13.771622573690106</v>
      </c>
      <c r="F65" s="188">
        <v>-4.410464814819866</v>
      </c>
      <c r="G65" s="6"/>
      <c r="H65" s="188">
        <v>15.109516368746608</v>
      </c>
      <c r="I65" s="189">
        <v>18.190705233990283</v>
      </c>
      <c r="K65" s="81"/>
      <c r="L65" s="65" t="s">
        <v>332</v>
      </c>
      <c r="M65" s="67">
        <v>27</v>
      </c>
      <c r="N65" s="67">
        <v>198</v>
      </c>
      <c r="O65" s="67">
        <v>46</v>
      </c>
      <c r="P65" s="6"/>
      <c r="Q65" s="6">
        <f t="shared" si="0"/>
        <v>88</v>
      </c>
      <c r="R65" s="6">
        <f t="shared" si="1"/>
        <v>23.232323232323232</v>
      </c>
      <c r="S65" s="6"/>
      <c r="T65" s="6"/>
      <c r="U65" s="6"/>
      <c r="V65" s="6" t="s">
        <v>362</v>
      </c>
      <c r="W65" s="6">
        <v>1</v>
      </c>
      <c r="X65" s="6">
        <v>56</v>
      </c>
      <c r="Y65" s="6">
        <v>33</v>
      </c>
      <c r="Z65" s="6"/>
      <c r="AA65" s="6">
        <f t="shared" si="2"/>
        <v>98.245614035087712</v>
      </c>
      <c r="AB65" s="6">
        <f t="shared" si="3"/>
        <v>58.928571428571431</v>
      </c>
      <c r="AC65" s="6"/>
      <c r="AD65" s="6"/>
      <c r="AE65" s="6"/>
      <c r="AF65" s="6"/>
      <c r="AG65" s="65" t="s">
        <v>349</v>
      </c>
      <c r="AH65" s="67">
        <v>119</v>
      </c>
      <c r="AI65" s="67">
        <v>100</v>
      </c>
      <c r="AJ65" s="67">
        <v>97</v>
      </c>
      <c r="AK65" s="6"/>
      <c r="AL65" s="6">
        <f t="shared" si="4"/>
        <v>45.662100456621005</v>
      </c>
      <c r="AM65" s="24">
        <f t="shared" si="5"/>
        <v>97</v>
      </c>
      <c r="AO65" s="20" t="s">
        <v>719</v>
      </c>
      <c r="AP65" s="24"/>
      <c r="AZ65" s="157" t="s">
        <v>112</v>
      </c>
      <c r="BA65" s="158">
        <f>COUNT(BA70:BA86)</f>
        <v>17</v>
      </c>
      <c r="BB65" s="158">
        <f>COUNT(BB70:BB86)</f>
        <v>17</v>
      </c>
      <c r="BC65" s="158"/>
      <c r="BD65" s="158">
        <f>COUNT(BD70:BD86)</f>
        <v>15</v>
      </c>
      <c r="BE65" s="158">
        <f>COUNT(BE70:BE86)</f>
        <v>15</v>
      </c>
      <c r="BF65" s="16"/>
      <c r="BH65" s="257" t="s">
        <v>113</v>
      </c>
      <c r="BI65" s="258">
        <v>1</v>
      </c>
      <c r="BJ65" s="84">
        <v>0.99990000000000001</v>
      </c>
      <c r="BK65" s="84"/>
      <c r="BL65" s="84">
        <v>0.36445</v>
      </c>
      <c r="BM65" s="181">
        <v>1</v>
      </c>
    </row>
    <row r="66" spans="2:71" ht="15.75">
      <c r="B66" s="187">
        <v>-28.243533153595713</v>
      </c>
      <c r="C66" s="188">
        <v>-8.6737025612716465</v>
      </c>
      <c r="D66" s="6"/>
      <c r="E66" s="188">
        <v>-0.16824260673651636</v>
      </c>
      <c r="F66" s="188">
        <v>9.7741927988297519</v>
      </c>
      <c r="G66" s="6"/>
      <c r="H66" s="188">
        <v>22.224477736148202</v>
      </c>
      <c r="I66" s="189">
        <v>16.97922294076767</v>
      </c>
      <c r="K66" s="81"/>
      <c r="L66" s="65" t="s">
        <v>333</v>
      </c>
      <c r="M66" s="67">
        <v>42</v>
      </c>
      <c r="N66" s="67">
        <v>184</v>
      </c>
      <c r="O66" s="67">
        <v>77</v>
      </c>
      <c r="P66" s="6"/>
      <c r="Q66" s="6">
        <f t="shared" si="0"/>
        <v>81.415929203539832</v>
      </c>
      <c r="R66" s="6">
        <f t="shared" si="1"/>
        <v>41.847826086956523</v>
      </c>
      <c r="S66" s="6"/>
      <c r="T66" s="6"/>
      <c r="U66" s="6"/>
      <c r="V66" s="6" t="s">
        <v>369</v>
      </c>
      <c r="W66" s="6">
        <v>0</v>
      </c>
      <c r="X66" s="6">
        <v>64</v>
      </c>
      <c r="Y66" s="6">
        <v>38</v>
      </c>
      <c r="Z66" s="6"/>
      <c r="AA66" s="6">
        <f t="shared" si="2"/>
        <v>100</v>
      </c>
      <c r="AB66" s="6">
        <f t="shared" si="3"/>
        <v>59.375</v>
      </c>
      <c r="AC66" s="6"/>
      <c r="AD66" s="6"/>
      <c r="AE66" s="6"/>
      <c r="AF66" s="6"/>
      <c r="AG66" s="65" t="s">
        <v>350</v>
      </c>
      <c r="AH66" s="67">
        <v>9</v>
      </c>
      <c r="AI66" s="67">
        <v>151</v>
      </c>
      <c r="AJ66" s="67">
        <v>151</v>
      </c>
      <c r="AK66" s="6"/>
      <c r="AL66" s="6">
        <f t="shared" si="4"/>
        <v>94.375</v>
      </c>
      <c r="AM66" s="24">
        <f t="shared" si="5"/>
        <v>100</v>
      </c>
      <c r="AO66" s="20">
        <f>_xlfn.QUARTILE.INC(AO54:AO62,1)</f>
        <v>166</v>
      </c>
      <c r="AP66" s="24">
        <f>_xlfn.QUARTILE.INC(AP54:AP62,1)</f>
        <v>106</v>
      </c>
      <c r="BH66" s="19"/>
      <c r="BI66" s="19"/>
      <c r="BJ66" s="19"/>
      <c r="BK66" s="19"/>
      <c r="BL66" s="19"/>
      <c r="BM66" s="19"/>
    </row>
    <row r="67" spans="2:71" ht="15.75">
      <c r="B67" s="187">
        <v>-22.064908566810569</v>
      </c>
      <c r="C67" s="188">
        <v>-3.3963290325872761</v>
      </c>
      <c r="D67" s="6"/>
      <c r="E67" s="188">
        <v>-10.516255604358934</v>
      </c>
      <c r="F67" s="188">
        <v>1.3928076420969107</v>
      </c>
      <c r="G67" s="6"/>
      <c r="H67" s="188">
        <v>16.417879524321599</v>
      </c>
      <c r="I67" s="189">
        <v>19.138930427579851</v>
      </c>
      <c r="K67" s="20"/>
      <c r="L67" s="65" t="s">
        <v>334</v>
      </c>
      <c r="M67" s="67">
        <v>254</v>
      </c>
      <c r="N67" s="67">
        <v>251</v>
      </c>
      <c r="O67" s="67">
        <v>53</v>
      </c>
      <c r="P67" s="6"/>
      <c r="Q67" s="6">
        <f t="shared" si="0"/>
        <v>49.702970297029701</v>
      </c>
      <c r="R67" s="6">
        <f t="shared" si="1"/>
        <v>21.115537848605577</v>
      </c>
      <c r="S67" s="6"/>
      <c r="T67" s="6"/>
      <c r="U67" s="6"/>
      <c r="V67" s="6" t="s">
        <v>370</v>
      </c>
      <c r="W67" s="6">
        <v>1</v>
      </c>
      <c r="X67" s="6">
        <v>160</v>
      </c>
      <c r="Y67" s="6">
        <v>87</v>
      </c>
      <c r="Z67" s="6"/>
      <c r="AA67" s="6">
        <f t="shared" si="2"/>
        <v>99.378881987577643</v>
      </c>
      <c r="AB67" s="6">
        <f t="shared" si="3"/>
        <v>54.374999999999993</v>
      </c>
      <c r="AC67" s="6"/>
      <c r="AD67" s="6"/>
      <c r="AE67" s="6"/>
      <c r="AF67" s="6"/>
      <c r="AG67" s="65" t="s">
        <v>351</v>
      </c>
      <c r="AH67" s="67">
        <v>17</v>
      </c>
      <c r="AI67" s="67">
        <v>318</v>
      </c>
      <c r="AJ67" s="67">
        <v>298</v>
      </c>
      <c r="AK67" s="6"/>
      <c r="AL67" s="6">
        <f t="shared" si="4"/>
        <v>94.925373134328368</v>
      </c>
      <c r="AM67" s="24">
        <f t="shared" si="5"/>
        <v>93.710691823899367</v>
      </c>
      <c r="AO67" s="20" t="s">
        <v>720</v>
      </c>
      <c r="AP67" s="24"/>
      <c r="AZ67" s="259"/>
      <c r="BA67" s="285" t="s">
        <v>867</v>
      </c>
      <c r="BB67" s="285"/>
      <c r="BC67" s="285"/>
      <c r="BD67" s="285"/>
      <c r="BE67" s="285"/>
      <c r="BF67" s="285"/>
      <c r="BG67" s="285"/>
      <c r="BH67" s="286"/>
    </row>
    <row r="68" spans="2:71" ht="15.75">
      <c r="B68" s="187">
        <v>-9.7455366709104965</v>
      </c>
      <c r="C68" s="188">
        <v>4.2600125884506284</v>
      </c>
      <c r="D68" s="6"/>
      <c r="E68" s="188">
        <v>2.691158708259489</v>
      </c>
      <c r="F68" s="188">
        <v>12.35085113323241</v>
      </c>
      <c r="G68" s="6"/>
      <c r="H68" s="188">
        <v>21.94029387012008</v>
      </c>
      <c r="I68" s="189">
        <v>22.863432167043953</v>
      </c>
      <c r="K68" s="20"/>
      <c r="L68" s="65" t="s">
        <v>335</v>
      </c>
      <c r="M68" s="67">
        <v>231</v>
      </c>
      <c r="N68" s="67">
        <v>124</v>
      </c>
      <c r="O68" s="67">
        <v>22</v>
      </c>
      <c r="P68" s="6"/>
      <c r="Q68" s="6">
        <f t="shared" si="0"/>
        <v>34.929577464788728</v>
      </c>
      <c r="R68" s="6">
        <f t="shared" si="1"/>
        <v>17.741935483870968</v>
      </c>
      <c r="S68" s="6"/>
      <c r="T68" s="6"/>
      <c r="U68" s="6"/>
      <c r="V68" s="6" t="s">
        <v>371</v>
      </c>
      <c r="W68" s="6">
        <v>0</v>
      </c>
      <c r="X68" s="6">
        <v>177</v>
      </c>
      <c r="Y68" s="6">
        <v>93</v>
      </c>
      <c r="Z68" s="6"/>
      <c r="AA68" s="6">
        <f t="shared" si="2"/>
        <v>100</v>
      </c>
      <c r="AB68" s="6">
        <f t="shared" si="3"/>
        <v>52.542372881355938</v>
      </c>
      <c r="AC68" s="6"/>
      <c r="AD68" s="6"/>
      <c r="AE68" s="6"/>
      <c r="AF68" s="6"/>
      <c r="AG68" s="65" t="s">
        <v>352</v>
      </c>
      <c r="AH68" s="67">
        <v>14</v>
      </c>
      <c r="AI68" s="67">
        <v>164</v>
      </c>
      <c r="AJ68" s="67">
        <v>156</v>
      </c>
      <c r="AK68" s="6"/>
      <c r="AL68" s="6">
        <f t="shared" si="4"/>
        <v>92.134831460674164</v>
      </c>
      <c r="AM68" s="24">
        <f t="shared" si="5"/>
        <v>95.121951219512198</v>
      </c>
      <c r="AO68" s="15">
        <f>_xlfn.QUARTILE.INC(AO54:AO62,3)</f>
        <v>244</v>
      </c>
      <c r="AP68" s="16">
        <f>_xlfn.QUARTILE.INC(AP54:AP62,3)</f>
        <v>150</v>
      </c>
      <c r="AZ68" s="20"/>
      <c r="BA68" s="61" t="s">
        <v>396</v>
      </c>
      <c r="BB68" s="6"/>
      <c r="BC68" s="6"/>
      <c r="BD68" s="77" t="s">
        <v>397</v>
      </c>
      <c r="BE68" s="6"/>
      <c r="BF68" s="6"/>
      <c r="BG68" s="77"/>
      <c r="BH68" s="24"/>
    </row>
    <row r="69" spans="2:71" ht="30.75">
      <c r="B69" s="187">
        <v>-15.783902224656057</v>
      </c>
      <c r="C69" s="188">
        <v>4.5001490401699273</v>
      </c>
      <c r="D69" s="6"/>
      <c r="E69" s="188">
        <v>-2.3323168838852606</v>
      </c>
      <c r="F69" s="188">
        <v>5.4051163676750962</v>
      </c>
      <c r="G69" s="6"/>
      <c r="H69" s="188">
        <v>5.4907833870481717</v>
      </c>
      <c r="I69" s="189">
        <v>8.5439303863614295</v>
      </c>
      <c r="K69" s="20"/>
      <c r="L69" s="65" t="s">
        <v>336</v>
      </c>
      <c r="M69" s="67">
        <v>104</v>
      </c>
      <c r="N69" s="67">
        <v>228</v>
      </c>
      <c r="O69" s="67">
        <v>42</v>
      </c>
      <c r="P69" s="6"/>
      <c r="Q69" s="6">
        <f t="shared" si="0"/>
        <v>68.674698795180717</v>
      </c>
      <c r="R69" s="6">
        <f t="shared" si="1"/>
        <v>18.421052631578945</v>
      </c>
      <c r="S69" s="6"/>
      <c r="T69" s="6"/>
      <c r="U69" s="6"/>
      <c r="V69" s="6" t="s">
        <v>372</v>
      </c>
      <c r="W69" s="6">
        <v>5</v>
      </c>
      <c r="X69" s="6">
        <v>1579</v>
      </c>
      <c r="Y69" s="6">
        <v>46</v>
      </c>
      <c r="Z69" s="6"/>
      <c r="AA69" s="6">
        <f t="shared" si="2"/>
        <v>99.684343434343432</v>
      </c>
      <c r="AB69" s="6">
        <f t="shared" si="3"/>
        <v>2.9132362254591513</v>
      </c>
      <c r="AC69" s="6"/>
      <c r="AD69" s="6"/>
      <c r="AE69" s="6"/>
      <c r="AF69" s="6"/>
      <c r="AG69" s="65" t="s">
        <v>353</v>
      </c>
      <c r="AH69" s="67">
        <v>11</v>
      </c>
      <c r="AI69" s="67">
        <v>208</v>
      </c>
      <c r="AJ69" s="67">
        <v>207</v>
      </c>
      <c r="AK69" s="6"/>
      <c r="AL69" s="6">
        <f t="shared" si="4"/>
        <v>94.977168949771681</v>
      </c>
      <c r="AM69" s="24">
        <f t="shared" si="5"/>
        <v>99.519230769230774</v>
      </c>
      <c r="AZ69" s="20"/>
      <c r="BA69" s="30" t="s">
        <v>382</v>
      </c>
      <c r="BB69" s="30" t="s">
        <v>383</v>
      </c>
      <c r="BC69" s="11"/>
      <c r="BD69" s="30" t="s">
        <v>382</v>
      </c>
      <c r="BE69" s="30" t="s">
        <v>383</v>
      </c>
      <c r="BF69" s="11"/>
      <c r="BG69" s="30"/>
      <c r="BH69" s="31"/>
    </row>
    <row r="70" spans="2:71" ht="15.75">
      <c r="B70" s="187">
        <v>-27.693978107477463</v>
      </c>
      <c r="C70" s="188">
        <v>-5.7112480084562502</v>
      </c>
      <c r="D70" s="6"/>
      <c r="E70" s="188">
        <v>14.353953037602198</v>
      </c>
      <c r="F70" s="188">
        <v>8.2530417540535161</v>
      </c>
      <c r="G70" s="6"/>
      <c r="H70" s="6"/>
      <c r="I70" s="24"/>
      <c r="K70" s="20"/>
      <c r="L70" s="65" t="s">
        <v>337</v>
      </c>
      <c r="M70" s="67">
        <v>135</v>
      </c>
      <c r="N70" s="67">
        <v>161</v>
      </c>
      <c r="O70" s="67">
        <v>31</v>
      </c>
      <c r="P70" s="6"/>
      <c r="Q70" s="6">
        <f t="shared" si="0"/>
        <v>54.391891891891895</v>
      </c>
      <c r="R70" s="6">
        <f t="shared" si="1"/>
        <v>19.254658385093169</v>
      </c>
      <c r="S70" s="6"/>
      <c r="T70" s="6"/>
      <c r="U70" s="6"/>
      <c r="V70" s="6" t="s">
        <v>373</v>
      </c>
      <c r="W70" s="6">
        <v>25</v>
      </c>
      <c r="X70" s="6">
        <v>983</v>
      </c>
      <c r="Y70" s="6">
        <v>34</v>
      </c>
      <c r="Z70" s="6"/>
      <c r="AA70" s="6">
        <f t="shared" si="2"/>
        <v>97.519841269841265</v>
      </c>
      <c r="AB70" s="6">
        <f t="shared" si="3"/>
        <v>3.4587995930824009</v>
      </c>
      <c r="AC70" s="6"/>
      <c r="AD70" s="6"/>
      <c r="AE70" s="6"/>
      <c r="AF70" s="6"/>
      <c r="AG70" s="65" t="s">
        <v>354</v>
      </c>
      <c r="AH70" s="67">
        <v>73</v>
      </c>
      <c r="AI70" s="67">
        <v>49</v>
      </c>
      <c r="AJ70" s="67">
        <v>49</v>
      </c>
      <c r="AK70" s="6"/>
      <c r="AL70" s="6">
        <f t="shared" si="4"/>
        <v>40.16393442622951</v>
      </c>
      <c r="AM70" s="24">
        <f t="shared" si="5"/>
        <v>100</v>
      </c>
      <c r="AZ70" s="20"/>
      <c r="BA70" s="188">
        <v>1.9729451656529662</v>
      </c>
      <c r="BB70" s="188">
        <v>8.5177584030574707</v>
      </c>
      <c r="BC70" s="6"/>
      <c r="BD70" s="188">
        <v>-24.134784447274185</v>
      </c>
      <c r="BE70" s="188">
        <v>-25.279913680122995</v>
      </c>
      <c r="BF70" s="6"/>
      <c r="BG70" s="6"/>
      <c r="BH70" s="24"/>
    </row>
    <row r="71" spans="2:71" ht="15.75">
      <c r="B71" s="20"/>
      <c r="C71" s="6"/>
      <c r="D71" s="6"/>
      <c r="E71" s="6"/>
      <c r="F71" s="6"/>
      <c r="G71" s="6"/>
      <c r="H71" s="6"/>
      <c r="I71" s="24"/>
      <c r="K71" s="20"/>
      <c r="L71" s="65" t="s">
        <v>338</v>
      </c>
      <c r="M71" s="67">
        <v>75</v>
      </c>
      <c r="N71" s="67">
        <v>97</v>
      </c>
      <c r="O71" s="67">
        <v>11</v>
      </c>
      <c r="P71" s="6"/>
      <c r="Q71" s="6">
        <f t="shared" si="0"/>
        <v>56.395348837209305</v>
      </c>
      <c r="R71" s="6">
        <f t="shared" si="1"/>
        <v>11.340206185567011</v>
      </c>
      <c r="S71" s="6"/>
      <c r="T71" s="6"/>
      <c r="U71" s="6"/>
      <c r="V71" s="6" t="s">
        <v>374</v>
      </c>
      <c r="W71" s="6">
        <v>3</v>
      </c>
      <c r="X71" s="6">
        <v>887</v>
      </c>
      <c r="Y71" s="6">
        <v>133</v>
      </c>
      <c r="Z71" s="6"/>
      <c r="AA71" s="6">
        <f t="shared" si="2"/>
        <v>99.662921348314597</v>
      </c>
      <c r="AB71" s="6">
        <f t="shared" si="3"/>
        <v>14.994363021420517</v>
      </c>
      <c r="AC71" s="6"/>
      <c r="AD71" s="6"/>
      <c r="AE71" s="6"/>
      <c r="AF71" s="6"/>
      <c r="AG71" s="65" t="s">
        <v>355</v>
      </c>
      <c r="AH71" s="67">
        <v>38</v>
      </c>
      <c r="AI71" s="67">
        <v>15</v>
      </c>
      <c r="AJ71" s="67">
        <v>15</v>
      </c>
      <c r="AK71" s="6"/>
      <c r="AL71" s="6">
        <f t="shared" si="4"/>
        <v>28.30188679245283</v>
      </c>
      <c r="AM71" s="24">
        <f t="shared" si="5"/>
        <v>100</v>
      </c>
      <c r="AZ71" s="20"/>
      <c r="BA71" s="188">
        <v>-16.789966912931128</v>
      </c>
      <c r="BB71" s="188">
        <v>3.9145207718665844</v>
      </c>
      <c r="BC71" s="6"/>
      <c r="BD71" s="188">
        <v>-24.120392677223833</v>
      </c>
      <c r="BE71" s="188">
        <v>-27.258857438859145</v>
      </c>
      <c r="BF71" s="6"/>
      <c r="BG71" s="6"/>
      <c r="BH71" s="24"/>
    </row>
    <row r="72" spans="2:71" ht="15.75">
      <c r="B72" s="341" t="s">
        <v>776</v>
      </c>
      <c r="C72" s="338"/>
      <c r="D72" s="338"/>
      <c r="E72" s="338"/>
      <c r="F72" s="338"/>
      <c r="G72" s="338"/>
      <c r="H72" s="338"/>
      <c r="I72" s="340"/>
      <c r="K72" s="20"/>
      <c r="L72" s="65" t="s">
        <v>339</v>
      </c>
      <c r="M72" s="67">
        <v>176</v>
      </c>
      <c r="N72" s="67">
        <v>284</v>
      </c>
      <c r="O72" s="67">
        <v>97</v>
      </c>
      <c r="P72" s="6"/>
      <c r="Q72" s="6">
        <f t="shared" si="0"/>
        <v>61.739130434782609</v>
      </c>
      <c r="R72" s="6">
        <f t="shared" si="1"/>
        <v>34.154929577464785</v>
      </c>
      <c r="S72" s="6"/>
      <c r="T72" s="6"/>
      <c r="U72" s="6"/>
      <c r="V72" s="6" t="s">
        <v>375</v>
      </c>
      <c r="W72" s="6">
        <v>36</v>
      </c>
      <c r="X72" s="6">
        <v>553</v>
      </c>
      <c r="Y72" s="6">
        <v>169</v>
      </c>
      <c r="Z72" s="6"/>
      <c r="AA72" s="6">
        <f t="shared" si="2"/>
        <v>93.887945670628184</v>
      </c>
      <c r="AB72" s="6">
        <f t="shared" si="3"/>
        <v>30.560578661844485</v>
      </c>
      <c r="AC72" s="6"/>
      <c r="AD72" s="6"/>
      <c r="AE72" s="6"/>
      <c r="AF72" s="6"/>
      <c r="AG72" s="65" t="s">
        <v>356</v>
      </c>
      <c r="AH72" s="67">
        <v>33</v>
      </c>
      <c r="AI72" s="67">
        <v>58</v>
      </c>
      <c r="AJ72" s="67">
        <v>57</v>
      </c>
      <c r="AK72" s="6"/>
      <c r="AL72" s="6">
        <f t="shared" si="4"/>
        <v>63.73626373626373</v>
      </c>
      <c r="AM72" s="24">
        <f t="shared" si="5"/>
        <v>98.275862068965509</v>
      </c>
      <c r="AZ72" s="20"/>
      <c r="BA72" s="188">
        <v>-20.291210707649931</v>
      </c>
      <c r="BB72" s="188">
        <v>0.43073076929776039</v>
      </c>
      <c r="BC72" s="6"/>
      <c r="BD72" s="188">
        <v>-37.669374333191698</v>
      </c>
      <c r="BE72" s="188">
        <v>-39.691838810342375</v>
      </c>
      <c r="BF72" s="6"/>
      <c r="BG72" s="6"/>
      <c r="BH72" s="24"/>
      <c r="BS72"/>
    </row>
    <row r="73" spans="2:71" ht="15.75">
      <c r="B73" s="294" t="s">
        <v>410</v>
      </c>
      <c r="C73" s="295"/>
      <c r="D73" s="295"/>
      <c r="E73" s="295"/>
      <c r="F73" s="295"/>
      <c r="G73" s="295"/>
      <c r="H73" s="295"/>
      <c r="I73" s="334"/>
      <c r="K73" s="20"/>
      <c r="L73" s="65" t="s">
        <v>340</v>
      </c>
      <c r="M73" s="67">
        <v>115</v>
      </c>
      <c r="N73" s="67">
        <v>269</v>
      </c>
      <c r="O73" s="67">
        <v>93</v>
      </c>
      <c r="P73" s="6"/>
      <c r="Q73" s="6">
        <f t="shared" si="0"/>
        <v>70.052083333333343</v>
      </c>
      <c r="R73" s="6">
        <f t="shared" si="1"/>
        <v>34.572490706319705</v>
      </c>
      <c r="S73" s="6"/>
      <c r="T73" s="6"/>
      <c r="U73" s="6"/>
      <c r="V73" s="6" t="s">
        <v>376</v>
      </c>
      <c r="W73" s="6">
        <v>0</v>
      </c>
      <c r="X73" s="6">
        <v>104</v>
      </c>
      <c r="Y73" s="6">
        <v>14</v>
      </c>
      <c r="Z73" s="6"/>
      <c r="AA73" s="6">
        <f t="shared" si="2"/>
        <v>100</v>
      </c>
      <c r="AB73" s="6">
        <f t="shared" si="3"/>
        <v>13.461538461538462</v>
      </c>
      <c r="AC73" s="6"/>
      <c r="AD73" s="6"/>
      <c r="AE73" s="6"/>
      <c r="AF73" s="6"/>
      <c r="AG73" s="65" t="s">
        <v>357</v>
      </c>
      <c r="AH73" s="67">
        <v>28</v>
      </c>
      <c r="AI73" s="67">
        <v>57</v>
      </c>
      <c r="AJ73" s="67">
        <v>55</v>
      </c>
      <c r="AK73" s="6"/>
      <c r="AL73" s="6">
        <f t="shared" si="4"/>
        <v>67.058823529411754</v>
      </c>
      <c r="AM73" s="24">
        <f t="shared" si="5"/>
        <v>96.491228070175438</v>
      </c>
      <c r="AZ73" s="20"/>
      <c r="BA73" s="188">
        <v>-21.052397200569786</v>
      </c>
      <c r="BB73" s="188">
        <v>0.89006500612791806</v>
      </c>
      <c r="BC73" s="6"/>
      <c r="BD73" s="188">
        <v>-10.312122912508782</v>
      </c>
      <c r="BE73" s="188">
        <v>-10.961672166838726</v>
      </c>
      <c r="BF73" s="6"/>
      <c r="BG73" s="6"/>
      <c r="BH73" s="24"/>
      <c r="BS73"/>
    </row>
    <row r="74" spans="2:71" ht="15.75">
      <c r="B74" s="185" t="s">
        <v>379</v>
      </c>
      <c r="C74" s="183" t="s">
        <v>380</v>
      </c>
      <c r="D74" s="182"/>
      <c r="E74" s="183" t="s">
        <v>379</v>
      </c>
      <c r="F74" s="183" t="s">
        <v>380</v>
      </c>
      <c r="G74" s="182"/>
      <c r="H74" s="183" t="s">
        <v>379</v>
      </c>
      <c r="I74" s="184" t="s">
        <v>380</v>
      </c>
      <c r="K74" s="20"/>
      <c r="L74" s="65" t="s">
        <v>341</v>
      </c>
      <c r="M74" s="67">
        <v>61</v>
      </c>
      <c r="N74" s="67">
        <v>133</v>
      </c>
      <c r="O74" s="67">
        <v>51</v>
      </c>
      <c r="P74" s="6"/>
      <c r="Q74" s="6">
        <f t="shared" si="0"/>
        <v>68.55670103092784</v>
      </c>
      <c r="R74" s="6">
        <f t="shared" si="1"/>
        <v>38.345864661654133</v>
      </c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5" t="s">
        <v>358</v>
      </c>
      <c r="AH74" s="67">
        <v>63</v>
      </c>
      <c r="AI74" s="67">
        <v>40</v>
      </c>
      <c r="AJ74" s="6">
        <v>39</v>
      </c>
      <c r="AK74" s="6"/>
      <c r="AL74" s="6">
        <f t="shared" si="4"/>
        <v>38.834951456310677</v>
      </c>
      <c r="AM74" s="24">
        <f t="shared" si="5"/>
        <v>97.5</v>
      </c>
      <c r="AZ74" s="20"/>
      <c r="BA74" s="188">
        <v>-13.952327205082524</v>
      </c>
      <c r="BB74" s="188">
        <v>4.5733114867542515</v>
      </c>
      <c r="BC74" s="6"/>
      <c r="BD74" s="188">
        <v>-11.474190510628475</v>
      </c>
      <c r="BE74" s="188">
        <v>-11.440228513670611</v>
      </c>
      <c r="BF74" s="6"/>
      <c r="BG74" s="6"/>
      <c r="BH74" s="24"/>
      <c r="BS74"/>
    </row>
    <row r="75" spans="2:71" ht="15.75">
      <c r="B75" s="187">
        <v>0</v>
      </c>
      <c r="C75" s="188">
        <v>1</v>
      </c>
      <c r="D75" s="6"/>
      <c r="E75" s="188">
        <v>0</v>
      </c>
      <c r="F75" s="188">
        <v>1</v>
      </c>
      <c r="G75" s="6"/>
      <c r="H75" s="188">
        <v>1</v>
      </c>
      <c r="I75" s="189">
        <v>1</v>
      </c>
      <c r="K75" s="15"/>
      <c r="L75" s="17"/>
      <c r="M75" s="17"/>
      <c r="N75" s="17"/>
      <c r="O75" s="17"/>
      <c r="P75" s="83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84"/>
      <c r="AF75" s="17"/>
      <c r="AG75" s="17"/>
      <c r="AH75" s="17"/>
      <c r="AI75" s="17"/>
      <c r="AJ75" s="17"/>
      <c r="AK75" s="17"/>
      <c r="AL75" s="17"/>
      <c r="AM75" s="16"/>
      <c r="AZ75" s="20"/>
      <c r="BA75" s="188">
        <v>-17.755952046806666</v>
      </c>
      <c r="BB75" s="188">
        <v>5.854412988749373</v>
      </c>
      <c r="BC75" s="6"/>
      <c r="BD75" s="188">
        <v>-17.151924359931822</v>
      </c>
      <c r="BE75" s="188">
        <v>-17.736155506138033</v>
      </c>
      <c r="BF75" s="6"/>
      <c r="BG75" s="6"/>
      <c r="BH75" s="24"/>
      <c r="BS75"/>
    </row>
    <row r="76" spans="2:71" ht="15.75">
      <c r="B76" s="187">
        <v>-1</v>
      </c>
      <c r="C76" s="188">
        <v>0</v>
      </c>
      <c r="D76" s="6"/>
      <c r="E76" s="188">
        <v>0</v>
      </c>
      <c r="F76" s="188">
        <v>1</v>
      </c>
      <c r="G76" s="6"/>
      <c r="H76" s="188">
        <v>1</v>
      </c>
      <c r="I76" s="189">
        <v>1</v>
      </c>
      <c r="AE76" s="19"/>
      <c r="AZ76" s="20"/>
      <c r="BA76" s="188">
        <v>29.700571874050503</v>
      </c>
      <c r="BB76" s="188">
        <v>31.903205279881675</v>
      </c>
      <c r="BC76" s="6"/>
      <c r="BD76" s="188">
        <v>-30.095444987662798</v>
      </c>
      <c r="BE76" s="188">
        <v>-34.002305490597017</v>
      </c>
      <c r="BF76" s="6"/>
      <c r="BG76" s="6"/>
      <c r="BH76" s="24"/>
      <c r="BS76"/>
    </row>
    <row r="77" spans="2:71" ht="15.75">
      <c r="B77" s="187">
        <v>-1</v>
      </c>
      <c r="C77" s="188">
        <v>0</v>
      </c>
      <c r="D77" s="6"/>
      <c r="E77" s="188">
        <v>1</v>
      </c>
      <c r="F77" s="188">
        <v>1</v>
      </c>
      <c r="G77" s="6"/>
      <c r="H77" s="188">
        <v>1</v>
      </c>
      <c r="I77" s="189">
        <v>1</v>
      </c>
      <c r="AE77" s="19"/>
      <c r="AG77" s="68"/>
      <c r="AZ77" s="20"/>
      <c r="BA77" s="188">
        <v>-7.658151714671205</v>
      </c>
      <c r="BB77" s="188">
        <v>5.6849486072037534</v>
      </c>
      <c r="BC77" s="6"/>
      <c r="BD77" s="188">
        <v>-11.539863648375105</v>
      </c>
      <c r="BE77" s="188">
        <v>-14.885303467375165</v>
      </c>
      <c r="BF77" s="6"/>
      <c r="BG77" s="6"/>
      <c r="BH77" s="24"/>
      <c r="BS77"/>
    </row>
    <row r="78" spans="2:71" ht="15.75">
      <c r="B78" s="187">
        <v>-1</v>
      </c>
      <c r="C78" s="188">
        <v>0</v>
      </c>
      <c r="D78" s="6"/>
      <c r="E78" s="188">
        <v>0</v>
      </c>
      <c r="F78" s="188">
        <v>0</v>
      </c>
      <c r="G78" s="6"/>
      <c r="H78" s="188">
        <v>1</v>
      </c>
      <c r="I78" s="189">
        <v>1</v>
      </c>
      <c r="AE78" s="19"/>
      <c r="AZ78" s="20"/>
      <c r="BA78" s="188">
        <v>-18.007564815941155</v>
      </c>
      <c r="BB78" s="188">
        <v>-2.6389022630358969</v>
      </c>
      <c r="BC78" s="6"/>
      <c r="BD78" s="188">
        <v>-9.1201725337197495</v>
      </c>
      <c r="BE78" s="188">
        <v>-9.5410167111468951</v>
      </c>
      <c r="BF78" s="6"/>
      <c r="BG78" s="6"/>
      <c r="BH78" s="24"/>
      <c r="BS78"/>
    </row>
    <row r="79" spans="2:71" ht="15.75">
      <c r="B79" s="187">
        <v>-1</v>
      </c>
      <c r="C79" s="188">
        <v>0</v>
      </c>
      <c r="D79" s="6"/>
      <c r="E79" s="188">
        <v>1</v>
      </c>
      <c r="F79" s="188">
        <v>1</v>
      </c>
      <c r="G79" s="6"/>
      <c r="H79" s="188">
        <v>1</v>
      </c>
      <c r="I79" s="189">
        <v>1</v>
      </c>
      <c r="AE79" s="19"/>
      <c r="AZ79" s="20"/>
      <c r="BA79" s="188">
        <v>-12.144721489522373</v>
      </c>
      <c r="BB79" s="188">
        <v>3.8410802783918148</v>
      </c>
      <c r="BC79" s="6"/>
      <c r="BD79" s="188">
        <v>-20.110482420944503</v>
      </c>
      <c r="BE79" s="188">
        <v>-26.721146403295542</v>
      </c>
      <c r="BF79" s="6"/>
      <c r="BG79" s="6"/>
      <c r="BH79" s="24"/>
      <c r="BS79"/>
    </row>
    <row r="80" spans="2:71" ht="15.75">
      <c r="B80" s="187">
        <v>-1</v>
      </c>
      <c r="C80" s="188">
        <v>0</v>
      </c>
      <c r="D80" s="6"/>
      <c r="E80" s="188">
        <v>0</v>
      </c>
      <c r="F80" s="188">
        <v>1</v>
      </c>
      <c r="G80" s="6"/>
      <c r="H80" s="188">
        <v>1</v>
      </c>
      <c r="I80" s="189">
        <v>1</v>
      </c>
      <c r="AE80" s="19"/>
      <c r="AZ80" s="20"/>
      <c r="BA80" s="188">
        <v>10.268388155062661</v>
      </c>
      <c r="BB80" s="188">
        <v>8.202894707923706</v>
      </c>
      <c r="BC80" s="6"/>
      <c r="BD80" s="188">
        <v>-21.540011370681356</v>
      </c>
      <c r="BE80" s="188">
        <v>-23.399095109859431</v>
      </c>
      <c r="BF80" s="6"/>
      <c r="BG80" s="6"/>
      <c r="BH80" s="24"/>
      <c r="BS80"/>
    </row>
    <row r="81" spans="2:71" ht="15.75">
      <c r="B81" s="187">
        <v>1</v>
      </c>
      <c r="C81" s="188">
        <v>1</v>
      </c>
      <c r="D81" s="6"/>
      <c r="E81" s="188">
        <v>-1</v>
      </c>
      <c r="F81" s="188">
        <v>0</v>
      </c>
      <c r="G81" s="6"/>
      <c r="H81" s="188">
        <v>1</v>
      </c>
      <c r="I81" s="189">
        <v>1</v>
      </c>
      <c r="AE81" s="19"/>
      <c r="AZ81" s="20"/>
      <c r="BA81" s="188">
        <v>-23.185250752305745</v>
      </c>
      <c r="BB81" s="188">
        <v>0.49076539220482596</v>
      </c>
      <c r="BC81" s="6"/>
      <c r="BD81" s="188">
        <v>-23.140648669107058</v>
      </c>
      <c r="BE81" s="188">
        <v>-23.946068905697071</v>
      </c>
      <c r="BF81" s="6"/>
      <c r="BG81" s="6"/>
      <c r="BH81" s="24"/>
      <c r="BS81"/>
    </row>
    <row r="82" spans="2:71" ht="15.75">
      <c r="B82" s="187">
        <v>0</v>
      </c>
      <c r="C82" s="188">
        <v>0</v>
      </c>
      <c r="D82" s="6"/>
      <c r="E82" s="188">
        <v>0</v>
      </c>
      <c r="F82" s="188">
        <v>1</v>
      </c>
      <c r="G82" s="6"/>
      <c r="H82" s="188">
        <v>1</v>
      </c>
      <c r="I82" s="189">
        <v>1</v>
      </c>
      <c r="AE82" s="19"/>
      <c r="AZ82" s="20"/>
      <c r="BA82" s="188">
        <v>-28.243533153595713</v>
      </c>
      <c r="BB82" s="188">
        <v>-8.6737025612716465</v>
      </c>
      <c r="BC82" s="6"/>
      <c r="BD82" s="188">
        <v>-18.408399319121951</v>
      </c>
      <c r="BE82" s="188">
        <v>-19.598115865394359</v>
      </c>
      <c r="BF82" s="6"/>
      <c r="BG82" s="6"/>
      <c r="BH82" s="24"/>
      <c r="BS82"/>
    </row>
    <row r="83" spans="2:71" ht="15.75">
      <c r="B83" s="187">
        <v>-1</v>
      </c>
      <c r="C83" s="188">
        <v>0</v>
      </c>
      <c r="D83" s="6"/>
      <c r="E83" s="188">
        <v>0</v>
      </c>
      <c r="F83" s="188">
        <v>1</v>
      </c>
      <c r="G83" s="6"/>
      <c r="H83" s="188">
        <v>1</v>
      </c>
      <c r="I83" s="189">
        <v>1</v>
      </c>
      <c r="AE83" s="19"/>
      <c r="AZ83" s="20"/>
      <c r="BA83" s="188">
        <v>-22.064908566810569</v>
      </c>
      <c r="BB83" s="188">
        <v>-3.3963290325872761</v>
      </c>
      <c r="BC83" s="6"/>
      <c r="BD83" s="188">
        <v>-12.783651312822995</v>
      </c>
      <c r="BE83" s="188">
        <v>-15.563914035986365</v>
      </c>
      <c r="BF83" s="6"/>
      <c r="BG83" s="6"/>
      <c r="BH83" s="24"/>
      <c r="BS83"/>
    </row>
    <row r="84" spans="2:71" ht="15.75">
      <c r="B84" s="187">
        <v>-1</v>
      </c>
      <c r="C84" s="188">
        <v>0</v>
      </c>
      <c r="D84" s="6"/>
      <c r="E84" s="188">
        <v>0</v>
      </c>
      <c r="F84" s="188">
        <v>1</v>
      </c>
      <c r="G84" s="6"/>
      <c r="H84" s="188">
        <v>1</v>
      </c>
      <c r="I84" s="189">
        <v>1</v>
      </c>
      <c r="AE84" s="19"/>
      <c r="AZ84" s="20"/>
      <c r="BA84" s="188">
        <v>-9.7455366709104965</v>
      </c>
      <c r="BB84" s="188">
        <v>4.2600125884506284</v>
      </c>
      <c r="BC84" s="6"/>
      <c r="BD84" s="188">
        <v>-22.982392598476842</v>
      </c>
      <c r="BE84" s="188">
        <v>-25.159801821551184</v>
      </c>
      <c r="BF84" s="6"/>
      <c r="BG84" s="6"/>
      <c r="BH84" s="24"/>
      <c r="BS84"/>
    </row>
    <row r="85" spans="2:71" ht="15.75">
      <c r="B85" s="187">
        <v>1</v>
      </c>
      <c r="C85" s="188">
        <v>1</v>
      </c>
      <c r="D85" s="6"/>
      <c r="E85" s="188">
        <v>0</v>
      </c>
      <c r="F85" s="188">
        <v>1</v>
      </c>
      <c r="G85" s="6"/>
      <c r="H85" s="188">
        <v>1</v>
      </c>
      <c r="I85" s="189">
        <v>1</v>
      </c>
      <c r="AE85" s="19"/>
      <c r="AZ85" s="20"/>
      <c r="BA85" s="188">
        <v>-15.783902224656057</v>
      </c>
      <c r="BB85" s="188">
        <v>4.5001490401699273</v>
      </c>
      <c r="BC85" s="6"/>
      <c r="BD85" s="6"/>
      <c r="BE85" s="6"/>
      <c r="BF85" s="6"/>
      <c r="BG85" s="6"/>
      <c r="BH85" s="24"/>
      <c r="BS85"/>
    </row>
    <row r="86" spans="2:71" ht="15.75">
      <c r="B86" s="187">
        <v>-1</v>
      </c>
      <c r="C86" s="188">
        <v>0</v>
      </c>
      <c r="D86" s="6"/>
      <c r="E86" s="188">
        <v>0</v>
      </c>
      <c r="F86" s="188">
        <v>0</v>
      </c>
      <c r="G86" s="6"/>
      <c r="H86" s="188">
        <v>1</v>
      </c>
      <c r="I86" s="189">
        <v>1</v>
      </c>
      <c r="AE86" s="19"/>
      <c r="AZ86" s="20"/>
      <c r="BA86" s="188">
        <v>-27.693978107477463</v>
      </c>
      <c r="BB86" s="188">
        <v>-5.7112480084562502</v>
      </c>
      <c r="BC86" s="6"/>
      <c r="BD86" s="6"/>
      <c r="BE86" s="6"/>
      <c r="BF86" s="6"/>
      <c r="BG86" s="6"/>
      <c r="BH86" s="24"/>
    </row>
    <row r="87" spans="2:71" ht="15.75">
      <c r="B87" s="187">
        <v>-1</v>
      </c>
      <c r="C87" s="188">
        <v>-1</v>
      </c>
      <c r="D87" s="6"/>
      <c r="E87" s="188">
        <v>1</v>
      </c>
      <c r="F87" s="188">
        <v>1</v>
      </c>
      <c r="G87" s="6"/>
      <c r="H87" s="188">
        <v>1</v>
      </c>
      <c r="I87" s="189">
        <v>1</v>
      </c>
      <c r="AE87" s="19"/>
      <c r="AZ87" s="20"/>
      <c r="BA87" s="6"/>
      <c r="BB87" s="6"/>
      <c r="BC87" s="6"/>
      <c r="BD87" s="6"/>
      <c r="BE87" s="6"/>
      <c r="BF87" s="6"/>
      <c r="BG87" s="6"/>
      <c r="BH87" s="24"/>
    </row>
    <row r="88" spans="2:71" ht="15.75">
      <c r="B88" s="187">
        <v>-1</v>
      </c>
      <c r="C88" s="188">
        <v>0</v>
      </c>
      <c r="D88" s="6"/>
      <c r="E88" s="188">
        <v>0</v>
      </c>
      <c r="F88" s="188">
        <v>0</v>
      </c>
      <c r="G88" s="6"/>
      <c r="H88" s="188">
        <v>1</v>
      </c>
      <c r="I88" s="189">
        <v>1</v>
      </c>
      <c r="AE88" s="19"/>
      <c r="AZ88" s="20"/>
      <c r="BA88" s="338" t="s">
        <v>453</v>
      </c>
      <c r="BB88" s="338"/>
      <c r="BC88" s="338"/>
      <c r="BD88" s="338"/>
      <c r="BE88" s="338"/>
      <c r="BF88" s="338"/>
      <c r="BG88" s="338"/>
      <c r="BH88" s="340"/>
    </row>
    <row r="89" spans="2:71" ht="15.75">
      <c r="B89" s="187">
        <v>-1</v>
      </c>
      <c r="C89" s="188">
        <v>0</v>
      </c>
      <c r="D89" s="6"/>
      <c r="E89" s="188">
        <v>1</v>
      </c>
      <c r="F89" s="188">
        <v>1</v>
      </c>
      <c r="G89" s="6"/>
      <c r="H89" s="188">
        <v>1</v>
      </c>
      <c r="I89" s="189">
        <v>1</v>
      </c>
      <c r="AZ89" s="20"/>
      <c r="BA89" s="295" t="s">
        <v>410</v>
      </c>
      <c r="BB89" s="295"/>
      <c r="BC89" s="295"/>
      <c r="BD89" s="295"/>
      <c r="BE89" s="295"/>
      <c r="BF89" s="295"/>
      <c r="BG89" s="295"/>
      <c r="BH89" s="334"/>
    </row>
    <row r="90" spans="2:71" ht="15.75">
      <c r="B90" s="187">
        <v>-1</v>
      </c>
      <c r="C90" s="188">
        <v>0</v>
      </c>
      <c r="D90" s="6"/>
      <c r="E90" s="188">
        <v>0</v>
      </c>
      <c r="F90" s="188">
        <v>0</v>
      </c>
      <c r="G90" s="6"/>
      <c r="H90" s="188">
        <v>1</v>
      </c>
      <c r="I90" s="189">
        <v>1</v>
      </c>
      <c r="AZ90" s="20"/>
      <c r="BA90" s="25" t="s">
        <v>379</v>
      </c>
      <c r="BB90" s="25" t="s">
        <v>380</v>
      </c>
      <c r="BC90" s="6"/>
      <c r="BD90" s="25" t="s">
        <v>454</v>
      </c>
      <c r="BE90" s="25" t="s">
        <v>455</v>
      </c>
      <c r="BF90" s="6"/>
      <c r="BG90" s="25"/>
      <c r="BH90" s="82"/>
    </row>
    <row r="91" spans="2:71" ht="15.75">
      <c r="B91" s="190">
        <v>-1</v>
      </c>
      <c r="C91" s="191">
        <v>0</v>
      </c>
      <c r="D91" s="17"/>
      <c r="E91" s="191">
        <v>1</v>
      </c>
      <c r="F91" s="191">
        <v>1</v>
      </c>
      <c r="G91" s="17"/>
      <c r="H91" s="17"/>
      <c r="I91" s="16"/>
      <c r="AZ91" s="20"/>
      <c r="BA91" s="188">
        <v>0</v>
      </c>
      <c r="BB91" s="188">
        <v>1</v>
      </c>
      <c r="BC91" s="6"/>
      <c r="BD91" s="188">
        <v>0</v>
      </c>
      <c r="BE91" s="188">
        <v>0</v>
      </c>
      <c r="BF91" s="6"/>
      <c r="BG91" s="6"/>
      <c r="BH91" s="24"/>
    </row>
    <row r="92" spans="2:71" ht="15.75">
      <c r="AZ92" s="20"/>
      <c r="BA92" s="188">
        <v>-1</v>
      </c>
      <c r="BB92" s="188">
        <v>0</v>
      </c>
      <c r="BC92" s="6"/>
      <c r="BD92" s="188">
        <v>0</v>
      </c>
      <c r="BE92" s="188">
        <v>0</v>
      </c>
      <c r="BF92" s="6"/>
      <c r="BG92" s="6"/>
      <c r="BH92" s="24"/>
    </row>
    <row r="93" spans="2:71" ht="15.75">
      <c r="AZ93" s="20"/>
      <c r="BA93" s="188">
        <v>-1</v>
      </c>
      <c r="BB93" s="188">
        <v>0</v>
      </c>
      <c r="BC93" s="6"/>
      <c r="BD93" s="188">
        <v>0</v>
      </c>
      <c r="BE93" s="188">
        <v>0</v>
      </c>
      <c r="BF93" s="6"/>
      <c r="BG93" s="6"/>
      <c r="BH93" s="24"/>
    </row>
    <row r="94" spans="2:71" ht="15.75">
      <c r="AZ94" s="20"/>
      <c r="BA94" s="188">
        <v>-1</v>
      </c>
      <c r="BB94" s="188">
        <v>0</v>
      </c>
      <c r="BC94" s="6"/>
      <c r="BD94" s="188">
        <v>0</v>
      </c>
      <c r="BE94" s="188">
        <v>0</v>
      </c>
      <c r="BF94" s="6"/>
      <c r="BG94" s="6"/>
      <c r="BH94" s="24"/>
    </row>
    <row r="95" spans="2:71" ht="17.100000000000001" customHeight="1">
      <c r="AZ95" s="20"/>
      <c r="BA95" s="188">
        <v>-1</v>
      </c>
      <c r="BB95" s="188">
        <v>0</v>
      </c>
      <c r="BC95" s="6"/>
      <c r="BD95" s="188">
        <v>0</v>
      </c>
      <c r="BE95" s="188">
        <v>0</v>
      </c>
      <c r="BF95" s="6"/>
      <c r="BG95" s="6"/>
      <c r="BH95" s="24"/>
    </row>
    <row r="96" spans="2:71" ht="69.95" customHeight="1">
      <c r="G96" s="252"/>
      <c r="H96" s="252"/>
      <c r="I96" s="252"/>
      <c r="J96" s="252"/>
      <c r="K96" s="252"/>
      <c r="L96" s="253"/>
      <c r="AZ96" s="20"/>
      <c r="BA96" s="188">
        <v>-1</v>
      </c>
      <c r="BB96" s="188">
        <v>0</v>
      </c>
      <c r="BC96" s="6"/>
      <c r="BD96" s="188">
        <v>0</v>
      </c>
      <c r="BE96" s="188">
        <v>0</v>
      </c>
      <c r="BF96" s="6"/>
      <c r="BG96" s="6"/>
      <c r="BH96" s="24"/>
    </row>
    <row r="97" spans="7:60" ht="42" customHeight="1">
      <c r="G97" s="35"/>
      <c r="H97" s="35"/>
      <c r="I97" s="35"/>
      <c r="J97" s="35"/>
      <c r="K97" s="35"/>
      <c r="L97" s="70"/>
      <c r="AZ97" s="20"/>
      <c r="BA97" s="188">
        <v>1</v>
      </c>
      <c r="BB97" s="188">
        <v>1</v>
      </c>
      <c r="BC97" s="6"/>
      <c r="BD97" s="188">
        <v>0</v>
      </c>
      <c r="BE97" s="188">
        <v>0</v>
      </c>
      <c r="BF97" s="6"/>
      <c r="BG97" s="6"/>
      <c r="BH97" s="24"/>
    </row>
    <row r="98" spans="7:60" ht="15.75">
      <c r="AZ98" s="20"/>
      <c r="BA98" s="188">
        <v>0</v>
      </c>
      <c r="BB98" s="188">
        <v>0</v>
      </c>
      <c r="BC98" s="6"/>
      <c r="BD98" s="188">
        <v>0</v>
      </c>
      <c r="BE98" s="188">
        <v>0</v>
      </c>
      <c r="BF98" s="6"/>
      <c r="BG98" s="6"/>
      <c r="BH98" s="24"/>
    </row>
    <row r="99" spans="7:60" ht="15.75">
      <c r="AZ99" s="20"/>
      <c r="BA99" s="188">
        <v>-1</v>
      </c>
      <c r="BB99" s="188">
        <v>0</v>
      </c>
      <c r="BC99" s="6"/>
      <c r="BD99" s="188">
        <v>0</v>
      </c>
      <c r="BE99" s="188">
        <v>0</v>
      </c>
      <c r="BF99" s="6"/>
      <c r="BG99" s="6"/>
      <c r="BH99" s="24"/>
    </row>
    <row r="100" spans="7:60" ht="15.75">
      <c r="AZ100" s="20"/>
      <c r="BA100" s="188">
        <v>-1</v>
      </c>
      <c r="BB100" s="188">
        <v>0</v>
      </c>
      <c r="BC100" s="6"/>
      <c r="BD100" s="188">
        <v>0</v>
      </c>
      <c r="BE100" s="188">
        <v>-1</v>
      </c>
      <c r="BF100" s="6"/>
      <c r="BG100" s="6"/>
      <c r="BH100" s="24"/>
    </row>
    <row r="101" spans="7:60" ht="15.75">
      <c r="AZ101" s="20"/>
      <c r="BA101" s="188">
        <v>1</v>
      </c>
      <c r="BB101" s="188">
        <v>1</v>
      </c>
      <c r="BC101" s="6"/>
      <c r="BD101" s="188">
        <v>0</v>
      </c>
      <c r="BE101" s="188">
        <v>0</v>
      </c>
      <c r="BF101" s="6"/>
      <c r="BG101" s="6"/>
      <c r="BH101" s="24"/>
    </row>
    <row r="102" spans="7:60" ht="15.75">
      <c r="AZ102" s="20"/>
      <c r="BA102" s="188">
        <v>-1</v>
      </c>
      <c r="BB102" s="188">
        <v>0</v>
      </c>
      <c r="BC102" s="6"/>
      <c r="BD102" s="188">
        <v>0</v>
      </c>
      <c r="BE102" s="188">
        <v>0</v>
      </c>
      <c r="BF102" s="6"/>
      <c r="BG102" s="6"/>
      <c r="BH102" s="24"/>
    </row>
    <row r="103" spans="7:60" ht="15.75">
      <c r="AZ103" s="20"/>
      <c r="BA103" s="188">
        <v>-1</v>
      </c>
      <c r="BB103" s="188">
        <v>-1</v>
      </c>
      <c r="BC103" s="6"/>
      <c r="BD103" s="188">
        <v>-1</v>
      </c>
      <c r="BE103" s="188">
        <v>-1</v>
      </c>
      <c r="BF103" s="6"/>
      <c r="BG103" s="6"/>
      <c r="BH103" s="24"/>
    </row>
    <row r="104" spans="7:60" ht="15.75">
      <c r="AZ104" s="20"/>
      <c r="BA104" s="188">
        <v>-1</v>
      </c>
      <c r="BB104" s="188">
        <v>0</v>
      </c>
      <c r="BC104" s="6"/>
      <c r="BD104" s="188">
        <v>0</v>
      </c>
      <c r="BE104" s="188">
        <v>0</v>
      </c>
      <c r="BF104" s="6"/>
      <c r="BG104" s="6"/>
      <c r="BH104" s="24"/>
    </row>
    <row r="105" spans="7:60" ht="15.75">
      <c r="AZ105" s="20"/>
      <c r="BA105" s="188">
        <v>-1</v>
      </c>
      <c r="BB105" s="188">
        <v>0</v>
      </c>
      <c r="BC105" s="6"/>
      <c r="BD105" s="188">
        <v>-1</v>
      </c>
      <c r="BE105" s="188">
        <v>-1</v>
      </c>
      <c r="BF105" s="6"/>
      <c r="BG105" s="6"/>
      <c r="BH105" s="24"/>
    </row>
    <row r="106" spans="7:60" ht="15.75">
      <c r="AZ106" s="20"/>
      <c r="BA106" s="188">
        <v>-1</v>
      </c>
      <c r="BB106" s="188">
        <v>0</v>
      </c>
      <c r="BC106" s="6"/>
      <c r="BD106" s="6"/>
      <c r="BE106" s="6"/>
      <c r="BF106" s="6"/>
      <c r="BG106" s="6"/>
      <c r="BH106" s="24"/>
    </row>
    <row r="107" spans="7:60" ht="15.75">
      <c r="AZ107" s="15"/>
      <c r="BA107" s="191">
        <v>-1</v>
      </c>
      <c r="BB107" s="191">
        <v>0</v>
      </c>
      <c r="BC107" s="17"/>
      <c r="BD107" s="17"/>
      <c r="BE107" s="17"/>
      <c r="BF107" s="17"/>
      <c r="BG107" s="17"/>
      <c r="BH107" s="16"/>
    </row>
  </sheetData>
  <mergeCells count="39">
    <mergeCell ref="BA89:BH89"/>
    <mergeCell ref="BH61:BM61"/>
    <mergeCell ref="AZ60:BF60"/>
    <mergeCell ref="AZ3:BJ3"/>
    <mergeCell ref="BL3:BO3"/>
    <mergeCell ref="BA67:BH67"/>
    <mergeCell ref="BK5:BL5"/>
    <mergeCell ref="BK6:BL6"/>
    <mergeCell ref="BK7:BL7"/>
    <mergeCell ref="BK8:BL8"/>
    <mergeCell ref="AZ2:BS2"/>
    <mergeCell ref="A1:BS1"/>
    <mergeCell ref="BA88:BH88"/>
    <mergeCell ref="BH60:BM60"/>
    <mergeCell ref="B35:W35"/>
    <mergeCell ref="U52:AB52"/>
    <mergeCell ref="Y36:AB36"/>
    <mergeCell ref="B72:I72"/>
    <mergeCell ref="B73:I73"/>
    <mergeCell ref="B51:I51"/>
    <mergeCell ref="K36:O36"/>
    <mergeCell ref="AJ36:AL36"/>
    <mergeCell ref="Y35:AL35"/>
    <mergeCell ref="Z2:AE2"/>
    <mergeCell ref="AO52:AP52"/>
    <mergeCell ref="AG2:AT2"/>
    <mergeCell ref="K51:AM51"/>
    <mergeCell ref="A2:G2"/>
    <mergeCell ref="AO51:AP51"/>
    <mergeCell ref="I2:X2"/>
    <mergeCell ref="B36:C36"/>
    <mergeCell ref="D36:E36"/>
    <mergeCell ref="F36:G36"/>
    <mergeCell ref="AN35:AV35"/>
    <mergeCell ref="AF52:AM52"/>
    <mergeCell ref="K52:S52"/>
    <mergeCell ref="Q36:S36"/>
    <mergeCell ref="U36:W36"/>
    <mergeCell ref="AG17:AJ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213C-EF23-384E-A421-24EDA29B34DB}">
  <dimension ref="A1:Y150"/>
  <sheetViews>
    <sheetView zoomScale="87" zoomScaleNormal="55" workbookViewId="0">
      <selection activeCell="D43" sqref="D43"/>
    </sheetView>
  </sheetViews>
  <sheetFormatPr defaultColWidth="11.42578125" defaultRowHeight="15"/>
  <cols>
    <col min="1" max="1" width="38.85546875" style="8" bestFit="1" customWidth="1"/>
    <col min="2" max="2" width="15.42578125" style="8" bestFit="1" customWidth="1"/>
    <col min="3" max="3" width="14" style="8" bestFit="1" customWidth="1"/>
    <col min="4" max="4" width="15.42578125" style="8" bestFit="1" customWidth="1"/>
    <col min="5" max="5" width="17.42578125" style="8" bestFit="1" customWidth="1"/>
    <col min="6" max="8" width="14" style="8" bestFit="1" customWidth="1"/>
    <col min="9" max="9" width="38.85546875" style="8" bestFit="1" customWidth="1"/>
    <col min="10" max="10" width="15.42578125" style="8" bestFit="1" customWidth="1"/>
    <col min="11" max="11" width="12.85546875" style="8" bestFit="1" customWidth="1"/>
    <col min="12" max="12" width="15.42578125" style="8" bestFit="1" customWidth="1"/>
    <col min="13" max="13" width="17.42578125" style="8" bestFit="1" customWidth="1"/>
    <col min="14" max="16" width="15.7109375" style="8" bestFit="1" customWidth="1"/>
    <col min="17" max="19" width="11.42578125" style="8"/>
    <col min="20" max="21" width="11.7109375" style="8" bestFit="1" customWidth="1"/>
    <col min="22" max="22" width="11.42578125" style="8"/>
    <col min="23" max="25" width="15.7109375" style="8" bestFit="1" customWidth="1"/>
    <col min="26" max="16384" width="11.42578125" style="8"/>
  </cols>
  <sheetData>
    <row r="1" spans="1:15" ht="15.75">
      <c r="A1" s="287" t="s">
        <v>403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9"/>
    </row>
    <row r="2" spans="1:15" ht="15.75">
      <c r="A2" s="284" t="s">
        <v>930</v>
      </c>
      <c r="B2" s="285"/>
      <c r="C2" s="285"/>
      <c r="D2" s="285"/>
      <c r="E2" s="285"/>
      <c r="F2" s="285"/>
      <c r="G2" s="286"/>
      <c r="H2" s="169"/>
      <c r="I2" s="284" t="s">
        <v>929</v>
      </c>
      <c r="J2" s="285"/>
      <c r="K2" s="285"/>
      <c r="L2" s="285"/>
      <c r="M2" s="285"/>
      <c r="N2" s="285"/>
      <c r="O2" s="286"/>
    </row>
    <row r="3" spans="1:15" s="12" customFormat="1">
      <c r="A3" s="178" t="s">
        <v>461</v>
      </c>
      <c r="B3" s="197" t="s">
        <v>824</v>
      </c>
      <c r="C3" s="89"/>
      <c r="D3" s="89"/>
      <c r="E3" s="89"/>
      <c r="F3" s="89"/>
      <c r="G3" s="223"/>
      <c r="H3" s="89"/>
      <c r="I3" s="178" t="s">
        <v>461</v>
      </c>
      <c r="J3" s="197" t="s">
        <v>828</v>
      </c>
      <c r="K3" s="89"/>
      <c r="L3" s="89"/>
      <c r="M3" s="89"/>
      <c r="N3" s="89"/>
      <c r="O3" s="223"/>
    </row>
    <row r="4" spans="1:15">
      <c r="A4" s="178"/>
      <c r="B4" s="197"/>
      <c r="C4" s="18"/>
      <c r="D4" s="18"/>
      <c r="E4" s="18"/>
      <c r="F4" s="18"/>
      <c r="G4" s="207"/>
      <c r="H4" s="18"/>
      <c r="I4" s="178"/>
      <c r="J4" s="197"/>
      <c r="K4" s="18"/>
      <c r="L4" s="18"/>
      <c r="M4" s="18"/>
      <c r="N4" s="18"/>
      <c r="O4" s="207"/>
    </row>
    <row r="5" spans="1:15">
      <c r="A5" s="178" t="s">
        <v>535</v>
      </c>
      <c r="B5" s="197"/>
      <c r="C5" s="18"/>
      <c r="D5" s="18"/>
      <c r="E5" s="18"/>
      <c r="F5" s="18"/>
      <c r="G5" s="207"/>
      <c r="H5" s="18"/>
      <c r="I5" s="178" t="s">
        <v>535</v>
      </c>
      <c r="J5" s="197"/>
      <c r="K5" s="18"/>
      <c r="L5" s="18"/>
      <c r="M5" s="18"/>
      <c r="N5" s="18"/>
      <c r="O5" s="207"/>
    </row>
    <row r="6" spans="1:15">
      <c r="A6" s="178" t="s">
        <v>466</v>
      </c>
      <c r="B6" s="197" t="s">
        <v>487</v>
      </c>
      <c r="C6" s="18"/>
      <c r="D6" s="18"/>
      <c r="E6" s="18"/>
      <c r="F6" s="18"/>
      <c r="G6" s="207"/>
      <c r="H6" s="18"/>
      <c r="I6" s="178" t="s">
        <v>466</v>
      </c>
      <c r="J6" s="197" t="s">
        <v>487</v>
      </c>
      <c r="K6" s="18"/>
      <c r="L6" s="18"/>
      <c r="M6" s="18"/>
      <c r="N6" s="18"/>
      <c r="O6" s="207"/>
    </row>
    <row r="7" spans="1:15">
      <c r="A7" s="178" t="s">
        <v>467</v>
      </c>
      <c r="B7" s="197" t="s">
        <v>536</v>
      </c>
      <c r="C7" s="18"/>
      <c r="D7" s="18"/>
      <c r="E7" s="18"/>
      <c r="F7" s="18"/>
      <c r="G7" s="207"/>
      <c r="H7" s="18"/>
      <c r="I7" s="178" t="s">
        <v>467</v>
      </c>
      <c r="J7" s="197" t="s">
        <v>536</v>
      </c>
      <c r="K7" s="18"/>
      <c r="L7" s="18"/>
      <c r="M7" s="18"/>
      <c r="N7" s="18"/>
      <c r="O7" s="207"/>
    </row>
    <row r="8" spans="1:15">
      <c r="A8" s="178" t="s">
        <v>469</v>
      </c>
      <c r="B8" s="197" t="s">
        <v>486</v>
      </c>
      <c r="C8" s="18"/>
      <c r="D8" s="18"/>
      <c r="E8" s="18"/>
      <c r="F8" s="18"/>
      <c r="G8" s="207"/>
      <c r="H8" s="18"/>
      <c r="I8" s="178" t="s">
        <v>469</v>
      </c>
      <c r="J8" s="197" t="s">
        <v>486</v>
      </c>
      <c r="K8" s="18"/>
      <c r="L8" s="18"/>
      <c r="M8" s="18"/>
      <c r="N8" s="18"/>
      <c r="O8" s="207"/>
    </row>
    <row r="9" spans="1:15">
      <c r="A9" s="178" t="s">
        <v>537</v>
      </c>
      <c r="B9" s="197" t="s">
        <v>472</v>
      </c>
      <c r="C9" s="18"/>
      <c r="D9" s="18"/>
      <c r="E9" s="18"/>
      <c r="F9" s="18"/>
      <c r="G9" s="207"/>
      <c r="H9" s="18"/>
      <c r="I9" s="178" t="s">
        <v>537</v>
      </c>
      <c r="J9" s="197" t="s">
        <v>472</v>
      </c>
      <c r="K9" s="18"/>
      <c r="L9" s="18"/>
      <c r="M9" s="18"/>
      <c r="N9" s="18"/>
      <c r="O9" s="207"/>
    </row>
    <row r="10" spans="1:15">
      <c r="A10" s="178" t="s">
        <v>538</v>
      </c>
      <c r="B10" s="197">
        <v>3</v>
      </c>
      <c r="C10" s="18"/>
      <c r="D10" s="18"/>
      <c r="E10" s="18"/>
      <c r="F10" s="18"/>
      <c r="G10" s="207"/>
      <c r="H10" s="18"/>
      <c r="I10" s="178" t="s">
        <v>538</v>
      </c>
      <c r="J10" s="197">
        <v>3</v>
      </c>
      <c r="K10" s="18"/>
      <c r="L10" s="18"/>
      <c r="M10" s="18"/>
      <c r="N10" s="18"/>
      <c r="O10" s="207"/>
    </row>
    <row r="11" spans="1:15">
      <c r="A11" s="178" t="s">
        <v>539</v>
      </c>
      <c r="B11" s="197">
        <v>22.49</v>
      </c>
      <c r="C11" s="18"/>
      <c r="D11" s="18"/>
      <c r="E11" s="18"/>
      <c r="F11" s="18"/>
      <c r="G11" s="207"/>
      <c r="H11" s="18"/>
      <c r="I11" s="178" t="s">
        <v>539</v>
      </c>
      <c r="J11" s="197">
        <v>21.9</v>
      </c>
      <c r="K11" s="18"/>
      <c r="L11" s="18"/>
      <c r="M11" s="18"/>
      <c r="N11" s="18"/>
      <c r="O11" s="207"/>
    </row>
    <row r="12" spans="1:15">
      <c r="A12" s="178"/>
      <c r="B12" s="197"/>
      <c r="C12" s="18"/>
      <c r="D12" s="18"/>
      <c r="E12" s="18"/>
      <c r="F12" s="18"/>
      <c r="G12" s="207"/>
      <c r="H12" s="18"/>
      <c r="I12" s="178"/>
      <c r="J12" s="197"/>
      <c r="K12" s="18"/>
      <c r="L12" s="18"/>
      <c r="M12" s="18"/>
      <c r="N12" s="18"/>
      <c r="O12" s="207"/>
    </row>
    <row r="13" spans="1:15">
      <c r="A13" s="178" t="s">
        <v>540</v>
      </c>
      <c r="B13" s="197"/>
      <c r="C13" s="18"/>
      <c r="D13" s="18"/>
      <c r="E13" s="18"/>
      <c r="F13" s="18"/>
      <c r="G13" s="207"/>
      <c r="H13" s="18"/>
      <c r="I13" s="178" t="s">
        <v>540</v>
      </c>
      <c r="J13" s="197"/>
      <c r="K13" s="18"/>
      <c r="L13" s="18"/>
      <c r="M13" s="18"/>
      <c r="N13" s="18"/>
      <c r="O13" s="207"/>
    </row>
    <row r="14" spans="1:15">
      <c r="A14" s="178" t="s">
        <v>541</v>
      </c>
      <c r="B14" s="197">
        <v>3</v>
      </c>
      <c r="C14" s="18"/>
      <c r="D14" s="18"/>
      <c r="E14" s="18"/>
      <c r="F14" s="18"/>
      <c r="G14" s="207"/>
      <c r="H14" s="18"/>
      <c r="I14" s="178" t="s">
        <v>541</v>
      </c>
      <c r="J14" s="197">
        <v>3</v>
      </c>
      <c r="K14" s="18"/>
      <c r="L14" s="18"/>
      <c r="M14" s="18"/>
      <c r="N14" s="18"/>
      <c r="O14" s="207"/>
    </row>
    <row r="15" spans="1:15">
      <c r="A15" s="178" t="s">
        <v>542</v>
      </c>
      <c r="B15" s="197">
        <v>90</v>
      </c>
      <c r="C15" s="18"/>
      <c r="D15" s="18"/>
      <c r="E15" s="18"/>
      <c r="F15" s="18"/>
      <c r="G15" s="207"/>
      <c r="H15" s="18"/>
      <c r="I15" s="178" t="s">
        <v>542</v>
      </c>
      <c r="J15" s="197">
        <v>90</v>
      </c>
      <c r="K15" s="18"/>
      <c r="L15" s="18"/>
      <c r="M15" s="18"/>
      <c r="N15" s="18"/>
      <c r="O15" s="207"/>
    </row>
    <row r="16" spans="1:15">
      <c r="A16" s="210"/>
      <c r="B16" s="18"/>
      <c r="C16" s="18"/>
      <c r="D16" s="18"/>
      <c r="E16" s="18"/>
      <c r="F16" s="18"/>
      <c r="G16" s="207"/>
      <c r="H16" s="18"/>
      <c r="I16" s="210"/>
      <c r="J16" s="18"/>
      <c r="K16" s="18"/>
      <c r="L16" s="18"/>
      <c r="M16" s="18"/>
      <c r="N16" s="18"/>
      <c r="O16" s="207"/>
    </row>
    <row r="17" spans="1:25">
      <c r="A17" s="178" t="s">
        <v>543</v>
      </c>
      <c r="B17" s="197">
        <v>1</v>
      </c>
      <c r="C17" s="197"/>
      <c r="D17" s="197"/>
      <c r="E17" s="197"/>
      <c r="F17" s="197"/>
      <c r="G17" s="179"/>
      <c r="H17" s="18"/>
      <c r="I17" s="178" t="s">
        <v>543</v>
      </c>
      <c r="J17" s="197">
        <v>1</v>
      </c>
      <c r="K17" s="197"/>
      <c r="L17" s="197"/>
      <c r="M17" s="197"/>
      <c r="N17" s="197"/>
      <c r="O17" s="179"/>
    </row>
    <row r="18" spans="1:25">
      <c r="A18" s="178" t="s">
        <v>544</v>
      </c>
      <c r="B18" s="197">
        <v>3</v>
      </c>
      <c r="C18" s="197"/>
      <c r="D18" s="197"/>
      <c r="E18" s="197"/>
      <c r="F18" s="197"/>
      <c r="G18" s="179"/>
      <c r="H18" s="18"/>
      <c r="I18" s="178" t="s">
        <v>544</v>
      </c>
      <c r="J18" s="197">
        <v>3</v>
      </c>
      <c r="K18" s="197"/>
      <c r="L18" s="197"/>
      <c r="M18" s="197"/>
      <c r="N18" s="197"/>
      <c r="O18" s="179"/>
    </row>
    <row r="19" spans="1:25">
      <c r="A19" s="178" t="s">
        <v>545</v>
      </c>
      <c r="B19" s="197">
        <v>0.05</v>
      </c>
      <c r="C19" s="197"/>
      <c r="D19" s="197"/>
      <c r="E19" s="197"/>
      <c r="F19" s="197"/>
      <c r="G19" s="179"/>
      <c r="H19" s="18"/>
      <c r="I19" s="178" t="s">
        <v>545</v>
      </c>
      <c r="J19" s="197">
        <v>0.05</v>
      </c>
      <c r="K19" s="197"/>
      <c r="L19" s="197"/>
      <c r="M19" s="197"/>
      <c r="N19" s="197"/>
      <c r="O19" s="179"/>
    </row>
    <row r="20" spans="1:25">
      <c r="A20" s="178"/>
      <c r="B20" s="197"/>
      <c r="C20" s="197"/>
      <c r="D20" s="197"/>
      <c r="E20" s="197"/>
      <c r="F20" s="197"/>
      <c r="G20" s="179"/>
      <c r="H20" s="18"/>
      <c r="I20" s="178"/>
      <c r="J20" s="197"/>
      <c r="K20" s="197"/>
      <c r="L20" s="197"/>
      <c r="M20" s="197"/>
      <c r="N20" s="197"/>
      <c r="O20" s="179"/>
    </row>
    <row r="21" spans="1:25">
      <c r="A21" s="178" t="s">
        <v>546</v>
      </c>
      <c r="B21" s="197" t="s">
        <v>547</v>
      </c>
      <c r="C21" s="197" t="s">
        <v>548</v>
      </c>
      <c r="D21" s="197" t="s">
        <v>549</v>
      </c>
      <c r="E21" s="197" t="s">
        <v>509</v>
      </c>
      <c r="F21" s="197"/>
      <c r="G21" s="179"/>
      <c r="H21" s="18"/>
      <c r="I21" s="178" t="s">
        <v>546</v>
      </c>
      <c r="J21" s="197" t="s">
        <v>547</v>
      </c>
      <c r="K21" s="197" t="s">
        <v>548</v>
      </c>
      <c r="L21" s="197" t="s">
        <v>549</v>
      </c>
      <c r="M21" s="197" t="s">
        <v>509</v>
      </c>
      <c r="N21" s="197"/>
      <c r="O21" s="179"/>
    </row>
    <row r="22" spans="1:25">
      <c r="A22" s="178" t="s">
        <v>825</v>
      </c>
      <c r="B22" s="197">
        <v>19.829999999999998</v>
      </c>
      <c r="C22" s="197" t="s">
        <v>472</v>
      </c>
      <c r="D22" s="197" t="s">
        <v>470</v>
      </c>
      <c r="E22" s="197">
        <v>1.38E-2</v>
      </c>
      <c r="F22" s="197" t="s">
        <v>550</v>
      </c>
      <c r="G22" s="179"/>
      <c r="H22" s="18"/>
      <c r="I22" s="178" t="s">
        <v>825</v>
      </c>
      <c r="J22" s="197">
        <v>-6.0579999999999998</v>
      </c>
      <c r="K22" s="197" t="s">
        <v>511</v>
      </c>
      <c r="L22" s="197" t="s">
        <v>551</v>
      </c>
      <c r="M22" s="197" t="s">
        <v>560</v>
      </c>
      <c r="N22" s="197" t="s">
        <v>550</v>
      </c>
      <c r="O22" s="179"/>
    </row>
    <row r="23" spans="1:25">
      <c r="A23" s="178" t="s">
        <v>826</v>
      </c>
      <c r="B23" s="197">
        <v>-10.98</v>
      </c>
      <c r="C23" s="197" t="s">
        <v>511</v>
      </c>
      <c r="D23" s="197" t="s">
        <v>551</v>
      </c>
      <c r="E23" s="197">
        <v>0.32</v>
      </c>
      <c r="F23" s="197" t="s">
        <v>552</v>
      </c>
      <c r="G23" s="179"/>
      <c r="H23" s="18"/>
      <c r="I23" s="178" t="s">
        <v>826</v>
      </c>
      <c r="J23" s="197">
        <v>-29.22</v>
      </c>
      <c r="K23" s="197" t="s">
        <v>472</v>
      </c>
      <c r="L23" s="197" t="s">
        <v>486</v>
      </c>
      <c r="M23" s="197" t="s">
        <v>487</v>
      </c>
      <c r="N23" s="197" t="s">
        <v>552</v>
      </c>
      <c r="O23" s="179"/>
    </row>
    <row r="24" spans="1:25">
      <c r="A24" s="178" t="s">
        <v>827</v>
      </c>
      <c r="B24" s="197">
        <v>-30.81</v>
      </c>
      <c r="C24" s="197" t="s">
        <v>472</v>
      </c>
      <c r="D24" s="197" t="s">
        <v>486</v>
      </c>
      <c r="E24" s="197" t="s">
        <v>487</v>
      </c>
      <c r="F24" s="197" t="s">
        <v>553</v>
      </c>
      <c r="G24" s="179"/>
      <c r="H24" s="18"/>
      <c r="I24" s="178" t="s">
        <v>827</v>
      </c>
      <c r="J24" s="197">
        <v>-23.16</v>
      </c>
      <c r="K24" s="197" t="s">
        <v>472</v>
      </c>
      <c r="L24" s="197" t="s">
        <v>561</v>
      </c>
      <c r="M24" s="197">
        <v>1.1000000000000001E-3</v>
      </c>
      <c r="N24" s="197" t="s">
        <v>553</v>
      </c>
      <c r="O24" s="179"/>
    </row>
    <row r="25" spans="1:25">
      <c r="A25" s="178"/>
      <c r="B25" s="197"/>
      <c r="C25" s="197"/>
      <c r="D25" s="197"/>
      <c r="E25" s="197"/>
      <c r="F25" s="197"/>
      <c r="G25" s="179"/>
      <c r="H25" s="18"/>
      <c r="I25" s="178"/>
      <c r="J25" s="197"/>
      <c r="K25" s="197"/>
      <c r="L25" s="197"/>
      <c r="M25" s="197"/>
      <c r="N25" s="197"/>
      <c r="O25" s="179"/>
    </row>
    <row r="26" spans="1:25">
      <c r="A26" s="178" t="s">
        <v>554</v>
      </c>
      <c r="B26" s="197" t="s">
        <v>555</v>
      </c>
      <c r="C26" s="197" t="s">
        <v>556</v>
      </c>
      <c r="D26" s="197" t="s">
        <v>547</v>
      </c>
      <c r="E26" s="197" t="s">
        <v>557</v>
      </c>
      <c r="F26" s="197" t="s">
        <v>558</v>
      </c>
      <c r="G26" s="179" t="s">
        <v>559</v>
      </c>
      <c r="H26" s="18"/>
      <c r="I26" s="178" t="s">
        <v>554</v>
      </c>
      <c r="J26" s="197" t="s">
        <v>555</v>
      </c>
      <c r="K26" s="197" t="s">
        <v>556</v>
      </c>
      <c r="L26" s="197" t="s">
        <v>547</v>
      </c>
      <c r="M26" s="197" t="s">
        <v>557</v>
      </c>
      <c r="N26" s="197" t="s">
        <v>558</v>
      </c>
      <c r="O26" s="179" t="s">
        <v>559</v>
      </c>
    </row>
    <row r="27" spans="1:25">
      <c r="A27" s="178" t="s">
        <v>825</v>
      </c>
      <c r="B27" s="197">
        <v>47.96</v>
      </c>
      <c r="C27" s="197">
        <v>28.13</v>
      </c>
      <c r="D27" s="197">
        <v>19.829999999999998</v>
      </c>
      <c r="E27" s="197">
        <v>26</v>
      </c>
      <c r="F27" s="197">
        <v>30</v>
      </c>
      <c r="G27" s="179">
        <v>2.8330000000000002</v>
      </c>
      <c r="H27" s="18"/>
      <c r="I27" s="178" t="s">
        <v>825</v>
      </c>
      <c r="J27" s="197">
        <v>32.44</v>
      </c>
      <c r="K27" s="197">
        <v>38.5</v>
      </c>
      <c r="L27" s="197">
        <v>-6.0579999999999998</v>
      </c>
      <c r="M27" s="197">
        <v>26</v>
      </c>
      <c r="N27" s="197">
        <v>30</v>
      </c>
      <c r="O27" s="179">
        <v>0.87009999999999998</v>
      </c>
    </row>
    <row r="28" spans="1:25">
      <c r="A28" s="178" t="s">
        <v>826</v>
      </c>
      <c r="B28" s="197">
        <v>47.96</v>
      </c>
      <c r="C28" s="197">
        <v>58.94</v>
      </c>
      <c r="D28" s="197">
        <v>-10.98</v>
      </c>
      <c r="E28" s="197">
        <v>26</v>
      </c>
      <c r="F28" s="197">
        <v>34</v>
      </c>
      <c r="G28" s="179">
        <v>1.613</v>
      </c>
      <c r="H28" s="18"/>
      <c r="I28" s="178" t="s">
        <v>826</v>
      </c>
      <c r="J28" s="197">
        <v>32.44</v>
      </c>
      <c r="K28" s="197">
        <v>61.66</v>
      </c>
      <c r="L28" s="197">
        <v>-29.22</v>
      </c>
      <c r="M28" s="197">
        <v>26</v>
      </c>
      <c r="N28" s="197">
        <v>34</v>
      </c>
      <c r="O28" s="179">
        <v>4.3159999999999998</v>
      </c>
    </row>
    <row r="29" spans="1:25">
      <c r="A29" s="214" t="s">
        <v>827</v>
      </c>
      <c r="B29" s="199">
        <v>28.13</v>
      </c>
      <c r="C29" s="199">
        <v>58.94</v>
      </c>
      <c r="D29" s="199">
        <v>-30.81</v>
      </c>
      <c r="E29" s="199">
        <v>30</v>
      </c>
      <c r="F29" s="199">
        <v>34</v>
      </c>
      <c r="G29" s="215">
        <v>4.7080000000000002</v>
      </c>
      <c r="H29" s="84"/>
      <c r="I29" s="214" t="s">
        <v>827</v>
      </c>
      <c r="J29" s="199">
        <v>38.5</v>
      </c>
      <c r="K29" s="199">
        <v>61.66</v>
      </c>
      <c r="L29" s="199">
        <v>-23.16</v>
      </c>
      <c r="M29" s="199">
        <v>30</v>
      </c>
      <c r="N29" s="199">
        <v>34</v>
      </c>
      <c r="O29" s="215">
        <v>3.5590000000000002</v>
      </c>
    </row>
    <row r="32" spans="1:25" ht="15.75">
      <c r="A32" s="39"/>
      <c r="B32" s="285" t="s">
        <v>407</v>
      </c>
      <c r="C32" s="285"/>
      <c r="D32" s="285"/>
      <c r="E32" s="285"/>
      <c r="F32" s="285"/>
      <c r="G32" s="285"/>
      <c r="H32" s="286"/>
      <c r="J32" s="284" t="s">
        <v>460</v>
      </c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6"/>
    </row>
    <row r="33" spans="1:25" ht="15.75">
      <c r="A33" s="20"/>
      <c r="B33" s="338" t="s">
        <v>411</v>
      </c>
      <c r="C33" s="338"/>
      <c r="D33" s="338"/>
      <c r="E33" s="6"/>
      <c r="F33" s="338" t="s">
        <v>360</v>
      </c>
      <c r="G33" s="338"/>
      <c r="H33" s="340"/>
      <c r="J33" s="292" t="s">
        <v>437</v>
      </c>
      <c r="K33" s="290"/>
      <c r="L33" s="290"/>
      <c r="M33" s="18"/>
      <c r="N33" s="290" t="s">
        <v>429</v>
      </c>
      <c r="O33" s="290"/>
      <c r="P33" s="290"/>
      <c r="Q33" s="18"/>
      <c r="R33" s="18"/>
      <c r="S33" s="290" t="s">
        <v>438</v>
      </c>
      <c r="T33" s="290"/>
      <c r="U33" s="290"/>
      <c r="V33" s="18"/>
      <c r="W33" s="290" t="s">
        <v>429</v>
      </c>
      <c r="X33" s="290"/>
      <c r="Y33" s="291"/>
    </row>
    <row r="34" spans="1:25" ht="45">
      <c r="A34" s="20"/>
      <c r="B34" s="160" t="s">
        <v>749</v>
      </c>
      <c r="C34" s="160" t="s">
        <v>750</v>
      </c>
      <c r="D34" s="160" t="s">
        <v>751</v>
      </c>
      <c r="E34" s="6"/>
      <c r="F34" s="160" t="s">
        <v>749</v>
      </c>
      <c r="G34" s="160" t="s">
        <v>750</v>
      </c>
      <c r="H34" s="161" t="s">
        <v>751</v>
      </c>
      <c r="J34" s="210"/>
      <c r="K34" s="18" t="s">
        <v>390</v>
      </c>
      <c r="L34" s="18" t="s">
        <v>391</v>
      </c>
      <c r="M34" s="18"/>
      <c r="N34" s="272" t="s">
        <v>752</v>
      </c>
      <c r="O34" s="272" t="s">
        <v>753</v>
      </c>
      <c r="P34" s="273" t="s">
        <v>754</v>
      </c>
      <c r="Q34" s="18"/>
      <c r="R34" s="18"/>
      <c r="S34" s="18"/>
      <c r="T34" s="18" t="s">
        <v>390</v>
      </c>
      <c r="U34" s="18" t="s">
        <v>391</v>
      </c>
      <c r="V34" s="18"/>
      <c r="W34" s="272" t="s">
        <v>752</v>
      </c>
      <c r="X34" s="272" t="s">
        <v>753</v>
      </c>
      <c r="Y34" s="274" t="s">
        <v>754</v>
      </c>
    </row>
    <row r="35" spans="1:25">
      <c r="A35" s="20" t="s">
        <v>112</v>
      </c>
      <c r="B35" s="6">
        <f>COUNT(B43:B76)</f>
        <v>26</v>
      </c>
      <c r="C35" s="6">
        <f t="shared" ref="C35:D35" si="0">COUNT(C43:C76)</f>
        <v>30</v>
      </c>
      <c r="D35" s="6">
        <f t="shared" si="0"/>
        <v>34</v>
      </c>
      <c r="E35" s="6"/>
      <c r="F35" s="6">
        <f>COUNT(F43:F76)</f>
        <v>26</v>
      </c>
      <c r="G35" s="6">
        <f t="shared" ref="G35:H35" si="1">COUNT(G43:G76)</f>
        <v>30</v>
      </c>
      <c r="H35" s="6">
        <f t="shared" si="1"/>
        <v>34</v>
      </c>
      <c r="J35" s="210"/>
      <c r="K35" s="18"/>
      <c r="L35" s="18"/>
      <c r="M35" s="18"/>
      <c r="N35" s="272"/>
      <c r="O35" s="272"/>
      <c r="P35" s="273"/>
      <c r="Q35" s="18"/>
      <c r="R35" s="18"/>
      <c r="S35" s="18"/>
      <c r="T35" s="18"/>
      <c r="U35" s="18"/>
      <c r="V35" s="18"/>
      <c r="W35" s="272"/>
      <c r="X35" s="272"/>
      <c r="Y35" s="274"/>
    </row>
    <row r="36" spans="1:25">
      <c r="A36" s="20" t="s">
        <v>386</v>
      </c>
      <c r="B36" s="6">
        <f>AVERAGE(B43:B76)</f>
        <v>31.523076923076925</v>
      </c>
      <c r="C36" s="6">
        <f t="shared" ref="C36:D36" si="2">AVERAGE(C43:C76)</f>
        <v>26.500000000000007</v>
      </c>
      <c r="D36" s="6">
        <f t="shared" si="2"/>
        <v>33.739705882352943</v>
      </c>
      <c r="E36" s="6"/>
      <c r="F36" s="6">
        <f>AVERAGE(F43:F76)</f>
        <v>38.16153846153847</v>
      </c>
      <c r="G36" s="6">
        <f t="shared" ref="G36:H36" si="3">AVERAGE(G43:G76)</f>
        <v>38.605000000000004</v>
      </c>
      <c r="H36" s="6">
        <f t="shared" si="3"/>
        <v>39.869117647058815</v>
      </c>
      <c r="J36" s="210" t="s">
        <v>389</v>
      </c>
      <c r="K36" s="18">
        <v>1.9338839999999999</v>
      </c>
      <c r="L36" s="18">
        <v>0.48799999999999999</v>
      </c>
      <c r="M36" s="18"/>
      <c r="N36" s="18">
        <v>1.0858399999999999</v>
      </c>
      <c r="O36" s="18">
        <v>0.51357070000000005</v>
      </c>
      <c r="P36" s="19">
        <v>1.1830000000000001</v>
      </c>
      <c r="Q36" s="18"/>
      <c r="R36" s="18"/>
      <c r="S36" s="18" t="s">
        <v>389</v>
      </c>
      <c r="T36" s="18">
        <v>0.90400000000000003</v>
      </c>
      <c r="U36" s="18">
        <v>0.4279</v>
      </c>
      <c r="V36" s="18"/>
      <c r="W36" s="18">
        <v>0.27600000000000002</v>
      </c>
      <c r="X36" s="18">
        <v>1.4219999999999999</v>
      </c>
      <c r="Y36" s="207">
        <v>0.94299999999999995</v>
      </c>
    </row>
    <row r="37" spans="1:25">
      <c r="A37" s="15" t="s">
        <v>385</v>
      </c>
      <c r="B37" s="17">
        <f>_xlfn.STDEV.S(B43:B76)</f>
        <v>1.5993267814446659</v>
      </c>
      <c r="C37" s="17">
        <f t="shared" ref="C37:D37" si="4">_xlfn.STDEV.S(C43:C76)</f>
        <v>6.3436229178709738</v>
      </c>
      <c r="D37" s="17">
        <f t="shared" si="4"/>
        <v>5.8906548924875901</v>
      </c>
      <c r="E37" s="17"/>
      <c r="F37" s="17">
        <f>_xlfn.STDEV.S(F43:F76)</f>
        <v>1.4916640166141764</v>
      </c>
      <c r="G37" s="17">
        <f t="shared" ref="G37:H37" si="5">_xlfn.STDEV.S(G43:G76)</f>
        <v>1.714509581031344</v>
      </c>
      <c r="H37" s="17">
        <f t="shared" si="5"/>
        <v>0.81137880271629381</v>
      </c>
      <c r="J37" s="210" t="s">
        <v>392</v>
      </c>
      <c r="K37" s="18">
        <v>0.98</v>
      </c>
      <c r="L37" s="18">
        <v>0.95299999999999996</v>
      </c>
      <c r="M37" s="18"/>
      <c r="N37" s="18">
        <v>0.97299999999999998</v>
      </c>
      <c r="O37" s="18">
        <v>0.4733</v>
      </c>
      <c r="P37" s="19">
        <v>0.995</v>
      </c>
      <c r="Q37" s="18"/>
      <c r="R37" s="18"/>
      <c r="S37" s="18" t="s">
        <v>392</v>
      </c>
      <c r="T37" s="18">
        <v>0.96599999999999997</v>
      </c>
      <c r="U37" s="18">
        <v>0.95579999999999998</v>
      </c>
      <c r="V37" s="18"/>
      <c r="W37" s="18">
        <v>0.1671</v>
      </c>
      <c r="X37" s="18">
        <v>0.999</v>
      </c>
      <c r="Y37" s="207">
        <v>0.95099999999999996</v>
      </c>
    </row>
    <row r="38" spans="1:25">
      <c r="J38" s="180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181"/>
    </row>
    <row r="40" spans="1:25" ht="15.75">
      <c r="B40" s="284" t="s">
        <v>404</v>
      </c>
      <c r="C40" s="285"/>
      <c r="D40" s="285"/>
      <c r="E40" s="285"/>
      <c r="F40" s="285"/>
      <c r="G40" s="285"/>
      <c r="H40" s="286"/>
    </row>
    <row r="41" spans="1:25" ht="15.75">
      <c r="B41" s="341" t="s">
        <v>411</v>
      </c>
      <c r="C41" s="338"/>
      <c r="D41" s="338"/>
      <c r="E41" s="245"/>
      <c r="F41" s="338" t="s">
        <v>360</v>
      </c>
      <c r="G41" s="338"/>
      <c r="H41" s="340"/>
    </row>
    <row r="42" spans="1:25">
      <c r="B42" s="269" t="s">
        <v>749</v>
      </c>
      <c r="C42" s="270" t="s">
        <v>750</v>
      </c>
      <c r="D42" s="270" t="s">
        <v>751</v>
      </c>
      <c r="E42" s="270"/>
      <c r="F42" s="270" t="s">
        <v>749</v>
      </c>
      <c r="G42" s="270" t="s">
        <v>750</v>
      </c>
      <c r="H42" s="271" t="s">
        <v>751</v>
      </c>
    </row>
    <row r="43" spans="1:25" ht="15.75">
      <c r="B43" s="261">
        <v>28</v>
      </c>
      <c r="C43" s="262">
        <v>24</v>
      </c>
      <c r="D43" s="262">
        <v>38.4</v>
      </c>
      <c r="E43" s="67"/>
      <c r="F43" s="262">
        <v>39.799999999999997</v>
      </c>
      <c r="G43" s="263">
        <v>37.200000000000003</v>
      </c>
      <c r="H43" s="264">
        <v>40</v>
      </c>
    </row>
    <row r="44" spans="1:25" ht="15.75">
      <c r="B44" s="261">
        <v>28.6</v>
      </c>
      <c r="C44" s="262">
        <v>21.7</v>
      </c>
      <c r="D44" s="262">
        <v>32.699999999999996</v>
      </c>
      <c r="E44" s="67"/>
      <c r="F44" s="262">
        <v>39.9</v>
      </c>
      <c r="G44" s="263">
        <v>39.9</v>
      </c>
      <c r="H44" s="265">
        <v>40.199999999999996</v>
      </c>
    </row>
    <row r="45" spans="1:25" ht="15.75">
      <c r="B45" s="261">
        <v>32</v>
      </c>
      <c r="C45" s="262">
        <v>22.2</v>
      </c>
      <c r="D45" s="262">
        <v>32.300000000000004</v>
      </c>
      <c r="E45" s="67"/>
      <c r="F45" s="262">
        <v>37.299999999999997</v>
      </c>
      <c r="G45" s="263">
        <v>39.200000000000003</v>
      </c>
      <c r="H45" s="265">
        <v>40.150000000000006</v>
      </c>
    </row>
    <row r="46" spans="1:25" ht="15.75">
      <c r="B46" s="261">
        <v>32.950000000000003</v>
      </c>
      <c r="C46" s="262">
        <v>40.299999999999997</v>
      </c>
      <c r="D46" s="262">
        <v>31.5</v>
      </c>
      <c r="E46" s="67"/>
      <c r="F46" s="262">
        <v>38.200000000000003</v>
      </c>
      <c r="G46" s="263">
        <v>40</v>
      </c>
      <c r="H46" s="265">
        <v>40.1</v>
      </c>
    </row>
    <row r="47" spans="1:25" ht="15.75">
      <c r="B47" s="261">
        <v>32.799999999999997</v>
      </c>
      <c r="C47" s="262">
        <v>31</v>
      </c>
      <c r="D47" s="262">
        <v>38.1</v>
      </c>
      <c r="E47" s="67"/>
      <c r="F47" s="262">
        <v>37.6</v>
      </c>
      <c r="G47" s="263">
        <v>40.200000000000003</v>
      </c>
      <c r="H47" s="265">
        <v>40</v>
      </c>
    </row>
    <row r="48" spans="1:25" ht="15.75">
      <c r="B48" s="261">
        <v>33.9</v>
      </c>
      <c r="C48" s="262">
        <v>22</v>
      </c>
      <c r="D48" s="262">
        <v>39.4</v>
      </c>
      <c r="E48" s="67"/>
      <c r="F48" s="262">
        <v>38</v>
      </c>
      <c r="G48" s="263">
        <v>36.200000000000003</v>
      </c>
      <c r="H48" s="265">
        <v>40.1</v>
      </c>
    </row>
    <row r="49" spans="2:8" ht="15.75">
      <c r="B49" s="261">
        <v>31.4</v>
      </c>
      <c r="C49" s="262">
        <v>21.6</v>
      </c>
      <c r="D49" s="262">
        <v>38.6</v>
      </c>
      <c r="E49" s="67"/>
      <c r="F49" s="262">
        <v>37.1</v>
      </c>
      <c r="G49" s="263">
        <v>40.1</v>
      </c>
      <c r="H49" s="265">
        <v>40.1</v>
      </c>
    </row>
    <row r="50" spans="2:8" ht="15.75">
      <c r="B50" s="261">
        <v>31.7</v>
      </c>
      <c r="C50" s="262">
        <v>21.55</v>
      </c>
      <c r="D50" s="262">
        <v>35</v>
      </c>
      <c r="E50" s="67"/>
      <c r="F50" s="262">
        <v>40.1</v>
      </c>
      <c r="G50" s="263">
        <v>36.299999999999997</v>
      </c>
      <c r="H50" s="265">
        <v>39.700000000000003</v>
      </c>
    </row>
    <row r="51" spans="2:8" ht="15.75">
      <c r="B51" s="261">
        <v>31</v>
      </c>
      <c r="C51" s="262">
        <v>23.9</v>
      </c>
      <c r="D51" s="262">
        <v>31.549999999999997</v>
      </c>
      <c r="E51" s="67"/>
      <c r="F51" s="262">
        <v>40</v>
      </c>
      <c r="G51" s="263">
        <v>36.700000000000003</v>
      </c>
      <c r="H51" s="264">
        <v>38.799999999999997</v>
      </c>
    </row>
    <row r="52" spans="2:8" ht="15.75">
      <c r="B52" s="261">
        <v>32.9</v>
      </c>
      <c r="C52" s="262">
        <v>40</v>
      </c>
      <c r="D52" s="262">
        <v>29.5</v>
      </c>
      <c r="E52" s="67"/>
      <c r="F52" s="262">
        <v>36.6</v>
      </c>
      <c r="G52" s="262">
        <v>40</v>
      </c>
      <c r="H52" s="265">
        <v>39.9</v>
      </c>
    </row>
    <row r="53" spans="2:8" ht="15.75">
      <c r="B53" s="261">
        <v>32.799999999999997</v>
      </c>
      <c r="C53" s="262">
        <v>32.700000000000003</v>
      </c>
      <c r="D53" s="262">
        <v>22.9</v>
      </c>
      <c r="E53" s="67"/>
      <c r="F53" s="262">
        <v>37.700000000000003</v>
      </c>
      <c r="G53" s="263">
        <v>40.1</v>
      </c>
      <c r="H53" s="265">
        <v>40.1</v>
      </c>
    </row>
    <row r="54" spans="2:8" ht="15.75">
      <c r="B54" s="261">
        <v>32.700000000000003</v>
      </c>
      <c r="C54" s="262">
        <v>29.4</v>
      </c>
      <c r="D54" s="262">
        <v>22.55</v>
      </c>
      <c r="E54" s="67"/>
      <c r="F54" s="262">
        <v>40.200000000000003</v>
      </c>
      <c r="G54" s="263">
        <v>39.5</v>
      </c>
      <c r="H54" s="265">
        <v>40.1</v>
      </c>
    </row>
    <row r="55" spans="2:8" ht="15.75">
      <c r="B55" s="261">
        <v>32.950000000000003</v>
      </c>
      <c r="C55" s="262">
        <v>24.15</v>
      </c>
      <c r="D55" s="262">
        <v>25.45</v>
      </c>
      <c r="E55" s="67"/>
      <c r="F55" s="262">
        <v>40</v>
      </c>
      <c r="G55" s="263">
        <v>39.849999999999994</v>
      </c>
      <c r="H55" s="265">
        <v>39.9</v>
      </c>
    </row>
    <row r="56" spans="2:8" ht="15.75">
      <c r="B56" s="261">
        <v>31.4</v>
      </c>
      <c r="C56" s="262">
        <v>21.3</v>
      </c>
      <c r="D56" s="262">
        <v>35.9</v>
      </c>
      <c r="E56" s="67"/>
      <c r="F56" s="262">
        <v>40</v>
      </c>
      <c r="G56" s="263">
        <v>35.799999999999997</v>
      </c>
      <c r="H56" s="265">
        <v>40.299999999999997</v>
      </c>
    </row>
    <row r="57" spans="2:8" ht="15.75">
      <c r="B57" s="261">
        <v>31</v>
      </c>
      <c r="C57" s="262">
        <v>21.4</v>
      </c>
      <c r="D57" s="262">
        <v>24</v>
      </c>
      <c r="E57" s="67"/>
      <c r="F57" s="262">
        <v>37.1</v>
      </c>
      <c r="G57" s="263">
        <v>40</v>
      </c>
      <c r="H57" s="265">
        <v>40.200000000000003</v>
      </c>
    </row>
    <row r="58" spans="2:8" ht="15.75">
      <c r="B58" s="261">
        <v>32.150000000000006</v>
      </c>
      <c r="C58" s="262">
        <v>30.5</v>
      </c>
      <c r="D58" s="262">
        <v>39.25</v>
      </c>
      <c r="E58" s="67"/>
      <c r="F58" s="262">
        <v>38.4</v>
      </c>
      <c r="G58" s="263">
        <v>40.200000000000003</v>
      </c>
      <c r="H58" s="265">
        <v>39.9</v>
      </c>
    </row>
    <row r="59" spans="2:8" ht="15.75">
      <c r="B59" s="261">
        <v>28.05</v>
      </c>
      <c r="C59" s="262">
        <v>38.299999999999997</v>
      </c>
      <c r="D59" s="262">
        <v>35.349999999999994</v>
      </c>
      <c r="E59" s="67"/>
      <c r="F59" s="262">
        <v>37.700000000000003</v>
      </c>
      <c r="G59" s="263">
        <v>40.049999999999997</v>
      </c>
      <c r="H59" s="265">
        <v>40</v>
      </c>
    </row>
    <row r="60" spans="2:8" ht="15.75">
      <c r="B60" s="261">
        <v>31.3</v>
      </c>
      <c r="C60" s="262">
        <v>27.55</v>
      </c>
      <c r="D60" s="262">
        <v>36.6</v>
      </c>
      <c r="E60" s="67"/>
      <c r="F60" s="262">
        <v>38.650000000000006</v>
      </c>
      <c r="G60" s="263">
        <v>37.450000000000003</v>
      </c>
      <c r="H60" s="264">
        <v>40.200000000000003</v>
      </c>
    </row>
    <row r="61" spans="2:8" ht="15.75">
      <c r="B61" s="261">
        <v>30.2</v>
      </c>
      <c r="C61" s="262">
        <v>31.6</v>
      </c>
      <c r="D61" s="262">
        <v>39.4</v>
      </c>
      <c r="E61" s="67"/>
      <c r="F61" s="262">
        <v>38.1</v>
      </c>
      <c r="G61" s="263">
        <v>35</v>
      </c>
      <c r="H61" s="264">
        <v>40.200000000000003</v>
      </c>
    </row>
    <row r="62" spans="2:8" ht="15.75">
      <c r="B62" s="261">
        <v>29.4</v>
      </c>
      <c r="C62" s="262">
        <v>22.45</v>
      </c>
      <c r="D62" s="262">
        <v>27.4</v>
      </c>
      <c r="E62" s="67"/>
      <c r="F62" s="262">
        <v>38</v>
      </c>
      <c r="G62" s="263">
        <v>39.799999999999997</v>
      </c>
      <c r="H62" s="265">
        <v>39.950000000000003</v>
      </c>
    </row>
    <row r="63" spans="2:8" ht="15.75">
      <c r="B63" s="261">
        <v>32.200000000000003</v>
      </c>
      <c r="C63" s="262">
        <v>33.200000000000003</v>
      </c>
      <c r="D63" s="262">
        <v>38.299999999999997</v>
      </c>
      <c r="E63" s="67"/>
      <c r="F63" s="262">
        <v>36.200000000000003</v>
      </c>
      <c r="G63" s="263">
        <v>39.799999999999997</v>
      </c>
      <c r="H63" s="265">
        <v>40</v>
      </c>
    </row>
    <row r="64" spans="2:8" ht="15.75">
      <c r="B64" s="261">
        <v>31.6</v>
      </c>
      <c r="C64" s="262">
        <v>23.2</v>
      </c>
      <c r="D64" s="262">
        <v>35.799999999999997</v>
      </c>
      <c r="E64" s="67"/>
      <c r="F64" s="262">
        <v>35.4</v>
      </c>
      <c r="G64" s="263">
        <v>40</v>
      </c>
      <c r="H64" s="265">
        <v>40</v>
      </c>
    </row>
    <row r="65" spans="2:8" ht="15.75">
      <c r="B65" s="261">
        <v>31.6</v>
      </c>
      <c r="C65" s="262">
        <v>21.35</v>
      </c>
      <c r="D65" s="262">
        <v>38.9</v>
      </c>
      <c r="E65" s="67"/>
      <c r="F65" s="262">
        <v>35.6</v>
      </c>
      <c r="G65" s="263">
        <v>37.200000000000003</v>
      </c>
      <c r="H65" s="264">
        <v>40</v>
      </c>
    </row>
    <row r="66" spans="2:8" ht="15.75">
      <c r="B66" s="261">
        <v>34.1</v>
      </c>
      <c r="C66" s="262">
        <v>20.7</v>
      </c>
      <c r="D66" s="262">
        <v>40.1</v>
      </c>
      <c r="E66" s="67"/>
      <c r="F66" s="262">
        <v>37.950000000000003</v>
      </c>
      <c r="G66" s="263">
        <v>40.4</v>
      </c>
      <c r="H66" s="264">
        <v>40</v>
      </c>
    </row>
    <row r="67" spans="2:8" ht="15.75">
      <c r="B67" s="261">
        <v>31.5</v>
      </c>
      <c r="C67" s="262">
        <v>20.7</v>
      </c>
      <c r="D67" s="262">
        <v>39.700000000000003</v>
      </c>
      <c r="E67" s="67"/>
      <c r="F67" s="262">
        <v>40.200000000000003</v>
      </c>
      <c r="G67" s="263">
        <v>37.299999999999997</v>
      </c>
      <c r="H67" s="265">
        <v>40.1</v>
      </c>
    </row>
    <row r="68" spans="2:8" ht="15.75">
      <c r="B68" s="261">
        <v>31.4</v>
      </c>
      <c r="C68" s="262">
        <v>25.3</v>
      </c>
      <c r="D68" s="262">
        <v>35.700000000000003</v>
      </c>
      <c r="E68" s="67"/>
      <c r="F68" s="262">
        <v>36.4</v>
      </c>
      <c r="G68" s="263">
        <v>36.1</v>
      </c>
      <c r="H68" s="264">
        <v>40</v>
      </c>
    </row>
    <row r="69" spans="2:8" ht="15.75">
      <c r="B69" s="175"/>
      <c r="C69" s="262">
        <v>20.7</v>
      </c>
      <c r="D69" s="262">
        <v>22.2</v>
      </c>
      <c r="E69" s="67"/>
      <c r="F69" s="67"/>
      <c r="G69" s="263">
        <v>37.4</v>
      </c>
      <c r="H69" s="264">
        <v>40</v>
      </c>
    </row>
    <row r="70" spans="2:8" ht="15.75">
      <c r="B70" s="175"/>
      <c r="C70" s="262">
        <v>22.900000000000002</v>
      </c>
      <c r="D70" s="262">
        <v>30.6</v>
      </c>
      <c r="E70" s="67"/>
      <c r="F70" s="67"/>
      <c r="G70" s="262">
        <v>37</v>
      </c>
      <c r="H70" s="264">
        <v>35.5</v>
      </c>
    </row>
    <row r="71" spans="2:8" ht="15.75">
      <c r="B71" s="175"/>
      <c r="C71" s="262">
        <v>21.650000000000002</v>
      </c>
      <c r="D71" s="262">
        <v>39.75</v>
      </c>
      <c r="E71" s="67"/>
      <c r="F71" s="67"/>
      <c r="G71" s="263">
        <v>39.9</v>
      </c>
      <c r="H71" s="264">
        <v>40.1</v>
      </c>
    </row>
    <row r="72" spans="2:8" ht="15.75">
      <c r="B72" s="175"/>
      <c r="C72" s="262">
        <v>37.700000000000003</v>
      </c>
      <c r="D72" s="262">
        <v>30.45</v>
      </c>
      <c r="E72" s="67"/>
      <c r="F72" s="67"/>
      <c r="G72" s="263">
        <v>39.5</v>
      </c>
      <c r="H72" s="264">
        <v>39.650000000000006</v>
      </c>
    </row>
    <row r="73" spans="2:8" ht="15.75">
      <c r="B73" s="175"/>
      <c r="C73" s="67"/>
      <c r="D73" s="262">
        <v>39.700000000000003</v>
      </c>
      <c r="E73" s="67"/>
      <c r="F73" s="67"/>
      <c r="G73" s="67"/>
      <c r="H73" s="264">
        <v>40.1</v>
      </c>
    </row>
    <row r="74" spans="2:8" ht="15.75">
      <c r="B74" s="175"/>
      <c r="C74" s="67"/>
      <c r="D74" s="262">
        <v>24.2</v>
      </c>
      <c r="E74" s="67"/>
      <c r="F74" s="67"/>
      <c r="G74" s="67"/>
      <c r="H74" s="264">
        <v>40</v>
      </c>
    </row>
    <row r="75" spans="2:8" ht="15.75">
      <c r="B75" s="175"/>
      <c r="C75" s="67"/>
      <c r="D75" s="262">
        <v>40</v>
      </c>
      <c r="E75" s="67"/>
      <c r="F75" s="67"/>
      <c r="G75" s="67"/>
      <c r="H75" s="264">
        <v>40.1</v>
      </c>
    </row>
    <row r="76" spans="2:8" ht="15.75">
      <c r="B76" s="176"/>
      <c r="C76" s="266"/>
      <c r="D76" s="267">
        <v>35.9</v>
      </c>
      <c r="E76" s="266"/>
      <c r="F76" s="266"/>
      <c r="G76" s="266"/>
      <c r="H76" s="268">
        <v>40.1</v>
      </c>
    </row>
    <row r="103" spans="3:6" ht="15.75">
      <c r="C103"/>
    </row>
    <row r="106" spans="3:6" ht="15.75">
      <c r="F106"/>
    </row>
    <row r="110" spans="3:6" ht="15.75">
      <c r="F110"/>
    </row>
    <row r="113" spans="3:8" ht="15.75">
      <c r="H113"/>
    </row>
    <row r="116" spans="3:8" ht="15.75">
      <c r="C116"/>
    </row>
    <row r="119" spans="3:8" ht="15.75">
      <c r="H119"/>
    </row>
    <row r="120" spans="3:8" ht="15.75">
      <c r="C120"/>
      <c r="H120" s="192"/>
    </row>
    <row r="121" spans="3:8" ht="15.75">
      <c r="H121" s="192"/>
    </row>
    <row r="122" spans="3:8" ht="15.75">
      <c r="H122" s="192"/>
    </row>
    <row r="123" spans="3:8" ht="15.75">
      <c r="H123" s="192"/>
    </row>
    <row r="124" spans="3:8" ht="15.75">
      <c r="H124" s="192"/>
    </row>
    <row r="125" spans="3:8" ht="15.75">
      <c r="H125" s="192"/>
    </row>
    <row r="126" spans="3:8" ht="15.75">
      <c r="H126" s="192"/>
    </row>
    <row r="127" spans="3:8" ht="15.75">
      <c r="H127" s="192"/>
    </row>
    <row r="128" spans="3:8" ht="15.75">
      <c r="H128" s="192"/>
    </row>
    <row r="129" spans="8:8" ht="15.75">
      <c r="H129"/>
    </row>
    <row r="130" spans="8:8" ht="15.75">
      <c r="H130" s="192"/>
    </row>
    <row r="131" spans="8:8" ht="15.75">
      <c r="H131" s="192"/>
    </row>
    <row r="132" spans="8:8" ht="15.75">
      <c r="H132" s="192"/>
    </row>
    <row r="133" spans="8:8" ht="15.75">
      <c r="H133" s="192"/>
    </row>
    <row r="134" spans="8:8" ht="15.75">
      <c r="H134" s="192"/>
    </row>
    <row r="135" spans="8:8" ht="15.75">
      <c r="H135" s="192"/>
    </row>
    <row r="136" spans="8:8" ht="15.75">
      <c r="H136" s="192"/>
    </row>
    <row r="137" spans="8:8" ht="15.75">
      <c r="H137" s="192"/>
    </row>
    <row r="138" spans="8:8" ht="15.75">
      <c r="H138" s="192"/>
    </row>
    <row r="139" spans="8:8" ht="15.75">
      <c r="H139" s="192"/>
    </row>
    <row r="140" spans="8:8" ht="15.75">
      <c r="H140" s="192"/>
    </row>
    <row r="141" spans="8:8" ht="15.75">
      <c r="H141" s="192"/>
    </row>
    <row r="142" spans="8:8" ht="15.75">
      <c r="H142" s="192"/>
    </row>
    <row r="143" spans="8:8" ht="15.75">
      <c r="H143" s="192"/>
    </row>
    <row r="144" spans="8:8" ht="15.75">
      <c r="H144" s="192"/>
    </row>
    <row r="145" spans="8:8" ht="15.75">
      <c r="H145" s="192"/>
    </row>
    <row r="146" spans="8:8" ht="15.75">
      <c r="H146" s="192"/>
    </row>
    <row r="147" spans="8:8" ht="15.75">
      <c r="H147"/>
    </row>
    <row r="148" spans="8:8" ht="15.75">
      <c r="H148"/>
    </row>
    <row r="149" spans="8:8" ht="15.75">
      <c r="H149" s="192"/>
    </row>
    <row r="150" spans="8:8" ht="15.75">
      <c r="H150" s="192"/>
    </row>
  </sheetData>
  <mergeCells count="14">
    <mergeCell ref="S33:U33"/>
    <mergeCell ref="N33:P33"/>
    <mergeCell ref="W33:Y33"/>
    <mergeCell ref="J32:Y32"/>
    <mergeCell ref="A1:O1"/>
    <mergeCell ref="A2:G2"/>
    <mergeCell ref="I2:O2"/>
    <mergeCell ref="B32:H32"/>
    <mergeCell ref="J33:L33"/>
    <mergeCell ref="B41:D41"/>
    <mergeCell ref="F41:H41"/>
    <mergeCell ref="B40:H40"/>
    <mergeCell ref="B33:D33"/>
    <mergeCell ref="F33:H33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25AB-2508-0B42-84C3-8A7B30882619}">
  <dimension ref="B1:Y62"/>
  <sheetViews>
    <sheetView workbookViewId="0">
      <selection activeCell="J10" sqref="J10"/>
    </sheetView>
  </sheetViews>
  <sheetFormatPr defaultColWidth="11.42578125" defaultRowHeight="15"/>
  <cols>
    <col min="2" max="2" width="32.5703125" customWidth="1"/>
    <col min="6" max="6" width="16" customWidth="1"/>
  </cols>
  <sheetData>
    <row r="1" spans="2:25" ht="15.75">
      <c r="B1" s="284" t="s">
        <v>865</v>
      </c>
      <c r="C1" s="285"/>
      <c r="D1" s="285"/>
      <c r="E1" s="285"/>
      <c r="F1" s="286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377"/>
    </row>
    <row r="2" spans="2:25" ht="15.75">
      <c r="B2" s="378" t="s">
        <v>461</v>
      </c>
      <c r="C2" s="376" t="s">
        <v>931</v>
      </c>
      <c r="D2" s="72"/>
      <c r="E2" s="72"/>
      <c r="F2" s="14"/>
      <c r="G2" s="197"/>
      <c r="H2" s="78"/>
      <c r="I2" s="196"/>
      <c r="J2" s="197"/>
      <c r="K2" s="197"/>
      <c r="L2" s="197"/>
      <c r="M2" s="197"/>
      <c r="N2" s="197"/>
      <c r="O2" s="197"/>
      <c r="P2" s="197"/>
      <c r="Q2" s="197"/>
      <c r="R2" s="377"/>
    </row>
    <row r="3" spans="2:25" ht="15.75">
      <c r="B3" s="378"/>
      <c r="C3" s="376"/>
      <c r="D3" s="72"/>
      <c r="E3" s="72"/>
      <c r="F3" s="14"/>
      <c r="G3" s="72"/>
      <c r="H3" s="18"/>
      <c r="I3" s="196"/>
      <c r="J3" s="197"/>
      <c r="K3" s="197"/>
      <c r="L3" s="197"/>
      <c r="M3" s="197"/>
      <c r="N3" s="197"/>
      <c r="O3" s="197"/>
      <c r="P3" s="197"/>
      <c r="Q3" s="197"/>
    </row>
    <row r="4" spans="2:25" ht="15.75">
      <c r="B4" s="378" t="s">
        <v>462</v>
      </c>
      <c r="C4" s="376" t="s">
        <v>663</v>
      </c>
      <c r="D4" s="72"/>
      <c r="E4" s="72"/>
      <c r="F4" s="14"/>
      <c r="G4" s="72"/>
      <c r="H4" s="18"/>
      <c r="I4" s="196"/>
      <c r="J4" s="197"/>
      <c r="K4" s="197"/>
      <c r="L4" s="197"/>
      <c r="M4" s="197"/>
      <c r="N4" s="197"/>
      <c r="O4" s="197"/>
      <c r="P4" s="197"/>
      <c r="Q4" s="197"/>
    </row>
    <row r="5" spans="2:25" ht="15.75">
      <c r="B5" s="378" t="s">
        <v>463</v>
      </c>
      <c r="C5" s="376" t="s">
        <v>463</v>
      </c>
      <c r="D5" s="72"/>
      <c r="E5" s="72"/>
      <c r="F5" s="14"/>
      <c r="G5" s="72"/>
      <c r="H5" s="18"/>
      <c r="I5" s="196"/>
      <c r="J5" s="197"/>
      <c r="K5" s="197"/>
      <c r="L5" s="197"/>
      <c r="M5" s="197"/>
      <c r="N5" s="197"/>
      <c r="O5" s="197"/>
      <c r="P5" s="197"/>
      <c r="Q5" s="197"/>
    </row>
    <row r="6" spans="2:25" ht="15.75">
      <c r="B6" s="378" t="s">
        <v>464</v>
      </c>
      <c r="C6" s="376" t="s">
        <v>662</v>
      </c>
      <c r="D6" s="72"/>
      <c r="E6" s="72"/>
      <c r="F6" s="14"/>
      <c r="G6" s="72"/>
      <c r="H6" s="18"/>
      <c r="I6" s="196"/>
      <c r="J6" s="197"/>
      <c r="K6" s="197"/>
      <c r="L6" s="197"/>
      <c r="M6" s="197"/>
      <c r="N6" s="197"/>
      <c r="O6" s="197"/>
      <c r="P6" s="197"/>
      <c r="Q6" s="197"/>
    </row>
    <row r="7" spans="2:25" ht="15.75">
      <c r="B7" s="378"/>
      <c r="C7" s="376"/>
      <c r="D7" s="72"/>
      <c r="E7" s="72"/>
      <c r="F7" s="14"/>
      <c r="G7" s="72"/>
      <c r="H7" s="18"/>
      <c r="I7" s="196"/>
      <c r="J7" s="197"/>
      <c r="K7" s="197"/>
      <c r="L7" s="197"/>
      <c r="M7" s="197"/>
      <c r="N7" s="197"/>
      <c r="O7" s="197"/>
      <c r="P7" s="197"/>
      <c r="Q7" s="197"/>
    </row>
    <row r="8" spans="2:25" ht="15.75">
      <c r="B8" s="378" t="s">
        <v>932</v>
      </c>
      <c r="C8" s="376"/>
      <c r="D8" s="72"/>
      <c r="E8" s="72"/>
      <c r="F8" s="14"/>
      <c r="G8" s="72"/>
      <c r="H8" s="18"/>
      <c r="I8" s="196"/>
      <c r="J8" s="197"/>
      <c r="K8" s="197"/>
      <c r="L8" s="197"/>
      <c r="M8" s="197"/>
      <c r="N8" s="197"/>
      <c r="O8" s="197"/>
      <c r="P8" s="197"/>
      <c r="Q8" s="197"/>
    </row>
    <row r="9" spans="2:25" ht="15.75">
      <c r="B9" s="378" t="s">
        <v>466</v>
      </c>
      <c r="C9" s="376" t="s">
        <v>487</v>
      </c>
      <c r="D9" s="72"/>
      <c r="E9" s="72"/>
      <c r="F9" s="14"/>
      <c r="G9" s="72"/>
      <c r="H9" s="18"/>
      <c r="I9" s="196"/>
      <c r="J9" s="197"/>
      <c r="K9" s="197"/>
      <c r="L9" s="197"/>
      <c r="M9" s="197"/>
      <c r="N9" s="197"/>
      <c r="O9" s="197"/>
      <c r="P9" s="197"/>
      <c r="Q9" s="197"/>
    </row>
    <row r="10" spans="2:25" ht="15.75">
      <c r="B10" s="378" t="s">
        <v>467</v>
      </c>
      <c r="C10" s="376" t="s">
        <v>468</v>
      </c>
      <c r="D10" s="72"/>
      <c r="E10" s="72"/>
      <c r="F10" s="14"/>
      <c r="G10" s="72"/>
      <c r="H10" s="18"/>
      <c r="I10" s="196"/>
      <c r="J10" s="197"/>
      <c r="K10" s="197"/>
      <c r="L10" s="197"/>
      <c r="M10" s="197"/>
      <c r="N10" s="197"/>
      <c r="O10" s="197"/>
      <c r="P10" s="197"/>
      <c r="Q10" s="197"/>
    </row>
    <row r="11" spans="2:25" ht="15.75">
      <c r="B11" s="378" t="s">
        <v>469</v>
      </c>
      <c r="C11" s="376" t="s">
        <v>486</v>
      </c>
      <c r="D11" s="72"/>
      <c r="E11" s="72"/>
      <c r="F11" s="14"/>
      <c r="G11" s="72"/>
      <c r="H11" s="18"/>
      <c r="I11" s="196"/>
      <c r="J11" s="197"/>
      <c r="K11" s="197"/>
      <c r="L11" s="197"/>
      <c r="M11" s="197"/>
      <c r="N11" s="197"/>
      <c r="O11" s="197"/>
      <c r="P11" s="197"/>
      <c r="Q11" s="197"/>
    </row>
    <row r="12" spans="2:25" ht="15.75">
      <c r="B12" s="378" t="s">
        <v>471</v>
      </c>
      <c r="C12" s="376" t="s">
        <v>472</v>
      </c>
      <c r="D12" s="72"/>
      <c r="E12" s="72"/>
      <c r="F12" s="14"/>
      <c r="G12" s="72"/>
      <c r="H12" s="18"/>
      <c r="I12" s="196"/>
      <c r="J12" s="197"/>
      <c r="K12" s="197"/>
      <c r="L12" s="197"/>
      <c r="M12" s="197"/>
      <c r="N12" s="197"/>
      <c r="O12" s="197"/>
      <c r="P12" s="197"/>
      <c r="Q12" s="197"/>
      <c r="R12" s="279"/>
      <c r="S12" s="279"/>
      <c r="T12" s="279"/>
      <c r="U12" s="279"/>
      <c r="V12" s="279"/>
      <c r="W12" s="279"/>
      <c r="X12" s="279"/>
      <c r="Y12" s="279"/>
    </row>
    <row r="13" spans="2:25" ht="15.75">
      <c r="B13" s="378" t="s">
        <v>473</v>
      </c>
      <c r="C13" s="376" t="s">
        <v>474</v>
      </c>
      <c r="D13" s="72"/>
      <c r="E13" s="72"/>
      <c r="F13" s="14"/>
      <c r="G13" s="72"/>
      <c r="H13" s="18"/>
      <c r="I13" s="196"/>
      <c r="J13" s="197"/>
      <c r="K13" s="197"/>
      <c r="L13" s="197"/>
      <c r="M13" s="197"/>
      <c r="N13" s="197"/>
      <c r="O13" s="197"/>
      <c r="P13" s="197"/>
      <c r="Q13" s="197"/>
      <c r="R13" s="279"/>
      <c r="S13" s="279"/>
      <c r="T13" s="279"/>
      <c r="U13" s="279"/>
      <c r="V13" s="279"/>
      <c r="W13" s="279"/>
      <c r="X13" s="279"/>
      <c r="Y13" s="279"/>
    </row>
    <row r="14" spans="2:25" ht="15.75">
      <c r="B14" s="378" t="s">
        <v>933</v>
      </c>
      <c r="C14" s="376" t="s">
        <v>934</v>
      </c>
      <c r="D14" s="72"/>
      <c r="E14" s="72"/>
      <c r="F14" s="14"/>
      <c r="G14" s="72"/>
      <c r="H14" s="18"/>
      <c r="I14" s="196"/>
      <c r="J14" s="197"/>
      <c r="K14" s="197"/>
      <c r="L14" s="197"/>
      <c r="M14" s="197"/>
      <c r="N14" s="197"/>
      <c r="O14" s="197"/>
      <c r="P14" s="197"/>
      <c r="Q14" s="197"/>
      <c r="R14" s="279"/>
      <c r="S14" s="279"/>
      <c r="T14" s="279"/>
      <c r="U14" s="279"/>
      <c r="V14" s="279"/>
      <c r="W14" s="279"/>
      <c r="X14" s="279"/>
      <c r="Y14" s="279"/>
    </row>
    <row r="15" spans="2:25" ht="51" customHeight="1">
      <c r="B15" s="378" t="s">
        <v>935</v>
      </c>
      <c r="C15" s="376">
        <v>136</v>
      </c>
      <c r="D15" s="72"/>
      <c r="E15" s="72"/>
      <c r="F15" s="14"/>
      <c r="G15" s="72"/>
      <c r="H15" s="18"/>
      <c r="I15" s="196"/>
      <c r="J15" s="197"/>
      <c r="K15" s="197"/>
      <c r="L15" s="197"/>
      <c r="M15" s="197"/>
      <c r="N15" s="197"/>
      <c r="O15" s="197"/>
      <c r="P15" s="197"/>
      <c r="Q15" s="197"/>
      <c r="R15" s="51"/>
      <c r="S15" s="51"/>
      <c r="T15" s="51"/>
      <c r="U15" s="51"/>
      <c r="V15" s="51"/>
      <c r="W15" s="51"/>
      <c r="X15" s="51"/>
      <c r="Y15" s="51"/>
    </row>
    <row r="16" spans="2:25" ht="41.1" customHeight="1">
      <c r="B16" s="378" t="s">
        <v>936</v>
      </c>
      <c r="C16" s="376">
        <v>16</v>
      </c>
      <c r="D16" s="72"/>
      <c r="E16" s="72"/>
      <c r="F16" s="14"/>
      <c r="G16" s="72"/>
      <c r="H16" s="18"/>
      <c r="I16" s="196"/>
      <c r="J16" s="197"/>
      <c r="K16" s="197"/>
      <c r="L16" s="197"/>
      <c r="M16" s="197"/>
      <c r="N16" s="197"/>
      <c r="O16" s="197"/>
      <c r="P16" s="197"/>
      <c r="Q16" s="197"/>
      <c r="R16" s="78"/>
      <c r="S16" s="18"/>
      <c r="T16" s="278"/>
      <c r="U16" s="18"/>
      <c r="V16" s="18"/>
      <c r="W16" s="290"/>
      <c r="X16" s="290"/>
      <c r="Y16" s="290"/>
    </row>
    <row r="17" spans="2:25" ht="15.75">
      <c r="B17" s="378" t="s">
        <v>937</v>
      </c>
      <c r="C17" s="376">
        <v>0</v>
      </c>
      <c r="D17" s="72"/>
      <c r="E17" s="72"/>
      <c r="F17" s="14"/>
      <c r="G17" s="72"/>
      <c r="H17" s="18"/>
      <c r="I17" s="196"/>
      <c r="J17" s="197"/>
      <c r="K17" s="197"/>
      <c r="L17" s="197"/>
      <c r="M17" s="197"/>
      <c r="N17" s="197"/>
      <c r="O17" s="197"/>
      <c r="P17" s="197"/>
      <c r="Q17" s="197"/>
      <c r="R17" s="18"/>
      <c r="S17" s="18"/>
      <c r="T17" s="18"/>
      <c r="U17" s="18"/>
      <c r="V17" s="18"/>
      <c r="W17" s="89"/>
      <c r="X17" s="89"/>
      <c r="Y17" s="89"/>
    </row>
    <row r="18" spans="2:25" ht="15.75">
      <c r="B18" s="378"/>
      <c r="C18" s="376"/>
      <c r="D18" s="72"/>
      <c r="E18" s="72"/>
      <c r="F18" s="14"/>
      <c r="G18" s="72"/>
      <c r="H18" s="18"/>
      <c r="I18" s="196"/>
      <c r="J18" s="197"/>
      <c r="K18" s="197"/>
      <c r="L18" s="197"/>
      <c r="M18" s="197"/>
      <c r="N18" s="197"/>
      <c r="O18" s="197"/>
      <c r="P18" s="197"/>
      <c r="Q18" s="197"/>
      <c r="R18" s="18"/>
      <c r="S18" s="18"/>
      <c r="T18" s="18"/>
      <c r="U18" s="18"/>
      <c r="V18" s="18"/>
      <c r="W18" s="89"/>
      <c r="X18" s="89"/>
      <c r="Y18" s="89"/>
    </row>
    <row r="19" spans="2:25" ht="15.75">
      <c r="B19" s="378" t="s">
        <v>938</v>
      </c>
      <c r="C19" s="376"/>
      <c r="D19" s="72"/>
      <c r="E19" s="72"/>
      <c r="F19" s="14"/>
      <c r="G19" s="72"/>
      <c r="H19" s="18"/>
      <c r="I19" s="196"/>
      <c r="J19" s="197"/>
      <c r="K19" s="197"/>
      <c r="L19" s="197"/>
      <c r="M19" s="197"/>
      <c r="N19" s="197"/>
      <c r="O19" s="197"/>
      <c r="P19" s="197"/>
      <c r="Q19" s="197"/>
      <c r="R19" s="18"/>
      <c r="S19" s="18"/>
      <c r="T19" s="18"/>
      <c r="U19" s="18"/>
      <c r="V19" s="18"/>
      <c r="W19" s="18"/>
      <c r="X19" s="18"/>
      <c r="Y19" s="18"/>
    </row>
    <row r="20" spans="2:25" ht="15.75">
      <c r="B20" s="378" t="s">
        <v>713</v>
      </c>
      <c r="C20" s="376">
        <v>5.7060000000000004</v>
      </c>
      <c r="D20" s="72"/>
      <c r="E20" s="72"/>
      <c r="F20" s="14"/>
      <c r="G20" s="72"/>
      <c r="H20" s="18"/>
      <c r="I20" s="196"/>
      <c r="J20" s="197"/>
      <c r="K20" s="197"/>
      <c r="L20" s="197"/>
      <c r="M20" s="197"/>
      <c r="N20" s="197"/>
      <c r="O20" s="197"/>
      <c r="P20" s="197"/>
      <c r="Q20" s="197"/>
      <c r="R20" s="18"/>
      <c r="S20" s="18"/>
      <c r="T20" s="18"/>
      <c r="U20" s="18"/>
      <c r="V20" s="18"/>
      <c r="W20" s="18"/>
      <c r="X20" s="18"/>
      <c r="Y20" s="18"/>
    </row>
    <row r="21" spans="2:25" ht="15.75">
      <c r="B21" s="378"/>
      <c r="C21" s="376"/>
      <c r="D21" s="72"/>
      <c r="E21" s="72"/>
      <c r="F21" s="14"/>
      <c r="G21" s="72"/>
      <c r="H21" s="197"/>
      <c r="I21" s="196"/>
      <c r="J21" s="197"/>
      <c r="K21" s="197"/>
      <c r="L21" s="197"/>
      <c r="M21" s="197"/>
      <c r="N21" s="197"/>
      <c r="O21" s="197"/>
      <c r="P21" s="197"/>
      <c r="Q21" s="197"/>
      <c r="R21" s="18"/>
      <c r="S21" s="18"/>
      <c r="T21" s="18"/>
      <c r="U21" s="18"/>
      <c r="V21" s="18"/>
      <c r="W21" s="18"/>
      <c r="X21" s="18"/>
      <c r="Y21" s="18"/>
    </row>
    <row r="22" spans="2:25" ht="15.75">
      <c r="B22" s="378" t="s">
        <v>939</v>
      </c>
      <c r="C22" s="376"/>
      <c r="D22" s="72"/>
      <c r="E22" s="72"/>
      <c r="F22" s="14"/>
      <c r="G22" s="72"/>
      <c r="H22" s="197"/>
      <c r="I22" s="196"/>
      <c r="J22" s="197"/>
      <c r="K22" s="197"/>
      <c r="L22" s="197"/>
      <c r="M22" s="197"/>
      <c r="N22" s="197"/>
      <c r="O22" s="197"/>
      <c r="P22" s="197"/>
      <c r="Q22" s="197"/>
      <c r="R22" s="279"/>
      <c r="S22" s="279"/>
      <c r="T22" s="279"/>
      <c r="U22" s="279"/>
      <c r="V22" s="279"/>
      <c r="W22" s="279"/>
      <c r="X22" s="279"/>
      <c r="Y22" s="279"/>
    </row>
    <row r="23" spans="2:25" ht="15.75">
      <c r="B23" s="378" t="s">
        <v>940</v>
      </c>
      <c r="C23" s="376">
        <v>0.90880000000000005</v>
      </c>
      <c r="D23" s="72"/>
      <c r="E23" s="72"/>
      <c r="F23" s="14"/>
      <c r="G23" s="72"/>
      <c r="H23" s="197"/>
      <c r="I23" s="196"/>
      <c r="J23" s="197"/>
      <c r="K23" s="197"/>
      <c r="L23" s="197"/>
      <c r="M23" s="197"/>
      <c r="N23" s="197"/>
      <c r="O23" s="197"/>
      <c r="P23" s="197"/>
      <c r="Q23" s="197"/>
      <c r="R23" s="279"/>
      <c r="S23" s="279"/>
      <c r="T23" s="279"/>
      <c r="U23" s="279"/>
      <c r="V23" s="279"/>
      <c r="W23" s="279"/>
      <c r="X23" s="279"/>
      <c r="Y23" s="279"/>
    </row>
    <row r="24" spans="2:25" ht="15.75">
      <c r="B24" s="378" t="s">
        <v>941</v>
      </c>
      <c r="C24" s="376" t="s">
        <v>487</v>
      </c>
      <c r="D24" s="72"/>
      <c r="E24" s="72"/>
      <c r="F24" s="14"/>
      <c r="G24" s="72"/>
      <c r="H24" s="197"/>
      <c r="I24" s="197"/>
      <c r="J24" s="197"/>
      <c r="K24" s="18"/>
      <c r="L24" s="196"/>
      <c r="M24" s="197"/>
      <c r="N24" s="197"/>
      <c r="O24" s="197"/>
      <c r="P24" s="18"/>
      <c r="Q24" s="196"/>
      <c r="R24" s="279"/>
      <c r="S24" s="279"/>
      <c r="T24" s="279"/>
      <c r="U24" s="279"/>
      <c r="V24" s="279"/>
      <c r="W24" s="279"/>
      <c r="X24" s="279"/>
      <c r="Y24" s="279"/>
    </row>
    <row r="25" spans="2:25" ht="15.75">
      <c r="B25" s="378" t="s">
        <v>469</v>
      </c>
      <c r="C25" s="376" t="s">
        <v>486</v>
      </c>
      <c r="D25" s="72"/>
      <c r="E25" s="72"/>
      <c r="F25" s="14"/>
      <c r="G25" s="72"/>
      <c r="H25" s="197"/>
      <c r="I25" s="197"/>
      <c r="J25" s="197"/>
      <c r="K25" s="18"/>
      <c r="L25" s="196"/>
      <c r="M25" s="197"/>
      <c r="N25" s="197"/>
      <c r="O25" s="197"/>
      <c r="P25" s="18"/>
      <c r="Q25" s="196"/>
      <c r="R25" s="279"/>
      <c r="S25" s="279"/>
      <c r="T25" s="279"/>
      <c r="U25" s="279"/>
      <c r="V25" s="279"/>
      <c r="W25" s="279"/>
      <c r="X25" s="279"/>
      <c r="Y25" s="279"/>
    </row>
    <row r="26" spans="2:25" ht="15.75">
      <c r="B26" s="378" t="s">
        <v>942</v>
      </c>
      <c r="C26" s="376" t="s">
        <v>472</v>
      </c>
      <c r="D26" s="72"/>
      <c r="E26" s="72"/>
      <c r="F26" s="14"/>
      <c r="G26" s="72"/>
      <c r="H26" s="197"/>
      <c r="I26" s="197"/>
      <c r="J26" s="197"/>
      <c r="K26" s="18"/>
      <c r="L26" s="196"/>
      <c r="M26" s="197"/>
      <c r="N26" s="197"/>
      <c r="O26" s="197"/>
      <c r="P26" s="18"/>
      <c r="Q26" s="196"/>
      <c r="R26" s="279"/>
      <c r="S26" s="279"/>
      <c r="T26" s="279"/>
      <c r="U26" s="279"/>
      <c r="V26" s="279"/>
      <c r="W26" s="279"/>
      <c r="X26" s="279"/>
      <c r="Y26" s="279"/>
    </row>
    <row r="27" spans="2:25" ht="15.75">
      <c r="B27" s="36"/>
      <c r="C27" s="74"/>
      <c r="D27" s="74"/>
      <c r="E27" s="74"/>
      <c r="F27" s="76"/>
      <c r="G27" s="72"/>
      <c r="H27" s="197"/>
      <c r="I27" s="197"/>
      <c r="J27" s="197"/>
      <c r="K27" s="18"/>
      <c r="L27" s="196"/>
      <c r="M27" s="197"/>
      <c r="N27" s="197"/>
      <c r="O27" s="197"/>
      <c r="P27" s="18"/>
      <c r="Q27" s="196"/>
      <c r="R27" s="279"/>
      <c r="S27" s="279"/>
      <c r="T27" s="279"/>
      <c r="U27" s="279"/>
      <c r="V27" s="279"/>
      <c r="W27" s="279"/>
      <c r="X27" s="279"/>
      <c r="Y27" s="279"/>
    </row>
    <row r="28" spans="2:25" ht="15.75">
      <c r="B28" s="73"/>
      <c r="C28" s="72"/>
      <c r="D28" s="72"/>
      <c r="E28" s="72"/>
      <c r="F28" s="72"/>
      <c r="G28" s="72"/>
      <c r="H28" s="197"/>
      <c r="I28" s="197"/>
      <c r="J28" s="197"/>
      <c r="K28" s="18"/>
      <c r="L28" s="196"/>
      <c r="M28" s="197"/>
      <c r="N28" s="197"/>
      <c r="O28" s="197"/>
      <c r="P28" s="18"/>
      <c r="Q28" s="196"/>
      <c r="R28" s="279"/>
      <c r="S28" s="279"/>
      <c r="T28" s="279"/>
      <c r="U28" s="279"/>
      <c r="V28" s="279"/>
      <c r="W28" s="279"/>
      <c r="X28" s="279"/>
      <c r="Y28" s="279"/>
    </row>
    <row r="29" spans="2:25" ht="15.75">
      <c r="B29" s="73"/>
      <c r="C29" s="72"/>
      <c r="D29" s="72"/>
      <c r="E29" s="72"/>
      <c r="F29" s="72"/>
      <c r="G29" s="72"/>
      <c r="H29" s="197"/>
      <c r="I29" s="197"/>
      <c r="J29" s="197"/>
      <c r="K29" s="18"/>
      <c r="L29" s="196"/>
      <c r="M29" s="197"/>
      <c r="N29" s="197"/>
      <c r="O29" s="197"/>
      <c r="P29" s="18"/>
      <c r="Q29" s="196"/>
      <c r="R29" s="279"/>
      <c r="S29" s="279"/>
      <c r="T29" s="279"/>
      <c r="U29" s="279"/>
      <c r="V29" s="279"/>
      <c r="W29" s="279"/>
      <c r="X29" s="279"/>
      <c r="Y29" s="279"/>
    </row>
    <row r="30" spans="2:25" ht="15.75">
      <c r="B30" s="73"/>
      <c r="C30" s="72"/>
      <c r="D30" s="72"/>
      <c r="E30" s="72"/>
      <c r="F30" s="72"/>
      <c r="G30" s="72"/>
      <c r="H30" s="197"/>
      <c r="I30" s="197"/>
      <c r="J30" s="197"/>
      <c r="K30" s="18"/>
      <c r="L30" s="196"/>
      <c r="M30" s="197"/>
      <c r="N30" s="197"/>
      <c r="O30" s="197"/>
      <c r="P30" s="18"/>
      <c r="Q30" s="196"/>
      <c r="R30" s="279"/>
      <c r="S30" s="279"/>
      <c r="T30" s="279"/>
      <c r="U30" s="279"/>
      <c r="V30" s="279"/>
      <c r="W30" s="279"/>
      <c r="X30" s="279"/>
      <c r="Y30" s="279"/>
    </row>
    <row r="31" spans="2:25" ht="15.75">
      <c r="B31" s="73"/>
      <c r="C31" s="72"/>
      <c r="D31" s="72"/>
      <c r="E31" s="72"/>
      <c r="F31" s="72"/>
      <c r="G31" s="72"/>
      <c r="H31" s="197"/>
      <c r="I31" s="197"/>
      <c r="J31" s="197"/>
      <c r="K31" s="18"/>
      <c r="L31" s="196"/>
      <c r="M31" s="197"/>
      <c r="N31" s="197"/>
      <c r="O31" s="197"/>
      <c r="P31" s="18"/>
      <c r="Q31" s="196"/>
    </row>
    <row r="32" spans="2:25" ht="15.75">
      <c r="B32" s="73"/>
      <c r="C32" s="72"/>
      <c r="D32" s="72"/>
      <c r="E32" s="72"/>
      <c r="F32" s="72"/>
      <c r="G32" s="72"/>
      <c r="H32" s="197"/>
      <c r="I32" s="197"/>
      <c r="J32" s="197"/>
      <c r="K32" s="18"/>
      <c r="L32" s="196"/>
      <c r="M32" s="197"/>
      <c r="N32" s="197"/>
      <c r="O32" s="197"/>
      <c r="P32" s="18"/>
      <c r="Q32" s="196"/>
    </row>
    <row r="34" spans="2:15" ht="15.75">
      <c r="B34" s="335" t="s">
        <v>921</v>
      </c>
      <c r="C34" s="353"/>
      <c r="D34" s="353"/>
      <c r="E34" s="353"/>
      <c r="F34" s="336"/>
      <c r="H34" s="284" t="s">
        <v>403</v>
      </c>
      <c r="I34" s="286"/>
      <c r="K34" s="335" t="s">
        <v>460</v>
      </c>
      <c r="L34" s="353"/>
      <c r="M34" s="353"/>
      <c r="N34" s="353"/>
      <c r="O34" s="336"/>
    </row>
    <row r="35" spans="2:15" ht="15.75">
      <c r="B35" s="20"/>
      <c r="C35" s="6"/>
      <c r="D35" s="6"/>
      <c r="E35" s="349" t="s">
        <v>776</v>
      </c>
      <c r="F35" s="350"/>
      <c r="H35" s="341" t="s">
        <v>923</v>
      </c>
      <c r="I35" s="340"/>
      <c r="K35" s="354" t="s">
        <v>919</v>
      </c>
      <c r="L35" s="355"/>
      <c r="M35" s="355"/>
      <c r="N35" s="355"/>
      <c r="O35" s="356"/>
    </row>
    <row r="36" spans="2:15" ht="30.75">
      <c r="B36" s="341" t="s">
        <v>922</v>
      </c>
      <c r="C36" s="338"/>
      <c r="D36" s="6"/>
      <c r="E36" s="351" t="s">
        <v>410</v>
      </c>
      <c r="F36" s="352"/>
      <c r="H36" s="280" t="s">
        <v>377</v>
      </c>
      <c r="I36" s="31" t="s">
        <v>378</v>
      </c>
      <c r="K36" s="210"/>
      <c r="L36" s="18" t="s">
        <v>920</v>
      </c>
      <c r="M36" s="18"/>
      <c r="N36" s="18"/>
      <c r="O36" s="189"/>
    </row>
    <row r="37" spans="2:15" ht="30.75">
      <c r="B37" s="172" t="s">
        <v>382</v>
      </c>
      <c r="C37" s="173" t="s">
        <v>383</v>
      </c>
      <c r="D37" s="6"/>
      <c r="E37" s="173" t="s">
        <v>379</v>
      </c>
      <c r="F37" s="174" t="s">
        <v>380</v>
      </c>
      <c r="H37" s="281">
        <f>COUNT('Figure 7'!B38:B53)</f>
        <v>16</v>
      </c>
      <c r="I37" s="282">
        <f>COUNT('Figure 7'!C38:C53)</f>
        <v>16</v>
      </c>
      <c r="K37" s="210"/>
      <c r="L37" s="18"/>
      <c r="M37" s="18"/>
      <c r="N37" s="18"/>
      <c r="O37" s="189"/>
    </row>
    <row r="38" spans="2:15" ht="15.75">
      <c r="B38" s="187">
        <v>-33.403019009584341</v>
      </c>
      <c r="C38" s="188">
        <v>-27.764424561454693</v>
      </c>
      <c r="D38" s="6"/>
      <c r="E38" s="188">
        <v>-1</v>
      </c>
      <c r="F38" s="189">
        <v>-1</v>
      </c>
      <c r="H38" s="20">
        <f>AVERAGE('Figure 7'!B38:B53)</f>
        <v>-29.843837602056606</v>
      </c>
      <c r="I38" s="24">
        <f>AVERAGE('Figure 7'!C38:C53)</f>
        <v>-23.817985812718842</v>
      </c>
      <c r="K38" s="210" t="s">
        <v>388</v>
      </c>
      <c r="L38" s="18">
        <f>CORREL(B38:B53,C38:C53)</f>
        <v>0.9321587358788066</v>
      </c>
      <c r="M38" s="18"/>
      <c r="N38" s="18"/>
      <c r="O38" s="189"/>
    </row>
    <row r="39" spans="2:15" ht="15.75">
      <c r="B39" s="187">
        <v>-35.663218001864379</v>
      </c>
      <c r="C39" s="188">
        <v>-30.141496648385562</v>
      </c>
      <c r="D39" s="6"/>
      <c r="E39" s="188">
        <v>-1</v>
      </c>
      <c r="F39" s="189">
        <v>-1</v>
      </c>
      <c r="H39" s="15">
        <f>_xlfn.STDEV.S('Figure 7'!B38:B53)</f>
        <v>7.7299898954603048</v>
      </c>
      <c r="I39" s="16">
        <f>_xlfn.STDEV.S('Figure 7'!C38:C53)</f>
        <v>8.8226776646738969</v>
      </c>
      <c r="K39" s="210" t="s">
        <v>387</v>
      </c>
      <c r="L39" s="18">
        <v>1.864293</v>
      </c>
      <c r="M39" s="18"/>
      <c r="N39" s="18"/>
      <c r="O39" s="189"/>
    </row>
    <row r="40" spans="2:15" ht="15.75">
      <c r="B40" s="187">
        <v>-34.758773229374469</v>
      </c>
      <c r="C40" s="188">
        <v>-27.937435638279297</v>
      </c>
      <c r="D40" s="6"/>
      <c r="E40" s="188">
        <v>-1</v>
      </c>
      <c r="F40" s="189">
        <v>-1</v>
      </c>
      <c r="K40" s="180" t="s">
        <v>113</v>
      </c>
      <c r="L40" s="84">
        <v>1</v>
      </c>
      <c r="M40" s="84"/>
      <c r="N40" s="84"/>
      <c r="O40" s="260"/>
    </row>
    <row r="41" spans="2:15" ht="15.75">
      <c r="B41" s="187">
        <v>-23.520502860350376</v>
      </c>
      <c r="C41" s="188">
        <v>-19.232504192481692</v>
      </c>
      <c r="D41" s="6"/>
      <c r="E41" s="188">
        <v>-1</v>
      </c>
      <c r="F41" s="189">
        <v>-1</v>
      </c>
    </row>
    <row r="42" spans="2:15" ht="15.75">
      <c r="B42" s="187">
        <v>-38.166158900474933</v>
      </c>
      <c r="C42" s="188">
        <v>-35.700583705009215</v>
      </c>
      <c r="D42" s="6"/>
      <c r="E42" s="188">
        <v>-1</v>
      </c>
      <c r="F42" s="189">
        <v>-1</v>
      </c>
    </row>
    <row r="43" spans="2:15" ht="15.75">
      <c r="B43" s="187">
        <v>-43.77940844748975</v>
      </c>
      <c r="C43" s="188">
        <v>-42.351546259795079</v>
      </c>
      <c r="D43" s="6"/>
      <c r="E43" s="188">
        <v>-1</v>
      </c>
      <c r="F43" s="189">
        <v>-1</v>
      </c>
      <c r="H43" s="279"/>
    </row>
    <row r="44" spans="2:15" ht="15.75">
      <c r="B44" s="187">
        <v>-40.565457054816036</v>
      </c>
      <c r="C44" s="188">
        <v>-36.570710749141348</v>
      </c>
      <c r="D44" s="6"/>
      <c r="E44" s="188">
        <v>-1</v>
      </c>
      <c r="F44" s="189">
        <v>-1</v>
      </c>
      <c r="H44" s="279"/>
    </row>
    <row r="45" spans="2:15" ht="15.75">
      <c r="B45" s="187">
        <v>-26.647719439484842</v>
      </c>
      <c r="C45" s="188">
        <v>-18.77837306935989</v>
      </c>
      <c r="D45" s="6"/>
      <c r="E45" s="188">
        <v>-1</v>
      </c>
      <c r="F45" s="189">
        <v>-1</v>
      </c>
      <c r="H45" s="279"/>
    </row>
    <row r="46" spans="2:15" ht="15.75">
      <c r="B46" s="187">
        <v>-27.177539336590534</v>
      </c>
      <c r="C46" s="188">
        <v>-21.404449611249206</v>
      </c>
      <c r="D46" s="6"/>
      <c r="E46" s="188">
        <v>-1</v>
      </c>
      <c r="F46" s="189">
        <v>-1</v>
      </c>
      <c r="H46" s="51"/>
    </row>
    <row r="47" spans="2:15" ht="15.75">
      <c r="B47" s="187">
        <v>-24.714028928373562</v>
      </c>
      <c r="C47" s="188">
        <v>-21.454897422790498</v>
      </c>
      <c r="D47" s="6"/>
      <c r="E47" s="188">
        <v>-1</v>
      </c>
      <c r="F47" s="189">
        <v>-1</v>
      </c>
      <c r="H47" s="243"/>
    </row>
    <row r="48" spans="2:15" ht="15.75">
      <c r="B48" s="187">
        <v>-21.794911837769671</v>
      </c>
      <c r="C48" s="188">
        <v>-14.802278227052838</v>
      </c>
      <c r="D48" s="6"/>
      <c r="E48" s="188">
        <v>-1</v>
      </c>
      <c r="F48" s="189">
        <v>-1</v>
      </c>
      <c r="H48" s="18"/>
    </row>
    <row r="49" spans="2:17" ht="15.75">
      <c r="B49" s="187">
        <v>-20.048273995614956</v>
      </c>
      <c r="C49" s="188">
        <v>-17.161223883922283</v>
      </c>
      <c r="D49" s="6"/>
      <c r="E49" s="188">
        <v>-1</v>
      </c>
      <c r="F49" s="189">
        <v>-1</v>
      </c>
      <c r="H49" s="18"/>
    </row>
    <row r="50" spans="2:17" ht="15.75">
      <c r="B50" s="187">
        <v>-35.363888752349453</v>
      </c>
      <c r="C50" s="188">
        <v>-20.77696002542638</v>
      </c>
      <c r="D50" s="6"/>
      <c r="E50" s="188">
        <v>-1</v>
      </c>
      <c r="F50" s="189">
        <v>-1</v>
      </c>
      <c r="H50" s="18"/>
    </row>
    <row r="51" spans="2:17" ht="15.75">
      <c r="B51" s="187">
        <v>-29.431318670980716</v>
      </c>
      <c r="C51" s="188">
        <v>-21.302403492687031</v>
      </c>
      <c r="D51" s="6"/>
      <c r="E51" s="188">
        <v>-1</v>
      </c>
      <c r="F51" s="189">
        <v>-1</v>
      </c>
      <c r="H51" s="18"/>
    </row>
    <row r="52" spans="2:17" ht="15.75">
      <c r="B52" s="187">
        <v>-17.775888963715381</v>
      </c>
      <c r="C52" s="188">
        <v>-10.813393253887588</v>
      </c>
      <c r="D52" s="6"/>
      <c r="E52" s="188">
        <v>-1</v>
      </c>
      <c r="F52" s="189">
        <v>-1</v>
      </c>
      <c r="H52" s="18"/>
    </row>
    <row r="53" spans="2:17" ht="15.75">
      <c r="B53" s="190">
        <v>-24.6912942040723</v>
      </c>
      <c r="C53" s="191">
        <v>-14.895092262578892</v>
      </c>
      <c r="D53" s="17"/>
      <c r="E53" s="191">
        <v>-1</v>
      </c>
      <c r="F53" s="260">
        <v>-1</v>
      </c>
      <c r="H53" s="279"/>
    </row>
    <row r="55" spans="2:17">
      <c r="Q55" s="279"/>
    </row>
    <row r="56" spans="2:17">
      <c r="Q56" s="279"/>
    </row>
    <row r="57" spans="2:17">
      <c r="Q57" s="279"/>
    </row>
    <row r="58" spans="2:17">
      <c r="Q58" s="279"/>
    </row>
    <row r="59" spans="2:17">
      <c r="Q59" s="279"/>
    </row>
    <row r="60" spans="2:17">
      <c r="Q60" s="279"/>
    </row>
    <row r="61" spans="2:17">
      <c r="Q61" s="279"/>
    </row>
    <row r="62" spans="2:17">
      <c r="Q62" s="279"/>
    </row>
  </sheetData>
  <mergeCells count="10">
    <mergeCell ref="W16:Y16"/>
    <mergeCell ref="K34:O34"/>
    <mergeCell ref="K35:O35"/>
    <mergeCell ref="B34:F34"/>
    <mergeCell ref="B1:F1"/>
    <mergeCell ref="B36:C36"/>
    <mergeCell ref="E35:F35"/>
    <mergeCell ref="E36:F36"/>
    <mergeCell ref="H34:I34"/>
    <mergeCell ref="H35:I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1583-1A8F-0E43-A24A-1BA61C86522D}">
  <dimension ref="A1:Z81"/>
  <sheetViews>
    <sheetView zoomScale="55" zoomScaleNormal="55" workbookViewId="0">
      <selection activeCell="A32" sqref="A32:O32"/>
    </sheetView>
  </sheetViews>
  <sheetFormatPr defaultColWidth="11.42578125" defaultRowHeight="15"/>
  <cols>
    <col min="1" max="1" width="40.85546875" style="8" bestFit="1" customWidth="1"/>
    <col min="2" max="2" width="16.7109375" style="8" bestFit="1" customWidth="1"/>
    <col min="3" max="3" width="16.85546875" style="8" bestFit="1" customWidth="1"/>
    <col min="4" max="4" width="15.42578125" style="8" bestFit="1" customWidth="1"/>
    <col min="5" max="5" width="17.42578125" style="8" bestFit="1" customWidth="1"/>
    <col min="6" max="6" width="13.140625" style="8" bestFit="1" customWidth="1"/>
    <col min="7" max="7" width="14" style="8" bestFit="1" customWidth="1"/>
    <col min="8" max="8" width="11.42578125" style="8"/>
    <col min="9" max="9" width="18" style="8" bestFit="1" customWidth="1"/>
    <col min="10" max="10" width="13" style="8" bestFit="1" customWidth="1"/>
    <col min="11" max="11" width="11.140625" style="8" bestFit="1" customWidth="1"/>
    <col min="12" max="17" width="11.42578125" style="8"/>
    <col min="18" max="18" width="10.42578125" style="8" bestFit="1" customWidth="1"/>
    <col min="19" max="19" width="11.7109375" style="8" bestFit="1" customWidth="1"/>
    <col min="20" max="20" width="11.42578125" style="8"/>
    <col min="21" max="21" width="11.7109375" style="8" bestFit="1" customWidth="1"/>
    <col min="22" max="22" width="10.7109375" style="8" bestFit="1" customWidth="1"/>
    <col min="23" max="23" width="11.42578125" style="8"/>
    <col min="24" max="24" width="16.28515625" style="8" customWidth="1"/>
    <col min="25" max="25" width="17" style="8" customWidth="1"/>
    <col min="26" max="26" width="15.42578125" style="8" customWidth="1"/>
    <col min="27" max="16384" width="11.42578125" style="8"/>
  </cols>
  <sheetData>
    <row r="1" spans="1:12" ht="15.75">
      <c r="A1" s="287" t="s">
        <v>403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75"/>
    </row>
    <row r="2" spans="1:12" ht="15.75">
      <c r="A2" s="358" t="s">
        <v>679</v>
      </c>
      <c r="B2" s="359"/>
      <c r="C2" s="359"/>
      <c r="D2" s="359"/>
      <c r="E2" s="359"/>
      <c r="F2" s="359"/>
      <c r="G2" s="359"/>
      <c r="H2" s="6"/>
      <c r="I2" s="359" t="s">
        <v>838</v>
      </c>
      <c r="J2" s="359"/>
      <c r="K2" s="6"/>
      <c r="L2" s="24"/>
    </row>
    <row r="3" spans="1:12" ht="89.25">
      <c r="A3" s="13" t="s">
        <v>461</v>
      </c>
      <c r="B3" s="85" t="s">
        <v>726</v>
      </c>
      <c r="C3" s="6"/>
      <c r="D3" s="6"/>
      <c r="E3" s="6"/>
      <c r="F3" s="6"/>
      <c r="G3" s="6"/>
      <c r="H3" s="6"/>
      <c r="I3" s="203" t="s">
        <v>461</v>
      </c>
      <c r="J3" s="224" t="s">
        <v>832</v>
      </c>
      <c r="K3" s="6"/>
      <c r="L3" s="24"/>
    </row>
    <row r="4" spans="1:12">
      <c r="A4" s="13"/>
      <c r="B4" s="72"/>
      <c r="C4" s="6"/>
      <c r="D4" s="6"/>
      <c r="E4" s="6"/>
      <c r="F4" s="6"/>
      <c r="G4" s="6"/>
      <c r="H4" s="6"/>
      <c r="I4" s="203"/>
      <c r="J4" s="204"/>
      <c r="K4" s="6"/>
      <c r="L4" s="24"/>
    </row>
    <row r="5" spans="1:12">
      <c r="A5" s="13" t="s">
        <v>535</v>
      </c>
      <c r="B5" s="72"/>
      <c r="C5" s="6"/>
      <c r="D5" s="6"/>
      <c r="E5" s="6"/>
      <c r="F5" s="6"/>
      <c r="G5" s="6"/>
      <c r="H5" s="6"/>
      <c r="I5" s="203" t="s">
        <v>462</v>
      </c>
      <c r="J5" s="204" t="s">
        <v>833</v>
      </c>
      <c r="K5" s="6"/>
      <c r="L5" s="24"/>
    </row>
    <row r="6" spans="1:12">
      <c r="A6" s="13" t="s">
        <v>466</v>
      </c>
      <c r="B6" s="72" t="s">
        <v>487</v>
      </c>
      <c r="C6" s="6"/>
      <c r="D6" s="6"/>
      <c r="E6" s="6"/>
      <c r="F6" s="6"/>
      <c r="G6" s="6"/>
      <c r="H6" s="6"/>
      <c r="I6" s="203" t="s">
        <v>463</v>
      </c>
      <c r="J6" s="204" t="s">
        <v>463</v>
      </c>
      <c r="K6" s="6"/>
      <c r="L6" s="24"/>
    </row>
    <row r="7" spans="1:12">
      <c r="A7" s="13" t="s">
        <v>467</v>
      </c>
      <c r="B7" s="72" t="s">
        <v>536</v>
      </c>
      <c r="C7" s="6"/>
      <c r="D7" s="6"/>
      <c r="E7" s="6"/>
      <c r="F7" s="6"/>
      <c r="G7" s="6"/>
      <c r="H7" s="6"/>
      <c r="I7" s="203" t="s">
        <v>464</v>
      </c>
      <c r="J7" s="204" t="s">
        <v>834</v>
      </c>
      <c r="K7" s="6"/>
      <c r="L7" s="24"/>
    </row>
    <row r="8" spans="1:12">
      <c r="A8" s="13" t="s">
        <v>469</v>
      </c>
      <c r="B8" s="72" t="s">
        <v>486</v>
      </c>
      <c r="C8" s="6"/>
      <c r="D8" s="6"/>
      <c r="E8" s="6"/>
      <c r="F8" s="6"/>
      <c r="G8" s="6"/>
      <c r="H8" s="6"/>
      <c r="I8" s="203"/>
      <c r="J8" s="204"/>
      <c r="K8" s="6"/>
      <c r="L8" s="24"/>
    </row>
    <row r="9" spans="1:12">
      <c r="A9" s="13" t="s">
        <v>537</v>
      </c>
      <c r="B9" s="72" t="s">
        <v>472</v>
      </c>
      <c r="C9" s="6"/>
      <c r="D9" s="6"/>
      <c r="E9" s="6"/>
      <c r="F9" s="6"/>
      <c r="G9" s="6"/>
      <c r="H9" s="6"/>
      <c r="I9" s="203" t="s">
        <v>465</v>
      </c>
      <c r="J9" s="204"/>
      <c r="K9" s="6"/>
      <c r="L9" s="24"/>
    </row>
    <row r="10" spans="1:12">
      <c r="A10" s="13" t="s">
        <v>538</v>
      </c>
      <c r="B10" s="72">
        <v>3</v>
      </c>
      <c r="C10" s="6"/>
      <c r="D10" s="6"/>
      <c r="E10" s="6"/>
      <c r="F10" s="6"/>
      <c r="G10" s="6"/>
      <c r="H10" s="6"/>
      <c r="I10" s="203" t="s">
        <v>466</v>
      </c>
      <c r="J10" s="204">
        <v>1E-3</v>
      </c>
      <c r="K10" s="6"/>
      <c r="L10" s="24"/>
    </row>
    <row r="11" spans="1:12">
      <c r="A11" s="13" t="s">
        <v>539</v>
      </c>
      <c r="B11" s="72">
        <v>42.88</v>
      </c>
      <c r="C11" s="6"/>
      <c r="D11" s="6"/>
      <c r="E11" s="6"/>
      <c r="F11" s="6"/>
      <c r="G11" s="6"/>
      <c r="H11" s="6"/>
      <c r="I11" s="203" t="s">
        <v>467</v>
      </c>
      <c r="J11" s="204" t="s">
        <v>468</v>
      </c>
      <c r="K11" s="6"/>
      <c r="L11" s="24"/>
    </row>
    <row r="12" spans="1:12">
      <c r="A12" s="13"/>
      <c r="B12" s="72"/>
      <c r="C12" s="6"/>
      <c r="D12" s="6"/>
      <c r="E12" s="6"/>
      <c r="F12" s="6"/>
      <c r="G12" s="6"/>
      <c r="H12" s="6"/>
      <c r="I12" s="203" t="s">
        <v>469</v>
      </c>
      <c r="J12" s="204" t="s">
        <v>561</v>
      </c>
      <c r="K12" s="6"/>
      <c r="L12" s="24"/>
    </row>
    <row r="13" spans="1:12">
      <c r="A13" s="13" t="s">
        <v>540</v>
      </c>
      <c r="B13" s="72"/>
      <c r="C13" s="6"/>
      <c r="D13" s="6"/>
      <c r="E13" s="6"/>
      <c r="F13" s="6"/>
      <c r="G13" s="6"/>
      <c r="H13" s="6"/>
      <c r="I13" s="203" t="s">
        <v>471</v>
      </c>
      <c r="J13" s="204" t="s">
        <v>472</v>
      </c>
      <c r="K13" s="6"/>
      <c r="L13" s="24"/>
    </row>
    <row r="14" spans="1:12">
      <c r="A14" s="13" t="s">
        <v>541</v>
      </c>
      <c r="B14" s="72">
        <v>3</v>
      </c>
      <c r="C14" s="6"/>
      <c r="D14" s="6"/>
      <c r="E14" s="6"/>
      <c r="F14" s="6"/>
      <c r="G14" s="6"/>
      <c r="H14" s="6"/>
      <c r="I14" s="203" t="s">
        <v>473</v>
      </c>
      <c r="J14" s="204" t="s">
        <v>474</v>
      </c>
      <c r="K14" s="6"/>
      <c r="L14" s="24"/>
    </row>
    <row r="15" spans="1:12">
      <c r="A15" s="13" t="s">
        <v>542</v>
      </c>
      <c r="B15" s="72">
        <v>89</v>
      </c>
      <c r="C15" s="6"/>
      <c r="D15" s="6"/>
      <c r="E15" s="6"/>
      <c r="F15" s="6"/>
      <c r="G15" s="6"/>
      <c r="H15" s="6"/>
      <c r="I15" s="203" t="s">
        <v>475</v>
      </c>
      <c r="J15" s="204" t="s">
        <v>835</v>
      </c>
      <c r="K15" s="6"/>
      <c r="L15" s="24"/>
    </row>
    <row r="16" spans="1:12">
      <c r="A16" s="20"/>
      <c r="B16" s="6"/>
      <c r="C16" s="6"/>
      <c r="D16" s="6"/>
      <c r="E16" s="6"/>
      <c r="F16" s="6"/>
      <c r="G16" s="6"/>
      <c r="H16" s="6"/>
      <c r="I16" s="203" t="s">
        <v>476</v>
      </c>
      <c r="J16" s="204">
        <v>66</v>
      </c>
      <c r="K16" s="6"/>
      <c r="L16" s="24"/>
    </row>
    <row r="17" spans="1:26">
      <c r="A17" s="13" t="s">
        <v>543</v>
      </c>
      <c r="B17" s="72">
        <v>1</v>
      </c>
      <c r="C17" s="72"/>
      <c r="D17" s="72"/>
      <c r="E17" s="72"/>
      <c r="F17" s="72"/>
      <c r="G17" s="72"/>
      <c r="H17" s="6"/>
      <c r="I17" s="203"/>
      <c r="J17" s="204"/>
      <c r="K17" s="6"/>
      <c r="L17" s="24"/>
    </row>
    <row r="18" spans="1:26">
      <c r="A18" s="13" t="s">
        <v>544</v>
      </c>
      <c r="B18" s="72">
        <v>3</v>
      </c>
      <c r="C18" s="72"/>
      <c r="D18" s="72"/>
      <c r="E18" s="72"/>
      <c r="F18" s="72"/>
      <c r="G18" s="72"/>
      <c r="H18" s="6"/>
      <c r="I18" s="203" t="s">
        <v>477</v>
      </c>
      <c r="J18" s="204"/>
      <c r="K18" s="6"/>
      <c r="L18" s="24"/>
    </row>
    <row r="19" spans="1:26">
      <c r="A19" s="13" t="s">
        <v>545</v>
      </c>
      <c r="B19" s="72">
        <v>0.05</v>
      </c>
      <c r="C19" s="72"/>
      <c r="D19" s="72"/>
      <c r="E19" s="72"/>
      <c r="F19" s="72"/>
      <c r="G19" s="72"/>
      <c r="H19" s="6"/>
      <c r="I19" s="203" t="s">
        <v>478</v>
      </c>
      <c r="J19" s="204" t="s">
        <v>836</v>
      </c>
      <c r="K19" s="6"/>
      <c r="L19" s="24"/>
    </row>
    <row r="20" spans="1:26">
      <c r="A20" s="13"/>
      <c r="B20" s="72"/>
      <c r="C20" s="72"/>
      <c r="D20" s="72"/>
      <c r="E20" s="72"/>
      <c r="F20" s="72"/>
      <c r="G20" s="72"/>
      <c r="H20" s="6"/>
      <c r="I20" s="203" t="s">
        <v>480</v>
      </c>
      <c r="J20" s="204" t="s">
        <v>837</v>
      </c>
      <c r="K20" s="6"/>
      <c r="L20" s="24"/>
    </row>
    <row r="21" spans="1:26">
      <c r="A21" s="13" t="s">
        <v>546</v>
      </c>
      <c r="B21" s="72" t="s">
        <v>547</v>
      </c>
      <c r="C21" s="72" t="s">
        <v>548</v>
      </c>
      <c r="D21" s="72" t="s">
        <v>549</v>
      </c>
      <c r="E21" s="72" t="s">
        <v>509</v>
      </c>
      <c r="F21" s="72"/>
      <c r="G21" s="72"/>
      <c r="H21" s="6"/>
      <c r="I21" s="203" t="s">
        <v>481</v>
      </c>
      <c r="J21" s="204">
        <v>-2894</v>
      </c>
      <c r="K21" s="6"/>
      <c r="L21" s="24"/>
    </row>
    <row r="22" spans="1:26">
      <c r="A22" s="13" t="s">
        <v>562</v>
      </c>
      <c r="B22" s="72">
        <v>34.93</v>
      </c>
      <c r="C22" s="72" t="s">
        <v>472</v>
      </c>
      <c r="D22" s="72" t="s">
        <v>486</v>
      </c>
      <c r="E22" s="72" t="s">
        <v>487</v>
      </c>
      <c r="F22" s="72" t="s">
        <v>550</v>
      </c>
      <c r="G22" s="72"/>
      <c r="H22" s="6"/>
      <c r="I22" s="203" t="s">
        <v>482</v>
      </c>
      <c r="J22" s="204">
        <v>-2758</v>
      </c>
      <c r="K22" s="6"/>
      <c r="L22" s="24"/>
    </row>
    <row r="23" spans="1:26">
      <c r="A23" s="13" t="s">
        <v>563</v>
      </c>
      <c r="B23" s="72">
        <v>39.04</v>
      </c>
      <c r="C23" s="72" t="s">
        <v>472</v>
      </c>
      <c r="D23" s="72" t="s">
        <v>486</v>
      </c>
      <c r="E23" s="72" t="s">
        <v>487</v>
      </c>
      <c r="F23" s="72" t="s">
        <v>552</v>
      </c>
      <c r="G23" s="72"/>
      <c r="H23" s="6"/>
      <c r="I23" s="6"/>
      <c r="J23" s="6"/>
      <c r="K23" s="6"/>
      <c r="L23" s="24"/>
    </row>
    <row r="24" spans="1:26">
      <c r="A24" s="13" t="s">
        <v>564</v>
      </c>
      <c r="B24" s="72">
        <v>4.1109999999999998</v>
      </c>
      <c r="C24" s="72" t="s">
        <v>511</v>
      </c>
      <c r="D24" s="72" t="s">
        <v>551</v>
      </c>
      <c r="E24" s="72" t="s">
        <v>560</v>
      </c>
      <c r="F24" s="72" t="s">
        <v>553</v>
      </c>
      <c r="G24" s="72"/>
      <c r="H24" s="6"/>
      <c r="I24" s="6"/>
      <c r="J24" s="6"/>
      <c r="K24" s="6"/>
      <c r="L24" s="24"/>
    </row>
    <row r="25" spans="1:26">
      <c r="A25" s="13"/>
      <c r="B25" s="72"/>
      <c r="C25" s="72"/>
      <c r="D25" s="72"/>
      <c r="E25" s="72"/>
      <c r="F25" s="72"/>
      <c r="G25" s="72"/>
      <c r="H25" s="6"/>
      <c r="I25" s="6"/>
      <c r="J25" s="6"/>
      <c r="K25" s="6"/>
      <c r="L25" s="24"/>
    </row>
    <row r="26" spans="1:26">
      <c r="A26" s="13" t="s">
        <v>554</v>
      </c>
      <c r="B26" s="72" t="s">
        <v>555</v>
      </c>
      <c r="C26" s="72" t="s">
        <v>556</v>
      </c>
      <c r="D26" s="72" t="s">
        <v>547</v>
      </c>
      <c r="E26" s="72" t="s">
        <v>557</v>
      </c>
      <c r="F26" s="72" t="s">
        <v>558</v>
      </c>
      <c r="G26" s="72" t="s">
        <v>559</v>
      </c>
      <c r="H26" s="6"/>
      <c r="I26" s="6"/>
      <c r="J26" s="6"/>
      <c r="K26" s="6"/>
      <c r="L26" s="24"/>
    </row>
    <row r="27" spans="1:26">
      <c r="A27" s="13" t="s">
        <v>562</v>
      </c>
      <c r="B27" s="72">
        <v>65.709999999999994</v>
      </c>
      <c r="C27" s="72">
        <v>30.78</v>
      </c>
      <c r="D27" s="72">
        <v>34.93</v>
      </c>
      <c r="E27" s="72">
        <v>38</v>
      </c>
      <c r="F27" s="72">
        <v>36</v>
      </c>
      <c r="G27" s="72">
        <v>5.8129999999999997</v>
      </c>
      <c r="H27" s="6"/>
      <c r="I27" s="6"/>
      <c r="J27" s="6"/>
      <c r="K27" s="6"/>
      <c r="L27" s="24"/>
    </row>
    <row r="28" spans="1:26">
      <c r="A28" s="13" t="s">
        <v>563</v>
      </c>
      <c r="B28" s="72">
        <v>65.709999999999994</v>
      </c>
      <c r="C28" s="72">
        <v>26.67</v>
      </c>
      <c r="D28" s="72">
        <v>39.04</v>
      </c>
      <c r="E28" s="72">
        <v>38</v>
      </c>
      <c r="F28" s="72">
        <v>15</v>
      </c>
      <c r="G28" s="72">
        <v>4.9560000000000004</v>
      </c>
      <c r="H28" s="6"/>
      <c r="I28" s="6"/>
      <c r="J28" s="6"/>
      <c r="K28" s="6"/>
      <c r="L28" s="24"/>
    </row>
    <row r="29" spans="1:26">
      <c r="A29" s="36" t="s">
        <v>564</v>
      </c>
      <c r="B29" s="74">
        <v>30.78</v>
      </c>
      <c r="C29" s="74">
        <v>26.67</v>
      </c>
      <c r="D29" s="74">
        <v>4.1109999999999998</v>
      </c>
      <c r="E29" s="74">
        <v>36</v>
      </c>
      <c r="F29" s="74">
        <v>15</v>
      </c>
      <c r="G29" s="74">
        <v>0.51780000000000004</v>
      </c>
      <c r="H29" s="17"/>
      <c r="I29" s="17"/>
      <c r="J29" s="17"/>
      <c r="K29" s="17"/>
      <c r="L29" s="16"/>
    </row>
    <row r="32" spans="1:26" ht="17.100000000000001" customHeight="1">
      <c r="A32" s="284" t="s">
        <v>406</v>
      </c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6"/>
      <c r="Q32" s="284" t="s">
        <v>927</v>
      </c>
      <c r="R32" s="285"/>
      <c r="S32" s="285"/>
      <c r="T32" s="285"/>
      <c r="U32" s="285"/>
      <c r="V32" s="285"/>
      <c r="W32" s="285"/>
      <c r="X32" s="285"/>
      <c r="Y32" s="285"/>
      <c r="Z32" s="286"/>
    </row>
    <row r="33" spans="1:26" ht="69.95" customHeight="1">
      <c r="A33" s="87"/>
      <c r="B33" s="290" t="s">
        <v>413</v>
      </c>
      <c r="C33" s="290"/>
      <c r="D33" s="290"/>
      <c r="E33" s="51"/>
      <c r="F33" s="51"/>
      <c r="G33" s="51"/>
      <c r="H33" s="351" t="s">
        <v>830</v>
      </c>
      <c r="I33" s="351"/>
      <c r="J33" s="11"/>
      <c r="K33" s="351" t="s">
        <v>831</v>
      </c>
      <c r="L33" s="351"/>
      <c r="M33" s="11"/>
      <c r="N33" s="51"/>
      <c r="O33" s="88"/>
      <c r="Q33" s="292" t="s">
        <v>924</v>
      </c>
      <c r="R33" s="290"/>
      <c r="S33" s="290"/>
      <c r="T33" s="6"/>
      <c r="U33" s="349" t="s">
        <v>925</v>
      </c>
      <c r="V33" s="349"/>
      <c r="W33" s="6"/>
      <c r="X33" s="349" t="s">
        <v>926</v>
      </c>
      <c r="Y33" s="349"/>
      <c r="Z33" s="350"/>
    </row>
    <row r="34" spans="1:26" ht="60">
      <c r="A34" s="23"/>
      <c r="B34" s="21" t="s">
        <v>733</v>
      </c>
      <c r="C34" s="89" t="s">
        <v>734</v>
      </c>
      <c r="D34" s="11" t="s">
        <v>412</v>
      </c>
      <c r="E34" s="6"/>
      <c r="F34" s="6"/>
      <c r="G34" s="6"/>
      <c r="H34" s="21" t="s">
        <v>488</v>
      </c>
      <c r="I34" s="6" t="s">
        <v>489</v>
      </c>
      <c r="J34" s="6"/>
      <c r="K34" s="250" t="s">
        <v>488</v>
      </c>
      <c r="L34" s="6" t="s">
        <v>489</v>
      </c>
      <c r="M34" s="6"/>
      <c r="N34" s="6"/>
      <c r="O34" s="24"/>
      <c r="Q34" s="20"/>
      <c r="R34" s="6" t="s">
        <v>390</v>
      </c>
      <c r="S34" s="6" t="s">
        <v>391</v>
      </c>
      <c r="T34" s="6"/>
      <c r="U34" s="11" t="s">
        <v>430</v>
      </c>
      <c r="V34" s="11" t="s">
        <v>431</v>
      </c>
      <c r="W34" s="6"/>
      <c r="X34" s="6"/>
      <c r="Y34" s="6"/>
      <c r="Z34" s="24"/>
    </row>
    <row r="35" spans="1:26" ht="33" customHeight="1">
      <c r="A35" s="23" t="s">
        <v>112</v>
      </c>
      <c r="B35" s="250">
        <f>COUNT(C42:C79)</f>
        <v>38</v>
      </c>
      <c r="C35" s="89">
        <f>E42</f>
        <v>36</v>
      </c>
      <c r="D35" s="11">
        <f>I42</f>
        <v>15</v>
      </c>
      <c r="E35" s="6"/>
      <c r="F35" s="6"/>
      <c r="G35" s="6" t="s">
        <v>112</v>
      </c>
      <c r="H35" s="250">
        <f>COUNT(M43:M61)</f>
        <v>18</v>
      </c>
      <c r="I35" s="250">
        <f>COUNT(N43:N61)</f>
        <v>19</v>
      </c>
      <c r="J35" s="6"/>
      <c r="K35" s="250">
        <f>COUNT(Q43:Q61)</f>
        <v>0</v>
      </c>
      <c r="L35" s="250">
        <f>COUNT(R43:R61)</f>
        <v>0</v>
      </c>
      <c r="M35" s="6"/>
      <c r="N35" s="6"/>
      <c r="O35" s="24"/>
      <c r="Q35" s="20"/>
      <c r="R35" s="6"/>
      <c r="S35" s="6"/>
      <c r="T35" s="6"/>
      <c r="U35" s="11"/>
      <c r="V35" s="11"/>
      <c r="W35" s="6"/>
      <c r="X35" s="6"/>
      <c r="Y35" s="11" t="s">
        <v>928</v>
      </c>
      <c r="Z35" s="32"/>
    </row>
    <row r="36" spans="1:26" ht="15.95" customHeight="1">
      <c r="A36" s="23" t="s">
        <v>386</v>
      </c>
      <c r="B36" s="21">
        <f>AVERAGE(C42:C79)</f>
        <v>0.19601406330481574</v>
      </c>
      <c r="C36" s="25">
        <f>AVERAGE(G41:G78)</f>
        <v>0.41577032538914227</v>
      </c>
      <c r="D36" s="6">
        <f>AVERAGE(K42:K56)</f>
        <v>0.16886893333333336</v>
      </c>
      <c r="E36" s="6"/>
      <c r="F36" s="6"/>
      <c r="G36" s="6" t="s">
        <v>386</v>
      </c>
      <c r="H36" s="6">
        <f>AVERAGE(M43:M61)</f>
        <v>7047.4989952777778</v>
      </c>
      <c r="I36" s="6">
        <f>AVERAGE(N43:N61)</f>
        <v>4061.027771526316</v>
      </c>
      <c r="J36" s="6"/>
      <c r="K36" s="6" t="e">
        <f>AVERAGE(Q43:Q61)</f>
        <v>#DIV/0!</v>
      </c>
      <c r="L36" s="6" t="e">
        <f>AVERAGE(R43:R61)</f>
        <v>#DIV/0!</v>
      </c>
      <c r="M36" s="6"/>
      <c r="N36" s="6"/>
      <c r="O36" s="24"/>
      <c r="Q36" s="20" t="s">
        <v>389</v>
      </c>
      <c r="R36" s="6">
        <v>1.5950340000000001</v>
      </c>
      <c r="S36" s="6">
        <v>0.79884279999999996</v>
      </c>
      <c r="T36" s="6"/>
      <c r="U36" s="6">
        <v>0.8845729</v>
      </c>
      <c r="V36" s="6">
        <v>2.1306020000000001</v>
      </c>
      <c r="W36" s="6"/>
      <c r="X36" s="4" t="s">
        <v>387</v>
      </c>
      <c r="Y36" s="6">
        <v>1.0757220000000001</v>
      </c>
      <c r="Z36" s="24"/>
    </row>
    <row r="37" spans="1:26" ht="15.75">
      <c r="A37" s="26" t="s">
        <v>385</v>
      </c>
      <c r="B37" s="27">
        <f>_xlfn.STDEV.S(C42:C79)</f>
        <v>8.1617608490176283E-2</v>
      </c>
      <c r="C37" s="17">
        <f>_xlfn.STDEV.S(G41:G78)</f>
        <v>0.14023251190018415</v>
      </c>
      <c r="D37" s="17">
        <f>_xlfn.STDEV.S(K42:K56)</f>
        <v>7.0232832694918201E-2</v>
      </c>
      <c r="E37" s="17"/>
      <c r="F37" s="17"/>
      <c r="G37" s="17" t="s">
        <v>385</v>
      </c>
      <c r="H37" s="17">
        <f>_xlfn.STDEV.S(M43:M61)</f>
        <v>3093.8438613717303</v>
      </c>
      <c r="I37" s="17">
        <f>_xlfn.STDEV.S(N43:N61)</f>
        <v>2417.2797607198008</v>
      </c>
      <c r="J37" s="17"/>
      <c r="K37" s="17" t="e">
        <f>_xlfn.STDEV.S(Q43:Q61)</f>
        <v>#DIV/0!</v>
      </c>
      <c r="L37" s="17" t="e">
        <f>_xlfn.STDEV.S(R43:R61)</f>
        <v>#DIV/0!</v>
      </c>
      <c r="M37" s="17"/>
      <c r="N37" s="17"/>
      <c r="O37" s="16"/>
      <c r="Q37" s="15" t="s">
        <v>392</v>
      </c>
      <c r="R37" s="17">
        <v>1</v>
      </c>
      <c r="S37" s="17">
        <v>0.99990000000000001</v>
      </c>
      <c r="T37" s="17"/>
      <c r="U37" s="17">
        <v>0.79300000000000004</v>
      </c>
      <c r="V37" s="17">
        <v>0.999</v>
      </c>
      <c r="W37" s="17"/>
      <c r="X37" s="98" t="s">
        <v>113</v>
      </c>
      <c r="Y37" s="17">
        <v>0.873</v>
      </c>
      <c r="Z37" s="16"/>
    </row>
    <row r="38" spans="1:26">
      <c r="A38" s="28"/>
      <c r="B38" s="28"/>
      <c r="C38" s="28"/>
      <c r="D38" s="28"/>
    </row>
    <row r="39" spans="1:26" ht="15.75">
      <c r="A39" s="284" t="s">
        <v>404</v>
      </c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6"/>
      <c r="Q39" s="51"/>
      <c r="R39" s="51"/>
      <c r="S39" s="51"/>
    </row>
    <row r="40" spans="1:26" ht="57" customHeight="1">
      <c r="A40" s="354" t="s">
        <v>722</v>
      </c>
      <c r="B40" s="355"/>
      <c r="C40" s="355"/>
      <c r="D40" s="51"/>
      <c r="E40" s="355" t="s">
        <v>723</v>
      </c>
      <c r="F40" s="355"/>
      <c r="G40" s="355"/>
      <c r="H40" s="18"/>
      <c r="I40" s="355" t="s">
        <v>735</v>
      </c>
      <c r="J40" s="355"/>
      <c r="K40" s="355"/>
      <c r="L40" s="51"/>
      <c r="M40" s="357" t="s">
        <v>829</v>
      </c>
      <c r="N40" s="357"/>
      <c r="O40" s="357"/>
      <c r="P40" s="24"/>
      <c r="Q40" s="276"/>
      <c r="R40" s="276"/>
      <c r="S40" s="276"/>
    </row>
    <row r="41" spans="1:26" ht="30" customHeight="1">
      <c r="A41" s="29" t="s">
        <v>114</v>
      </c>
      <c r="B41" s="11" t="s">
        <v>115</v>
      </c>
      <c r="C41" s="11" t="s">
        <v>150</v>
      </c>
      <c r="D41" s="11"/>
      <c r="E41" s="11" t="s">
        <v>114</v>
      </c>
      <c r="F41" s="11" t="s">
        <v>115</v>
      </c>
      <c r="G41" s="30" t="s">
        <v>150</v>
      </c>
      <c r="H41" s="6"/>
      <c r="I41" s="6" t="s">
        <v>114</v>
      </c>
      <c r="J41" s="6" t="s">
        <v>115</v>
      </c>
      <c r="K41" s="30" t="s">
        <v>150</v>
      </c>
      <c r="L41" s="6"/>
      <c r="M41" s="351" t="s">
        <v>830</v>
      </c>
      <c r="N41" s="351"/>
      <c r="O41" s="351"/>
      <c r="P41" s="24"/>
      <c r="Q41" s="89"/>
      <c r="R41" s="89"/>
      <c r="S41" s="89"/>
    </row>
    <row r="42" spans="1:26">
      <c r="A42" s="20">
        <f>COUNTA(B42:B137)</f>
        <v>38</v>
      </c>
      <c r="B42" s="6" t="s">
        <v>281</v>
      </c>
      <c r="C42" s="6">
        <v>0.18149563199999999</v>
      </c>
      <c r="D42" s="6"/>
      <c r="E42" s="6">
        <f>COUNTA(F42:F77)</f>
        <v>36</v>
      </c>
      <c r="F42" s="6" t="s">
        <v>243</v>
      </c>
      <c r="G42" s="6">
        <v>0.43833953691444139</v>
      </c>
      <c r="H42" s="6"/>
      <c r="I42" s="6">
        <f>COUNTA(J42:J140)</f>
        <v>15</v>
      </c>
      <c r="J42" s="6" t="s">
        <v>414</v>
      </c>
      <c r="K42" s="72">
        <v>0.25886999999999999</v>
      </c>
      <c r="L42" s="6"/>
      <c r="M42" s="6" t="s">
        <v>488</v>
      </c>
      <c r="N42" s="6" t="s">
        <v>489</v>
      </c>
      <c r="O42" s="6"/>
      <c r="P42" s="24"/>
      <c r="Q42" s="18"/>
      <c r="R42" s="18"/>
      <c r="S42" s="19"/>
    </row>
    <row r="43" spans="1:26">
      <c r="A43" s="20"/>
      <c r="B43" s="6" t="s">
        <v>282</v>
      </c>
      <c r="C43" s="6">
        <v>0.19155128599999999</v>
      </c>
      <c r="D43" s="6"/>
      <c r="E43" s="6"/>
      <c r="F43" s="6" t="s">
        <v>244</v>
      </c>
      <c r="G43" s="6">
        <v>0.17207987151842163</v>
      </c>
      <c r="H43" s="6"/>
      <c r="I43" s="6"/>
      <c r="J43" s="6" t="s">
        <v>415</v>
      </c>
      <c r="K43" s="72">
        <v>0.1404</v>
      </c>
      <c r="L43" s="6"/>
      <c r="M43" s="204">
        <v>4833.7469350000001</v>
      </c>
      <c r="N43" s="204">
        <v>2813.812993</v>
      </c>
      <c r="O43" s="6"/>
      <c r="P43" s="24"/>
      <c r="Q43" s="277"/>
      <c r="R43" s="277"/>
      <c r="S43" s="19"/>
    </row>
    <row r="44" spans="1:26" ht="30">
      <c r="A44" s="29" t="s">
        <v>118</v>
      </c>
      <c r="B44" s="11" t="s">
        <v>283</v>
      </c>
      <c r="C44" s="11">
        <v>0.19151486300000001</v>
      </c>
      <c r="D44" s="11"/>
      <c r="E44" s="11" t="s">
        <v>118</v>
      </c>
      <c r="F44" s="11" t="s">
        <v>245</v>
      </c>
      <c r="G44" s="11">
        <v>0.55698210580215313</v>
      </c>
      <c r="H44" s="6"/>
      <c r="I44" s="86" t="s">
        <v>118</v>
      </c>
      <c r="J44" s="6" t="s">
        <v>416</v>
      </c>
      <c r="K44" s="72">
        <v>0.14377999999999999</v>
      </c>
      <c r="L44" s="6"/>
      <c r="M44" s="204">
        <v>5708.4800269999996</v>
      </c>
      <c r="N44" s="204">
        <v>2550.5508030000001</v>
      </c>
      <c r="O44" s="6"/>
      <c r="P44" s="24"/>
      <c r="Q44" s="277"/>
      <c r="R44" s="277"/>
      <c r="S44" s="19"/>
    </row>
    <row r="45" spans="1:26">
      <c r="A45" s="20">
        <v>300</v>
      </c>
      <c r="B45" s="6" t="s">
        <v>284</v>
      </c>
      <c r="C45" s="6">
        <v>0.109770169</v>
      </c>
      <c r="D45" s="6"/>
      <c r="E45" s="6">
        <v>300</v>
      </c>
      <c r="F45" s="6" t="s">
        <v>246</v>
      </c>
      <c r="G45" s="6">
        <v>0.47589807672202572</v>
      </c>
      <c r="H45" s="6"/>
      <c r="I45" s="7">
        <v>300</v>
      </c>
      <c r="J45" s="6" t="s">
        <v>417</v>
      </c>
      <c r="K45" s="72">
        <v>0.14842</v>
      </c>
      <c r="L45" s="6"/>
      <c r="M45" s="204">
        <v>6339.2976689999996</v>
      </c>
      <c r="N45" s="204">
        <v>7708.5264479999996</v>
      </c>
      <c r="O45" s="6"/>
      <c r="P45" s="24"/>
      <c r="Q45" s="202"/>
      <c r="R45" s="202"/>
    </row>
    <row r="46" spans="1:26">
      <c r="A46" s="20"/>
      <c r="B46" s="6" t="s">
        <v>285</v>
      </c>
      <c r="C46" s="6">
        <v>0.121259019</v>
      </c>
      <c r="D46" s="6"/>
      <c r="E46" s="6"/>
      <c r="F46" s="6" t="s">
        <v>247</v>
      </c>
      <c r="G46" s="6">
        <v>0.48724036853477354</v>
      </c>
      <c r="H46" s="6"/>
      <c r="I46" s="6"/>
      <c r="J46" s="6" t="s">
        <v>418</v>
      </c>
      <c r="K46" s="72">
        <v>0.14435000000000001</v>
      </c>
      <c r="L46" s="6"/>
      <c r="M46" s="204">
        <v>5983.7977650000003</v>
      </c>
      <c r="N46" s="204">
        <v>9619.8122070000009</v>
      </c>
      <c r="O46" s="6"/>
      <c r="P46" s="24"/>
      <c r="Q46" s="202"/>
      <c r="R46" s="202"/>
    </row>
    <row r="47" spans="1:26">
      <c r="A47" s="20"/>
      <c r="B47" s="6" t="s">
        <v>286</v>
      </c>
      <c r="C47" s="6">
        <v>0.18467155299999999</v>
      </c>
      <c r="D47" s="6"/>
      <c r="E47" s="6"/>
      <c r="F47" s="6" t="s">
        <v>248</v>
      </c>
      <c r="G47" s="6">
        <v>0.34182798418353882</v>
      </c>
      <c r="H47" s="6"/>
      <c r="I47" s="6"/>
      <c r="J47" s="6" t="s">
        <v>419</v>
      </c>
      <c r="K47" s="72">
        <v>0.19669</v>
      </c>
      <c r="L47" s="6"/>
      <c r="M47" s="204">
        <v>5848.2024659999997</v>
      </c>
      <c r="N47" s="204">
        <v>7373.4020549999996</v>
      </c>
      <c r="O47" s="6"/>
      <c r="P47" s="24"/>
      <c r="Q47" s="202"/>
      <c r="R47" s="202"/>
    </row>
    <row r="48" spans="1:26">
      <c r="A48" s="20"/>
      <c r="B48" s="6" t="s">
        <v>287</v>
      </c>
      <c r="C48" s="6">
        <v>0.19662558699999999</v>
      </c>
      <c r="D48" s="6"/>
      <c r="E48" s="6"/>
      <c r="F48" s="6" t="s">
        <v>249</v>
      </c>
      <c r="G48" s="6">
        <v>0.30419039178154939</v>
      </c>
      <c r="H48" s="6"/>
      <c r="I48" s="6"/>
      <c r="J48" s="6" t="s">
        <v>420</v>
      </c>
      <c r="K48" s="72">
        <v>9.4409000000000007E-2</v>
      </c>
      <c r="L48" s="6"/>
      <c r="M48" s="204">
        <v>9399.3522900000007</v>
      </c>
      <c r="N48" s="204">
        <v>7333.7579050000004</v>
      </c>
      <c r="O48" s="6"/>
      <c r="P48" s="24"/>
      <c r="Q48" s="202"/>
      <c r="R48" s="202"/>
    </row>
    <row r="49" spans="1:18">
      <c r="A49" s="20"/>
      <c r="B49" s="6" t="s">
        <v>288</v>
      </c>
      <c r="C49" s="6">
        <v>0.220995729</v>
      </c>
      <c r="D49" s="6"/>
      <c r="E49" s="6"/>
      <c r="F49" s="6" t="s">
        <v>250</v>
      </c>
      <c r="G49" s="6">
        <v>0.48509537865002827</v>
      </c>
      <c r="H49" s="6"/>
      <c r="I49" s="6"/>
      <c r="J49" s="6" t="s">
        <v>421</v>
      </c>
      <c r="K49" s="72">
        <v>0.21004999999999999</v>
      </c>
      <c r="L49" s="6"/>
      <c r="M49" s="204">
        <v>5694.0779400000001</v>
      </c>
      <c r="N49" s="204">
        <v>3021.6055150000002</v>
      </c>
      <c r="O49" s="6"/>
      <c r="P49" s="24"/>
      <c r="Q49" s="202"/>
      <c r="R49" s="202"/>
    </row>
    <row r="50" spans="1:18">
      <c r="A50" s="20"/>
      <c r="B50" s="6" t="s">
        <v>289</v>
      </c>
      <c r="C50" s="6">
        <v>0.18783729699999999</v>
      </c>
      <c r="D50" s="6"/>
      <c r="E50" s="6"/>
      <c r="F50" s="6" t="s">
        <v>251</v>
      </c>
      <c r="G50" s="6">
        <v>0.39236642738170352</v>
      </c>
      <c r="H50" s="6"/>
      <c r="I50" s="6"/>
      <c r="J50" s="6" t="s">
        <v>422</v>
      </c>
      <c r="K50" s="72">
        <v>5.5652E-2</v>
      </c>
      <c r="L50" s="6"/>
      <c r="M50" s="204">
        <v>15195.832990000001</v>
      </c>
      <c r="N50" s="204">
        <v>2669.7283670000002</v>
      </c>
      <c r="O50" s="6"/>
      <c r="P50" s="24"/>
      <c r="Q50" s="202"/>
      <c r="R50" s="202"/>
    </row>
    <row r="51" spans="1:18">
      <c r="A51" s="20"/>
      <c r="B51" s="6" t="s">
        <v>290</v>
      </c>
      <c r="C51" s="6">
        <v>0.16531338800000001</v>
      </c>
      <c r="D51" s="6"/>
      <c r="E51" s="6"/>
      <c r="F51" s="6" t="s">
        <v>252</v>
      </c>
      <c r="G51" s="6">
        <v>0.3942195211877183</v>
      </c>
      <c r="H51" s="6"/>
      <c r="I51" s="6"/>
      <c r="J51" s="6" t="s">
        <v>423</v>
      </c>
      <c r="K51" s="72">
        <v>0.12307999999999999</v>
      </c>
      <c r="L51" s="6"/>
      <c r="M51" s="204">
        <v>6661.9552119999998</v>
      </c>
      <c r="N51" s="204">
        <v>3743.6901990000001</v>
      </c>
      <c r="O51" s="6"/>
      <c r="P51" s="24"/>
      <c r="Q51" s="202"/>
      <c r="R51" s="202"/>
    </row>
    <row r="52" spans="1:18">
      <c r="A52" s="20"/>
      <c r="B52" s="6" t="s">
        <v>291</v>
      </c>
      <c r="C52" s="6">
        <v>0.12951098899999999</v>
      </c>
      <c r="D52" s="6"/>
      <c r="E52" s="6"/>
      <c r="F52" s="6" t="s">
        <v>253</v>
      </c>
      <c r="G52" s="6">
        <v>0.5060681533835929</v>
      </c>
      <c r="H52" s="6"/>
      <c r="I52" s="6"/>
      <c r="J52" s="6" t="s">
        <v>424</v>
      </c>
      <c r="K52" s="72">
        <v>0.26830999999999999</v>
      </c>
      <c r="L52" s="6"/>
      <c r="M52" s="204">
        <v>3108.0492519999998</v>
      </c>
      <c r="N52" s="204">
        <v>1227.3242640000001</v>
      </c>
      <c r="O52" s="6"/>
      <c r="P52" s="24"/>
      <c r="Q52" s="202"/>
      <c r="R52" s="202"/>
    </row>
    <row r="53" spans="1:18">
      <c r="A53" s="20"/>
      <c r="B53" s="6" t="s">
        <v>292</v>
      </c>
      <c r="C53" s="6">
        <v>0.165507934</v>
      </c>
      <c r="D53" s="6"/>
      <c r="E53" s="6"/>
      <c r="F53" s="6" t="s">
        <v>254</v>
      </c>
      <c r="G53" s="6">
        <v>0.24804506253889697</v>
      </c>
      <c r="H53" s="6"/>
      <c r="I53" s="6"/>
      <c r="J53" s="6" t="s">
        <v>425</v>
      </c>
      <c r="K53" s="72">
        <v>0.22291</v>
      </c>
      <c r="L53" s="6"/>
      <c r="M53" s="204">
        <v>4535.483174</v>
      </c>
      <c r="N53" s="204">
        <v>5152.0084539999998</v>
      </c>
      <c r="O53" s="6"/>
      <c r="P53" s="24"/>
      <c r="Q53" s="202"/>
      <c r="R53" s="202"/>
    </row>
    <row r="54" spans="1:18">
      <c r="A54" s="20"/>
      <c r="B54" s="6" t="s">
        <v>293</v>
      </c>
      <c r="C54" s="6">
        <v>8.6734113000000002E-2</v>
      </c>
      <c r="D54" s="6"/>
      <c r="E54" s="6"/>
      <c r="F54" s="6" t="s">
        <v>255</v>
      </c>
      <c r="G54" s="6">
        <v>0.40569201589963749</v>
      </c>
      <c r="H54" s="6"/>
      <c r="I54" s="6"/>
      <c r="J54" s="6" t="s">
        <v>426</v>
      </c>
      <c r="K54" s="72">
        <v>0.28038000000000002</v>
      </c>
      <c r="L54" s="6"/>
      <c r="M54" s="204">
        <v>4441.0154849999999</v>
      </c>
      <c r="N54" s="204">
        <v>1188.589725</v>
      </c>
      <c r="O54" s="6"/>
      <c r="P54" s="24"/>
      <c r="Q54" s="202"/>
      <c r="R54" s="202"/>
    </row>
    <row r="55" spans="1:18">
      <c r="A55" s="20"/>
      <c r="B55" s="6" t="s">
        <v>294</v>
      </c>
      <c r="C55" s="6">
        <v>7.1627867999999997E-2</v>
      </c>
      <c r="D55" s="6"/>
      <c r="E55" s="6"/>
      <c r="F55" s="6" t="s">
        <v>256</v>
      </c>
      <c r="G55" s="6">
        <v>0.15023729944111824</v>
      </c>
      <c r="H55" s="6"/>
      <c r="I55" s="6"/>
      <c r="J55" s="6" t="s">
        <v>427</v>
      </c>
      <c r="K55" s="72">
        <v>0.17806</v>
      </c>
      <c r="L55" s="6"/>
      <c r="M55" s="204">
        <v>8015.0650230000001</v>
      </c>
      <c r="N55" s="204">
        <v>4429.4952940000003</v>
      </c>
      <c r="O55" s="6"/>
      <c r="P55" s="24"/>
      <c r="Q55" s="202"/>
      <c r="R55" s="202"/>
    </row>
    <row r="56" spans="1:18">
      <c r="A56" s="20"/>
      <c r="B56" s="6" t="s">
        <v>295</v>
      </c>
      <c r="C56" s="6">
        <v>7.4885932000000002E-2</v>
      </c>
      <c r="D56" s="6"/>
      <c r="E56" s="6"/>
      <c r="F56" s="6" t="s">
        <v>257</v>
      </c>
      <c r="G56" s="6">
        <v>0.40399988270124676</v>
      </c>
      <c r="H56" s="6"/>
      <c r="I56" s="6"/>
      <c r="J56" s="6" t="s">
        <v>428</v>
      </c>
      <c r="K56" s="72">
        <v>6.7672999999999997E-2</v>
      </c>
      <c r="L56" s="6"/>
      <c r="M56" s="204">
        <v>4883.1670629999999</v>
      </c>
      <c r="N56" s="204">
        <v>2061.1565260000002</v>
      </c>
      <c r="O56" s="6"/>
      <c r="P56" s="24"/>
      <c r="Q56" s="202"/>
      <c r="R56" s="202"/>
    </row>
    <row r="57" spans="1:18">
      <c r="A57" s="20"/>
      <c r="B57" s="6" t="s">
        <v>296</v>
      </c>
      <c r="C57" s="6">
        <v>0.302081129</v>
      </c>
      <c r="D57" s="6"/>
      <c r="E57" s="6"/>
      <c r="F57" s="6" t="s">
        <v>258</v>
      </c>
      <c r="G57" s="6">
        <v>0.50284955166418588</v>
      </c>
      <c r="H57" s="6"/>
      <c r="I57" s="6"/>
      <c r="J57" s="6"/>
      <c r="K57" s="6"/>
      <c r="L57" s="6"/>
      <c r="M57" s="204">
        <v>10566.31078</v>
      </c>
      <c r="N57" s="204">
        <v>2140.5261180000002</v>
      </c>
      <c r="O57" s="6"/>
      <c r="P57" s="24"/>
      <c r="Q57" s="202"/>
      <c r="R57" s="202"/>
    </row>
    <row r="58" spans="1:18">
      <c r="A58" s="20"/>
      <c r="B58" s="6" t="s">
        <v>297</v>
      </c>
      <c r="C58" s="6">
        <v>0.273928844</v>
      </c>
      <c r="D58" s="6"/>
      <c r="E58" s="6"/>
      <c r="F58" s="6" t="s">
        <v>259</v>
      </c>
      <c r="G58" s="6">
        <v>0.49667039893295539</v>
      </c>
      <c r="H58" s="6"/>
      <c r="I58" s="6"/>
      <c r="J58" s="6"/>
      <c r="K58" s="6"/>
      <c r="L58" s="6"/>
      <c r="M58" s="204">
        <v>9442.3952040000004</v>
      </c>
      <c r="N58" s="204">
        <v>4344.5826310000002</v>
      </c>
      <c r="O58" s="6"/>
      <c r="P58" s="24"/>
      <c r="Q58" s="202"/>
      <c r="R58" s="202"/>
    </row>
    <row r="59" spans="1:18">
      <c r="A59" s="20"/>
      <c r="B59" s="6" t="s">
        <v>298</v>
      </c>
      <c r="C59" s="6">
        <v>0.21781917000000001</v>
      </c>
      <c r="D59" s="6"/>
      <c r="E59" s="6"/>
      <c r="F59" s="6" t="s">
        <v>260</v>
      </c>
      <c r="G59" s="6">
        <v>0.25325958371175883</v>
      </c>
      <c r="H59" s="6"/>
      <c r="I59" s="6"/>
      <c r="J59" s="6"/>
      <c r="K59" s="6"/>
      <c r="L59" s="6"/>
      <c r="M59" s="204">
        <v>4601.1177900000002</v>
      </c>
      <c r="N59" s="204">
        <v>2249.843625</v>
      </c>
      <c r="O59" s="6"/>
      <c r="P59" s="24"/>
      <c r="Q59" s="202"/>
      <c r="R59" s="202"/>
    </row>
    <row r="60" spans="1:18">
      <c r="A60" s="20"/>
      <c r="B60" s="6" t="s">
        <v>299</v>
      </c>
      <c r="C60" s="6">
        <v>0.21404662099999999</v>
      </c>
      <c r="D60" s="6"/>
      <c r="E60" s="6"/>
      <c r="F60" s="6" t="s">
        <v>261</v>
      </c>
      <c r="G60" s="6">
        <v>0.2536915516834834</v>
      </c>
      <c r="H60" s="6"/>
      <c r="I60" s="6"/>
      <c r="J60" s="6"/>
      <c r="K60" s="6"/>
      <c r="L60" s="6"/>
      <c r="M60" s="204">
        <v>11597.63485</v>
      </c>
      <c r="N60" s="204">
        <v>5089.8563599999998</v>
      </c>
      <c r="O60" s="6"/>
      <c r="P60" s="24"/>
      <c r="Q60" s="202"/>
      <c r="R60" s="202"/>
    </row>
    <row r="61" spans="1:18">
      <c r="A61" s="20"/>
      <c r="B61" s="6" t="s">
        <v>300</v>
      </c>
      <c r="C61" s="6">
        <v>0.237258828</v>
      </c>
      <c r="D61" s="6"/>
      <c r="E61" s="6"/>
      <c r="F61" s="6" t="s">
        <v>262</v>
      </c>
      <c r="G61" s="6">
        <v>0.55840919023535451</v>
      </c>
      <c r="H61" s="6"/>
      <c r="I61" s="6"/>
      <c r="J61" s="6"/>
      <c r="K61" s="6"/>
      <c r="L61" s="6"/>
      <c r="M61" s="204"/>
      <c r="N61" s="204">
        <v>2441.2581700000001</v>
      </c>
      <c r="O61" s="6"/>
      <c r="P61" s="24"/>
      <c r="Q61" s="202"/>
      <c r="R61" s="202"/>
    </row>
    <row r="62" spans="1:18">
      <c r="A62" s="20"/>
      <c r="B62" s="6" t="s">
        <v>301</v>
      </c>
      <c r="C62" s="6">
        <v>0.12101476</v>
      </c>
      <c r="D62" s="6"/>
      <c r="E62" s="6"/>
      <c r="F62" s="6" t="s">
        <v>263</v>
      </c>
      <c r="G62" s="6">
        <v>0.55390374389046482</v>
      </c>
      <c r="H62" s="6"/>
      <c r="I62" s="6"/>
      <c r="J62" s="6"/>
      <c r="K62" s="6"/>
      <c r="L62" s="6"/>
      <c r="M62" s="6"/>
      <c r="N62" s="6"/>
      <c r="O62" s="6"/>
      <c r="P62" s="24"/>
    </row>
    <row r="63" spans="1:18">
      <c r="A63" s="20"/>
      <c r="B63" s="6" t="s">
        <v>302</v>
      </c>
      <c r="C63" s="6">
        <v>0.28696437000000002</v>
      </c>
      <c r="D63" s="6"/>
      <c r="E63" s="6"/>
      <c r="F63" s="6" t="s">
        <v>264</v>
      </c>
      <c r="G63" s="6">
        <v>0.58123141866753925</v>
      </c>
      <c r="H63" s="6"/>
      <c r="I63" s="6"/>
      <c r="J63" s="6"/>
      <c r="K63" s="6"/>
      <c r="L63" s="6"/>
      <c r="M63" s="6"/>
      <c r="N63" s="6"/>
      <c r="O63" s="6"/>
      <c r="P63" s="24"/>
    </row>
    <row r="64" spans="1:18">
      <c r="A64" s="20"/>
      <c r="B64" s="6" t="s">
        <v>303</v>
      </c>
      <c r="C64" s="6">
        <v>0.243799196</v>
      </c>
      <c r="D64" s="6"/>
      <c r="E64" s="6"/>
      <c r="F64" s="6" t="s">
        <v>265</v>
      </c>
      <c r="G64" s="6">
        <v>0.36790298344191802</v>
      </c>
      <c r="H64" s="6"/>
      <c r="I64" s="6"/>
      <c r="J64" s="6"/>
      <c r="K64" s="6"/>
      <c r="L64" s="6"/>
      <c r="M64" s="6"/>
      <c r="N64" s="6"/>
      <c r="O64" s="6"/>
      <c r="P64" s="24"/>
    </row>
    <row r="65" spans="1:16">
      <c r="A65" s="20"/>
      <c r="B65" s="6" t="s">
        <v>304</v>
      </c>
      <c r="C65" s="6">
        <v>0.11003495000000001</v>
      </c>
      <c r="D65" s="6"/>
      <c r="E65" s="6"/>
      <c r="F65" s="6" t="s">
        <v>266</v>
      </c>
      <c r="G65" s="6">
        <v>0.122515343126031</v>
      </c>
      <c r="H65" s="6"/>
      <c r="I65" s="6"/>
      <c r="J65" s="6"/>
      <c r="K65" s="6"/>
      <c r="L65" s="6"/>
      <c r="M65" s="6"/>
      <c r="N65" s="6"/>
      <c r="O65" s="6"/>
      <c r="P65" s="24"/>
    </row>
    <row r="66" spans="1:16">
      <c r="A66" s="20"/>
      <c r="B66" s="6" t="s">
        <v>305</v>
      </c>
      <c r="C66" s="6">
        <v>6.116808E-2</v>
      </c>
      <c r="D66" s="6"/>
      <c r="E66" s="6"/>
      <c r="F66" s="6" t="s">
        <v>267</v>
      </c>
      <c r="G66" s="6">
        <v>0.27039851602502801</v>
      </c>
      <c r="H66" s="6"/>
      <c r="I66" s="6"/>
      <c r="J66" s="6"/>
      <c r="K66" s="6"/>
      <c r="L66" s="6"/>
      <c r="M66" s="6"/>
      <c r="N66" s="6"/>
      <c r="O66" s="6"/>
      <c r="P66" s="24"/>
    </row>
    <row r="67" spans="1:16">
      <c r="A67" s="20"/>
      <c r="B67" s="6" t="s">
        <v>306</v>
      </c>
      <c r="C67" s="6">
        <v>0.21044905799999999</v>
      </c>
      <c r="D67" s="6"/>
      <c r="E67" s="6"/>
      <c r="F67" s="6" t="s">
        <v>268</v>
      </c>
      <c r="G67" s="6">
        <v>0.57301712296086516</v>
      </c>
      <c r="H67" s="6"/>
      <c r="I67" s="6"/>
      <c r="J67" s="6"/>
      <c r="K67" s="6"/>
      <c r="L67" s="6"/>
      <c r="M67" s="6"/>
      <c r="N67" s="6"/>
      <c r="O67" s="6"/>
      <c r="P67" s="24"/>
    </row>
    <row r="68" spans="1:16">
      <c r="A68" s="20"/>
      <c r="B68" s="6" t="s">
        <v>307</v>
      </c>
      <c r="C68" s="6">
        <v>0.17533127600000001</v>
      </c>
      <c r="D68" s="6"/>
      <c r="E68" s="6"/>
      <c r="F68" s="6" t="s">
        <v>269</v>
      </c>
      <c r="G68" s="6">
        <v>0.59396296965281803</v>
      </c>
      <c r="H68" s="6"/>
      <c r="I68" s="6"/>
      <c r="J68" s="6"/>
      <c r="K68" s="6"/>
      <c r="L68" s="6"/>
      <c r="M68" s="6"/>
      <c r="N68" s="6"/>
      <c r="O68" s="6"/>
      <c r="P68" s="24"/>
    </row>
    <row r="69" spans="1:16">
      <c r="A69" s="20"/>
      <c r="B69" s="6" t="s">
        <v>308</v>
      </c>
      <c r="C69" s="6">
        <v>0.170231198</v>
      </c>
      <c r="D69" s="6"/>
      <c r="E69" s="6"/>
      <c r="F69" s="6" t="s">
        <v>270</v>
      </c>
      <c r="G69" s="6">
        <v>0.55240954175332457</v>
      </c>
      <c r="H69" s="6"/>
      <c r="I69" s="6"/>
      <c r="J69" s="6"/>
      <c r="K69" s="6"/>
      <c r="L69" s="6"/>
      <c r="M69" s="6"/>
      <c r="N69" s="6"/>
      <c r="O69" s="6"/>
      <c r="P69" s="24"/>
    </row>
    <row r="70" spans="1:16">
      <c r="A70" s="20"/>
      <c r="B70" s="6" t="s">
        <v>309</v>
      </c>
      <c r="C70" s="6">
        <v>0.15201819699999999</v>
      </c>
      <c r="D70" s="6"/>
      <c r="E70" s="6"/>
      <c r="F70" s="6" t="s">
        <v>271</v>
      </c>
      <c r="G70" s="6">
        <v>0.49512485510998244</v>
      </c>
      <c r="H70" s="6"/>
      <c r="I70" s="6"/>
      <c r="J70" s="6"/>
      <c r="K70" s="6"/>
      <c r="L70" s="6"/>
      <c r="M70" s="6"/>
      <c r="N70" s="6"/>
      <c r="O70" s="6"/>
      <c r="P70" s="24"/>
    </row>
    <row r="71" spans="1:16">
      <c r="A71" s="20"/>
      <c r="B71" s="6" t="s">
        <v>310</v>
      </c>
      <c r="C71" s="6">
        <v>0.185102448</v>
      </c>
      <c r="D71" s="6"/>
      <c r="E71" s="6"/>
      <c r="F71" s="6" t="s">
        <v>272</v>
      </c>
      <c r="G71" s="6">
        <v>0.47636230559923015</v>
      </c>
      <c r="H71" s="6"/>
      <c r="I71" s="6"/>
      <c r="J71" s="6"/>
      <c r="K71" s="6"/>
      <c r="L71" s="6"/>
      <c r="M71" s="6"/>
      <c r="N71" s="6"/>
      <c r="O71" s="6"/>
      <c r="P71" s="24"/>
    </row>
    <row r="72" spans="1:16">
      <c r="A72" s="20"/>
      <c r="B72" s="6" t="s">
        <v>311</v>
      </c>
      <c r="C72" s="6">
        <v>0.45467473200000003</v>
      </c>
      <c r="D72" s="6"/>
      <c r="E72" s="6"/>
      <c r="F72" s="6" t="s">
        <v>273</v>
      </c>
      <c r="G72" s="6">
        <v>0.32711023364552505</v>
      </c>
      <c r="H72" s="6"/>
      <c r="I72" s="6"/>
      <c r="J72" s="6"/>
      <c r="K72" s="6"/>
      <c r="L72" s="6"/>
      <c r="M72" s="6"/>
      <c r="N72" s="6"/>
      <c r="O72" s="6"/>
      <c r="P72" s="24"/>
    </row>
    <row r="73" spans="1:16">
      <c r="A73" s="20"/>
      <c r="B73" s="6" t="s">
        <v>312</v>
      </c>
      <c r="C73" s="6">
        <v>0.336735909</v>
      </c>
      <c r="D73" s="6"/>
      <c r="E73" s="6"/>
      <c r="F73" s="6" t="s">
        <v>274</v>
      </c>
      <c r="G73" s="6">
        <v>0.17597615556586829</v>
      </c>
      <c r="H73" s="6"/>
      <c r="I73" s="6"/>
      <c r="J73" s="6"/>
      <c r="K73" s="6"/>
      <c r="L73" s="6"/>
      <c r="M73" s="6"/>
      <c r="N73" s="6"/>
      <c r="O73" s="6"/>
      <c r="P73" s="24"/>
    </row>
    <row r="74" spans="1:16">
      <c r="A74" s="20"/>
      <c r="B74" s="6" t="s">
        <v>313</v>
      </c>
      <c r="C74" s="6">
        <v>0.13841404500000001</v>
      </c>
      <c r="D74" s="6"/>
      <c r="E74" s="6"/>
      <c r="F74" s="6" t="s">
        <v>275</v>
      </c>
      <c r="G74" s="6">
        <v>0.60941274856584526</v>
      </c>
      <c r="H74" s="6"/>
      <c r="I74" s="6"/>
      <c r="J74" s="6"/>
      <c r="K74" s="6"/>
      <c r="L74" s="6"/>
      <c r="M74" s="6"/>
      <c r="N74" s="6"/>
      <c r="O74" s="6"/>
      <c r="P74" s="24"/>
    </row>
    <row r="75" spans="1:16">
      <c r="A75" s="20"/>
      <c r="B75" s="6" t="s">
        <v>314</v>
      </c>
      <c r="C75" s="6">
        <v>0.194843551</v>
      </c>
      <c r="D75" s="6"/>
      <c r="E75" s="6"/>
      <c r="F75" s="6" t="s">
        <v>276</v>
      </c>
      <c r="G75" s="6">
        <v>0.60793452339969289</v>
      </c>
      <c r="H75" s="6"/>
      <c r="I75" s="6"/>
      <c r="J75" s="6"/>
      <c r="K75" s="6"/>
      <c r="L75" s="6"/>
      <c r="M75" s="6"/>
      <c r="N75" s="6"/>
      <c r="O75" s="6"/>
      <c r="P75" s="24"/>
    </row>
    <row r="76" spans="1:16">
      <c r="A76" s="20"/>
      <c r="B76" s="6" t="s">
        <v>315</v>
      </c>
      <c r="C76" s="6">
        <v>0.232594516</v>
      </c>
      <c r="D76" s="6"/>
      <c r="E76" s="6"/>
      <c r="F76" s="6" t="s">
        <v>277</v>
      </c>
      <c r="G76" s="6">
        <v>0.39414314971472203</v>
      </c>
      <c r="H76" s="6"/>
      <c r="I76" s="6"/>
      <c r="J76" s="6"/>
      <c r="K76" s="6"/>
      <c r="L76" s="6"/>
      <c r="M76" s="6"/>
      <c r="N76" s="6"/>
      <c r="O76" s="6"/>
      <c r="P76" s="24"/>
    </row>
    <row r="77" spans="1:16">
      <c r="A77" s="20"/>
      <c r="B77" s="7" t="s">
        <v>316</v>
      </c>
      <c r="C77" s="6">
        <v>0.25027690499999999</v>
      </c>
      <c r="D77" s="6"/>
      <c r="E77" s="6"/>
      <c r="F77" s="6" t="s">
        <v>278</v>
      </c>
      <c r="G77" s="6">
        <v>0.43916375002168656</v>
      </c>
      <c r="H77" s="6"/>
      <c r="I77" s="6"/>
      <c r="J77" s="6"/>
      <c r="K77" s="6"/>
      <c r="L77" s="6"/>
      <c r="M77" s="6"/>
      <c r="N77" s="6"/>
      <c r="O77" s="6"/>
      <c r="P77" s="24"/>
    </row>
    <row r="78" spans="1:16">
      <c r="A78" s="20"/>
      <c r="B78" s="6" t="s">
        <v>279</v>
      </c>
      <c r="C78" s="6">
        <v>0.26129337201671332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24"/>
    </row>
    <row r="79" spans="1:16">
      <c r="A79" s="20"/>
      <c r="B79" s="6" t="s">
        <v>280</v>
      </c>
      <c r="C79" s="6">
        <v>0.33915189156628556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24"/>
    </row>
    <row r="80" spans="1:16">
      <c r="A80" s="2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24"/>
    </row>
    <row r="81" spans="1:16">
      <c r="A81" s="15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6"/>
    </row>
  </sheetData>
  <mergeCells count="17">
    <mergeCell ref="Q32:Z32"/>
    <mergeCell ref="A1:K1"/>
    <mergeCell ref="X33:Z33"/>
    <mergeCell ref="A39:P39"/>
    <mergeCell ref="M40:O40"/>
    <mergeCell ref="A2:G2"/>
    <mergeCell ref="Q33:S33"/>
    <mergeCell ref="U33:V33"/>
    <mergeCell ref="A32:O32"/>
    <mergeCell ref="I2:J2"/>
    <mergeCell ref="M41:O41"/>
    <mergeCell ref="A40:C40"/>
    <mergeCell ref="I40:K40"/>
    <mergeCell ref="E40:G40"/>
    <mergeCell ref="B33:D33"/>
    <mergeCell ref="H33:I33"/>
    <mergeCell ref="K33:L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E458-521A-CD41-9F05-A8BCEDBA31D7}">
  <dimension ref="A1:AJ196"/>
  <sheetViews>
    <sheetView zoomScale="84" zoomScaleNormal="70" workbookViewId="0">
      <selection activeCell="I95" sqref="I95"/>
    </sheetView>
  </sheetViews>
  <sheetFormatPr defaultColWidth="11.42578125" defaultRowHeight="15.75"/>
  <cols>
    <col min="1" max="1" width="12.85546875" style="90" bestFit="1" customWidth="1"/>
    <col min="2" max="2" width="50.42578125" style="90" bestFit="1" customWidth="1"/>
    <col min="3" max="3" width="60.42578125" style="90" bestFit="1" customWidth="1"/>
    <col min="4" max="4" width="21.85546875" style="90" bestFit="1" customWidth="1"/>
    <col min="5" max="5" width="23.85546875" style="90" bestFit="1" customWidth="1"/>
    <col min="6" max="6" width="16" style="90" bestFit="1" customWidth="1"/>
    <col min="7" max="7" width="17" style="90" bestFit="1" customWidth="1"/>
    <col min="8" max="16" width="12.85546875" style="90" bestFit="1" customWidth="1"/>
    <col min="17" max="18" width="11.42578125" style="90"/>
    <col min="19" max="36" width="12.85546875" style="90" bestFit="1" customWidth="1"/>
    <col min="37" max="16384" width="11.42578125" style="90"/>
  </cols>
  <sheetData>
    <row r="1" spans="2:10">
      <c r="B1" s="360" t="s">
        <v>403</v>
      </c>
      <c r="C1" s="361"/>
      <c r="D1" s="361"/>
      <c r="E1" s="361"/>
      <c r="F1" s="361"/>
      <c r="G1" s="361"/>
      <c r="H1" s="361"/>
      <c r="I1" s="361"/>
      <c r="J1" s="362"/>
    </row>
    <row r="2" spans="2:10">
      <c r="B2" s="363" t="s">
        <v>814</v>
      </c>
      <c r="C2" s="364"/>
      <c r="D2" s="364"/>
      <c r="E2" s="364"/>
      <c r="F2" s="364"/>
      <c r="G2" s="364"/>
      <c r="H2" s="364"/>
      <c r="I2" s="364"/>
      <c r="J2" s="365"/>
    </row>
    <row r="3" spans="2:10">
      <c r="B3" s="13" t="s">
        <v>461</v>
      </c>
      <c r="C3" s="72" t="s">
        <v>565</v>
      </c>
      <c r="D3" s="72"/>
      <c r="E3" s="72"/>
      <c r="F3" s="72"/>
      <c r="G3" s="72"/>
      <c r="H3" s="4"/>
      <c r="I3" s="4"/>
      <c r="J3" s="91"/>
    </row>
    <row r="4" spans="2:10">
      <c r="B4" s="13"/>
      <c r="C4" s="72"/>
      <c r="D4" s="72"/>
      <c r="E4" s="72"/>
      <c r="F4" s="72"/>
      <c r="G4" s="72"/>
      <c r="H4" s="4"/>
      <c r="I4" s="4"/>
      <c r="J4" s="91"/>
    </row>
    <row r="5" spans="2:10">
      <c r="B5" s="13" t="s">
        <v>566</v>
      </c>
      <c r="C5" s="72" t="s">
        <v>567</v>
      </c>
      <c r="D5" s="72"/>
      <c r="E5" s="72"/>
      <c r="F5" s="72"/>
      <c r="G5" s="72"/>
      <c r="H5" s="4"/>
      <c r="I5" s="4"/>
      <c r="J5" s="91"/>
    </row>
    <row r="6" spans="2:10">
      <c r="B6" s="13" t="s">
        <v>545</v>
      </c>
      <c r="C6" s="72">
        <v>0.05</v>
      </c>
      <c r="D6" s="72"/>
      <c r="E6" s="72"/>
      <c r="F6" s="72"/>
      <c r="G6" s="72"/>
      <c r="H6" s="4"/>
      <c r="I6" s="4"/>
      <c r="J6" s="91"/>
    </row>
    <row r="7" spans="2:10">
      <c r="B7" s="13"/>
      <c r="C7" s="72"/>
      <c r="D7" s="72"/>
      <c r="E7" s="72"/>
      <c r="F7" s="72"/>
      <c r="G7" s="72"/>
      <c r="H7" s="4"/>
      <c r="I7" s="4"/>
      <c r="J7" s="91"/>
    </row>
    <row r="8" spans="2:10">
      <c r="B8" s="13" t="s">
        <v>568</v>
      </c>
      <c r="C8" s="72" t="s">
        <v>569</v>
      </c>
      <c r="D8" s="72" t="s">
        <v>466</v>
      </c>
      <c r="E8" s="72" t="s">
        <v>469</v>
      </c>
      <c r="F8" s="72" t="s">
        <v>548</v>
      </c>
      <c r="G8" s="72"/>
      <c r="H8" s="4"/>
      <c r="I8" s="4"/>
      <c r="J8" s="91"/>
    </row>
    <row r="9" spans="2:10">
      <c r="B9" s="13" t="s">
        <v>570</v>
      </c>
      <c r="C9" s="72">
        <v>6.7839999999999998</v>
      </c>
      <c r="D9" s="72" t="s">
        <v>487</v>
      </c>
      <c r="E9" s="72" t="s">
        <v>486</v>
      </c>
      <c r="F9" s="72" t="s">
        <v>472</v>
      </c>
      <c r="G9" s="72"/>
      <c r="H9" s="4"/>
      <c r="I9" s="4"/>
      <c r="J9" s="91"/>
    </row>
    <row r="10" spans="2:10">
      <c r="B10" s="13" t="s">
        <v>571</v>
      </c>
      <c r="C10" s="72">
        <v>26.33</v>
      </c>
      <c r="D10" s="72" t="s">
        <v>487</v>
      </c>
      <c r="E10" s="72" t="s">
        <v>486</v>
      </c>
      <c r="F10" s="72" t="s">
        <v>472</v>
      </c>
      <c r="G10" s="72"/>
      <c r="H10" s="4"/>
      <c r="I10" s="4"/>
      <c r="J10" s="91"/>
    </row>
    <row r="11" spans="2:10">
      <c r="B11" s="13" t="s">
        <v>572</v>
      </c>
      <c r="C11" s="72">
        <v>48.71</v>
      </c>
      <c r="D11" s="72" t="s">
        <v>487</v>
      </c>
      <c r="E11" s="72" t="s">
        <v>486</v>
      </c>
      <c r="F11" s="72" t="s">
        <v>472</v>
      </c>
      <c r="G11" s="72"/>
      <c r="H11" s="4"/>
      <c r="I11" s="4"/>
      <c r="J11" s="91"/>
    </row>
    <row r="12" spans="2:10">
      <c r="B12" s="13"/>
      <c r="C12" s="72"/>
      <c r="D12" s="72"/>
      <c r="E12" s="72"/>
      <c r="F12" s="72"/>
      <c r="G12" s="72"/>
      <c r="H12" s="4"/>
      <c r="I12" s="4"/>
      <c r="J12" s="91"/>
    </row>
    <row r="13" spans="2:10">
      <c r="B13" s="13" t="s">
        <v>573</v>
      </c>
      <c r="C13" s="72" t="s">
        <v>574</v>
      </c>
      <c r="D13" s="72" t="s">
        <v>575</v>
      </c>
      <c r="E13" s="72" t="s">
        <v>576</v>
      </c>
      <c r="F13" s="72" t="s">
        <v>577</v>
      </c>
      <c r="G13" s="72" t="s">
        <v>466</v>
      </c>
      <c r="H13" s="4"/>
      <c r="I13" s="4"/>
      <c r="J13" s="91"/>
    </row>
    <row r="14" spans="2:10">
      <c r="B14" s="13" t="s">
        <v>570</v>
      </c>
      <c r="C14" s="72">
        <v>10.64</v>
      </c>
      <c r="D14" s="72">
        <v>2</v>
      </c>
      <c r="E14" s="72">
        <v>5.319</v>
      </c>
      <c r="F14" s="72" t="s">
        <v>578</v>
      </c>
      <c r="G14" s="72" t="s">
        <v>579</v>
      </c>
      <c r="H14" s="4"/>
      <c r="I14" s="4"/>
      <c r="J14" s="91"/>
    </row>
    <row r="15" spans="2:10">
      <c r="B15" s="13" t="s">
        <v>571</v>
      </c>
      <c r="C15" s="72">
        <v>41.29</v>
      </c>
      <c r="D15" s="72">
        <v>1</v>
      </c>
      <c r="E15" s="72">
        <v>41.29</v>
      </c>
      <c r="F15" s="72" t="s">
        <v>580</v>
      </c>
      <c r="G15" s="72" t="s">
        <v>579</v>
      </c>
      <c r="H15" s="4"/>
      <c r="I15" s="4"/>
      <c r="J15" s="91"/>
    </row>
    <row r="16" spans="2:10">
      <c r="B16" s="13" t="s">
        <v>572</v>
      </c>
      <c r="C16" s="72">
        <v>76.39</v>
      </c>
      <c r="D16" s="72">
        <v>2</v>
      </c>
      <c r="E16" s="72">
        <v>38.200000000000003</v>
      </c>
      <c r="F16" s="72" t="s">
        <v>581</v>
      </c>
      <c r="G16" s="72" t="s">
        <v>579</v>
      </c>
      <c r="H16" s="4"/>
      <c r="I16" s="4"/>
      <c r="J16" s="91"/>
    </row>
    <row r="17" spans="2:10">
      <c r="B17" s="13" t="s">
        <v>582</v>
      </c>
      <c r="C17" s="72">
        <v>27.18</v>
      </c>
      <c r="D17" s="72">
        <v>87</v>
      </c>
      <c r="E17" s="72">
        <v>0.31240000000000001</v>
      </c>
      <c r="F17" s="72"/>
      <c r="G17" s="72"/>
      <c r="H17" s="4"/>
      <c r="I17" s="4"/>
      <c r="J17" s="91"/>
    </row>
    <row r="18" spans="2:10">
      <c r="B18" s="13"/>
      <c r="C18" s="72"/>
      <c r="D18" s="72"/>
      <c r="E18" s="72"/>
      <c r="F18" s="72"/>
      <c r="G18" s="72"/>
      <c r="H18" s="4"/>
      <c r="I18" s="4"/>
      <c r="J18" s="91"/>
    </row>
    <row r="19" spans="2:10">
      <c r="B19" s="13" t="s">
        <v>583</v>
      </c>
      <c r="C19" s="72"/>
      <c r="D19" s="72"/>
      <c r="E19" s="72"/>
      <c r="F19" s="72"/>
      <c r="G19" s="72"/>
      <c r="H19" s="4"/>
      <c r="I19" s="4"/>
      <c r="J19" s="91"/>
    </row>
    <row r="20" spans="2:10">
      <c r="B20" s="13" t="s">
        <v>584</v>
      </c>
      <c r="C20" s="72">
        <v>15.35</v>
      </c>
      <c r="D20" s="72"/>
      <c r="E20" s="72"/>
      <c r="F20" s="72"/>
      <c r="G20" s="72"/>
      <c r="H20" s="4"/>
      <c r="I20" s="4"/>
      <c r="J20" s="91"/>
    </row>
    <row r="21" spans="2:10">
      <c r="B21" s="13" t="s">
        <v>585</v>
      </c>
      <c r="C21" s="72">
        <v>14.02</v>
      </c>
      <c r="D21" s="72"/>
      <c r="E21" s="72"/>
      <c r="F21" s="72"/>
      <c r="G21" s="72"/>
      <c r="H21" s="4"/>
      <c r="I21" s="4"/>
      <c r="J21" s="91"/>
    </row>
    <row r="22" spans="2:10">
      <c r="B22" s="13" t="s">
        <v>586</v>
      </c>
      <c r="C22" s="72">
        <v>1.3340000000000001</v>
      </c>
      <c r="D22" s="72"/>
      <c r="E22" s="72"/>
      <c r="F22" s="72"/>
      <c r="G22" s="72"/>
      <c r="H22" s="4"/>
      <c r="I22" s="4"/>
      <c r="J22" s="91"/>
    </row>
    <row r="23" spans="2:10">
      <c r="B23" s="13" t="s">
        <v>587</v>
      </c>
      <c r="C23" s="72">
        <v>0.11609999999999999</v>
      </c>
      <c r="D23" s="72"/>
      <c r="E23" s="72"/>
      <c r="F23" s="72"/>
      <c r="G23" s="72"/>
      <c r="H23" s="4"/>
      <c r="I23" s="4"/>
      <c r="J23" s="91"/>
    </row>
    <row r="24" spans="2:10">
      <c r="B24" s="13" t="s">
        <v>588</v>
      </c>
      <c r="C24" s="72" t="s">
        <v>589</v>
      </c>
      <c r="D24" s="72"/>
      <c r="E24" s="72"/>
      <c r="F24" s="72"/>
      <c r="G24" s="72"/>
      <c r="H24" s="4"/>
      <c r="I24" s="4"/>
      <c r="J24" s="91"/>
    </row>
    <row r="25" spans="2:10">
      <c r="B25" s="13"/>
      <c r="C25" s="72"/>
      <c r="D25" s="72"/>
      <c r="E25" s="72"/>
      <c r="F25" s="72"/>
      <c r="G25" s="72"/>
      <c r="H25" s="4"/>
      <c r="I25" s="4"/>
      <c r="J25" s="91"/>
    </row>
    <row r="26" spans="2:10">
      <c r="B26" s="13" t="s">
        <v>540</v>
      </c>
      <c r="C26" s="72"/>
      <c r="D26" s="72"/>
      <c r="E26" s="72"/>
      <c r="F26" s="72"/>
      <c r="G26" s="72"/>
      <c r="H26" s="4"/>
      <c r="I26" s="4"/>
      <c r="J26" s="91"/>
    </row>
    <row r="27" spans="2:10">
      <c r="B27" s="13" t="s">
        <v>590</v>
      </c>
      <c r="C27" s="72">
        <v>3</v>
      </c>
      <c r="D27" s="72"/>
      <c r="E27" s="72"/>
      <c r="F27" s="72"/>
      <c r="G27" s="72"/>
      <c r="H27" s="4"/>
      <c r="I27" s="4"/>
      <c r="J27" s="91"/>
    </row>
    <row r="28" spans="2:10">
      <c r="B28" s="13" t="s">
        <v>591</v>
      </c>
      <c r="C28" s="72">
        <v>2</v>
      </c>
      <c r="D28" s="72"/>
      <c r="E28" s="72"/>
      <c r="F28" s="72"/>
      <c r="G28" s="72"/>
      <c r="H28" s="4"/>
      <c r="I28" s="4"/>
      <c r="J28" s="91"/>
    </row>
    <row r="29" spans="2:10">
      <c r="B29" s="13" t="s">
        <v>592</v>
      </c>
      <c r="C29" s="72">
        <v>93</v>
      </c>
      <c r="D29" s="72"/>
      <c r="E29" s="72"/>
      <c r="F29" s="72"/>
      <c r="G29" s="72"/>
      <c r="H29" s="4"/>
      <c r="I29" s="4"/>
      <c r="J29" s="91"/>
    </row>
    <row r="30" spans="2:10">
      <c r="B30" s="92"/>
      <c r="C30" s="4"/>
      <c r="D30" s="4"/>
      <c r="E30" s="4"/>
      <c r="F30" s="4"/>
      <c r="G30" s="4"/>
      <c r="H30" s="4"/>
      <c r="I30" s="4"/>
      <c r="J30" s="91"/>
    </row>
    <row r="31" spans="2:10">
      <c r="B31" s="13" t="s">
        <v>593</v>
      </c>
      <c r="C31" s="72"/>
      <c r="D31" s="72"/>
      <c r="E31" s="72"/>
      <c r="F31" s="72"/>
      <c r="G31" s="72"/>
      <c r="H31" s="72"/>
      <c r="I31" s="72"/>
      <c r="J31" s="14"/>
    </row>
    <row r="32" spans="2:10">
      <c r="B32" s="13"/>
      <c r="C32" s="72"/>
      <c r="D32" s="72"/>
      <c r="E32" s="72"/>
      <c r="F32" s="72"/>
      <c r="G32" s="72"/>
      <c r="H32" s="72"/>
      <c r="I32" s="72"/>
      <c r="J32" s="14"/>
    </row>
    <row r="33" spans="2:10">
      <c r="B33" s="13" t="s">
        <v>543</v>
      </c>
      <c r="C33" s="72">
        <v>1</v>
      </c>
      <c r="D33" s="72"/>
      <c r="E33" s="72"/>
      <c r="F33" s="72"/>
      <c r="G33" s="72"/>
      <c r="H33" s="72"/>
      <c r="I33" s="72"/>
      <c r="J33" s="14"/>
    </row>
    <row r="34" spans="2:10">
      <c r="B34" s="13" t="s">
        <v>544</v>
      </c>
      <c r="C34" s="72">
        <v>15</v>
      </c>
      <c r="D34" s="72"/>
      <c r="E34" s="72"/>
      <c r="F34" s="72"/>
      <c r="G34" s="72"/>
      <c r="H34" s="72"/>
      <c r="I34" s="72"/>
      <c r="J34" s="14"/>
    </row>
    <row r="35" spans="2:10">
      <c r="B35" s="13" t="s">
        <v>545</v>
      </c>
      <c r="C35" s="72">
        <v>0.05</v>
      </c>
      <c r="D35" s="72"/>
      <c r="E35" s="72"/>
      <c r="F35" s="72"/>
      <c r="G35" s="72"/>
      <c r="H35" s="72"/>
      <c r="I35" s="72"/>
      <c r="J35" s="14"/>
    </row>
    <row r="36" spans="2:10">
      <c r="B36" s="13"/>
      <c r="C36" s="72"/>
      <c r="D36" s="72"/>
      <c r="E36" s="72"/>
      <c r="F36" s="72"/>
      <c r="G36" s="72"/>
      <c r="H36" s="72"/>
      <c r="I36" s="72"/>
      <c r="J36" s="14"/>
    </row>
    <row r="37" spans="2:10">
      <c r="B37" s="13" t="s">
        <v>594</v>
      </c>
      <c r="C37" s="72" t="s">
        <v>595</v>
      </c>
      <c r="D37" s="72" t="s">
        <v>596</v>
      </c>
      <c r="E37" s="72" t="s">
        <v>508</v>
      </c>
      <c r="F37" s="72" t="s">
        <v>549</v>
      </c>
      <c r="G37" s="72" t="s">
        <v>509</v>
      </c>
      <c r="H37" s="72"/>
      <c r="I37" s="72"/>
      <c r="J37" s="14"/>
    </row>
    <row r="38" spans="2:10">
      <c r="B38" s="13"/>
      <c r="C38" s="72"/>
      <c r="D38" s="72"/>
      <c r="E38" s="72"/>
      <c r="F38" s="72"/>
      <c r="G38" s="72"/>
      <c r="H38" s="72"/>
      <c r="I38" s="72"/>
      <c r="J38" s="14"/>
    </row>
    <row r="39" spans="2:10">
      <c r="B39" s="13" t="s">
        <v>597</v>
      </c>
      <c r="C39" s="72">
        <v>-1.891</v>
      </c>
      <c r="D39" s="72" t="s">
        <v>598</v>
      </c>
      <c r="E39" s="72" t="s">
        <v>472</v>
      </c>
      <c r="F39" s="72" t="s">
        <v>486</v>
      </c>
      <c r="G39" s="72" t="s">
        <v>487</v>
      </c>
      <c r="H39" s="72"/>
      <c r="I39" s="72"/>
      <c r="J39" s="14"/>
    </row>
    <row r="40" spans="2:10">
      <c r="B40" s="13" t="s">
        <v>599</v>
      </c>
      <c r="C40" s="72">
        <v>-2.6379999999999999</v>
      </c>
      <c r="D40" s="72" t="s">
        <v>600</v>
      </c>
      <c r="E40" s="72" t="s">
        <v>472</v>
      </c>
      <c r="F40" s="72" t="s">
        <v>486</v>
      </c>
      <c r="G40" s="72" t="s">
        <v>487</v>
      </c>
      <c r="H40" s="72"/>
      <c r="I40" s="72"/>
      <c r="J40" s="14"/>
    </row>
    <row r="41" spans="2:10">
      <c r="B41" s="13" t="s">
        <v>601</v>
      </c>
      <c r="C41" s="72">
        <v>0.51949999999999996</v>
      </c>
      <c r="D41" s="72" t="s">
        <v>602</v>
      </c>
      <c r="E41" s="72" t="s">
        <v>511</v>
      </c>
      <c r="F41" s="72" t="s">
        <v>551</v>
      </c>
      <c r="G41" s="72">
        <v>0.11169999999999999</v>
      </c>
      <c r="H41" s="72"/>
      <c r="I41" s="72"/>
      <c r="J41" s="14"/>
    </row>
    <row r="42" spans="2:10">
      <c r="B42" s="13" t="s">
        <v>603</v>
      </c>
      <c r="C42" s="72">
        <v>0.27360000000000001</v>
      </c>
      <c r="D42" s="72" t="s">
        <v>604</v>
      </c>
      <c r="E42" s="72" t="s">
        <v>511</v>
      </c>
      <c r="F42" s="72" t="s">
        <v>551</v>
      </c>
      <c r="G42" s="72">
        <v>0.73780000000000001</v>
      </c>
      <c r="H42" s="72"/>
      <c r="I42" s="72"/>
      <c r="J42" s="14"/>
    </row>
    <row r="43" spans="2:10">
      <c r="B43" s="13" t="s">
        <v>605</v>
      </c>
      <c r="C43" s="72">
        <v>-1.32</v>
      </c>
      <c r="D43" s="72" t="s">
        <v>606</v>
      </c>
      <c r="E43" s="72" t="s">
        <v>472</v>
      </c>
      <c r="F43" s="72" t="s">
        <v>486</v>
      </c>
      <c r="G43" s="72" t="s">
        <v>487</v>
      </c>
      <c r="H43" s="72"/>
      <c r="I43" s="72"/>
      <c r="J43" s="14"/>
    </row>
    <row r="44" spans="2:10">
      <c r="B44" s="13" t="s">
        <v>607</v>
      </c>
      <c r="C44" s="72">
        <v>-0.74639999999999995</v>
      </c>
      <c r="D44" s="72" t="s">
        <v>608</v>
      </c>
      <c r="E44" s="72" t="s">
        <v>472</v>
      </c>
      <c r="F44" s="72" t="s">
        <v>561</v>
      </c>
      <c r="G44" s="72">
        <v>5.7000000000000002E-3</v>
      </c>
      <c r="H44" s="72"/>
      <c r="I44" s="72"/>
      <c r="J44" s="14"/>
    </row>
    <row r="45" spans="2:10">
      <c r="B45" s="13" t="s">
        <v>609</v>
      </c>
      <c r="C45" s="72">
        <v>2.411</v>
      </c>
      <c r="D45" s="72" t="s">
        <v>610</v>
      </c>
      <c r="E45" s="72" t="s">
        <v>472</v>
      </c>
      <c r="F45" s="72" t="s">
        <v>486</v>
      </c>
      <c r="G45" s="72" t="s">
        <v>487</v>
      </c>
      <c r="H45" s="72"/>
      <c r="I45" s="72"/>
      <c r="J45" s="14"/>
    </row>
    <row r="46" spans="2:10">
      <c r="B46" s="13" t="s">
        <v>611</v>
      </c>
      <c r="C46" s="72">
        <v>2.165</v>
      </c>
      <c r="D46" s="72" t="s">
        <v>612</v>
      </c>
      <c r="E46" s="72" t="s">
        <v>472</v>
      </c>
      <c r="F46" s="72" t="s">
        <v>486</v>
      </c>
      <c r="G46" s="72" t="s">
        <v>487</v>
      </c>
      <c r="H46" s="72"/>
      <c r="I46" s="72"/>
      <c r="J46" s="14"/>
    </row>
    <row r="47" spans="2:10">
      <c r="B47" s="13" t="s">
        <v>613</v>
      </c>
      <c r="C47" s="72">
        <v>0.57140000000000002</v>
      </c>
      <c r="D47" s="72" t="s">
        <v>614</v>
      </c>
      <c r="E47" s="72" t="s">
        <v>511</v>
      </c>
      <c r="F47" s="72" t="s">
        <v>551</v>
      </c>
      <c r="G47" s="72">
        <v>6.7000000000000004E-2</v>
      </c>
      <c r="H47" s="72"/>
      <c r="I47" s="72"/>
      <c r="J47" s="14"/>
    </row>
    <row r="48" spans="2:10">
      <c r="B48" s="13" t="s">
        <v>615</v>
      </c>
      <c r="C48" s="72">
        <v>3.157</v>
      </c>
      <c r="D48" s="72" t="s">
        <v>616</v>
      </c>
      <c r="E48" s="72" t="s">
        <v>472</v>
      </c>
      <c r="F48" s="72" t="s">
        <v>486</v>
      </c>
      <c r="G48" s="72" t="s">
        <v>487</v>
      </c>
      <c r="H48" s="72"/>
      <c r="I48" s="72"/>
      <c r="J48" s="14"/>
    </row>
    <row r="49" spans="2:10">
      <c r="B49" s="13" t="s">
        <v>617</v>
      </c>
      <c r="C49" s="72">
        <v>2.911</v>
      </c>
      <c r="D49" s="72" t="s">
        <v>618</v>
      </c>
      <c r="E49" s="72" t="s">
        <v>472</v>
      </c>
      <c r="F49" s="72" t="s">
        <v>486</v>
      </c>
      <c r="G49" s="72" t="s">
        <v>487</v>
      </c>
      <c r="H49" s="72"/>
      <c r="I49" s="72"/>
      <c r="J49" s="14"/>
    </row>
    <row r="50" spans="2:10">
      <c r="B50" s="13" t="s">
        <v>619</v>
      </c>
      <c r="C50" s="72">
        <v>1.3180000000000001</v>
      </c>
      <c r="D50" s="72" t="s">
        <v>620</v>
      </c>
      <c r="E50" s="72" t="s">
        <v>472</v>
      </c>
      <c r="F50" s="72" t="s">
        <v>486</v>
      </c>
      <c r="G50" s="72" t="s">
        <v>487</v>
      </c>
      <c r="H50" s="72"/>
      <c r="I50" s="72"/>
      <c r="J50" s="14"/>
    </row>
    <row r="51" spans="2:10">
      <c r="B51" s="13" t="s">
        <v>621</v>
      </c>
      <c r="C51" s="72">
        <v>-0.24590000000000001</v>
      </c>
      <c r="D51" s="72" t="s">
        <v>622</v>
      </c>
      <c r="E51" s="72" t="s">
        <v>511</v>
      </c>
      <c r="F51" s="72" t="s">
        <v>551</v>
      </c>
      <c r="G51" s="72">
        <v>0.80389999999999995</v>
      </c>
      <c r="H51" s="72"/>
      <c r="I51" s="72"/>
      <c r="J51" s="14"/>
    </row>
    <row r="52" spans="2:10">
      <c r="B52" s="13" t="s">
        <v>623</v>
      </c>
      <c r="C52" s="72">
        <v>-1.84</v>
      </c>
      <c r="D52" s="72" t="s">
        <v>624</v>
      </c>
      <c r="E52" s="72" t="s">
        <v>472</v>
      </c>
      <c r="F52" s="72" t="s">
        <v>486</v>
      </c>
      <c r="G52" s="72" t="s">
        <v>487</v>
      </c>
      <c r="H52" s="72"/>
      <c r="I52" s="72"/>
      <c r="J52" s="14"/>
    </row>
    <row r="53" spans="2:10">
      <c r="B53" s="13" t="s">
        <v>625</v>
      </c>
      <c r="C53" s="72">
        <v>-1.5940000000000001</v>
      </c>
      <c r="D53" s="72" t="s">
        <v>626</v>
      </c>
      <c r="E53" s="72" t="s">
        <v>472</v>
      </c>
      <c r="F53" s="72" t="s">
        <v>486</v>
      </c>
      <c r="G53" s="72" t="s">
        <v>487</v>
      </c>
      <c r="H53" s="72"/>
      <c r="I53" s="72"/>
      <c r="J53" s="14"/>
    </row>
    <row r="54" spans="2:10">
      <c r="B54" s="13"/>
      <c r="C54" s="72"/>
      <c r="D54" s="72"/>
      <c r="E54" s="72"/>
      <c r="F54" s="72"/>
      <c r="G54" s="72"/>
      <c r="H54" s="72"/>
      <c r="I54" s="72"/>
      <c r="J54" s="14"/>
    </row>
    <row r="55" spans="2:10">
      <c r="B55" s="13"/>
      <c r="C55" s="72"/>
      <c r="D55" s="72"/>
      <c r="E55" s="72"/>
      <c r="F55" s="72"/>
      <c r="G55" s="72"/>
      <c r="H55" s="72"/>
      <c r="I55" s="72"/>
      <c r="J55" s="14"/>
    </row>
    <row r="56" spans="2:10">
      <c r="B56" s="13" t="s">
        <v>554</v>
      </c>
      <c r="C56" s="72" t="s">
        <v>627</v>
      </c>
      <c r="D56" s="72" t="s">
        <v>628</v>
      </c>
      <c r="E56" s="72" t="s">
        <v>595</v>
      </c>
      <c r="F56" s="72" t="s">
        <v>629</v>
      </c>
      <c r="G56" s="72" t="s">
        <v>630</v>
      </c>
      <c r="H56" s="72" t="s">
        <v>631</v>
      </c>
      <c r="I56" s="72" t="s">
        <v>632</v>
      </c>
      <c r="J56" s="14" t="s">
        <v>575</v>
      </c>
    </row>
    <row r="57" spans="2:10">
      <c r="B57" s="13"/>
      <c r="C57" s="72"/>
      <c r="D57" s="72"/>
      <c r="E57" s="72"/>
      <c r="F57" s="72"/>
      <c r="G57" s="72"/>
      <c r="H57" s="72"/>
      <c r="I57" s="72"/>
      <c r="J57" s="14"/>
    </row>
    <row r="58" spans="2:10">
      <c r="B58" s="13" t="s">
        <v>597</v>
      </c>
      <c r="C58" s="72">
        <v>13.84</v>
      </c>
      <c r="D58" s="72">
        <v>15.73</v>
      </c>
      <c r="E58" s="72">
        <v>-1.891</v>
      </c>
      <c r="F58" s="72">
        <v>0.2041</v>
      </c>
      <c r="G58" s="72">
        <v>15</v>
      </c>
      <c r="H58" s="72">
        <v>15</v>
      </c>
      <c r="I58" s="72">
        <v>13.11</v>
      </c>
      <c r="J58" s="14">
        <v>87</v>
      </c>
    </row>
    <row r="59" spans="2:10">
      <c r="B59" s="13" t="s">
        <v>599</v>
      </c>
      <c r="C59" s="72">
        <v>13.84</v>
      </c>
      <c r="D59" s="72">
        <v>16.48</v>
      </c>
      <c r="E59" s="72">
        <v>-2.6379999999999999</v>
      </c>
      <c r="F59" s="72">
        <v>0.2041</v>
      </c>
      <c r="G59" s="72">
        <v>15</v>
      </c>
      <c r="H59" s="72">
        <v>15</v>
      </c>
      <c r="I59" s="72">
        <v>18.28</v>
      </c>
      <c r="J59" s="14">
        <v>87</v>
      </c>
    </row>
    <row r="60" spans="2:10">
      <c r="B60" s="13" t="s">
        <v>601</v>
      </c>
      <c r="C60" s="72">
        <v>13.84</v>
      </c>
      <c r="D60" s="72">
        <v>13.32</v>
      </c>
      <c r="E60" s="72">
        <v>0.51949999999999996</v>
      </c>
      <c r="F60" s="72">
        <v>0.2009</v>
      </c>
      <c r="G60" s="72">
        <v>15</v>
      </c>
      <c r="H60" s="72">
        <v>16</v>
      </c>
      <c r="I60" s="72">
        <v>3.657</v>
      </c>
      <c r="J60" s="14">
        <v>87</v>
      </c>
    </row>
    <row r="61" spans="2:10">
      <c r="B61" s="13" t="s">
        <v>603</v>
      </c>
      <c r="C61" s="72">
        <v>13.84</v>
      </c>
      <c r="D61" s="72">
        <v>13.57</v>
      </c>
      <c r="E61" s="72">
        <v>0.27360000000000001</v>
      </c>
      <c r="F61" s="72">
        <v>0.19800000000000001</v>
      </c>
      <c r="G61" s="72">
        <v>15</v>
      </c>
      <c r="H61" s="72">
        <v>17</v>
      </c>
      <c r="I61" s="72">
        <v>1.954</v>
      </c>
      <c r="J61" s="14">
        <v>87</v>
      </c>
    </row>
    <row r="62" spans="2:10">
      <c r="B62" s="13" t="s">
        <v>605</v>
      </c>
      <c r="C62" s="72">
        <v>13.84</v>
      </c>
      <c r="D62" s="72">
        <v>15.16</v>
      </c>
      <c r="E62" s="72">
        <v>-1.32</v>
      </c>
      <c r="F62" s="72">
        <v>0.2041</v>
      </c>
      <c r="G62" s="72">
        <v>15</v>
      </c>
      <c r="H62" s="72">
        <v>15</v>
      </c>
      <c r="I62" s="72">
        <v>9.1460000000000008</v>
      </c>
      <c r="J62" s="14">
        <v>87</v>
      </c>
    </row>
    <row r="63" spans="2:10">
      <c r="B63" s="13" t="s">
        <v>607</v>
      </c>
      <c r="C63" s="72">
        <v>15.73</v>
      </c>
      <c r="D63" s="72">
        <v>16.48</v>
      </c>
      <c r="E63" s="72">
        <v>-0.74639999999999995</v>
      </c>
      <c r="F63" s="72">
        <v>0.2041</v>
      </c>
      <c r="G63" s="72">
        <v>15</v>
      </c>
      <c r="H63" s="72">
        <v>15</v>
      </c>
      <c r="I63" s="72">
        <v>5.1719999999999997</v>
      </c>
      <c r="J63" s="14">
        <v>87</v>
      </c>
    </row>
    <row r="64" spans="2:10">
      <c r="B64" s="13" t="s">
        <v>609</v>
      </c>
      <c r="C64" s="72">
        <v>15.73</v>
      </c>
      <c r="D64" s="72">
        <v>13.32</v>
      </c>
      <c r="E64" s="72">
        <v>2.411</v>
      </c>
      <c r="F64" s="72">
        <v>0.2009</v>
      </c>
      <c r="G64" s="72">
        <v>15</v>
      </c>
      <c r="H64" s="72">
        <v>16</v>
      </c>
      <c r="I64" s="72">
        <v>16.97</v>
      </c>
      <c r="J64" s="14">
        <v>87</v>
      </c>
    </row>
    <row r="65" spans="1:20">
      <c r="B65" s="13" t="s">
        <v>611</v>
      </c>
      <c r="C65" s="72">
        <v>15.73</v>
      </c>
      <c r="D65" s="72">
        <v>13.57</v>
      </c>
      <c r="E65" s="72">
        <v>2.165</v>
      </c>
      <c r="F65" s="72">
        <v>0.19800000000000001</v>
      </c>
      <c r="G65" s="72">
        <v>15</v>
      </c>
      <c r="H65" s="72">
        <v>17</v>
      </c>
      <c r="I65" s="72">
        <v>15.46</v>
      </c>
      <c r="J65" s="14">
        <v>87</v>
      </c>
    </row>
    <row r="66" spans="1:20">
      <c r="B66" s="13" t="s">
        <v>613</v>
      </c>
      <c r="C66" s="72">
        <v>15.73</v>
      </c>
      <c r="D66" s="72">
        <v>15.16</v>
      </c>
      <c r="E66" s="72">
        <v>0.57140000000000002</v>
      </c>
      <c r="F66" s="72">
        <v>0.2041</v>
      </c>
      <c r="G66" s="72">
        <v>15</v>
      </c>
      <c r="H66" s="72">
        <v>15</v>
      </c>
      <c r="I66" s="72">
        <v>3.9590000000000001</v>
      </c>
      <c r="J66" s="14">
        <v>87</v>
      </c>
    </row>
    <row r="67" spans="1:20">
      <c r="B67" s="13" t="s">
        <v>615</v>
      </c>
      <c r="C67" s="72">
        <v>16.48</v>
      </c>
      <c r="D67" s="72">
        <v>13.32</v>
      </c>
      <c r="E67" s="72">
        <v>3.157</v>
      </c>
      <c r="F67" s="72">
        <v>0.2009</v>
      </c>
      <c r="G67" s="72">
        <v>15</v>
      </c>
      <c r="H67" s="72">
        <v>16</v>
      </c>
      <c r="I67" s="72">
        <v>22.23</v>
      </c>
      <c r="J67" s="14">
        <v>87</v>
      </c>
    </row>
    <row r="68" spans="1:20">
      <c r="B68" s="13" t="s">
        <v>617</v>
      </c>
      <c r="C68" s="72">
        <v>16.48</v>
      </c>
      <c r="D68" s="72">
        <v>13.57</v>
      </c>
      <c r="E68" s="72">
        <v>2.911</v>
      </c>
      <c r="F68" s="72">
        <v>0.19800000000000001</v>
      </c>
      <c r="G68" s="72">
        <v>15</v>
      </c>
      <c r="H68" s="72">
        <v>17</v>
      </c>
      <c r="I68" s="72">
        <v>20.79</v>
      </c>
      <c r="J68" s="14">
        <v>87</v>
      </c>
    </row>
    <row r="69" spans="1:20">
      <c r="B69" s="13" t="s">
        <v>619</v>
      </c>
      <c r="C69" s="72">
        <v>16.48</v>
      </c>
      <c r="D69" s="72">
        <v>15.16</v>
      </c>
      <c r="E69" s="72">
        <v>1.3180000000000001</v>
      </c>
      <c r="F69" s="72">
        <v>0.2041</v>
      </c>
      <c r="G69" s="72">
        <v>15</v>
      </c>
      <c r="H69" s="72">
        <v>15</v>
      </c>
      <c r="I69" s="72">
        <v>9.1310000000000002</v>
      </c>
      <c r="J69" s="14">
        <v>87</v>
      </c>
    </row>
    <row r="70" spans="1:20">
      <c r="B70" s="13" t="s">
        <v>621</v>
      </c>
      <c r="C70" s="72">
        <v>13.32</v>
      </c>
      <c r="D70" s="72">
        <v>13.57</v>
      </c>
      <c r="E70" s="72">
        <v>-0.24590000000000001</v>
      </c>
      <c r="F70" s="72">
        <v>0.19470000000000001</v>
      </c>
      <c r="G70" s="72">
        <v>16</v>
      </c>
      <c r="H70" s="72">
        <v>17</v>
      </c>
      <c r="I70" s="72">
        <v>1.7869999999999999</v>
      </c>
      <c r="J70" s="14">
        <v>87</v>
      </c>
    </row>
    <row r="71" spans="1:20">
      <c r="B71" s="13" t="s">
        <v>623</v>
      </c>
      <c r="C71" s="72">
        <v>13.32</v>
      </c>
      <c r="D71" s="72">
        <v>15.16</v>
      </c>
      <c r="E71" s="72">
        <v>-1.84</v>
      </c>
      <c r="F71" s="72">
        <v>0.2009</v>
      </c>
      <c r="G71" s="72">
        <v>16</v>
      </c>
      <c r="H71" s="72">
        <v>15</v>
      </c>
      <c r="I71" s="72">
        <v>12.95</v>
      </c>
      <c r="J71" s="14">
        <v>87</v>
      </c>
    </row>
    <row r="72" spans="1:20">
      <c r="B72" s="36" t="s">
        <v>625</v>
      </c>
      <c r="C72" s="74">
        <v>13.57</v>
      </c>
      <c r="D72" s="74">
        <v>15.16</v>
      </c>
      <c r="E72" s="74">
        <v>-1.5940000000000001</v>
      </c>
      <c r="F72" s="74">
        <v>0.19800000000000001</v>
      </c>
      <c r="G72" s="74">
        <v>17</v>
      </c>
      <c r="H72" s="74">
        <v>15</v>
      </c>
      <c r="I72" s="74">
        <v>11.38</v>
      </c>
      <c r="J72" s="76">
        <v>87</v>
      </c>
    </row>
    <row r="75" spans="1:20">
      <c r="A75" s="93"/>
      <c r="B75" s="301" t="s">
        <v>407</v>
      </c>
      <c r="C75" s="301"/>
      <c r="D75" s="301"/>
      <c r="E75" s="301"/>
      <c r="F75" s="301"/>
      <c r="G75" s="302"/>
      <c r="I75" s="93"/>
      <c r="J75" s="301" t="s">
        <v>460</v>
      </c>
      <c r="K75" s="301"/>
      <c r="L75" s="301"/>
      <c r="M75" s="301"/>
      <c r="N75" s="301"/>
      <c r="O75" s="301"/>
      <c r="P75" s="301"/>
      <c r="Q75" s="301"/>
      <c r="R75" s="301"/>
      <c r="S75" s="301"/>
      <c r="T75" s="302"/>
    </row>
    <row r="76" spans="1:20" ht="47.25">
      <c r="A76" s="92"/>
      <c r="B76" s="94" t="s">
        <v>2</v>
      </c>
      <c r="C76" s="94" t="s">
        <v>3</v>
      </c>
      <c r="D76" s="94" t="s">
        <v>101</v>
      </c>
      <c r="E76" s="94" t="s">
        <v>103</v>
      </c>
      <c r="F76" s="94" t="s">
        <v>441</v>
      </c>
      <c r="G76" s="96" t="s">
        <v>104</v>
      </c>
      <c r="I76" s="92"/>
      <c r="J76" s="307" t="s">
        <v>442</v>
      </c>
      <c r="K76" s="307"/>
      <c r="L76" s="307"/>
      <c r="M76" s="307"/>
      <c r="N76" s="307"/>
      <c r="O76" s="307"/>
      <c r="P76" s="307"/>
      <c r="Q76" s="307"/>
      <c r="R76" s="307"/>
      <c r="S76" s="307"/>
      <c r="T76" s="318"/>
    </row>
    <row r="77" spans="1:20" ht="47.25">
      <c r="A77" s="92" t="s">
        <v>386</v>
      </c>
      <c r="B77" s="4">
        <f>AVERAGE(B84:B100)</f>
        <v>13.839447748041092</v>
      </c>
      <c r="C77" s="4">
        <f t="shared" ref="C77:G77" si="0">AVERAGE(C84:C100)</f>
        <v>13.319920888335703</v>
      </c>
      <c r="D77" s="4">
        <f t="shared" si="0"/>
        <v>15.730841528675532</v>
      </c>
      <c r="E77" s="4">
        <f t="shared" si="0"/>
        <v>13.56586608461882</v>
      </c>
      <c r="F77" s="4">
        <f t="shared" si="0"/>
        <v>16.477266311137026</v>
      </c>
      <c r="G77" s="91">
        <f t="shared" si="0"/>
        <v>15.159454068966749</v>
      </c>
      <c r="I77" s="92"/>
      <c r="J77" s="94" t="s">
        <v>443</v>
      </c>
      <c r="K77" s="94" t="s">
        <v>444</v>
      </c>
      <c r="L77" s="111" t="s">
        <v>445</v>
      </c>
      <c r="M77" s="4"/>
      <c r="N77" s="94" t="s">
        <v>446</v>
      </c>
      <c r="O77" s="94" t="s">
        <v>447</v>
      </c>
      <c r="P77" s="94" t="s">
        <v>448</v>
      </c>
      <c r="Q77" s="94"/>
      <c r="R77" s="94" t="s">
        <v>449</v>
      </c>
      <c r="S77" s="94" t="s">
        <v>450</v>
      </c>
      <c r="T77" s="96" t="s">
        <v>451</v>
      </c>
    </row>
    <row r="78" spans="1:20">
      <c r="A78" s="92" t="s">
        <v>385</v>
      </c>
      <c r="B78" s="4">
        <f>_xlfn.STDEV.S(B84:B100)</f>
        <v>0.28947498897596124</v>
      </c>
      <c r="C78" s="4">
        <f t="shared" ref="C78:G78" si="1">_xlfn.STDEV.S(C84:C100)</f>
        <v>0.12818345505377421</v>
      </c>
      <c r="D78" s="4">
        <f t="shared" si="1"/>
        <v>0.43142128758143916</v>
      </c>
      <c r="E78" s="4">
        <f t="shared" si="1"/>
        <v>0.25054590886192213</v>
      </c>
      <c r="F78" s="4">
        <f t="shared" si="1"/>
        <v>1.1478499403174649</v>
      </c>
      <c r="G78" s="91">
        <f t="shared" si="1"/>
        <v>0.5144852417154453</v>
      </c>
      <c r="I78" s="92" t="s">
        <v>389</v>
      </c>
      <c r="J78" s="4">
        <v>2.3207650000000002</v>
      </c>
      <c r="K78" s="4">
        <v>6.1370209999999998</v>
      </c>
      <c r="L78" s="4">
        <v>1.481598</v>
      </c>
      <c r="M78" s="4"/>
      <c r="N78" s="4">
        <v>5.1484839999999998</v>
      </c>
      <c r="O78" s="4">
        <v>3.1512709999999999</v>
      </c>
      <c r="P78" s="4">
        <v>0.86084070000000001</v>
      </c>
      <c r="Q78" s="4"/>
      <c r="R78" s="4">
        <v>1.2358880000000001</v>
      </c>
      <c r="S78" s="4">
        <v>4.9065029999999998</v>
      </c>
      <c r="T78" s="91">
        <v>3.9382779999999999</v>
      </c>
    </row>
    <row r="79" spans="1:20">
      <c r="A79" s="97" t="s">
        <v>112</v>
      </c>
      <c r="B79" s="98">
        <v>15</v>
      </c>
      <c r="C79" s="98">
        <v>16</v>
      </c>
      <c r="D79" s="98">
        <v>15</v>
      </c>
      <c r="E79" s="98">
        <v>17</v>
      </c>
      <c r="F79" s="98">
        <v>15</v>
      </c>
      <c r="G79" s="99">
        <v>15</v>
      </c>
      <c r="I79" s="97" t="s">
        <v>392</v>
      </c>
      <c r="J79" s="98">
        <v>0.99990000000000001</v>
      </c>
      <c r="K79" s="98">
        <v>1</v>
      </c>
      <c r="L79" s="98">
        <v>0.96799999999999997</v>
      </c>
      <c r="M79" s="98"/>
      <c r="N79" s="98">
        <v>1</v>
      </c>
      <c r="O79" s="98">
        <v>1</v>
      </c>
      <c r="P79" s="98">
        <v>0.60299999999999998</v>
      </c>
      <c r="Q79" s="98"/>
      <c r="R79" s="98">
        <v>0.91800000000000004</v>
      </c>
      <c r="S79" s="98">
        <v>1</v>
      </c>
      <c r="T79" s="99">
        <v>1</v>
      </c>
    </row>
    <row r="81" spans="1:36">
      <c r="A81" s="93"/>
      <c r="B81" s="327" t="s">
        <v>404</v>
      </c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27"/>
      <c r="Z81" s="327"/>
      <c r="AA81" s="327"/>
      <c r="AB81" s="327"/>
      <c r="AC81" s="327"/>
      <c r="AD81" s="327"/>
      <c r="AE81" s="327"/>
      <c r="AF81" s="327"/>
      <c r="AG81" s="327"/>
      <c r="AH81" s="327"/>
      <c r="AI81" s="327"/>
      <c r="AJ81" s="328"/>
    </row>
    <row r="82" spans="1:36">
      <c r="A82" s="92"/>
      <c r="B82" s="364" t="s">
        <v>440</v>
      </c>
      <c r="C82" s="364"/>
      <c r="D82" s="364"/>
      <c r="E82" s="364"/>
      <c r="F82" s="364"/>
      <c r="G82" s="36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91"/>
    </row>
    <row r="83" spans="1:36" ht="47.25">
      <c r="A83" s="92"/>
      <c r="B83" s="94" t="s">
        <v>2</v>
      </c>
      <c r="C83" s="94" t="s">
        <v>3</v>
      </c>
      <c r="D83" s="94" t="s">
        <v>101</v>
      </c>
      <c r="E83" s="94" t="s">
        <v>103</v>
      </c>
      <c r="F83" s="94" t="s">
        <v>441</v>
      </c>
      <c r="G83" s="94" t="s">
        <v>104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91"/>
    </row>
    <row r="84" spans="1:36">
      <c r="A84" s="92"/>
      <c r="B84" s="4">
        <v>13.317073170731707</v>
      </c>
      <c r="C84" s="4">
        <v>13.277070063694268</v>
      </c>
      <c r="D84" s="4">
        <v>14.820552147239264</v>
      </c>
      <c r="E84" s="4">
        <v>13.260504201680673</v>
      </c>
      <c r="F84" s="4">
        <v>15.665628245067497</v>
      </c>
      <c r="G84" s="4">
        <v>15.343373493975903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91"/>
    </row>
    <row r="85" spans="1:36">
      <c r="A85" s="92"/>
      <c r="B85" s="4">
        <v>13.836559139784946</v>
      </c>
      <c r="C85" s="4">
        <v>13.342960288808664</v>
      </c>
      <c r="D85" s="4">
        <v>15.191709844559586</v>
      </c>
      <c r="E85" s="4">
        <v>13.632183908045977</v>
      </c>
      <c r="F85" s="4">
        <v>15.765017667844523</v>
      </c>
      <c r="G85" s="4">
        <v>15.81547619047619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91"/>
    </row>
    <row r="86" spans="1:36">
      <c r="A86" s="92"/>
      <c r="B86" s="4">
        <v>14.189690721649484</v>
      </c>
      <c r="C86" s="4">
        <v>13.286301369863013</v>
      </c>
      <c r="D86" s="4">
        <v>16.519187358916479</v>
      </c>
      <c r="E86" s="4">
        <v>13</v>
      </c>
      <c r="F86" s="4">
        <v>18.863945578231291</v>
      </c>
      <c r="G86" s="4">
        <v>14.339857651245552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91"/>
    </row>
    <row r="87" spans="1:36">
      <c r="A87" s="92"/>
      <c r="B87" s="4">
        <v>13.758904109589041</v>
      </c>
      <c r="C87" s="4">
        <v>13.15358361774744</v>
      </c>
      <c r="D87" s="4">
        <v>15.809224318658281</v>
      </c>
      <c r="E87" s="4">
        <v>13.688073394495413</v>
      </c>
      <c r="F87" s="4">
        <v>19.118181818181817</v>
      </c>
      <c r="G87" s="4">
        <v>15.964664310954063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91"/>
    </row>
    <row r="88" spans="1:36">
      <c r="A88" s="92"/>
      <c r="B88" s="4">
        <v>13.411467116357505</v>
      </c>
      <c r="C88" s="4">
        <v>13.324675324675324</v>
      </c>
      <c r="D88" s="4">
        <v>15.615757575757575</v>
      </c>
      <c r="E88" s="4">
        <v>13.523076923076923</v>
      </c>
      <c r="F88" s="4">
        <v>15.423076923076923</v>
      </c>
      <c r="G88" s="4">
        <v>14.850931677018634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91"/>
    </row>
    <row r="89" spans="1:36">
      <c r="A89" s="92"/>
      <c r="B89" s="4">
        <v>13.411467116357505</v>
      </c>
      <c r="C89" s="4">
        <v>13.439655172413794</v>
      </c>
      <c r="D89" s="4">
        <v>16.093599449415002</v>
      </c>
      <c r="E89" s="4">
        <v>13.485714285714286</v>
      </c>
      <c r="F89" s="4">
        <v>17.224264705882351</v>
      </c>
      <c r="G89" s="4">
        <v>15.107235142118864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91"/>
    </row>
    <row r="90" spans="1:36">
      <c r="A90" s="92"/>
      <c r="B90" s="4">
        <v>14.092948717948717</v>
      </c>
      <c r="C90" s="4">
        <v>13.480902777777779</v>
      </c>
      <c r="D90" s="4">
        <v>15.596938775510203</v>
      </c>
      <c r="E90" s="4">
        <v>13.278195488721805</v>
      </c>
      <c r="F90" s="4">
        <v>15.93954248366013</v>
      </c>
      <c r="G90" s="4">
        <v>14.820083682008368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91"/>
    </row>
    <row r="91" spans="1:36">
      <c r="A91" s="92"/>
      <c r="B91" s="4">
        <v>14.070796460176991</v>
      </c>
      <c r="C91" s="4">
        <v>13.081174438687393</v>
      </c>
      <c r="D91" s="4">
        <v>15.459677419354838</v>
      </c>
      <c r="E91" s="4">
        <v>13.725</v>
      </c>
      <c r="F91" s="4">
        <v>15.465116279069768</v>
      </c>
      <c r="G91" s="4">
        <v>14.920634920634921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91"/>
    </row>
    <row r="92" spans="1:36">
      <c r="A92" s="92"/>
      <c r="B92" s="4">
        <v>13.749363867684478</v>
      </c>
      <c r="C92" s="4">
        <v>13.388095238095238</v>
      </c>
      <c r="D92" s="4">
        <v>15.508196721311476</v>
      </c>
      <c r="E92" s="4">
        <v>13.290697674418604</v>
      </c>
      <c r="F92" s="4">
        <v>15.397887323943662</v>
      </c>
      <c r="G92" s="4">
        <v>15.403455284552846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91"/>
    </row>
    <row r="93" spans="1:36">
      <c r="A93" s="92"/>
      <c r="B93" s="4">
        <v>13.872950819672131</v>
      </c>
      <c r="C93" s="4">
        <v>13.513651877133105</v>
      </c>
      <c r="D93" s="4">
        <v>15.798882681564246</v>
      </c>
      <c r="E93" s="4">
        <v>13.421568627450981</v>
      </c>
      <c r="F93" s="4">
        <v>16.252136752136753</v>
      </c>
      <c r="G93" s="4">
        <v>14.986842105263158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91"/>
    </row>
    <row r="94" spans="1:36">
      <c r="A94" s="92"/>
      <c r="B94" s="4">
        <v>13.848404255319149</v>
      </c>
      <c r="C94" s="4">
        <v>13.405405405405405</v>
      </c>
      <c r="D94" s="4">
        <v>16.155844155844157</v>
      </c>
      <c r="E94" s="4">
        <v>13.988764044943821</v>
      </c>
      <c r="F94" s="4">
        <v>16.290155440414509</v>
      </c>
      <c r="G94" s="4">
        <v>14.991329479768787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91"/>
    </row>
    <row r="95" spans="1:36">
      <c r="A95" s="92"/>
      <c r="B95" s="4">
        <v>13.84873949579832</v>
      </c>
      <c r="C95" s="4">
        <v>13.208403361344537</v>
      </c>
      <c r="D95" s="4">
        <v>16.102941176470587</v>
      </c>
      <c r="E95" s="4">
        <v>13.831168831168831</v>
      </c>
      <c r="F95" s="4">
        <v>16.444862155388471</v>
      </c>
      <c r="G95" s="4">
        <v>14.806451612903226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91"/>
    </row>
    <row r="96" spans="1:36">
      <c r="A96" s="92"/>
      <c r="B96" s="4">
        <v>14.226495726495726</v>
      </c>
      <c r="C96" s="4">
        <v>13.419512195121952</v>
      </c>
      <c r="D96" s="4">
        <v>16.05708661417323</v>
      </c>
      <c r="E96" s="4">
        <v>13.715789473684211</v>
      </c>
      <c r="F96" s="4">
        <v>16.904761904761905</v>
      </c>
      <c r="G96" s="4">
        <v>15.111111111111111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91"/>
    </row>
    <row r="97" spans="1:36">
      <c r="A97" s="92"/>
      <c r="B97" s="4">
        <v>13.767313019390581</v>
      </c>
      <c r="C97" s="4">
        <v>13.18796992481203</v>
      </c>
      <c r="D97" s="4">
        <v>15.858024691358025</v>
      </c>
      <c r="E97" s="4">
        <v>13.58</v>
      </c>
      <c r="F97" s="4">
        <v>16.060221870047542</v>
      </c>
      <c r="G97" s="4">
        <v>14.684210526315789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91"/>
    </row>
    <row r="98" spans="1:36">
      <c r="A98" s="92"/>
      <c r="B98" s="4">
        <v>14.18954248366013</v>
      </c>
      <c r="C98" s="4">
        <v>13.423658872077029</v>
      </c>
      <c r="D98" s="4">
        <v>15.375</v>
      </c>
      <c r="E98" s="4">
        <v>13.688172043010752</v>
      </c>
      <c r="F98" s="4">
        <v>16.344195519348268</v>
      </c>
      <c r="G98" s="4">
        <v>16.246153846153845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91"/>
    </row>
    <row r="99" spans="1:36">
      <c r="A99" s="92"/>
      <c r="B99" s="4"/>
      <c r="C99" s="4">
        <v>13.185714285714285</v>
      </c>
      <c r="D99" s="4"/>
      <c r="E99" s="4">
        <v>13.75609756097561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91"/>
    </row>
    <row r="100" spans="1:36">
      <c r="A100" s="92"/>
      <c r="B100" s="4"/>
      <c r="C100" s="4"/>
      <c r="D100" s="4"/>
      <c r="E100" s="4">
        <v>13.754716981132075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91"/>
    </row>
    <row r="101" spans="1:36">
      <c r="A101" s="9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91"/>
    </row>
    <row r="102" spans="1:36">
      <c r="A102" s="363" t="s">
        <v>100</v>
      </c>
      <c r="B102" s="364"/>
      <c r="C102" s="364"/>
      <c r="D102" s="364"/>
      <c r="E102" s="364"/>
      <c r="F102" s="364"/>
      <c r="G102" s="364"/>
      <c r="H102" s="364"/>
      <c r="I102" s="364"/>
      <c r="J102" s="364"/>
      <c r="K102" s="364"/>
      <c r="L102" s="364"/>
      <c r="M102" s="364"/>
      <c r="N102" s="364"/>
      <c r="O102" s="364"/>
      <c r="P102" s="364"/>
      <c r="Q102" s="364"/>
      <c r="R102" s="364"/>
      <c r="S102" s="364"/>
      <c r="T102" s="364"/>
      <c r="U102" s="364"/>
      <c r="V102" s="364"/>
      <c r="W102" s="364"/>
      <c r="X102" s="364"/>
      <c r="Y102" s="364"/>
      <c r="Z102" s="364"/>
      <c r="AA102" s="364"/>
      <c r="AB102" s="364"/>
      <c r="AC102" s="364"/>
      <c r="AD102" s="364"/>
      <c r="AE102" s="364"/>
      <c r="AF102" s="364"/>
      <c r="AG102" s="364"/>
      <c r="AH102" s="364"/>
      <c r="AI102" s="364"/>
      <c r="AJ102" s="365"/>
    </row>
    <row r="103" spans="1:36">
      <c r="A103" s="92" t="s">
        <v>1</v>
      </c>
      <c r="B103" s="314" t="s">
        <v>106</v>
      </c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4"/>
      <c r="R103" s="4"/>
      <c r="S103" s="4" t="s">
        <v>1</v>
      </c>
      <c r="T103" s="374" t="s">
        <v>107</v>
      </c>
      <c r="U103" s="374"/>
      <c r="V103" s="374"/>
      <c r="W103" s="374"/>
      <c r="X103" s="374"/>
      <c r="Y103" s="374"/>
      <c r="Z103" s="374"/>
      <c r="AA103" s="374"/>
      <c r="AB103" s="374"/>
      <c r="AC103" s="374"/>
      <c r="AD103" s="374"/>
      <c r="AE103" s="374"/>
      <c r="AF103" s="374"/>
      <c r="AG103" s="374"/>
      <c r="AH103" s="374"/>
      <c r="AI103" s="374"/>
      <c r="AJ103" s="91"/>
    </row>
    <row r="104" spans="1:36">
      <c r="A104" s="112">
        <v>12</v>
      </c>
      <c r="B104" s="72">
        <v>7.9268289999999997</v>
      </c>
      <c r="C104" s="72">
        <v>4.7311829999999997</v>
      </c>
      <c r="D104" s="72">
        <v>0.41237109999999999</v>
      </c>
      <c r="E104" s="72">
        <v>1.7808219999999999</v>
      </c>
      <c r="F104" s="72">
        <v>7.0826310000000001</v>
      </c>
      <c r="G104" s="72">
        <v>7.0826310000000001</v>
      </c>
      <c r="H104" s="72">
        <v>1.6025640000000001</v>
      </c>
      <c r="I104" s="72">
        <v>1.415929</v>
      </c>
      <c r="J104" s="72">
        <v>4.0712469999999996</v>
      </c>
      <c r="K104" s="72">
        <v>1.434426</v>
      </c>
      <c r="L104" s="72">
        <v>2.1276600000000001</v>
      </c>
      <c r="M104" s="72">
        <v>1.2605040000000001</v>
      </c>
      <c r="N104" s="72">
        <v>0</v>
      </c>
      <c r="O104" s="72">
        <v>0.55401670000000003</v>
      </c>
      <c r="P104" s="72">
        <v>2.614379</v>
      </c>
      <c r="Q104" s="4"/>
      <c r="R104" s="4"/>
      <c r="S104" s="72">
        <v>12</v>
      </c>
      <c r="T104" s="72">
        <v>8.7579619999999991</v>
      </c>
      <c r="U104" s="72">
        <v>9.5066199999999998</v>
      </c>
      <c r="V104" s="72">
        <v>13.0137</v>
      </c>
      <c r="W104" s="72">
        <v>17.576789999999999</v>
      </c>
      <c r="X104" s="72">
        <v>7.1428570000000002</v>
      </c>
      <c r="Y104" s="72">
        <v>5.6034480000000002</v>
      </c>
      <c r="Z104" s="72">
        <v>5.9027779999999996</v>
      </c>
      <c r="AA104" s="72">
        <v>18.134709999999998</v>
      </c>
      <c r="AB104" s="72">
        <v>10.71429</v>
      </c>
      <c r="AC104" s="72">
        <v>4.7781570000000002</v>
      </c>
      <c r="AD104" s="72">
        <v>5.4054060000000002</v>
      </c>
      <c r="AE104" s="72">
        <v>9.7478990000000003</v>
      </c>
      <c r="AF104" s="72">
        <v>7.5609760000000001</v>
      </c>
      <c r="AG104" s="72">
        <v>11.65414</v>
      </c>
      <c r="AH104" s="72">
        <v>7.0151310000000002</v>
      </c>
      <c r="AI104" s="72">
        <v>11.428570000000001</v>
      </c>
      <c r="AJ104" s="91"/>
    </row>
    <row r="105" spans="1:36">
      <c r="A105" s="112">
        <v>13</v>
      </c>
      <c r="B105" s="72">
        <v>57.621949999999998</v>
      </c>
      <c r="C105" s="72">
        <v>24.731179999999998</v>
      </c>
      <c r="D105" s="72">
        <v>11.546390000000001</v>
      </c>
      <c r="E105" s="72">
        <v>27.945209999999999</v>
      </c>
      <c r="F105" s="72">
        <v>48.397979999999997</v>
      </c>
      <c r="G105" s="72">
        <v>48.397979999999997</v>
      </c>
      <c r="H105" s="72">
        <v>13.78205</v>
      </c>
      <c r="I105" s="72">
        <v>12.389379999999999</v>
      </c>
      <c r="J105" s="72">
        <v>31.552160000000001</v>
      </c>
      <c r="K105" s="72">
        <v>21.721309999999999</v>
      </c>
      <c r="L105" s="72">
        <v>23.138300000000001</v>
      </c>
      <c r="M105" s="72">
        <v>20.16807</v>
      </c>
      <c r="N105" s="72">
        <v>5.1282050000000003</v>
      </c>
      <c r="O105" s="72">
        <v>27.146809999999999</v>
      </c>
      <c r="P105" s="72">
        <v>15.032679999999999</v>
      </c>
      <c r="Q105" s="4"/>
      <c r="R105" s="4"/>
      <c r="S105" s="72">
        <v>13</v>
      </c>
      <c r="T105" s="72">
        <v>55.414009999999998</v>
      </c>
      <c r="U105" s="72">
        <v>47.412750000000003</v>
      </c>
      <c r="V105" s="72">
        <v>45.616439999999997</v>
      </c>
      <c r="W105" s="72">
        <v>49.488059999999997</v>
      </c>
      <c r="X105" s="72">
        <v>53.246749999999999</v>
      </c>
      <c r="Y105" s="72">
        <v>45.258620000000001</v>
      </c>
      <c r="Z105" s="72">
        <v>40.97222</v>
      </c>
      <c r="AA105" s="72">
        <v>55.613129999999998</v>
      </c>
      <c r="AB105" s="72">
        <v>41.428570000000001</v>
      </c>
      <c r="AC105" s="72">
        <v>39.761090000000003</v>
      </c>
      <c r="AD105" s="72">
        <v>49.45946</v>
      </c>
      <c r="AE105" s="72">
        <v>60.16807</v>
      </c>
      <c r="AF105" s="72">
        <v>44.634149999999998</v>
      </c>
      <c r="AG105" s="72">
        <v>57.894739999999999</v>
      </c>
      <c r="AH105" s="72">
        <v>44.56671</v>
      </c>
      <c r="AI105" s="72">
        <v>58.571429999999999</v>
      </c>
      <c r="AJ105" s="91"/>
    </row>
    <row r="106" spans="1:36">
      <c r="A106" s="112">
        <v>14</v>
      </c>
      <c r="B106" s="72">
        <v>29.878050000000002</v>
      </c>
      <c r="C106" s="72">
        <v>55.913980000000002</v>
      </c>
      <c r="D106" s="72">
        <v>59.793819999999997</v>
      </c>
      <c r="E106" s="72">
        <v>63.0137</v>
      </c>
      <c r="F106" s="72">
        <v>40.809440000000002</v>
      </c>
      <c r="G106" s="72">
        <v>40.809440000000002</v>
      </c>
      <c r="H106" s="72">
        <v>58.333329999999997</v>
      </c>
      <c r="I106" s="72">
        <v>64.247789999999995</v>
      </c>
      <c r="J106" s="72">
        <v>50</v>
      </c>
      <c r="K106" s="72">
        <v>64.959019999999995</v>
      </c>
      <c r="L106" s="72">
        <v>63.031910000000003</v>
      </c>
      <c r="M106" s="72">
        <v>71.008399999999995</v>
      </c>
      <c r="N106" s="72">
        <v>68.376069999999999</v>
      </c>
      <c r="O106" s="72">
        <v>67.590029999999999</v>
      </c>
      <c r="P106" s="72">
        <v>47.058819999999997</v>
      </c>
      <c r="Q106" s="4"/>
      <c r="R106" s="4"/>
      <c r="S106" s="72">
        <v>14</v>
      </c>
      <c r="T106" s="72">
        <v>35.191079999999999</v>
      </c>
      <c r="U106" s="72">
        <v>42.358600000000003</v>
      </c>
      <c r="V106" s="72">
        <v>41.095889999999997</v>
      </c>
      <c r="W106" s="72">
        <v>32.93515</v>
      </c>
      <c r="X106" s="72">
        <v>39.610390000000002</v>
      </c>
      <c r="Y106" s="72">
        <v>48.706899999999997</v>
      </c>
      <c r="Z106" s="72">
        <v>52.25694</v>
      </c>
      <c r="AA106" s="72">
        <v>26.25216</v>
      </c>
      <c r="AB106" s="72">
        <v>46.190480000000001</v>
      </c>
      <c r="AC106" s="72">
        <v>54.77816</v>
      </c>
      <c r="AD106" s="72">
        <v>44.324330000000003</v>
      </c>
      <c r="AE106" s="72">
        <v>29.579830000000001</v>
      </c>
      <c r="AF106" s="72">
        <v>46.097560000000001</v>
      </c>
      <c r="AG106" s="72">
        <v>30.451129999999999</v>
      </c>
      <c r="AH106" s="72">
        <v>47.455300000000001</v>
      </c>
      <c r="AI106" s="72">
        <v>30</v>
      </c>
      <c r="AJ106" s="91"/>
    </row>
    <row r="107" spans="1:36">
      <c r="A107" s="112">
        <v>15</v>
      </c>
      <c r="B107" s="72">
        <v>3.9634149999999999</v>
      </c>
      <c r="C107" s="72">
        <v>11.39785</v>
      </c>
      <c r="D107" s="72">
        <v>25.36083</v>
      </c>
      <c r="E107" s="72">
        <v>7.1232879999999996</v>
      </c>
      <c r="F107" s="72">
        <v>3.7099500000000001</v>
      </c>
      <c r="G107" s="72">
        <v>3.7099500000000001</v>
      </c>
      <c r="H107" s="72">
        <v>26.282050000000002</v>
      </c>
      <c r="I107" s="72">
        <v>21.592919999999999</v>
      </c>
      <c r="J107" s="72">
        <v>14.12214</v>
      </c>
      <c r="K107" s="72">
        <v>11.885249999999999</v>
      </c>
      <c r="L107" s="72">
        <v>11.170210000000001</v>
      </c>
      <c r="M107" s="72">
        <v>7.5630249999999997</v>
      </c>
      <c r="N107" s="72">
        <v>25.21368</v>
      </c>
      <c r="O107" s="72">
        <v>4.4321330000000003</v>
      </c>
      <c r="P107" s="72">
        <v>31.37255</v>
      </c>
      <c r="Q107" s="4"/>
      <c r="R107" s="4"/>
      <c r="S107" s="72">
        <v>15</v>
      </c>
      <c r="T107" s="72">
        <v>0.63694269999999997</v>
      </c>
      <c r="U107" s="72">
        <v>0.72202160000000004</v>
      </c>
      <c r="V107" s="72">
        <v>0.27397260000000001</v>
      </c>
      <c r="W107" s="72">
        <v>0</v>
      </c>
      <c r="X107" s="72">
        <v>0</v>
      </c>
      <c r="Y107" s="72">
        <v>0.43103449999999999</v>
      </c>
      <c r="Z107" s="72">
        <v>0.86805560000000004</v>
      </c>
      <c r="AA107" s="72">
        <v>0</v>
      </c>
      <c r="AB107" s="72">
        <v>1.6666669999999999</v>
      </c>
      <c r="AC107" s="72">
        <v>0.68259389999999998</v>
      </c>
      <c r="AD107" s="72">
        <v>0.81081080000000005</v>
      </c>
      <c r="AE107" s="72">
        <v>0.50420169999999997</v>
      </c>
      <c r="AF107" s="72">
        <v>1.707317</v>
      </c>
      <c r="AG107" s="72">
        <v>0</v>
      </c>
      <c r="AH107" s="72">
        <v>0.96286110000000003</v>
      </c>
      <c r="AI107" s="72">
        <v>0</v>
      </c>
      <c r="AJ107" s="91"/>
    </row>
    <row r="108" spans="1:36">
      <c r="A108" s="112">
        <v>16</v>
      </c>
      <c r="B108" s="72">
        <v>0.60975610000000002</v>
      </c>
      <c r="C108" s="72">
        <v>3.2258070000000001</v>
      </c>
      <c r="D108" s="72">
        <v>2.680412</v>
      </c>
      <c r="E108" s="72">
        <v>0.13698630000000001</v>
      </c>
      <c r="F108" s="72">
        <v>0</v>
      </c>
      <c r="G108" s="72">
        <v>0</v>
      </c>
      <c r="H108" s="72">
        <v>0</v>
      </c>
      <c r="I108" s="72">
        <v>0.35398230000000003</v>
      </c>
      <c r="J108" s="72">
        <v>0.25445289999999998</v>
      </c>
      <c r="K108" s="72">
        <v>0</v>
      </c>
      <c r="L108" s="72">
        <v>0.53191489999999997</v>
      </c>
      <c r="M108" s="72">
        <v>0</v>
      </c>
      <c r="N108" s="72">
        <v>1.2820510000000001</v>
      </c>
      <c r="O108" s="72">
        <v>0.27700829999999999</v>
      </c>
      <c r="P108" s="72">
        <v>3.9215689999999999</v>
      </c>
      <c r="Q108" s="4"/>
      <c r="R108" s="4"/>
      <c r="S108" s="72">
        <v>16</v>
      </c>
      <c r="T108" s="72">
        <v>0</v>
      </c>
      <c r="U108" s="72">
        <v>0</v>
      </c>
      <c r="V108" s="72">
        <v>0</v>
      </c>
      <c r="W108" s="72">
        <v>0</v>
      </c>
      <c r="X108" s="72">
        <v>0</v>
      </c>
      <c r="Y108" s="72">
        <v>0</v>
      </c>
      <c r="Z108" s="72">
        <v>0</v>
      </c>
      <c r="AA108" s="72">
        <v>0</v>
      </c>
      <c r="AB108" s="72">
        <v>0</v>
      </c>
      <c r="AC108" s="72">
        <v>0</v>
      </c>
      <c r="AD108" s="72">
        <v>0</v>
      </c>
      <c r="AE108" s="72">
        <v>0</v>
      </c>
      <c r="AF108" s="72">
        <v>0</v>
      </c>
      <c r="AG108" s="72">
        <v>0</v>
      </c>
      <c r="AH108" s="72">
        <v>0</v>
      </c>
      <c r="AI108" s="72">
        <v>0</v>
      </c>
      <c r="AJ108" s="91"/>
    </row>
    <row r="109" spans="1:36">
      <c r="A109" s="112">
        <v>17</v>
      </c>
      <c r="B109" s="72">
        <v>0</v>
      </c>
      <c r="C109" s="72">
        <v>0</v>
      </c>
      <c r="D109" s="72">
        <v>0.2061856</v>
      </c>
      <c r="E109" s="72">
        <v>0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72">
        <v>0</v>
      </c>
      <c r="M109" s="72">
        <v>0</v>
      </c>
      <c r="N109" s="72">
        <v>0</v>
      </c>
      <c r="O109" s="72">
        <v>0</v>
      </c>
      <c r="P109" s="72">
        <v>0</v>
      </c>
      <c r="Q109" s="4"/>
      <c r="R109" s="4"/>
      <c r="S109" s="72">
        <v>17</v>
      </c>
      <c r="T109" s="72">
        <v>0</v>
      </c>
      <c r="U109" s="72">
        <v>0</v>
      </c>
      <c r="V109" s="72">
        <v>0</v>
      </c>
      <c r="W109" s="72">
        <v>0</v>
      </c>
      <c r="X109" s="72">
        <v>0</v>
      </c>
      <c r="Y109" s="72">
        <v>0</v>
      </c>
      <c r="Z109" s="72">
        <v>0</v>
      </c>
      <c r="AA109" s="72">
        <v>0</v>
      </c>
      <c r="AB109" s="72">
        <v>0</v>
      </c>
      <c r="AC109" s="72">
        <v>0</v>
      </c>
      <c r="AD109" s="72">
        <v>0</v>
      </c>
      <c r="AE109" s="72">
        <v>0</v>
      </c>
      <c r="AF109" s="72">
        <v>0</v>
      </c>
      <c r="AG109" s="72">
        <v>0</v>
      </c>
      <c r="AH109" s="72">
        <v>0</v>
      </c>
      <c r="AI109" s="72">
        <v>0</v>
      </c>
      <c r="AJ109" s="91"/>
    </row>
    <row r="110" spans="1:36">
      <c r="A110" s="112">
        <v>18</v>
      </c>
      <c r="B110" s="72">
        <v>0</v>
      </c>
      <c r="C110" s="72">
        <v>0</v>
      </c>
      <c r="D110" s="72">
        <v>0</v>
      </c>
      <c r="E110" s="72">
        <v>0</v>
      </c>
      <c r="F110" s="72">
        <v>0</v>
      </c>
      <c r="G110" s="72">
        <v>0</v>
      </c>
      <c r="H110" s="72">
        <v>0</v>
      </c>
      <c r="I110" s="72">
        <v>0</v>
      </c>
      <c r="J110" s="72">
        <v>0</v>
      </c>
      <c r="K110" s="72">
        <v>0</v>
      </c>
      <c r="L110" s="72">
        <v>0</v>
      </c>
      <c r="M110" s="72">
        <v>0</v>
      </c>
      <c r="N110" s="72">
        <v>0</v>
      </c>
      <c r="O110" s="72">
        <v>0</v>
      </c>
      <c r="P110" s="72">
        <v>0</v>
      </c>
      <c r="Q110" s="4"/>
      <c r="R110" s="4"/>
      <c r="S110" s="72">
        <v>18</v>
      </c>
      <c r="T110" s="72">
        <v>0</v>
      </c>
      <c r="U110" s="72">
        <v>0</v>
      </c>
      <c r="V110" s="72">
        <v>0</v>
      </c>
      <c r="W110" s="72">
        <v>0</v>
      </c>
      <c r="X110" s="72">
        <v>0</v>
      </c>
      <c r="Y110" s="72">
        <v>0</v>
      </c>
      <c r="Z110" s="72">
        <v>0</v>
      </c>
      <c r="AA110" s="72">
        <v>0</v>
      </c>
      <c r="AB110" s="72">
        <v>0</v>
      </c>
      <c r="AC110" s="72">
        <v>0</v>
      </c>
      <c r="AD110" s="72">
        <v>0</v>
      </c>
      <c r="AE110" s="72">
        <v>0</v>
      </c>
      <c r="AF110" s="72">
        <v>0</v>
      </c>
      <c r="AG110" s="72">
        <v>0</v>
      </c>
      <c r="AH110" s="72">
        <v>0</v>
      </c>
      <c r="AI110" s="72">
        <v>0</v>
      </c>
      <c r="AJ110" s="91"/>
    </row>
    <row r="111" spans="1:36">
      <c r="A111" s="112">
        <v>19</v>
      </c>
      <c r="B111" s="72">
        <v>0</v>
      </c>
      <c r="C111" s="72">
        <v>0</v>
      </c>
      <c r="D111" s="72">
        <v>0</v>
      </c>
      <c r="E111" s="72">
        <v>0</v>
      </c>
      <c r="F111" s="72">
        <v>0</v>
      </c>
      <c r="G111" s="72">
        <v>0</v>
      </c>
      <c r="H111" s="72">
        <v>0</v>
      </c>
      <c r="I111" s="72">
        <v>0</v>
      </c>
      <c r="J111" s="72">
        <v>0</v>
      </c>
      <c r="K111" s="72">
        <v>0</v>
      </c>
      <c r="L111" s="72">
        <v>0</v>
      </c>
      <c r="M111" s="72">
        <v>0</v>
      </c>
      <c r="N111" s="72">
        <v>0</v>
      </c>
      <c r="O111" s="72">
        <v>0</v>
      </c>
      <c r="P111" s="72">
        <v>0</v>
      </c>
      <c r="Q111" s="4"/>
      <c r="R111" s="4"/>
      <c r="S111" s="72">
        <v>19</v>
      </c>
      <c r="T111" s="72">
        <v>0</v>
      </c>
      <c r="U111" s="72">
        <v>0</v>
      </c>
      <c r="V111" s="72">
        <v>0</v>
      </c>
      <c r="W111" s="72">
        <v>0</v>
      </c>
      <c r="X111" s="72">
        <v>0</v>
      </c>
      <c r="Y111" s="72">
        <v>0</v>
      </c>
      <c r="Z111" s="72">
        <v>0</v>
      </c>
      <c r="AA111" s="72">
        <v>0</v>
      </c>
      <c r="AB111" s="72">
        <v>0</v>
      </c>
      <c r="AC111" s="72">
        <v>0</v>
      </c>
      <c r="AD111" s="72">
        <v>0</v>
      </c>
      <c r="AE111" s="72">
        <v>0</v>
      </c>
      <c r="AF111" s="72">
        <v>0</v>
      </c>
      <c r="AG111" s="72">
        <v>0</v>
      </c>
      <c r="AH111" s="72">
        <v>0</v>
      </c>
      <c r="AI111" s="72">
        <v>0</v>
      </c>
      <c r="AJ111" s="91"/>
    </row>
    <row r="112" spans="1:36">
      <c r="A112" s="112">
        <v>20</v>
      </c>
      <c r="B112" s="72">
        <v>0</v>
      </c>
      <c r="C112" s="72">
        <v>0</v>
      </c>
      <c r="D112" s="72">
        <v>0</v>
      </c>
      <c r="E112" s="72">
        <v>0</v>
      </c>
      <c r="F112" s="72">
        <v>0</v>
      </c>
      <c r="G112" s="72">
        <v>0</v>
      </c>
      <c r="H112" s="72">
        <v>0</v>
      </c>
      <c r="I112" s="72">
        <v>0</v>
      </c>
      <c r="J112" s="72">
        <v>0</v>
      </c>
      <c r="K112" s="72">
        <v>0</v>
      </c>
      <c r="L112" s="72">
        <v>0</v>
      </c>
      <c r="M112" s="72">
        <v>0</v>
      </c>
      <c r="N112" s="72">
        <v>0</v>
      </c>
      <c r="O112" s="72">
        <v>0</v>
      </c>
      <c r="P112" s="72">
        <v>0</v>
      </c>
      <c r="Q112" s="4"/>
      <c r="R112" s="4"/>
      <c r="S112" s="72">
        <v>20</v>
      </c>
      <c r="T112" s="72">
        <v>0</v>
      </c>
      <c r="U112" s="72">
        <v>0</v>
      </c>
      <c r="V112" s="72">
        <v>0</v>
      </c>
      <c r="W112" s="72">
        <v>0</v>
      </c>
      <c r="X112" s="72">
        <v>0</v>
      </c>
      <c r="Y112" s="72">
        <v>0</v>
      </c>
      <c r="Z112" s="72">
        <v>0</v>
      </c>
      <c r="AA112" s="72">
        <v>0</v>
      </c>
      <c r="AB112" s="72">
        <v>0</v>
      </c>
      <c r="AC112" s="72">
        <v>0</v>
      </c>
      <c r="AD112" s="72">
        <v>0</v>
      </c>
      <c r="AE112" s="72">
        <v>0</v>
      </c>
      <c r="AF112" s="72">
        <v>0</v>
      </c>
      <c r="AG112" s="72">
        <v>0</v>
      </c>
      <c r="AH112" s="72">
        <v>0</v>
      </c>
      <c r="AI112" s="72">
        <v>0</v>
      </c>
      <c r="AJ112" s="91"/>
    </row>
    <row r="113" spans="1:36">
      <c r="A113" s="112">
        <v>21</v>
      </c>
      <c r="B113" s="72">
        <v>0</v>
      </c>
      <c r="C113" s="72">
        <v>0</v>
      </c>
      <c r="D113" s="72">
        <v>0</v>
      </c>
      <c r="E113" s="72">
        <v>0</v>
      </c>
      <c r="F113" s="72">
        <v>0</v>
      </c>
      <c r="G113" s="72">
        <v>0</v>
      </c>
      <c r="H113" s="72">
        <v>0</v>
      </c>
      <c r="I113" s="72">
        <v>0</v>
      </c>
      <c r="J113" s="72">
        <v>0</v>
      </c>
      <c r="K113" s="72">
        <v>0</v>
      </c>
      <c r="L113" s="72">
        <v>0</v>
      </c>
      <c r="M113" s="72">
        <v>0</v>
      </c>
      <c r="N113" s="72">
        <v>0</v>
      </c>
      <c r="O113" s="72">
        <v>0</v>
      </c>
      <c r="P113" s="72">
        <v>0</v>
      </c>
      <c r="Q113" s="4"/>
      <c r="R113" s="4"/>
      <c r="S113" s="72">
        <v>21</v>
      </c>
      <c r="T113" s="72">
        <v>0</v>
      </c>
      <c r="U113" s="72">
        <v>0</v>
      </c>
      <c r="V113" s="72">
        <v>0</v>
      </c>
      <c r="W113" s="72">
        <v>0</v>
      </c>
      <c r="X113" s="72">
        <v>0</v>
      </c>
      <c r="Y113" s="72">
        <v>0</v>
      </c>
      <c r="Z113" s="72">
        <v>0</v>
      </c>
      <c r="AA113" s="72">
        <v>0</v>
      </c>
      <c r="AB113" s="72">
        <v>0</v>
      </c>
      <c r="AC113" s="72">
        <v>0</v>
      </c>
      <c r="AD113" s="72">
        <v>0</v>
      </c>
      <c r="AE113" s="72">
        <v>0</v>
      </c>
      <c r="AF113" s="72">
        <v>0</v>
      </c>
      <c r="AG113" s="72">
        <v>0</v>
      </c>
      <c r="AH113" s="72">
        <v>0</v>
      </c>
      <c r="AI113" s="72">
        <v>0</v>
      </c>
      <c r="AJ113" s="91"/>
    </row>
    <row r="114" spans="1:36">
      <c r="A114" s="9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72"/>
      <c r="T114" s="72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91"/>
    </row>
    <row r="115" spans="1:36">
      <c r="A115" s="113" t="s">
        <v>1</v>
      </c>
      <c r="B115" s="373" t="s">
        <v>105</v>
      </c>
      <c r="C115" s="373"/>
      <c r="D115" s="373"/>
      <c r="E115" s="373"/>
      <c r="F115" s="373"/>
      <c r="G115" s="373"/>
      <c r="H115" s="373"/>
      <c r="I115" s="373"/>
      <c r="J115" s="373"/>
      <c r="K115" s="373"/>
      <c r="L115" s="373"/>
      <c r="M115" s="373"/>
      <c r="N115" s="373"/>
      <c r="O115" s="373"/>
      <c r="P115" s="373"/>
      <c r="Q115" s="52"/>
      <c r="R115" s="52"/>
      <c r="S115" s="114" t="s">
        <v>1</v>
      </c>
      <c r="T115" s="330" t="s">
        <v>108</v>
      </c>
      <c r="U115" s="330"/>
      <c r="V115" s="330"/>
      <c r="W115" s="330"/>
      <c r="X115" s="330"/>
      <c r="Y115" s="330"/>
      <c r="Z115" s="330"/>
      <c r="AA115" s="330"/>
      <c r="AB115" s="330"/>
      <c r="AC115" s="330"/>
      <c r="AD115" s="330"/>
      <c r="AE115" s="330"/>
      <c r="AF115" s="330"/>
      <c r="AG115" s="330"/>
      <c r="AH115" s="330"/>
      <c r="AI115" s="330"/>
      <c r="AJ115" s="331"/>
    </row>
    <row r="116" spans="1:36">
      <c r="A116" s="112">
        <v>12</v>
      </c>
      <c r="B116" s="72">
        <v>0</v>
      </c>
      <c r="C116" s="72">
        <v>0</v>
      </c>
      <c r="D116" s="72">
        <v>0</v>
      </c>
      <c r="E116" s="72">
        <v>6.9881200000000004E-2</v>
      </c>
      <c r="F116" s="72">
        <v>0</v>
      </c>
      <c r="G116" s="72">
        <v>0</v>
      </c>
      <c r="H116" s="72">
        <v>0</v>
      </c>
      <c r="I116" s="72">
        <v>0</v>
      </c>
      <c r="J116" s="72">
        <v>0</v>
      </c>
      <c r="K116" s="72">
        <v>0</v>
      </c>
      <c r="L116" s="72">
        <v>0</v>
      </c>
      <c r="M116" s="72">
        <v>1.470588</v>
      </c>
      <c r="N116" s="72">
        <v>0</v>
      </c>
      <c r="O116" s="72">
        <v>0</v>
      </c>
      <c r="P116" s="72">
        <v>0.16025639999999999</v>
      </c>
      <c r="Q116" s="72"/>
      <c r="R116" s="72"/>
      <c r="S116" s="72">
        <v>12</v>
      </c>
      <c r="T116" s="72">
        <v>7.5630249999999997</v>
      </c>
      <c r="U116" s="72">
        <v>21.839079999999999</v>
      </c>
      <c r="V116" s="72">
        <v>17.307690000000001</v>
      </c>
      <c r="W116" s="72">
        <v>7.798165</v>
      </c>
      <c r="X116" s="72">
        <v>9.2307690000000004</v>
      </c>
      <c r="Y116" s="72">
        <v>6.4285709999999998</v>
      </c>
      <c r="Z116" s="72">
        <v>13.53383</v>
      </c>
      <c r="AA116" s="72">
        <v>3.75</v>
      </c>
      <c r="AB116" s="72">
        <v>9.3023249999999997</v>
      </c>
      <c r="AC116" s="72">
        <v>4.901961</v>
      </c>
      <c r="AD116" s="72">
        <v>0</v>
      </c>
      <c r="AE116" s="72">
        <v>2.5974029999999999</v>
      </c>
      <c r="AF116" s="72">
        <v>0</v>
      </c>
      <c r="AG116" s="72">
        <v>3</v>
      </c>
      <c r="AH116" s="72">
        <v>1.075269</v>
      </c>
      <c r="AI116" s="72">
        <v>0</v>
      </c>
      <c r="AJ116" s="14">
        <v>6.9182389999999998</v>
      </c>
    </row>
    <row r="117" spans="1:36">
      <c r="A117" s="112">
        <v>13</v>
      </c>
      <c r="B117" s="72">
        <v>3.98773</v>
      </c>
      <c r="C117" s="72">
        <v>1.0362690000000001</v>
      </c>
      <c r="D117" s="72">
        <v>0</v>
      </c>
      <c r="E117" s="72">
        <v>0.20964360000000001</v>
      </c>
      <c r="F117" s="72">
        <v>0.36363640000000003</v>
      </c>
      <c r="G117" s="72">
        <v>0</v>
      </c>
      <c r="H117" s="72">
        <v>0</v>
      </c>
      <c r="I117" s="72">
        <v>0.80645160000000005</v>
      </c>
      <c r="J117" s="72">
        <v>0</v>
      </c>
      <c r="K117" s="72">
        <v>0</v>
      </c>
      <c r="L117" s="72">
        <v>0</v>
      </c>
      <c r="M117" s="72">
        <v>0</v>
      </c>
      <c r="N117" s="72">
        <v>0.39370080000000002</v>
      </c>
      <c r="O117" s="72">
        <v>0.41152260000000002</v>
      </c>
      <c r="P117" s="72">
        <v>1.6025640000000001</v>
      </c>
      <c r="Q117" s="72"/>
      <c r="R117" s="72"/>
      <c r="S117" s="72">
        <v>13</v>
      </c>
      <c r="T117" s="72">
        <v>58.823529999999998</v>
      </c>
      <c r="U117" s="72">
        <v>43.678159999999998</v>
      </c>
      <c r="V117" s="72">
        <v>71.153850000000006</v>
      </c>
      <c r="W117" s="72">
        <v>27.981649999999998</v>
      </c>
      <c r="X117" s="72">
        <v>38.461539999999999</v>
      </c>
      <c r="Y117" s="72">
        <v>49.285710000000002</v>
      </c>
      <c r="Z117" s="72">
        <v>52.63158</v>
      </c>
      <c r="AA117" s="72">
        <v>25</v>
      </c>
      <c r="AB117" s="72">
        <v>54.069769999999998</v>
      </c>
      <c r="AC117" s="72">
        <v>55.882359999999998</v>
      </c>
      <c r="AD117" s="72">
        <v>16.853929999999998</v>
      </c>
      <c r="AE117" s="72">
        <v>23.376619999999999</v>
      </c>
      <c r="AF117" s="72">
        <v>43.157890000000002</v>
      </c>
      <c r="AG117" s="72">
        <v>38</v>
      </c>
      <c r="AH117" s="72">
        <v>35.125450000000001</v>
      </c>
      <c r="AI117" s="72">
        <v>31.707319999999999</v>
      </c>
      <c r="AJ117" s="14">
        <v>37.106920000000002</v>
      </c>
    </row>
    <row r="118" spans="1:36">
      <c r="A118" s="112">
        <v>14</v>
      </c>
      <c r="B118" s="72">
        <v>27.760739999999998</v>
      </c>
      <c r="C118" s="72">
        <v>12.435230000000001</v>
      </c>
      <c r="D118" s="72">
        <v>1.3544020000000001</v>
      </c>
      <c r="E118" s="72">
        <v>1.5373859999999999</v>
      </c>
      <c r="F118" s="72">
        <v>0.96969700000000003</v>
      </c>
      <c r="G118" s="72">
        <v>0.2752925</v>
      </c>
      <c r="H118" s="72">
        <v>2.5510199999999998</v>
      </c>
      <c r="I118" s="72">
        <v>12.903230000000001</v>
      </c>
      <c r="J118" s="72">
        <v>6.5573769999999998</v>
      </c>
      <c r="K118" s="72">
        <v>1.3966479999999999</v>
      </c>
      <c r="L118" s="72">
        <v>1.2987010000000001</v>
      </c>
      <c r="M118" s="72">
        <v>0</v>
      </c>
      <c r="N118" s="72">
        <v>2.5590549999999999</v>
      </c>
      <c r="O118" s="72">
        <v>3.7037040000000001</v>
      </c>
      <c r="P118" s="72">
        <v>8.6538459999999997</v>
      </c>
      <c r="Q118" s="72"/>
      <c r="R118" s="72"/>
      <c r="S118" s="72">
        <v>14</v>
      </c>
      <c r="T118" s="72">
        <v>33.61345</v>
      </c>
      <c r="U118" s="72">
        <v>19.540230000000001</v>
      </c>
      <c r="V118" s="72">
        <v>7.6923079999999997</v>
      </c>
      <c r="W118" s="72">
        <v>52.752290000000002</v>
      </c>
      <c r="X118" s="72">
        <v>44.615380000000002</v>
      </c>
      <c r="Y118" s="72">
        <v>37.142859999999999</v>
      </c>
      <c r="Z118" s="72">
        <v>28.571429999999999</v>
      </c>
      <c r="AA118" s="72">
        <v>66.25</v>
      </c>
      <c r="AB118" s="72">
        <v>34.883719999999997</v>
      </c>
      <c r="AC118" s="72">
        <v>34.31373</v>
      </c>
      <c r="AD118" s="72">
        <v>68.539330000000007</v>
      </c>
      <c r="AE118" s="72">
        <v>64.935069999999996</v>
      </c>
      <c r="AF118" s="72">
        <v>48.421050000000001</v>
      </c>
      <c r="AG118" s="72">
        <v>57</v>
      </c>
      <c r="AH118" s="72">
        <v>59.139789999999998</v>
      </c>
      <c r="AI118" s="72">
        <v>61.788620000000002</v>
      </c>
      <c r="AJ118" s="14">
        <v>40.251570000000001</v>
      </c>
    </row>
    <row r="119" spans="1:36">
      <c r="A119" s="112">
        <v>15</v>
      </c>
      <c r="B119" s="72">
        <v>51.840490000000003</v>
      </c>
      <c r="C119" s="72">
        <v>55.181350000000002</v>
      </c>
      <c r="D119" s="72">
        <v>15.46275</v>
      </c>
      <c r="E119" s="72">
        <v>23.200559999999999</v>
      </c>
      <c r="F119" s="72">
        <v>37.212119999999999</v>
      </c>
      <c r="G119" s="72">
        <v>7.1576050000000002</v>
      </c>
      <c r="H119" s="72">
        <v>35.204079999999998</v>
      </c>
      <c r="I119" s="72">
        <v>33.87097</v>
      </c>
      <c r="J119" s="72">
        <v>39.344259999999998</v>
      </c>
      <c r="K119" s="72">
        <v>21.229050000000001</v>
      </c>
      <c r="L119" s="72">
        <v>9.0909089999999999</v>
      </c>
      <c r="M119" s="72">
        <v>5.8823530000000002</v>
      </c>
      <c r="N119" s="72">
        <v>14.566929999999999</v>
      </c>
      <c r="O119" s="72">
        <v>25.102879999999999</v>
      </c>
      <c r="P119" s="72">
        <v>41.666670000000003</v>
      </c>
      <c r="Q119" s="72"/>
      <c r="R119" s="72"/>
      <c r="S119" s="72">
        <v>15</v>
      </c>
      <c r="T119" s="72">
        <v>0</v>
      </c>
      <c r="U119" s="72">
        <v>1.1494249999999999</v>
      </c>
      <c r="V119" s="72">
        <v>1.9230769999999999</v>
      </c>
      <c r="W119" s="72">
        <v>10.550459999999999</v>
      </c>
      <c r="X119" s="72">
        <v>6.1538459999999997</v>
      </c>
      <c r="Y119" s="72">
        <v>4.2857139999999996</v>
      </c>
      <c r="Z119" s="72">
        <v>3.0075189999999998</v>
      </c>
      <c r="AA119" s="72">
        <v>5</v>
      </c>
      <c r="AB119" s="72">
        <v>1.744186</v>
      </c>
      <c r="AC119" s="72">
        <v>2.941176</v>
      </c>
      <c r="AD119" s="72">
        <v>13.48315</v>
      </c>
      <c r="AE119" s="72">
        <v>6.493506</v>
      </c>
      <c r="AF119" s="72">
        <v>7.3684209999999997</v>
      </c>
      <c r="AG119" s="72">
        <v>2</v>
      </c>
      <c r="AH119" s="72">
        <v>3.2258070000000001</v>
      </c>
      <c r="AI119" s="72">
        <v>5.6910569999999998</v>
      </c>
      <c r="AJ119" s="14">
        <v>10.69182</v>
      </c>
    </row>
    <row r="120" spans="1:36">
      <c r="A120" s="112">
        <v>16</v>
      </c>
      <c r="B120" s="72">
        <v>15.184049999999999</v>
      </c>
      <c r="C120" s="72">
        <v>29.015550000000001</v>
      </c>
      <c r="D120" s="72">
        <v>34.198650000000001</v>
      </c>
      <c r="E120" s="72">
        <v>66.876310000000004</v>
      </c>
      <c r="F120" s="72">
        <v>59.636360000000003</v>
      </c>
      <c r="G120" s="72">
        <v>75.567790000000002</v>
      </c>
      <c r="H120" s="72">
        <v>62.244900000000001</v>
      </c>
      <c r="I120" s="72">
        <v>45.161290000000001</v>
      </c>
      <c r="J120" s="72">
        <v>50.819670000000002</v>
      </c>
      <c r="K120" s="72">
        <v>73.463679999999997</v>
      </c>
      <c r="L120" s="72">
        <v>62.33766</v>
      </c>
      <c r="M120" s="72">
        <v>70.588229999999996</v>
      </c>
      <c r="N120" s="72">
        <v>56.299210000000002</v>
      </c>
      <c r="O120" s="72">
        <v>51.234569999999998</v>
      </c>
      <c r="P120" s="72">
        <v>45.993589999999998</v>
      </c>
      <c r="Q120" s="72"/>
      <c r="R120" s="72"/>
      <c r="S120" s="72">
        <v>16</v>
      </c>
      <c r="T120" s="72">
        <v>0</v>
      </c>
      <c r="U120" s="72">
        <v>2.298851</v>
      </c>
      <c r="V120" s="72">
        <v>1.9230769999999999</v>
      </c>
      <c r="W120" s="72">
        <v>0.9174312</v>
      </c>
      <c r="X120" s="72">
        <v>1.538462</v>
      </c>
      <c r="Y120" s="72">
        <v>2.1428569999999998</v>
      </c>
      <c r="Z120" s="72">
        <v>2.2556389999999999</v>
      </c>
      <c r="AA120" s="72">
        <v>0</v>
      </c>
      <c r="AB120" s="72">
        <v>0</v>
      </c>
      <c r="AC120" s="72">
        <v>0.98039220000000005</v>
      </c>
      <c r="AD120" s="72">
        <v>1.123596</v>
      </c>
      <c r="AE120" s="72">
        <v>2.5974029999999999</v>
      </c>
      <c r="AF120" s="72">
        <v>0</v>
      </c>
      <c r="AG120" s="72">
        <v>0</v>
      </c>
      <c r="AH120" s="72">
        <v>1.433692</v>
      </c>
      <c r="AI120" s="72">
        <v>0.81300810000000001</v>
      </c>
      <c r="AJ120" s="14">
        <v>3.1446540000000001</v>
      </c>
    </row>
    <row r="121" spans="1:36">
      <c r="A121" s="112">
        <v>17</v>
      </c>
      <c r="B121" s="72">
        <v>1.07362</v>
      </c>
      <c r="C121" s="72">
        <v>2.3316059999999998</v>
      </c>
      <c r="D121" s="72">
        <v>31.715579999999999</v>
      </c>
      <c r="E121" s="72">
        <v>8.1062189999999994</v>
      </c>
      <c r="F121" s="72">
        <v>1.818182</v>
      </c>
      <c r="G121" s="72">
        <v>16.930489999999999</v>
      </c>
      <c r="H121" s="72">
        <v>0</v>
      </c>
      <c r="I121" s="72">
        <v>6.451613</v>
      </c>
      <c r="J121" s="72">
        <v>3.2786879999999998</v>
      </c>
      <c r="K121" s="72">
        <v>3.910615</v>
      </c>
      <c r="L121" s="72">
        <v>27.272729999999999</v>
      </c>
      <c r="M121" s="72">
        <v>22.058820000000001</v>
      </c>
      <c r="N121" s="72">
        <v>25.787400000000002</v>
      </c>
      <c r="O121" s="72">
        <v>19.547329999999999</v>
      </c>
      <c r="P121" s="72">
        <v>1.9230769999999999</v>
      </c>
      <c r="Q121" s="72"/>
      <c r="R121" s="72"/>
      <c r="S121" s="72">
        <v>17</v>
      </c>
      <c r="T121" s="72">
        <v>0</v>
      </c>
      <c r="U121" s="72">
        <v>3.4482759999999999</v>
      </c>
      <c r="V121" s="72">
        <v>0</v>
      </c>
      <c r="W121" s="72">
        <v>0</v>
      </c>
      <c r="X121" s="72">
        <v>0</v>
      </c>
      <c r="Y121" s="72">
        <v>0.71428570000000002</v>
      </c>
      <c r="Z121" s="72">
        <v>0</v>
      </c>
      <c r="AA121" s="72">
        <v>0</v>
      </c>
      <c r="AB121" s="72">
        <v>0</v>
      </c>
      <c r="AC121" s="72">
        <v>0.98039220000000005</v>
      </c>
      <c r="AD121" s="72">
        <v>0</v>
      </c>
      <c r="AE121" s="72">
        <v>0</v>
      </c>
      <c r="AF121" s="72">
        <v>0</v>
      </c>
      <c r="AG121" s="72">
        <v>0</v>
      </c>
      <c r="AH121" s="72">
        <v>0</v>
      </c>
      <c r="AI121" s="72">
        <v>0</v>
      </c>
      <c r="AJ121" s="14">
        <v>0.62893080000000001</v>
      </c>
    </row>
    <row r="122" spans="1:36">
      <c r="A122" s="112">
        <v>18</v>
      </c>
      <c r="B122" s="72">
        <v>0.15337419999999999</v>
      </c>
      <c r="C122" s="72">
        <v>0</v>
      </c>
      <c r="D122" s="72">
        <v>14.55982</v>
      </c>
      <c r="E122" s="72">
        <v>0</v>
      </c>
      <c r="F122" s="72">
        <v>0</v>
      </c>
      <c r="G122" s="72">
        <v>6.8823120000000002E-2</v>
      </c>
      <c r="H122" s="72">
        <v>0</v>
      </c>
      <c r="I122" s="72">
        <v>0.80645160000000005</v>
      </c>
      <c r="J122" s="72">
        <v>0</v>
      </c>
      <c r="K122" s="72">
        <v>0</v>
      </c>
      <c r="L122" s="72">
        <v>0</v>
      </c>
      <c r="M122" s="72">
        <v>0</v>
      </c>
      <c r="N122" s="72">
        <v>0.39370080000000002</v>
      </c>
      <c r="O122" s="72">
        <v>0</v>
      </c>
      <c r="P122" s="72">
        <v>0</v>
      </c>
      <c r="Q122" s="72"/>
      <c r="R122" s="72"/>
      <c r="S122" s="72">
        <v>18</v>
      </c>
      <c r="T122" s="72">
        <v>0</v>
      </c>
      <c r="U122" s="72">
        <v>5.7471269999999999</v>
      </c>
      <c r="V122" s="72">
        <v>0</v>
      </c>
      <c r="W122" s="72">
        <v>0</v>
      </c>
      <c r="X122" s="72">
        <v>0</v>
      </c>
      <c r="Y122" s="72">
        <v>0</v>
      </c>
      <c r="Z122" s="72">
        <v>0</v>
      </c>
      <c r="AA122" s="72">
        <v>0</v>
      </c>
      <c r="AB122" s="72">
        <v>0</v>
      </c>
      <c r="AC122" s="72">
        <v>0</v>
      </c>
      <c r="AD122" s="72">
        <v>0</v>
      </c>
      <c r="AE122" s="72">
        <v>0</v>
      </c>
      <c r="AF122" s="72">
        <v>0</v>
      </c>
      <c r="AG122" s="72">
        <v>0</v>
      </c>
      <c r="AH122" s="72">
        <v>0</v>
      </c>
      <c r="AI122" s="72">
        <v>0</v>
      </c>
      <c r="AJ122" s="14">
        <v>0</v>
      </c>
    </row>
    <row r="123" spans="1:36">
      <c r="A123" s="112">
        <v>19</v>
      </c>
      <c r="B123" s="72">
        <v>0</v>
      </c>
      <c r="C123" s="72">
        <v>0</v>
      </c>
      <c r="D123" s="72">
        <v>1.8058689999999999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2"/>
      <c r="R123" s="72"/>
      <c r="S123" s="72">
        <v>19</v>
      </c>
      <c r="T123" s="72">
        <v>0</v>
      </c>
      <c r="U123" s="72">
        <v>2.298851</v>
      </c>
      <c r="V123" s="72">
        <v>0</v>
      </c>
      <c r="W123" s="72">
        <v>0</v>
      </c>
      <c r="X123" s="72">
        <v>0</v>
      </c>
      <c r="Y123" s="72">
        <v>0</v>
      </c>
      <c r="Z123" s="72">
        <v>0</v>
      </c>
      <c r="AA123" s="72">
        <v>0</v>
      </c>
      <c r="AB123" s="72">
        <v>0</v>
      </c>
      <c r="AC123" s="72">
        <v>0</v>
      </c>
      <c r="AD123" s="72">
        <v>0</v>
      </c>
      <c r="AE123" s="72">
        <v>0</v>
      </c>
      <c r="AF123" s="72">
        <v>0</v>
      </c>
      <c r="AG123" s="72">
        <v>0</v>
      </c>
      <c r="AH123" s="72">
        <v>0</v>
      </c>
      <c r="AI123" s="72">
        <v>0</v>
      </c>
      <c r="AJ123" s="14">
        <v>0.62893080000000001</v>
      </c>
    </row>
    <row r="124" spans="1:36">
      <c r="A124" s="112">
        <v>20</v>
      </c>
      <c r="B124" s="72">
        <v>0</v>
      </c>
      <c r="C124" s="72">
        <v>0</v>
      </c>
      <c r="D124" s="72">
        <v>0.67720089999999999</v>
      </c>
      <c r="E124" s="72">
        <v>0</v>
      </c>
      <c r="F124" s="72">
        <v>0</v>
      </c>
      <c r="G124" s="72">
        <v>0</v>
      </c>
      <c r="H124" s="72">
        <v>0</v>
      </c>
      <c r="I124" s="72">
        <v>0</v>
      </c>
      <c r="J124" s="72">
        <v>0</v>
      </c>
      <c r="K124" s="72">
        <v>0</v>
      </c>
      <c r="L124" s="72">
        <v>0</v>
      </c>
      <c r="M124" s="72">
        <v>0</v>
      </c>
      <c r="N124" s="72">
        <v>0</v>
      </c>
      <c r="O124" s="72">
        <v>0</v>
      </c>
      <c r="P124" s="72">
        <v>0</v>
      </c>
      <c r="Q124" s="72"/>
      <c r="R124" s="72"/>
      <c r="S124" s="72">
        <v>20</v>
      </c>
      <c r="T124" s="72">
        <v>0</v>
      </c>
      <c r="U124" s="72">
        <v>0</v>
      </c>
      <c r="V124" s="72">
        <v>0</v>
      </c>
      <c r="W124" s="72">
        <v>0</v>
      </c>
      <c r="X124" s="72">
        <v>0</v>
      </c>
      <c r="Y124" s="72">
        <v>0</v>
      </c>
      <c r="Z124" s="72">
        <v>0</v>
      </c>
      <c r="AA124" s="72">
        <v>0</v>
      </c>
      <c r="AB124" s="72">
        <v>0</v>
      </c>
      <c r="AC124" s="72">
        <v>0</v>
      </c>
      <c r="AD124" s="72">
        <v>0</v>
      </c>
      <c r="AE124" s="72">
        <v>0</v>
      </c>
      <c r="AF124" s="72">
        <v>0</v>
      </c>
      <c r="AG124" s="72">
        <v>0</v>
      </c>
      <c r="AH124" s="72">
        <v>0</v>
      </c>
      <c r="AI124" s="72">
        <v>0</v>
      </c>
      <c r="AJ124" s="14">
        <v>0</v>
      </c>
    </row>
    <row r="125" spans="1:36">
      <c r="A125" s="112">
        <v>21</v>
      </c>
      <c r="B125" s="72">
        <v>0</v>
      </c>
      <c r="C125" s="72">
        <v>0</v>
      </c>
      <c r="D125" s="72">
        <v>0.22573360000000001</v>
      </c>
      <c r="E125" s="72">
        <v>0</v>
      </c>
      <c r="F125" s="72">
        <v>0</v>
      </c>
      <c r="G125" s="72">
        <v>0</v>
      </c>
      <c r="H125" s="72">
        <v>0</v>
      </c>
      <c r="I125" s="72">
        <v>0</v>
      </c>
      <c r="J125" s="72">
        <v>0</v>
      </c>
      <c r="K125" s="72">
        <v>0</v>
      </c>
      <c r="L125" s="72">
        <v>0</v>
      </c>
      <c r="M125" s="72">
        <v>0</v>
      </c>
      <c r="N125" s="72">
        <v>0</v>
      </c>
      <c r="O125" s="72">
        <v>0</v>
      </c>
      <c r="P125" s="72">
        <v>0</v>
      </c>
      <c r="Q125" s="72"/>
      <c r="R125" s="72"/>
      <c r="S125" s="72">
        <v>21</v>
      </c>
      <c r="T125" s="72">
        <v>0</v>
      </c>
      <c r="U125" s="72">
        <v>0</v>
      </c>
      <c r="V125" s="72">
        <v>0</v>
      </c>
      <c r="W125" s="72">
        <v>0</v>
      </c>
      <c r="X125" s="72">
        <v>0</v>
      </c>
      <c r="Y125" s="72">
        <v>0</v>
      </c>
      <c r="Z125" s="72">
        <v>0</v>
      </c>
      <c r="AA125" s="72">
        <v>0</v>
      </c>
      <c r="AB125" s="72">
        <v>0</v>
      </c>
      <c r="AC125" s="72">
        <v>0</v>
      </c>
      <c r="AD125" s="72">
        <v>0</v>
      </c>
      <c r="AE125" s="72">
        <v>0</v>
      </c>
      <c r="AF125" s="72">
        <v>1.052632</v>
      </c>
      <c r="AG125" s="72">
        <v>0</v>
      </c>
      <c r="AH125" s="72">
        <v>0</v>
      </c>
      <c r="AI125" s="72">
        <v>0</v>
      </c>
      <c r="AJ125" s="14">
        <v>0.62893080000000001</v>
      </c>
    </row>
    <row r="126" spans="1:36">
      <c r="A126" s="9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91"/>
    </row>
    <row r="127" spans="1:36">
      <c r="A127" s="92"/>
      <c r="B127" s="375" t="s">
        <v>109</v>
      </c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4"/>
      <c r="R127" s="4"/>
      <c r="S127" s="4"/>
      <c r="T127" s="370" t="s">
        <v>111</v>
      </c>
      <c r="U127" s="370"/>
      <c r="V127" s="370"/>
      <c r="W127" s="370"/>
      <c r="X127" s="370"/>
      <c r="Y127" s="370"/>
      <c r="Z127" s="370"/>
      <c r="AA127" s="370"/>
      <c r="AB127" s="370"/>
      <c r="AC127" s="370"/>
      <c r="AD127" s="370"/>
      <c r="AE127" s="370"/>
      <c r="AF127" s="370"/>
      <c r="AG127" s="370"/>
      <c r="AH127" s="370"/>
      <c r="AI127" s="4"/>
      <c r="AJ127" s="91"/>
    </row>
    <row r="128" spans="1:36">
      <c r="A128" s="92" t="s">
        <v>1</v>
      </c>
      <c r="B128" s="4" t="s">
        <v>82</v>
      </c>
      <c r="C128" s="4" t="s">
        <v>83</v>
      </c>
      <c r="D128" s="4" t="s">
        <v>84</v>
      </c>
      <c r="E128" s="4" t="s">
        <v>85</v>
      </c>
      <c r="F128" s="4" t="s">
        <v>86</v>
      </c>
      <c r="G128" s="4" t="s">
        <v>87</v>
      </c>
      <c r="H128" s="4" t="s">
        <v>88</v>
      </c>
      <c r="I128" s="4" t="s">
        <v>89</v>
      </c>
      <c r="J128" s="4" t="s">
        <v>90</v>
      </c>
      <c r="K128" s="4" t="s">
        <v>91</v>
      </c>
      <c r="L128" s="4" t="s">
        <v>92</v>
      </c>
      <c r="M128" s="4" t="s">
        <v>93</v>
      </c>
      <c r="N128" s="4" t="s">
        <v>94</v>
      </c>
      <c r="O128" s="4" t="s">
        <v>95</v>
      </c>
      <c r="P128" s="4" t="s">
        <v>96</v>
      </c>
      <c r="Q128" s="4"/>
      <c r="R128" s="4"/>
      <c r="S128" s="4" t="s">
        <v>1</v>
      </c>
      <c r="T128" s="4" t="s">
        <v>67</v>
      </c>
      <c r="U128" s="4" t="s">
        <v>68</v>
      </c>
      <c r="V128" s="4" t="s">
        <v>69</v>
      </c>
      <c r="W128" s="4" t="s">
        <v>70</v>
      </c>
      <c r="X128" s="4" t="s">
        <v>71</v>
      </c>
      <c r="Y128" s="4" t="s">
        <v>72</v>
      </c>
      <c r="Z128" s="4" t="s">
        <v>73</v>
      </c>
      <c r="AA128" s="4" t="s">
        <v>74</v>
      </c>
      <c r="AB128" s="4" t="s">
        <v>75</v>
      </c>
      <c r="AC128" s="4" t="s">
        <v>76</v>
      </c>
      <c r="AD128" s="4" t="s">
        <v>77</v>
      </c>
      <c r="AE128" s="4" t="s">
        <v>78</v>
      </c>
      <c r="AF128" s="4" t="s">
        <v>79</v>
      </c>
      <c r="AG128" s="4" t="s">
        <v>80</v>
      </c>
      <c r="AH128" s="4" t="s">
        <v>81</v>
      </c>
      <c r="AI128" s="4"/>
      <c r="AJ128" s="91"/>
    </row>
    <row r="129" spans="1:36">
      <c r="A129" s="92">
        <v>12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0.46511627906976744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/>
      <c r="R129" s="4"/>
      <c r="S129" s="4">
        <v>12</v>
      </c>
      <c r="T129" s="4">
        <v>0</v>
      </c>
      <c r="U129" s="4">
        <v>0</v>
      </c>
      <c r="V129" s="4">
        <v>0.35587188612099641</v>
      </c>
      <c r="W129" s="4">
        <v>0</v>
      </c>
      <c r="X129" s="4">
        <v>0</v>
      </c>
      <c r="Y129" s="4">
        <v>0.38759689922480622</v>
      </c>
      <c r="Z129" s="4">
        <v>2.0920502092050208</v>
      </c>
      <c r="AA129" s="4">
        <v>1.1904761904761905</v>
      </c>
      <c r="AB129" s="4">
        <v>0.10162601626016261</v>
      </c>
      <c r="AC129" s="4">
        <v>1.8092105263157896</v>
      </c>
      <c r="AD129" s="4">
        <v>1.7341040462427744</v>
      </c>
      <c r="AE129" s="4">
        <v>1.0752688172043012</v>
      </c>
      <c r="AF129" s="4">
        <v>1.1111111111111112</v>
      </c>
      <c r="AG129" s="4">
        <v>1.3157894736842104</v>
      </c>
      <c r="AH129" s="4">
        <v>0</v>
      </c>
      <c r="AI129" s="4"/>
      <c r="AJ129" s="91"/>
    </row>
    <row r="130" spans="1:36">
      <c r="A130" s="92">
        <v>13</v>
      </c>
      <c r="B130" s="4">
        <v>0.10384215991692627</v>
      </c>
      <c r="C130" s="4">
        <v>0</v>
      </c>
      <c r="D130" s="4">
        <v>0</v>
      </c>
      <c r="E130" s="4">
        <v>0</v>
      </c>
      <c r="F130" s="4">
        <v>0.48076923076923078</v>
      </c>
      <c r="G130" s="4">
        <v>0</v>
      </c>
      <c r="H130" s="4">
        <v>0.32679738562091504</v>
      </c>
      <c r="I130" s="4">
        <v>1.8604651162790697</v>
      </c>
      <c r="J130" s="4">
        <v>0.35211267605633806</v>
      </c>
      <c r="K130" s="4">
        <v>0.42735042735042739</v>
      </c>
      <c r="L130" s="4">
        <v>0</v>
      </c>
      <c r="M130" s="4">
        <v>0</v>
      </c>
      <c r="N130" s="4">
        <v>1.5873015873015872</v>
      </c>
      <c r="O130" s="4">
        <v>1.2678288431061806</v>
      </c>
      <c r="P130" s="4">
        <v>0.71283095723014256</v>
      </c>
      <c r="Q130" s="4"/>
      <c r="R130" s="4"/>
      <c r="S130" s="4">
        <v>13</v>
      </c>
      <c r="T130" s="4">
        <v>0.60240963855421692</v>
      </c>
      <c r="U130" s="4">
        <v>0.29761904761904762</v>
      </c>
      <c r="V130" s="4">
        <v>13.345195729537366</v>
      </c>
      <c r="W130" s="4">
        <v>7.7738515901060072</v>
      </c>
      <c r="X130" s="4">
        <v>14.285714285714285</v>
      </c>
      <c r="Y130" s="4">
        <v>7.4935400516795871</v>
      </c>
      <c r="Z130" s="4">
        <v>6.2761506276150625</v>
      </c>
      <c r="AA130" s="4">
        <v>5.9523809523809517</v>
      </c>
      <c r="AB130" s="4">
        <v>1.1178861788617886</v>
      </c>
      <c r="AC130" s="4">
        <v>11.348684210526317</v>
      </c>
      <c r="AD130" s="4">
        <v>7.803468208092486</v>
      </c>
      <c r="AE130" s="4">
        <v>9.67741935483871</v>
      </c>
      <c r="AF130" s="4">
        <v>7.7777777777777777</v>
      </c>
      <c r="AG130" s="4">
        <v>22.368421052631579</v>
      </c>
      <c r="AH130" s="4">
        <v>0</v>
      </c>
      <c r="AI130" s="4"/>
      <c r="AJ130" s="91"/>
    </row>
    <row r="131" spans="1:36">
      <c r="A131" s="92">
        <v>14</v>
      </c>
      <c r="B131" s="4">
        <v>2.1806853582554515</v>
      </c>
      <c r="C131" s="4">
        <v>0.88339222614840995</v>
      </c>
      <c r="D131" s="4">
        <v>0</v>
      </c>
      <c r="E131" s="4">
        <v>0.90909090909090906</v>
      </c>
      <c r="F131" s="4">
        <v>9.1346153846153832</v>
      </c>
      <c r="G131" s="4">
        <v>0</v>
      </c>
      <c r="H131" s="4">
        <v>1.4705882352941175</v>
      </c>
      <c r="I131" s="4">
        <v>12.558139534883722</v>
      </c>
      <c r="J131" s="4">
        <v>17.253521126760564</v>
      </c>
      <c r="K131" s="4">
        <v>1.7094017094017095</v>
      </c>
      <c r="L131" s="4">
        <v>0.5181347150259068</v>
      </c>
      <c r="M131" s="4">
        <v>1.1278195488721803</v>
      </c>
      <c r="N131" s="4">
        <v>4.7619047619047619</v>
      </c>
      <c r="O131" s="4">
        <v>6.3391442155309035</v>
      </c>
      <c r="P131" s="4">
        <v>5.3971486761710796</v>
      </c>
      <c r="Q131" s="4"/>
      <c r="R131" s="4"/>
      <c r="S131" s="4">
        <v>14</v>
      </c>
      <c r="T131" s="4">
        <v>16.265060240963855</v>
      </c>
      <c r="U131" s="4">
        <v>11.30952380952381</v>
      </c>
      <c r="V131" s="4">
        <v>56.04982206405694</v>
      </c>
      <c r="W131" s="4">
        <v>27.915194346289752</v>
      </c>
      <c r="X131" s="4">
        <v>43.478260869565219</v>
      </c>
      <c r="Y131" s="4">
        <v>29.069767441860467</v>
      </c>
      <c r="Z131" s="4">
        <v>31.799163179916317</v>
      </c>
      <c r="AA131" s="4">
        <v>34.920634920634917</v>
      </c>
      <c r="AB131" s="4">
        <v>15.447154471544716</v>
      </c>
      <c r="AC131" s="4">
        <v>27.302631578947366</v>
      </c>
      <c r="AD131" s="4">
        <v>37.572254335260112</v>
      </c>
      <c r="AE131" s="4">
        <v>51.612903225806448</v>
      </c>
      <c r="AF131" s="4">
        <v>34.444444444444443</v>
      </c>
      <c r="AG131" s="4">
        <v>30.263157894736842</v>
      </c>
      <c r="AH131" s="4">
        <v>4.6153846153846159</v>
      </c>
      <c r="AI131" s="4"/>
      <c r="AJ131" s="91"/>
    </row>
    <row r="132" spans="1:36">
      <c r="A132" s="92">
        <v>15</v>
      </c>
      <c r="B132" s="4">
        <v>46.313603322949113</v>
      </c>
      <c r="C132" s="4">
        <v>34.010600706713781</v>
      </c>
      <c r="D132" s="4">
        <v>1.4577259475218658</v>
      </c>
      <c r="E132" s="4">
        <v>0.90909090909090906</v>
      </c>
      <c r="F132" s="4">
        <v>46.153846153846153</v>
      </c>
      <c r="G132" s="4">
        <v>2.7573529411764706</v>
      </c>
      <c r="H132" s="4">
        <v>22.549019607843139</v>
      </c>
      <c r="I132" s="4">
        <v>50.232558139534888</v>
      </c>
      <c r="J132" s="4">
        <v>42.605633802816897</v>
      </c>
      <c r="K132" s="4">
        <v>24.786324786324787</v>
      </c>
      <c r="L132" s="4">
        <v>15.284974093264248</v>
      </c>
      <c r="M132" s="4">
        <v>13.032581453634084</v>
      </c>
      <c r="N132" s="4">
        <v>20.634920634920633</v>
      </c>
      <c r="O132" s="4">
        <v>28.526148969889064</v>
      </c>
      <c r="P132" s="4">
        <v>21.384928716904277</v>
      </c>
      <c r="Q132" s="4"/>
      <c r="R132" s="4"/>
      <c r="S132" s="4">
        <v>15</v>
      </c>
      <c r="T132" s="4">
        <v>54.518072289156628</v>
      </c>
      <c r="U132" s="4">
        <v>36.904761904761905</v>
      </c>
      <c r="V132" s="4">
        <v>20.106761565836297</v>
      </c>
      <c r="W132" s="4">
        <v>4.946996466431095</v>
      </c>
      <c r="X132" s="4">
        <v>8.695652173913043</v>
      </c>
      <c r="Y132" s="4">
        <v>32.041343669250644</v>
      </c>
      <c r="Z132" s="4">
        <v>36.820083682008367</v>
      </c>
      <c r="AA132" s="4">
        <v>31.349206349206348</v>
      </c>
      <c r="AB132" s="4">
        <v>42.174796747967477</v>
      </c>
      <c r="AC132" s="4">
        <v>31.907894736842106</v>
      </c>
      <c r="AD132" s="4">
        <v>28.034682080924856</v>
      </c>
      <c r="AE132" s="4">
        <v>17.20430107526882</v>
      </c>
      <c r="AF132" s="4">
        <v>33.333333333333329</v>
      </c>
      <c r="AG132" s="4">
        <v>17.105263157894736</v>
      </c>
      <c r="AH132" s="4">
        <v>28.846153846153843</v>
      </c>
      <c r="AI132" s="4"/>
      <c r="AJ132" s="91"/>
    </row>
    <row r="133" spans="1:36">
      <c r="A133" s="92">
        <v>16</v>
      </c>
      <c r="B133" s="4">
        <v>39.667705088265834</v>
      </c>
      <c r="C133" s="4">
        <v>54.063604240282679</v>
      </c>
      <c r="D133" s="4">
        <v>5.4421768707482991</v>
      </c>
      <c r="E133" s="4">
        <v>3.6363636363636362</v>
      </c>
      <c r="F133" s="4">
        <v>36.538461538461533</v>
      </c>
      <c r="G133" s="4">
        <v>13.051470588235295</v>
      </c>
      <c r="H133" s="4">
        <v>55.882352941176471</v>
      </c>
      <c r="I133" s="4">
        <v>22.325581395348838</v>
      </c>
      <c r="J133" s="4">
        <v>26.760563380281688</v>
      </c>
      <c r="K133" s="4">
        <v>40.17094017094017</v>
      </c>
      <c r="L133" s="4">
        <v>44.559585492227974</v>
      </c>
      <c r="M133" s="4">
        <v>43.48370927318296</v>
      </c>
      <c r="N133" s="4">
        <v>23.809523809523807</v>
      </c>
      <c r="O133" s="4">
        <v>33.122028526148974</v>
      </c>
      <c r="P133" s="4">
        <v>32.28105906313646</v>
      </c>
      <c r="Q133" s="4"/>
      <c r="R133" s="4"/>
      <c r="S133" s="4">
        <v>16</v>
      </c>
      <c r="T133" s="4">
        <v>17.771084337349397</v>
      </c>
      <c r="U133" s="4">
        <v>25.892857142857146</v>
      </c>
      <c r="V133" s="4">
        <v>6.4056939501779357</v>
      </c>
      <c r="W133" s="4">
        <v>14.487632508833922</v>
      </c>
      <c r="X133" s="4">
        <v>14.906832298136646</v>
      </c>
      <c r="Y133" s="4">
        <v>16.020671834625322</v>
      </c>
      <c r="Z133" s="4">
        <v>15.481171548117153</v>
      </c>
      <c r="AA133" s="4">
        <v>16.666666666666664</v>
      </c>
      <c r="AB133" s="4">
        <v>28.252032520325205</v>
      </c>
      <c r="AC133" s="4">
        <v>14.473684210526317</v>
      </c>
      <c r="AD133" s="4">
        <v>12.138728323699421</v>
      </c>
      <c r="AE133" s="4">
        <v>9.67741935483871</v>
      </c>
      <c r="AF133" s="4">
        <v>12.222222222222221</v>
      </c>
      <c r="AG133" s="4">
        <v>17.105263157894736</v>
      </c>
      <c r="AH133" s="4">
        <v>35.384615384615387</v>
      </c>
      <c r="AI133" s="4"/>
      <c r="AJ133" s="91"/>
    </row>
    <row r="134" spans="1:36">
      <c r="A134" s="92">
        <v>17</v>
      </c>
      <c r="B134" s="4">
        <v>8.0996884735202492</v>
      </c>
      <c r="C134" s="4">
        <v>10.247349823321555</v>
      </c>
      <c r="D134" s="4">
        <v>7.6773566569484935</v>
      </c>
      <c r="E134" s="4">
        <v>1.8181818181818181</v>
      </c>
      <c r="F134" s="4">
        <v>7.2115384615384608</v>
      </c>
      <c r="G134" s="4">
        <v>47.794117647058826</v>
      </c>
      <c r="H134" s="4">
        <v>19.117647058823529</v>
      </c>
      <c r="I134" s="4">
        <v>5.5813953488372094</v>
      </c>
      <c r="J134" s="4">
        <v>9.5070422535211261</v>
      </c>
      <c r="K134" s="4">
        <v>21.367521367521366</v>
      </c>
      <c r="L134" s="4">
        <v>34.4559585492228</v>
      </c>
      <c r="M134" s="4">
        <v>33.458646616541351</v>
      </c>
      <c r="N134" s="4">
        <v>11.111111111111111</v>
      </c>
      <c r="O134" s="4">
        <v>20.126782884310618</v>
      </c>
      <c r="P134" s="4">
        <v>22.708757637474541</v>
      </c>
      <c r="Q134" s="4"/>
      <c r="R134" s="4"/>
      <c r="S134" s="4">
        <v>17</v>
      </c>
      <c r="T134" s="4">
        <v>6.024096385542169</v>
      </c>
      <c r="U134" s="4">
        <v>16.666666666666664</v>
      </c>
      <c r="V134" s="4">
        <v>1.9572953736654803</v>
      </c>
      <c r="W134" s="4">
        <v>23.32155477031802</v>
      </c>
      <c r="X134" s="4">
        <v>13.664596273291925</v>
      </c>
      <c r="Y134" s="4">
        <v>9.6899224806201563</v>
      </c>
      <c r="Z134" s="4">
        <v>6.2761506276150625</v>
      </c>
      <c r="AA134" s="4">
        <v>6.3492063492063489</v>
      </c>
      <c r="AB134" s="4">
        <v>9.654471544715447</v>
      </c>
      <c r="AC134" s="4">
        <v>5.9210526315789469</v>
      </c>
      <c r="AD134" s="4">
        <v>4.9132947976878611</v>
      </c>
      <c r="AE134" s="4">
        <v>3.225806451612903</v>
      </c>
      <c r="AF134" s="4">
        <v>1.1111111111111112</v>
      </c>
      <c r="AG134" s="4">
        <v>9.2105263157894726</v>
      </c>
      <c r="AH134" s="4">
        <v>13.076923076923078</v>
      </c>
      <c r="AI134" s="4"/>
      <c r="AJ134" s="91"/>
    </row>
    <row r="135" spans="1:36">
      <c r="A135" s="92">
        <v>18</v>
      </c>
      <c r="B135" s="4">
        <v>2.2845275181723781</v>
      </c>
      <c r="C135" s="4">
        <v>0.61837455830388688</v>
      </c>
      <c r="D135" s="4">
        <v>14.480077745383868</v>
      </c>
      <c r="E135" s="4">
        <v>8.1818181818181817</v>
      </c>
      <c r="F135" s="4">
        <v>0.48076923076923078</v>
      </c>
      <c r="G135" s="4">
        <v>33.639705882352942</v>
      </c>
      <c r="H135" s="4">
        <v>0.65359477124183007</v>
      </c>
      <c r="I135" s="4">
        <v>1.8604651162790697</v>
      </c>
      <c r="J135" s="4">
        <v>2.464788732394366</v>
      </c>
      <c r="K135" s="4">
        <v>5.982905982905983</v>
      </c>
      <c r="L135" s="4">
        <v>4.9222797927461137</v>
      </c>
      <c r="M135" s="4">
        <v>4.6365914786967419</v>
      </c>
      <c r="N135" s="4">
        <v>11.111111111111111</v>
      </c>
      <c r="O135" s="4">
        <v>5.0713153724247224</v>
      </c>
      <c r="P135" s="4">
        <v>10.997963340122199</v>
      </c>
      <c r="Q135" s="4"/>
      <c r="R135" s="4"/>
      <c r="S135" s="4">
        <v>18</v>
      </c>
      <c r="T135" s="4">
        <v>1.2048192771084338</v>
      </c>
      <c r="U135" s="4">
        <v>3.8690476190476191</v>
      </c>
      <c r="V135" s="4">
        <v>0</v>
      </c>
      <c r="W135" s="4">
        <v>11.307420494699647</v>
      </c>
      <c r="X135" s="4">
        <v>4.9689440993788816</v>
      </c>
      <c r="Y135" s="4">
        <v>3.1007751937984498</v>
      </c>
      <c r="Z135" s="4">
        <v>0.83682008368200833</v>
      </c>
      <c r="AA135" s="4">
        <v>1.1904761904761905</v>
      </c>
      <c r="AB135" s="4">
        <v>2.4390243902439024</v>
      </c>
      <c r="AC135" s="4">
        <v>2.9605263157894735</v>
      </c>
      <c r="AD135" s="4">
        <v>0.86705202312138718</v>
      </c>
      <c r="AE135" s="4">
        <v>1.0752688172043012</v>
      </c>
      <c r="AF135" s="4">
        <v>1.1111111111111112</v>
      </c>
      <c r="AG135" s="4">
        <v>1.3157894736842104</v>
      </c>
      <c r="AH135" s="4">
        <v>8.4615384615384617</v>
      </c>
      <c r="AI135" s="4"/>
      <c r="AJ135" s="91"/>
    </row>
    <row r="136" spans="1:36">
      <c r="A136" s="92">
        <v>19</v>
      </c>
      <c r="B136" s="4">
        <v>0.83073727933541019</v>
      </c>
      <c r="C136" s="4">
        <v>0</v>
      </c>
      <c r="D136" s="4">
        <v>39.164237123420797</v>
      </c>
      <c r="E136" s="4">
        <v>52.72727272727272</v>
      </c>
      <c r="F136" s="4">
        <v>0</v>
      </c>
      <c r="G136" s="4">
        <v>1.6544117647058825</v>
      </c>
      <c r="H136" s="4">
        <v>0</v>
      </c>
      <c r="I136" s="4">
        <v>2.7906976744186047</v>
      </c>
      <c r="J136" s="4">
        <v>0.70422535211267612</v>
      </c>
      <c r="K136" s="4">
        <v>2.5641025641025639</v>
      </c>
      <c r="L136" s="4">
        <v>0</v>
      </c>
      <c r="M136" s="4">
        <v>1.7543859649122806</v>
      </c>
      <c r="N136" s="4">
        <v>20.634920634920633</v>
      </c>
      <c r="O136" s="4">
        <v>2.6941362916006342</v>
      </c>
      <c r="P136" s="4">
        <v>3.5641547861507124</v>
      </c>
      <c r="Q136" s="4"/>
      <c r="R136" s="4"/>
      <c r="S136" s="4">
        <v>19</v>
      </c>
      <c r="T136" s="4">
        <v>1.5060240963855422</v>
      </c>
      <c r="U136" s="4">
        <v>2.9761904761904758</v>
      </c>
      <c r="V136" s="4">
        <v>1.6014234875444839</v>
      </c>
      <c r="W136" s="4">
        <v>7.0671378091872796</v>
      </c>
      <c r="X136" s="4">
        <v>0</v>
      </c>
      <c r="Y136" s="4">
        <v>0.516795865633075</v>
      </c>
      <c r="Z136" s="4">
        <v>0</v>
      </c>
      <c r="AA136" s="4">
        <v>2.3809523809523809</v>
      </c>
      <c r="AB136" s="4">
        <v>0.6097560975609756</v>
      </c>
      <c r="AC136" s="4">
        <v>2.7960526315789473</v>
      </c>
      <c r="AD136" s="4">
        <v>2.8901734104046244</v>
      </c>
      <c r="AE136" s="4">
        <v>1.0752688172043012</v>
      </c>
      <c r="AF136" s="4">
        <v>0</v>
      </c>
      <c r="AG136" s="4">
        <v>0</v>
      </c>
      <c r="AH136" s="4">
        <v>6.9230769230769234</v>
      </c>
      <c r="AI136" s="4"/>
      <c r="AJ136" s="91"/>
    </row>
    <row r="137" spans="1:36">
      <c r="A137" s="92">
        <v>20</v>
      </c>
      <c r="B137" s="4">
        <v>0.20768431983385255</v>
      </c>
      <c r="C137" s="4">
        <v>8.8339222614840993E-2</v>
      </c>
      <c r="D137" s="4">
        <v>25.170068027210885</v>
      </c>
      <c r="E137" s="4">
        <v>20.909090909090907</v>
      </c>
      <c r="F137" s="4">
        <v>0</v>
      </c>
      <c r="G137" s="4">
        <v>0.36764705882352938</v>
      </c>
      <c r="H137" s="4">
        <v>0</v>
      </c>
      <c r="I137" s="4">
        <v>0</v>
      </c>
      <c r="J137" s="4">
        <v>0.35211267605633806</v>
      </c>
      <c r="K137" s="4">
        <v>1.2820512820512819</v>
      </c>
      <c r="L137" s="4">
        <v>0.2590673575129534</v>
      </c>
      <c r="M137" s="4">
        <v>0.75187969924812026</v>
      </c>
      <c r="N137" s="4">
        <v>1.5873015873015872</v>
      </c>
      <c r="O137" s="4">
        <v>1.5847860538827259</v>
      </c>
      <c r="P137" s="4">
        <v>1.4256619144602851</v>
      </c>
      <c r="Q137" s="4"/>
      <c r="R137" s="4"/>
      <c r="S137" s="4">
        <v>20</v>
      </c>
      <c r="T137" s="4">
        <v>0.30120481927710846</v>
      </c>
      <c r="U137" s="4">
        <v>1.7857142857142856</v>
      </c>
      <c r="V137" s="4">
        <v>0</v>
      </c>
      <c r="W137" s="4">
        <v>2.4734982332155475</v>
      </c>
      <c r="X137" s="4">
        <v>0</v>
      </c>
      <c r="Y137" s="4">
        <v>0.90439276485788112</v>
      </c>
      <c r="Z137" s="4">
        <v>0.41841004184100417</v>
      </c>
      <c r="AA137" s="4">
        <v>0</v>
      </c>
      <c r="AB137" s="4">
        <v>0.20325203252032523</v>
      </c>
      <c r="AC137" s="4">
        <v>1.1513157894736841</v>
      </c>
      <c r="AD137" s="4">
        <v>2.8901734104046244</v>
      </c>
      <c r="AE137" s="4">
        <v>1.0752688172043012</v>
      </c>
      <c r="AF137" s="4">
        <v>6.666666666666667</v>
      </c>
      <c r="AG137" s="4">
        <v>0</v>
      </c>
      <c r="AH137" s="4">
        <v>1.5384615384615385</v>
      </c>
      <c r="AI137" s="4"/>
      <c r="AJ137" s="91"/>
    </row>
    <row r="138" spans="1:36">
      <c r="A138" s="92">
        <v>21</v>
      </c>
      <c r="B138" s="4">
        <v>0.3115264797507788</v>
      </c>
      <c r="C138" s="4">
        <v>8.8339222614840993E-2</v>
      </c>
      <c r="D138" s="4">
        <v>6.6083576287657912</v>
      </c>
      <c r="E138" s="4">
        <v>10.909090909090908</v>
      </c>
      <c r="F138" s="4">
        <v>0</v>
      </c>
      <c r="G138" s="4">
        <v>0.73529411764705876</v>
      </c>
      <c r="H138" s="4">
        <v>0</v>
      </c>
      <c r="I138" s="4">
        <v>2.3255813953488373</v>
      </c>
      <c r="J138" s="4">
        <v>0</v>
      </c>
      <c r="K138" s="4">
        <v>1.7094017094017095</v>
      </c>
      <c r="L138" s="4">
        <v>0</v>
      </c>
      <c r="M138" s="4">
        <v>1.7543859649122806</v>
      </c>
      <c r="N138" s="4">
        <v>4.7619047619047619</v>
      </c>
      <c r="O138" s="4">
        <v>1.2678288431061806</v>
      </c>
      <c r="P138" s="4">
        <v>1.5274949083503055</v>
      </c>
      <c r="Q138" s="4"/>
      <c r="R138" s="4"/>
      <c r="S138" s="4">
        <v>21</v>
      </c>
      <c r="T138" s="4">
        <v>1.8072289156626504</v>
      </c>
      <c r="U138" s="4">
        <v>0.29761904761904762</v>
      </c>
      <c r="V138" s="4">
        <v>0.1779359430604982</v>
      </c>
      <c r="W138" s="4">
        <v>0.70671378091872794</v>
      </c>
      <c r="X138" s="4">
        <v>0</v>
      </c>
      <c r="Y138" s="4">
        <v>0.77519379844961245</v>
      </c>
      <c r="Z138" s="4">
        <v>0</v>
      </c>
      <c r="AA138" s="4">
        <v>0</v>
      </c>
      <c r="AB138" s="4">
        <v>0</v>
      </c>
      <c r="AC138" s="4">
        <v>0.3289473684210526</v>
      </c>
      <c r="AD138" s="4">
        <v>1.1560693641618496</v>
      </c>
      <c r="AE138" s="4">
        <v>4.3010752688172049</v>
      </c>
      <c r="AF138" s="4">
        <v>2.2222222222222223</v>
      </c>
      <c r="AG138" s="4">
        <v>1.3157894736842104</v>
      </c>
      <c r="AH138" s="4">
        <v>1.153846153846154</v>
      </c>
      <c r="AI138" s="4"/>
      <c r="AJ138" s="91"/>
    </row>
    <row r="139" spans="1:36">
      <c r="A139" s="9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91"/>
    </row>
    <row r="140" spans="1:36">
      <c r="A140" s="9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91"/>
    </row>
    <row r="141" spans="1:36">
      <c r="A141" s="363" t="s">
        <v>439</v>
      </c>
      <c r="B141" s="364"/>
      <c r="C141" s="364"/>
      <c r="D141" s="364"/>
      <c r="E141" s="364"/>
      <c r="F141" s="364"/>
      <c r="G141" s="364"/>
      <c r="H141" s="364"/>
      <c r="I141" s="364"/>
      <c r="J141" s="364"/>
      <c r="K141" s="364"/>
      <c r="L141" s="364"/>
      <c r="M141" s="364"/>
      <c r="N141" s="364"/>
      <c r="O141" s="364"/>
      <c r="P141" s="364"/>
      <c r="Q141" s="364"/>
      <c r="R141" s="364"/>
      <c r="S141" s="364"/>
      <c r="T141" s="364"/>
      <c r="U141" s="364"/>
      <c r="V141" s="364"/>
      <c r="W141" s="364"/>
      <c r="X141" s="364"/>
      <c r="Y141" s="364"/>
      <c r="Z141" s="364"/>
      <c r="AA141" s="364"/>
      <c r="AB141" s="364"/>
      <c r="AC141" s="364"/>
      <c r="AD141" s="364"/>
      <c r="AE141" s="364"/>
      <c r="AF141" s="364"/>
      <c r="AG141" s="364"/>
      <c r="AH141" s="364"/>
      <c r="AI141" s="364"/>
      <c r="AJ141" s="365"/>
    </row>
    <row r="142" spans="1:36">
      <c r="A142" s="115"/>
      <c r="B142" s="371" t="s">
        <v>2</v>
      </c>
      <c r="C142" s="371"/>
      <c r="D142" s="371"/>
      <c r="E142" s="371"/>
      <c r="F142" s="371"/>
      <c r="G142" s="371"/>
      <c r="H142" s="371"/>
      <c r="I142" s="371"/>
      <c r="J142" s="371"/>
      <c r="K142" s="371"/>
      <c r="L142" s="371"/>
      <c r="M142" s="371"/>
      <c r="N142" s="371"/>
      <c r="O142" s="371"/>
      <c r="P142" s="371"/>
      <c r="Q142" s="116"/>
      <c r="R142" s="117"/>
      <c r="S142" s="118"/>
      <c r="T142" s="372" t="s">
        <v>3</v>
      </c>
      <c r="U142" s="372"/>
      <c r="V142" s="372"/>
      <c r="W142" s="372"/>
      <c r="X142" s="372"/>
      <c r="Y142" s="372"/>
      <c r="Z142" s="372"/>
      <c r="AA142" s="372"/>
      <c r="AB142" s="372"/>
      <c r="AC142" s="372"/>
      <c r="AD142" s="372"/>
      <c r="AE142" s="372"/>
      <c r="AF142" s="372"/>
      <c r="AG142" s="372"/>
      <c r="AH142" s="372"/>
      <c r="AI142" s="372"/>
      <c r="AJ142" s="119"/>
    </row>
    <row r="143" spans="1:36">
      <c r="A143" s="120" t="s">
        <v>1</v>
      </c>
      <c r="B143" s="121" t="s">
        <v>36</v>
      </c>
      <c r="C143" s="121" t="s">
        <v>37</v>
      </c>
      <c r="D143" s="121" t="s">
        <v>38</v>
      </c>
      <c r="E143" s="121" t="s">
        <v>39</v>
      </c>
      <c r="F143" s="121" t="s">
        <v>40</v>
      </c>
      <c r="G143" s="121" t="s">
        <v>41</v>
      </c>
      <c r="H143" s="121" t="s">
        <v>42</v>
      </c>
      <c r="I143" s="121" t="s">
        <v>43</v>
      </c>
      <c r="J143" s="121" t="s">
        <v>44</v>
      </c>
      <c r="K143" s="121" t="s">
        <v>45</v>
      </c>
      <c r="L143" s="121" t="s">
        <v>46</v>
      </c>
      <c r="M143" s="121" t="s">
        <v>47</v>
      </c>
      <c r="N143" s="121" t="s">
        <v>48</v>
      </c>
      <c r="O143" s="121" t="s">
        <v>49</v>
      </c>
      <c r="P143" s="121" t="s">
        <v>50</v>
      </c>
      <c r="Q143" s="122"/>
      <c r="R143" s="117"/>
      <c r="S143" s="121" t="s">
        <v>1</v>
      </c>
      <c r="T143" s="121" t="s">
        <v>51</v>
      </c>
      <c r="U143" s="121" t="s">
        <v>52</v>
      </c>
      <c r="V143" s="121" t="s">
        <v>53</v>
      </c>
      <c r="W143" s="121" t="s">
        <v>54</v>
      </c>
      <c r="X143" s="121" t="s">
        <v>55</v>
      </c>
      <c r="Y143" s="121" t="s">
        <v>56</v>
      </c>
      <c r="Z143" s="121" t="s">
        <v>57</v>
      </c>
      <c r="AA143" s="121" t="s">
        <v>58</v>
      </c>
      <c r="AB143" s="121" t="s">
        <v>59</v>
      </c>
      <c r="AC143" s="121" t="s">
        <v>60</v>
      </c>
      <c r="AD143" s="121" t="s">
        <v>61</v>
      </c>
      <c r="AE143" s="121" t="s">
        <v>62</v>
      </c>
      <c r="AF143" s="121" t="s">
        <v>63</v>
      </c>
      <c r="AG143" s="121" t="s">
        <v>64</v>
      </c>
      <c r="AH143" s="121" t="s">
        <v>65</v>
      </c>
      <c r="AI143" s="121" t="s">
        <v>66</v>
      </c>
      <c r="AJ143" s="119"/>
    </row>
    <row r="144" spans="1:36">
      <c r="A144" s="123">
        <v>12</v>
      </c>
      <c r="B144" s="124">
        <v>26</v>
      </c>
      <c r="C144" s="124">
        <v>22</v>
      </c>
      <c r="D144" s="124">
        <v>2</v>
      </c>
      <c r="E144" s="124">
        <v>13</v>
      </c>
      <c r="F144" s="124">
        <v>42</v>
      </c>
      <c r="G144" s="124">
        <v>42</v>
      </c>
      <c r="H144" s="124">
        <v>5</v>
      </c>
      <c r="I144" s="124">
        <v>8</v>
      </c>
      <c r="J144" s="124">
        <v>32</v>
      </c>
      <c r="K144" s="124">
        <v>7</v>
      </c>
      <c r="L144" s="124">
        <v>8</v>
      </c>
      <c r="M144" s="124">
        <v>3</v>
      </c>
      <c r="N144" s="124">
        <v>0</v>
      </c>
      <c r="O144" s="124">
        <v>2</v>
      </c>
      <c r="P144" s="124">
        <v>4</v>
      </c>
      <c r="Q144" s="125"/>
      <c r="R144" s="117"/>
      <c r="S144" s="124">
        <v>12</v>
      </c>
      <c r="T144" s="124">
        <v>55</v>
      </c>
      <c r="U144" s="124">
        <v>79</v>
      </c>
      <c r="V144" s="124">
        <v>95</v>
      </c>
      <c r="W144" s="124">
        <v>103</v>
      </c>
      <c r="X144" s="124">
        <v>11</v>
      </c>
      <c r="Y144" s="124">
        <v>26</v>
      </c>
      <c r="Z144" s="124">
        <v>34</v>
      </c>
      <c r="AA144" s="124">
        <v>105</v>
      </c>
      <c r="AB144" s="124">
        <v>45</v>
      </c>
      <c r="AC144" s="124">
        <v>28</v>
      </c>
      <c r="AD144" s="124">
        <v>20</v>
      </c>
      <c r="AE144" s="124">
        <v>58</v>
      </c>
      <c r="AF144" s="124">
        <v>31</v>
      </c>
      <c r="AG144" s="124">
        <v>62</v>
      </c>
      <c r="AH144" s="124">
        <v>51</v>
      </c>
      <c r="AI144" s="124">
        <v>32</v>
      </c>
      <c r="AJ144" s="119"/>
    </row>
    <row r="145" spans="1:36">
      <c r="A145" s="123">
        <v>13</v>
      </c>
      <c r="B145" s="124">
        <v>189</v>
      </c>
      <c r="C145" s="124">
        <v>115</v>
      </c>
      <c r="D145" s="124">
        <v>56</v>
      </c>
      <c r="E145" s="124">
        <v>204</v>
      </c>
      <c r="F145" s="124">
        <v>287</v>
      </c>
      <c r="G145" s="124">
        <v>287</v>
      </c>
      <c r="H145" s="124">
        <v>43</v>
      </c>
      <c r="I145" s="124">
        <v>70</v>
      </c>
      <c r="J145" s="124">
        <v>248</v>
      </c>
      <c r="K145" s="124">
        <v>106</v>
      </c>
      <c r="L145" s="124">
        <v>87</v>
      </c>
      <c r="M145" s="124">
        <v>48</v>
      </c>
      <c r="N145" s="124">
        <v>12</v>
      </c>
      <c r="O145" s="124">
        <v>98</v>
      </c>
      <c r="P145" s="124">
        <v>23</v>
      </c>
      <c r="Q145" s="125"/>
      <c r="R145" s="117"/>
      <c r="S145" s="124">
        <v>13</v>
      </c>
      <c r="T145" s="124">
        <v>348</v>
      </c>
      <c r="U145" s="124">
        <v>394</v>
      </c>
      <c r="V145" s="124">
        <v>333</v>
      </c>
      <c r="W145" s="124">
        <v>290</v>
      </c>
      <c r="X145" s="124">
        <v>82</v>
      </c>
      <c r="Y145" s="124">
        <v>210</v>
      </c>
      <c r="Z145" s="124">
        <v>236</v>
      </c>
      <c r="AA145" s="124">
        <v>322</v>
      </c>
      <c r="AB145" s="124">
        <v>174</v>
      </c>
      <c r="AC145" s="124">
        <v>233</v>
      </c>
      <c r="AD145" s="124">
        <v>183</v>
      </c>
      <c r="AE145" s="124">
        <v>358</v>
      </c>
      <c r="AF145" s="124">
        <v>183</v>
      </c>
      <c r="AG145" s="124">
        <v>308</v>
      </c>
      <c r="AH145" s="124">
        <v>324</v>
      </c>
      <c r="AI145" s="124">
        <v>164</v>
      </c>
      <c r="AJ145" s="119"/>
    </row>
    <row r="146" spans="1:36">
      <c r="A146" s="123">
        <v>14</v>
      </c>
      <c r="B146" s="124">
        <v>98</v>
      </c>
      <c r="C146" s="124">
        <v>260</v>
      </c>
      <c r="D146" s="124">
        <v>290</v>
      </c>
      <c r="E146" s="124">
        <v>460</v>
      </c>
      <c r="F146" s="124">
        <v>242</v>
      </c>
      <c r="G146" s="124">
        <v>242</v>
      </c>
      <c r="H146" s="124">
        <v>182</v>
      </c>
      <c r="I146" s="124">
        <v>363</v>
      </c>
      <c r="J146" s="124">
        <v>393</v>
      </c>
      <c r="K146" s="124">
        <v>317</v>
      </c>
      <c r="L146" s="124">
        <v>237</v>
      </c>
      <c r="M146" s="124">
        <v>169</v>
      </c>
      <c r="N146" s="124">
        <v>160</v>
      </c>
      <c r="O146" s="124">
        <v>244</v>
      </c>
      <c r="P146" s="124">
        <v>72</v>
      </c>
      <c r="Q146" s="125"/>
      <c r="R146" s="117"/>
      <c r="S146" s="124">
        <v>14</v>
      </c>
      <c r="T146" s="124">
        <v>221</v>
      </c>
      <c r="U146" s="124">
        <v>352</v>
      </c>
      <c r="V146" s="124">
        <v>300</v>
      </c>
      <c r="W146" s="124">
        <v>193</v>
      </c>
      <c r="X146" s="124">
        <v>61</v>
      </c>
      <c r="Y146" s="124">
        <v>226</v>
      </c>
      <c r="Z146" s="124">
        <v>301</v>
      </c>
      <c r="AA146" s="124">
        <v>152</v>
      </c>
      <c r="AB146" s="124">
        <v>194</v>
      </c>
      <c r="AC146" s="124">
        <v>321</v>
      </c>
      <c r="AD146" s="124">
        <v>164</v>
      </c>
      <c r="AE146" s="124">
        <v>176</v>
      </c>
      <c r="AF146" s="124">
        <v>189</v>
      </c>
      <c r="AG146" s="124">
        <v>162</v>
      </c>
      <c r="AH146" s="124">
        <v>345</v>
      </c>
      <c r="AI146" s="124">
        <v>84</v>
      </c>
      <c r="AJ146" s="119"/>
    </row>
    <row r="147" spans="1:36">
      <c r="A147" s="123">
        <v>15</v>
      </c>
      <c r="B147" s="124">
        <v>13</v>
      </c>
      <c r="C147" s="124">
        <v>53</v>
      </c>
      <c r="D147" s="124">
        <v>123</v>
      </c>
      <c r="E147" s="124">
        <v>52</v>
      </c>
      <c r="F147" s="124">
        <v>22</v>
      </c>
      <c r="G147" s="124">
        <v>22</v>
      </c>
      <c r="H147" s="124">
        <v>82</v>
      </c>
      <c r="I147" s="124">
        <v>122</v>
      </c>
      <c r="J147" s="124">
        <v>111</v>
      </c>
      <c r="K147" s="124">
        <v>58</v>
      </c>
      <c r="L147" s="124">
        <v>42</v>
      </c>
      <c r="M147" s="124">
        <v>18</v>
      </c>
      <c r="N147" s="124">
        <v>59</v>
      </c>
      <c r="O147" s="124">
        <v>16</v>
      </c>
      <c r="P147" s="124">
        <v>48</v>
      </c>
      <c r="Q147" s="125"/>
      <c r="R147" s="117"/>
      <c r="S147" s="124">
        <v>15</v>
      </c>
      <c r="T147" s="124">
        <v>4</v>
      </c>
      <c r="U147" s="124">
        <v>6</v>
      </c>
      <c r="V147" s="124">
        <v>2</v>
      </c>
      <c r="W147" s="124">
        <v>0</v>
      </c>
      <c r="X147" s="124">
        <v>0</v>
      </c>
      <c r="Y147" s="124">
        <v>2</v>
      </c>
      <c r="Z147" s="124">
        <v>5</v>
      </c>
      <c r="AA147" s="124">
        <v>0</v>
      </c>
      <c r="AB147" s="124">
        <v>7</v>
      </c>
      <c r="AC147" s="124">
        <v>4</v>
      </c>
      <c r="AD147" s="124">
        <v>3</v>
      </c>
      <c r="AE147" s="124">
        <v>3</v>
      </c>
      <c r="AF147" s="124">
        <v>7</v>
      </c>
      <c r="AG147" s="124">
        <v>0</v>
      </c>
      <c r="AH147" s="124">
        <v>7</v>
      </c>
      <c r="AI147" s="124">
        <v>0</v>
      </c>
      <c r="AJ147" s="119"/>
    </row>
    <row r="148" spans="1:36">
      <c r="A148" s="123">
        <v>16</v>
      </c>
      <c r="B148" s="124">
        <v>2</v>
      </c>
      <c r="C148" s="124">
        <v>15</v>
      </c>
      <c r="D148" s="124">
        <v>13</v>
      </c>
      <c r="E148" s="124">
        <v>1</v>
      </c>
      <c r="F148" s="124">
        <v>0</v>
      </c>
      <c r="G148" s="124">
        <v>0</v>
      </c>
      <c r="H148" s="124">
        <v>0</v>
      </c>
      <c r="I148" s="124">
        <v>2</v>
      </c>
      <c r="J148" s="124">
        <v>2</v>
      </c>
      <c r="K148" s="124">
        <v>0</v>
      </c>
      <c r="L148" s="124">
        <v>2</v>
      </c>
      <c r="M148" s="124">
        <v>0</v>
      </c>
      <c r="N148" s="124">
        <v>3</v>
      </c>
      <c r="O148" s="124">
        <v>1</v>
      </c>
      <c r="P148" s="124">
        <v>6</v>
      </c>
      <c r="Q148" s="125"/>
      <c r="R148" s="117"/>
      <c r="S148" s="124">
        <v>16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19"/>
    </row>
    <row r="149" spans="1:36">
      <c r="A149" s="123">
        <v>17</v>
      </c>
      <c r="B149" s="124">
        <v>0</v>
      </c>
      <c r="C149" s="124">
        <v>0</v>
      </c>
      <c r="D149" s="124">
        <v>1</v>
      </c>
      <c r="E149" s="124">
        <v>0</v>
      </c>
      <c r="F149" s="124">
        <v>0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5"/>
      <c r="R149" s="117"/>
      <c r="S149" s="124">
        <v>17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19"/>
    </row>
    <row r="150" spans="1:36">
      <c r="A150" s="123">
        <v>18</v>
      </c>
      <c r="B150" s="124">
        <v>0</v>
      </c>
      <c r="C150" s="124">
        <v>0</v>
      </c>
      <c r="D150" s="124">
        <v>0</v>
      </c>
      <c r="E150" s="124">
        <v>0</v>
      </c>
      <c r="F150" s="124">
        <v>0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5"/>
      <c r="R150" s="117"/>
      <c r="S150" s="124">
        <v>18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19"/>
    </row>
    <row r="151" spans="1:36">
      <c r="A151" s="123">
        <v>19</v>
      </c>
      <c r="B151" s="124">
        <v>0</v>
      </c>
      <c r="C151" s="124">
        <v>0</v>
      </c>
      <c r="D151" s="124">
        <v>0</v>
      </c>
      <c r="E151" s="124">
        <v>0</v>
      </c>
      <c r="F151" s="124">
        <v>0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5"/>
      <c r="R151" s="117"/>
      <c r="S151" s="124">
        <v>19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19"/>
    </row>
    <row r="152" spans="1:36">
      <c r="A152" s="123">
        <v>20</v>
      </c>
      <c r="B152" s="124">
        <v>0</v>
      </c>
      <c r="C152" s="124">
        <v>0</v>
      </c>
      <c r="D152" s="124">
        <v>0</v>
      </c>
      <c r="E152" s="124">
        <v>0</v>
      </c>
      <c r="F152" s="124">
        <v>0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5"/>
      <c r="R152" s="117"/>
      <c r="S152" s="124">
        <v>20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19"/>
    </row>
    <row r="153" spans="1:36">
      <c r="A153" s="123">
        <v>21</v>
      </c>
      <c r="B153" s="124">
        <v>0</v>
      </c>
      <c r="C153" s="124">
        <v>0</v>
      </c>
      <c r="D153" s="124">
        <v>0</v>
      </c>
      <c r="E153" s="124">
        <v>0</v>
      </c>
      <c r="F153" s="124">
        <v>0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5"/>
      <c r="R153" s="117"/>
      <c r="S153" s="124">
        <v>21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19"/>
    </row>
    <row r="154" spans="1:36" ht="16.5" thickBot="1">
      <c r="A154" s="9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110"/>
      <c r="R154" s="110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91"/>
    </row>
    <row r="155" spans="1:36" ht="31.5">
      <c r="A155" s="126" t="s">
        <v>97</v>
      </c>
      <c r="B155" s="127">
        <f t="shared" ref="B155:P155" si="2">SUMPRODUCT(B144:B153,$A144:$A153)/(SUM(B144:B153))</f>
        <v>13.317073170731707</v>
      </c>
      <c r="C155" s="127">
        <f t="shared" si="2"/>
        <v>13.836559139784946</v>
      </c>
      <c r="D155" s="127">
        <f t="shared" si="2"/>
        <v>14.189690721649484</v>
      </c>
      <c r="E155" s="127">
        <f t="shared" si="2"/>
        <v>13.758904109589041</v>
      </c>
      <c r="F155" s="127">
        <f t="shared" si="2"/>
        <v>13.411467116357505</v>
      </c>
      <c r="G155" s="127">
        <f t="shared" si="2"/>
        <v>13.411467116357505</v>
      </c>
      <c r="H155" s="127">
        <f t="shared" si="2"/>
        <v>14.092948717948717</v>
      </c>
      <c r="I155" s="127">
        <f t="shared" si="2"/>
        <v>14.070796460176991</v>
      </c>
      <c r="J155" s="127">
        <f t="shared" si="2"/>
        <v>13.749363867684478</v>
      </c>
      <c r="K155" s="127">
        <f t="shared" si="2"/>
        <v>13.872950819672131</v>
      </c>
      <c r="L155" s="127">
        <f t="shared" si="2"/>
        <v>13.848404255319149</v>
      </c>
      <c r="M155" s="127">
        <f t="shared" si="2"/>
        <v>13.84873949579832</v>
      </c>
      <c r="N155" s="127">
        <f t="shared" si="2"/>
        <v>14.226495726495726</v>
      </c>
      <c r="O155" s="127">
        <f t="shared" si="2"/>
        <v>13.767313019390581</v>
      </c>
      <c r="P155" s="127">
        <f t="shared" si="2"/>
        <v>14.18954248366013</v>
      </c>
      <c r="Q155" s="128"/>
      <c r="R155" s="128"/>
      <c r="S155" s="129" t="s">
        <v>97</v>
      </c>
      <c r="T155" s="127">
        <f t="shared" ref="T155:AI155" si="3">SUMPRODUCT(T144:T153,$S144:$S153)/(SUM(T144:T153))</f>
        <v>13.277070063694268</v>
      </c>
      <c r="U155" s="127">
        <f t="shared" si="3"/>
        <v>13.342960288808664</v>
      </c>
      <c r="V155" s="127">
        <f t="shared" si="3"/>
        <v>13.286301369863013</v>
      </c>
      <c r="W155" s="127">
        <f t="shared" si="3"/>
        <v>13.15358361774744</v>
      </c>
      <c r="X155" s="127">
        <f t="shared" si="3"/>
        <v>13.324675324675324</v>
      </c>
      <c r="Y155" s="127">
        <f t="shared" si="3"/>
        <v>13.439655172413794</v>
      </c>
      <c r="Z155" s="127">
        <f t="shared" si="3"/>
        <v>13.480902777777779</v>
      </c>
      <c r="AA155" s="127">
        <f t="shared" si="3"/>
        <v>13.081174438687393</v>
      </c>
      <c r="AB155" s="127">
        <f t="shared" si="3"/>
        <v>13.388095238095238</v>
      </c>
      <c r="AC155" s="127">
        <f t="shared" si="3"/>
        <v>13.513651877133105</v>
      </c>
      <c r="AD155" s="127">
        <f t="shared" si="3"/>
        <v>13.405405405405405</v>
      </c>
      <c r="AE155" s="127">
        <f t="shared" si="3"/>
        <v>13.208403361344537</v>
      </c>
      <c r="AF155" s="127">
        <f t="shared" si="3"/>
        <v>13.419512195121952</v>
      </c>
      <c r="AG155" s="127">
        <f t="shared" si="3"/>
        <v>13.18796992481203</v>
      </c>
      <c r="AH155" s="127">
        <f t="shared" si="3"/>
        <v>13.423658872077029</v>
      </c>
      <c r="AI155" s="127">
        <f t="shared" si="3"/>
        <v>13.185714285714285</v>
      </c>
      <c r="AJ155" s="130"/>
    </row>
    <row r="156" spans="1:36" ht="31.5">
      <c r="A156" s="131" t="s">
        <v>98</v>
      </c>
      <c r="B156" s="132">
        <f t="shared" ref="B156:P156" si="4">SUMPRODUCT(B144:B153,($A144:$A153-B155)^2)/(SUM(B144:B153))</f>
        <v>0.49092801903628785</v>
      </c>
      <c r="C156" s="132">
        <f t="shared" si="4"/>
        <v>0.65285697768528161</v>
      </c>
      <c r="D156" s="132">
        <f t="shared" si="4"/>
        <v>0.4753576363056648</v>
      </c>
      <c r="E156" s="132">
        <f t="shared" si="4"/>
        <v>0.36927003190091956</v>
      </c>
      <c r="F156" s="132">
        <f t="shared" si="4"/>
        <v>0.458013530537553</v>
      </c>
      <c r="G156" s="132">
        <f t="shared" si="4"/>
        <v>0.458013530537553</v>
      </c>
      <c r="H156" s="132">
        <f t="shared" si="4"/>
        <v>0.45610412557527941</v>
      </c>
      <c r="I156" s="132">
        <f t="shared" si="4"/>
        <v>0.40560733025295637</v>
      </c>
      <c r="J156" s="132">
        <f t="shared" si="4"/>
        <v>0.56695252154432862</v>
      </c>
      <c r="K156" s="132">
        <f t="shared" si="4"/>
        <v>0.37730112872883637</v>
      </c>
      <c r="L156" s="132">
        <f t="shared" si="4"/>
        <v>0.42648681530104121</v>
      </c>
      <c r="M156" s="132">
        <f t="shared" si="4"/>
        <v>0.30485135230562815</v>
      </c>
      <c r="N156" s="132">
        <f t="shared" si="4"/>
        <v>0.3034005405800278</v>
      </c>
      <c r="O156" s="132">
        <f t="shared" si="4"/>
        <v>0.29488723996899963</v>
      </c>
      <c r="P156" s="132">
        <f t="shared" si="4"/>
        <v>0.68956384296638051</v>
      </c>
      <c r="Q156" s="110"/>
      <c r="R156" s="110"/>
      <c r="S156" s="133" t="s">
        <v>98</v>
      </c>
      <c r="T156" s="132">
        <f t="shared" ref="T156:AI156" si="5">SUMPRODUCT(T144:T153,($A144:$A153-T155)^2)/(SUM(T144:T153))</f>
        <v>0.38820033267069654</v>
      </c>
      <c r="U156" s="132">
        <f t="shared" si="5"/>
        <v>0.42991133295972406</v>
      </c>
      <c r="V156" s="132">
        <f t="shared" si="5"/>
        <v>0.47008632013510981</v>
      </c>
      <c r="W156" s="132">
        <f t="shared" si="5"/>
        <v>0.48153152628452278</v>
      </c>
      <c r="X156" s="132">
        <f t="shared" si="5"/>
        <v>0.36211840107943999</v>
      </c>
      <c r="Y156" s="132">
        <f t="shared" si="5"/>
        <v>0.36704815695600473</v>
      </c>
      <c r="Z156" s="132">
        <f t="shared" si="5"/>
        <v>0.38505196277006171</v>
      </c>
      <c r="AA156" s="132">
        <f t="shared" si="5"/>
        <v>0.43727944970931359</v>
      </c>
      <c r="AB156" s="132">
        <f t="shared" si="5"/>
        <v>0.48509637188208615</v>
      </c>
      <c r="AC156" s="132">
        <f t="shared" si="5"/>
        <v>0.35902864331558904</v>
      </c>
      <c r="AD156" s="132">
        <f t="shared" si="5"/>
        <v>0.36537618699780861</v>
      </c>
      <c r="AE156" s="132">
        <f t="shared" si="5"/>
        <v>0.37001341713155844</v>
      </c>
      <c r="AF156" s="132">
        <f t="shared" si="5"/>
        <v>0.42888756692444968</v>
      </c>
      <c r="AG156" s="132">
        <f t="shared" si="5"/>
        <v>0.38571993894510714</v>
      </c>
      <c r="AH156" s="132">
        <f t="shared" si="5"/>
        <v>0.40373186712555037</v>
      </c>
      <c r="AI156" s="132">
        <f t="shared" si="5"/>
        <v>0.379795918367347</v>
      </c>
      <c r="AJ156" s="134"/>
    </row>
    <row r="157" spans="1:36" ht="16.5" thickBot="1">
      <c r="A157" s="135" t="s">
        <v>99</v>
      </c>
      <c r="B157" s="136">
        <f t="shared" ref="B157:P157" si="6">SQRT(B156)</f>
        <v>0.70066255718162063</v>
      </c>
      <c r="C157" s="136">
        <f t="shared" si="6"/>
        <v>0.80799565449653354</v>
      </c>
      <c r="D157" s="136">
        <f t="shared" si="6"/>
        <v>0.68946184543139499</v>
      </c>
      <c r="E157" s="136">
        <f t="shared" si="6"/>
        <v>0.60767592670840564</v>
      </c>
      <c r="F157" s="136">
        <f t="shared" si="6"/>
        <v>0.67676696915375012</v>
      </c>
      <c r="G157" s="136">
        <f t="shared" si="6"/>
        <v>0.67676696915375012</v>
      </c>
      <c r="H157" s="136">
        <f t="shared" si="6"/>
        <v>0.67535481457918056</v>
      </c>
      <c r="I157" s="136">
        <f t="shared" si="6"/>
        <v>0.63687308802692888</v>
      </c>
      <c r="J157" s="136">
        <f t="shared" si="6"/>
        <v>0.75296249677147176</v>
      </c>
      <c r="K157" s="136">
        <f t="shared" si="6"/>
        <v>0.61424842590668183</v>
      </c>
      <c r="L157" s="136">
        <f t="shared" si="6"/>
        <v>0.65305958020768762</v>
      </c>
      <c r="M157" s="136">
        <f t="shared" si="6"/>
        <v>0.55213345515883039</v>
      </c>
      <c r="N157" s="136">
        <f t="shared" si="6"/>
        <v>0.55081806486355167</v>
      </c>
      <c r="O157" s="136">
        <f t="shared" si="6"/>
        <v>0.5430352106162174</v>
      </c>
      <c r="P157" s="136">
        <f t="shared" si="6"/>
        <v>0.83039980910786615</v>
      </c>
      <c r="Q157" s="137"/>
      <c r="R157" s="137"/>
      <c r="S157" s="138" t="s">
        <v>99</v>
      </c>
      <c r="T157" s="136">
        <f t="shared" ref="T157:AI157" si="7">SQRT(T156)</f>
        <v>0.62305724670426277</v>
      </c>
      <c r="U157" s="136">
        <f t="shared" si="7"/>
        <v>0.6556762409602197</v>
      </c>
      <c r="V157" s="136">
        <f t="shared" si="7"/>
        <v>0.68562841257864293</v>
      </c>
      <c r="W157" s="136">
        <f t="shared" si="7"/>
        <v>0.69392472667035199</v>
      </c>
      <c r="X157" s="136">
        <f t="shared" si="7"/>
        <v>0.6017627448417191</v>
      </c>
      <c r="Y157" s="136">
        <f t="shared" si="7"/>
        <v>0.60584499416600346</v>
      </c>
      <c r="Z157" s="136">
        <f t="shared" si="7"/>
        <v>0.62052555368015405</v>
      </c>
      <c r="AA157" s="136">
        <f t="shared" si="7"/>
        <v>0.66127108640051213</v>
      </c>
      <c r="AB157" s="136">
        <f t="shared" si="7"/>
        <v>0.69648860140140567</v>
      </c>
      <c r="AC157" s="136">
        <f t="shared" si="7"/>
        <v>0.59918998933192225</v>
      </c>
      <c r="AD157" s="136">
        <f t="shared" si="7"/>
        <v>0.60446355307645194</v>
      </c>
      <c r="AE157" s="136">
        <f t="shared" si="7"/>
        <v>0.60828728174404434</v>
      </c>
      <c r="AF157" s="136">
        <f t="shared" si="7"/>
        <v>0.65489508085223058</v>
      </c>
      <c r="AG157" s="136">
        <f t="shared" si="7"/>
        <v>0.62106355467464613</v>
      </c>
      <c r="AH157" s="136">
        <f t="shared" si="7"/>
        <v>0.63539898262867123</v>
      </c>
      <c r="AI157" s="136">
        <f t="shared" si="7"/>
        <v>0.61627584600351404</v>
      </c>
      <c r="AJ157" s="139"/>
    </row>
    <row r="158" spans="1:36">
      <c r="A158" s="11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110"/>
      <c r="R158" s="110"/>
      <c r="S158" s="9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91"/>
    </row>
    <row r="159" spans="1:36">
      <c r="A159" s="11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110"/>
      <c r="R159" s="110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91"/>
    </row>
    <row r="160" spans="1:36">
      <c r="A160" s="115"/>
      <c r="B160" s="366" t="s">
        <v>101</v>
      </c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122"/>
      <c r="R160" s="140"/>
      <c r="S160" s="118"/>
      <c r="T160" s="368" t="s">
        <v>103</v>
      </c>
      <c r="U160" s="368"/>
      <c r="V160" s="368"/>
      <c r="W160" s="368"/>
      <c r="X160" s="368"/>
      <c r="Y160" s="368"/>
      <c r="Z160" s="368"/>
      <c r="AA160" s="368"/>
      <c r="AB160" s="368"/>
      <c r="AC160" s="368"/>
      <c r="AD160" s="368"/>
      <c r="AE160" s="368"/>
      <c r="AF160" s="368"/>
      <c r="AG160" s="368"/>
      <c r="AH160" s="368"/>
      <c r="AI160" s="368"/>
      <c r="AJ160" s="369"/>
    </row>
    <row r="161" spans="1:36">
      <c r="A161" s="141" t="s">
        <v>1</v>
      </c>
      <c r="B161" s="121" t="s">
        <v>4</v>
      </c>
      <c r="C161" s="121" t="s">
        <v>5</v>
      </c>
      <c r="D161" s="121" t="s">
        <v>6</v>
      </c>
      <c r="E161" s="121" t="s">
        <v>7</v>
      </c>
      <c r="F161" s="121" t="s">
        <v>8</v>
      </c>
      <c r="G161" s="121" t="s">
        <v>9</v>
      </c>
      <c r="H161" s="121" t="s">
        <v>10</v>
      </c>
      <c r="I161" s="121" t="s">
        <v>11</v>
      </c>
      <c r="J161" s="121" t="s">
        <v>12</v>
      </c>
      <c r="K161" s="121" t="s">
        <v>13</v>
      </c>
      <c r="L161" s="121" t="s">
        <v>14</v>
      </c>
      <c r="M161" s="121" t="s">
        <v>15</v>
      </c>
      <c r="N161" s="121" t="s">
        <v>16</v>
      </c>
      <c r="O161" s="121" t="s">
        <v>17</v>
      </c>
      <c r="P161" s="121" t="s">
        <v>18</v>
      </c>
      <c r="Q161" s="122"/>
      <c r="R161" s="117"/>
      <c r="S161" s="121" t="s">
        <v>1</v>
      </c>
      <c r="T161" s="121" t="s">
        <v>19</v>
      </c>
      <c r="U161" s="121" t="s">
        <v>20</v>
      </c>
      <c r="V161" s="121" t="s">
        <v>21</v>
      </c>
      <c r="W161" s="121" t="s">
        <v>22</v>
      </c>
      <c r="X161" s="121" t="s">
        <v>23</v>
      </c>
      <c r="Y161" s="121" t="s">
        <v>24</v>
      </c>
      <c r="Z161" s="121" t="s">
        <v>25</v>
      </c>
      <c r="AA161" s="121" t="s">
        <v>26</v>
      </c>
      <c r="AB161" s="121" t="s">
        <v>27</v>
      </c>
      <c r="AC161" s="121" t="s">
        <v>28</v>
      </c>
      <c r="AD161" s="121" t="s">
        <v>29</v>
      </c>
      <c r="AE161" s="121" t="s">
        <v>30</v>
      </c>
      <c r="AF161" s="121" t="s">
        <v>31</v>
      </c>
      <c r="AG161" s="121" t="s">
        <v>32</v>
      </c>
      <c r="AH161" s="121" t="s">
        <v>33</v>
      </c>
      <c r="AI161" s="121" t="s">
        <v>34</v>
      </c>
      <c r="AJ161" s="142" t="s">
        <v>35</v>
      </c>
    </row>
    <row r="162" spans="1:36">
      <c r="A162" s="123">
        <v>12</v>
      </c>
      <c r="B162" s="124">
        <v>0</v>
      </c>
      <c r="C162" s="124">
        <v>0</v>
      </c>
      <c r="D162" s="124">
        <v>0</v>
      </c>
      <c r="E162" s="124">
        <v>1</v>
      </c>
      <c r="F162" s="124">
        <v>0</v>
      </c>
      <c r="G162" s="124">
        <v>0</v>
      </c>
      <c r="H162" s="124">
        <v>0</v>
      </c>
      <c r="I162" s="124">
        <v>0</v>
      </c>
      <c r="J162" s="124">
        <v>0</v>
      </c>
      <c r="K162" s="124">
        <v>0</v>
      </c>
      <c r="L162" s="124">
        <v>0</v>
      </c>
      <c r="M162" s="124">
        <v>1</v>
      </c>
      <c r="N162" s="124">
        <v>0</v>
      </c>
      <c r="O162" s="124">
        <v>0</v>
      </c>
      <c r="P162" s="124">
        <v>1</v>
      </c>
      <c r="Q162" s="125"/>
      <c r="R162" s="117"/>
      <c r="S162" s="124">
        <v>12</v>
      </c>
      <c r="T162" s="124">
        <v>9</v>
      </c>
      <c r="U162" s="124">
        <v>19</v>
      </c>
      <c r="V162" s="124">
        <v>9</v>
      </c>
      <c r="W162" s="124">
        <v>17</v>
      </c>
      <c r="X162" s="124">
        <v>6</v>
      </c>
      <c r="Y162" s="124">
        <v>9</v>
      </c>
      <c r="Z162" s="124">
        <v>18</v>
      </c>
      <c r="AA162" s="124">
        <v>3</v>
      </c>
      <c r="AB162" s="124">
        <v>16</v>
      </c>
      <c r="AC162" s="124">
        <v>5</v>
      </c>
      <c r="AD162" s="124">
        <v>0</v>
      </c>
      <c r="AE162" s="124">
        <v>2</v>
      </c>
      <c r="AF162" s="124">
        <v>0</v>
      </c>
      <c r="AG162" s="124">
        <v>3</v>
      </c>
      <c r="AH162" s="124">
        <v>3</v>
      </c>
      <c r="AI162" s="124">
        <v>0</v>
      </c>
      <c r="AJ162" s="143">
        <v>11</v>
      </c>
    </row>
    <row r="163" spans="1:36">
      <c r="A163" s="123">
        <v>13</v>
      </c>
      <c r="B163" s="124">
        <v>26</v>
      </c>
      <c r="C163" s="124">
        <v>4</v>
      </c>
      <c r="D163" s="124">
        <v>0</v>
      </c>
      <c r="E163" s="124">
        <v>3</v>
      </c>
      <c r="F163" s="124">
        <v>3</v>
      </c>
      <c r="G163" s="124">
        <v>0</v>
      </c>
      <c r="H163" s="124">
        <v>0</v>
      </c>
      <c r="I163" s="124">
        <v>1</v>
      </c>
      <c r="J163" s="124">
        <v>0</v>
      </c>
      <c r="K163" s="124">
        <v>0</v>
      </c>
      <c r="L163" s="124">
        <v>0</v>
      </c>
      <c r="M163" s="124">
        <v>0</v>
      </c>
      <c r="N163" s="124">
        <v>2</v>
      </c>
      <c r="O163" s="124">
        <v>2</v>
      </c>
      <c r="P163" s="124">
        <v>10</v>
      </c>
      <c r="Q163" s="125"/>
      <c r="R163" s="117"/>
      <c r="S163" s="124">
        <v>13</v>
      </c>
      <c r="T163" s="124">
        <v>70</v>
      </c>
      <c r="U163" s="124">
        <v>38</v>
      </c>
      <c r="V163" s="124">
        <v>37</v>
      </c>
      <c r="W163" s="124">
        <v>61</v>
      </c>
      <c r="X163" s="124">
        <v>25</v>
      </c>
      <c r="Y163" s="124">
        <v>69</v>
      </c>
      <c r="Z163" s="124">
        <v>70</v>
      </c>
      <c r="AA163" s="124">
        <v>20</v>
      </c>
      <c r="AB163" s="124">
        <v>93</v>
      </c>
      <c r="AC163" s="124">
        <v>57</v>
      </c>
      <c r="AD163" s="124">
        <v>15</v>
      </c>
      <c r="AE163" s="124">
        <v>18</v>
      </c>
      <c r="AF163" s="124">
        <v>41</v>
      </c>
      <c r="AG163" s="124">
        <v>38</v>
      </c>
      <c r="AH163" s="124">
        <v>98</v>
      </c>
      <c r="AI163" s="124">
        <v>39</v>
      </c>
      <c r="AJ163" s="143">
        <v>59</v>
      </c>
    </row>
    <row r="164" spans="1:36">
      <c r="A164" s="123">
        <v>14</v>
      </c>
      <c r="B164" s="124">
        <v>181</v>
      </c>
      <c r="C164" s="124">
        <v>48</v>
      </c>
      <c r="D164" s="124">
        <v>12</v>
      </c>
      <c r="E164" s="124">
        <v>22</v>
      </c>
      <c r="F164" s="124">
        <v>8</v>
      </c>
      <c r="G164" s="124">
        <v>4</v>
      </c>
      <c r="H164" s="124">
        <v>5</v>
      </c>
      <c r="I164" s="124">
        <v>16</v>
      </c>
      <c r="J164" s="124">
        <v>4</v>
      </c>
      <c r="K164" s="124">
        <v>5</v>
      </c>
      <c r="L164" s="124">
        <v>1</v>
      </c>
      <c r="M164" s="124">
        <v>0</v>
      </c>
      <c r="N164" s="124">
        <v>13</v>
      </c>
      <c r="O164" s="124">
        <v>18</v>
      </c>
      <c r="P164" s="124">
        <v>54</v>
      </c>
      <c r="Q164" s="125"/>
      <c r="R164" s="117"/>
      <c r="S164" s="124">
        <v>14</v>
      </c>
      <c r="T164" s="124">
        <v>40</v>
      </c>
      <c r="U164" s="124">
        <v>17</v>
      </c>
      <c r="V164" s="124">
        <v>4</v>
      </c>
      <c r="W164" s="124">
        <v>115</v>
      </c>
      <c r="X164" s="124">
        <v>29</v>
      </c>
      <c r="Y164" s="124">
        <v>52</v>
      </c>
      <c r="Z164" s="124">
        <v>38</v>
      </c>
      <c r="AA164" s="124">
        <v>53</v>
      </c>
      <c r="AB164" s="124">
        <v>60</v>
      </c>
      <c r="AC164" s="124">
        <v>35</v>
      </c>
      <c r="AD164" s="124">
        <v>61</v>
      </c>
      <c r="AE164" s="124">
        <v>50</v>
      </c>
      <c r="AF164" s="124">
        <v>46</v>
      </c>
      <c r="AG164" s="124">
        <v>57</v>
      </c>
      <c r="AH164" s="124">
        <v>165</v>
      </c>
      <c r="AI164" s="124">
        <v>76</v>
      </c>
      <c r="AJ164" s="143">
        <v>64</v>
      </c>
    </row>
    <row r="165" spans="1:36">
      <c r="A165" s="123">
        <v>15</v>
      </c>
      <c r="B165" s="124">
        <v>338</v>
      </c>
      <c r="C165" s="124">
        <v>213</v>
      </c>
      <c r="D165" s="124">
        <v>137</v>
      </c>
      <c r="E165" s="124">
        <v>332</v>
      </c>
      <c r="F165" s="124">
        <v>307</v>
      </c>
      <c r="G165" s="124">
        <v>104</v>
      </c>
      <c r="H165" s="124">
        <v>69</v>
      </c>
      <c r="I165" s="124">
        <v>42</v>
      </c>
      <c r="J165" s="124">
        <v>24</v>
      </c>
      <c r="K165" s="124">
        <v>76</v>
      </c>
      <c r="L165" s="124">
        <v>7</v>
      </c>
      <c r="M165" s="124">
        <v>4</v>
      </c>
      <c r="N165" s="124">
        <v>74</v>
      </c>
      <c r="O165" s="124">
        <v>122</v>
      </c>
      <c r="P165" s="124">
        <v>260</v>
      </c>
      <c r="Q165" s="125"/>
      <c r="R165" s="117"/>
      <c r="S165" s="124">
        <v>15</v>
      </c>
      <c r="T165" s="124">
        <v>0</v>
      </c>
      <c r="U165" s="124">
        <v>1</v>
      </c>
      <c r="V165" s="124">
        <v>1</v>
      </c>
      <c r="W165" s="124">
        <v>23</v>
      </c>
      <c r="X165" s="124">
        <v>4</v>
      </c>
      <c r="Y165" s="124">
        <v>6</v>
      </c>
      <c r="Z165" s="124">
        <v>4</v>
      </c>
      <c r="AA165" s="124">
        <v>4</v>
      </c>
      <c r="AB165" s="124">
        <v>3</v>
      </c>
      <c r="AC165" s="124">
        <v>3</v>
      </c>
      <c r="AD165" s="124">
        <v>12</v>
      </c>
      <c r="AE165" s="124">
        <v>5</v>
      </c>
      <c r="AF165" s="124">
        <v>7</v>
      </c>
      <c r="AG165" s="124">
        <v>2</v>
      </c>
      <c r="AH165" s="124">
        <v>9</v>
      </c>
      <c r="AI165" s="124">
        <v>7</v>
      </c>
      <c r="AJ165" s="143">
        <v>17</v>
      </c>
    </row>
    <row r="166" spans="1:36">
      <c r="A166" s="123">
        <v>16</v>
      </c>
      <c r="B166" s="124">
        <v>99</v>
      </c>
      <c r="C166" s="124">
        <v>112</v>
      </c>
      <c r="D166" s="124">
        <v>303</v>
      </c>
      <c r="E166" s="124">
        <v>957</v>
      </c>
      <c r="F166" s="124">
        <v>492</v>
      </c>
      <c r="G166" s="124">
        <v>1098</v>
      </c>
      <c r="H166" s="124">
        <v>122</v>
      </c>
      <c r="I166" s="124">
        <v>56</v>
      </c>
      <c r="J166" s="124">
        <v>31</v>
      </c>
      <c r="K166" s="124">
        <v>263</v>
      </c>
      <c r="L166" s="124">
        <v>48</v>
      </c>
      <c r="M166" s="124">
        <v>48</v>
      </c>
      <c r="N166" s="124">
        <v>286</v>
      </c>
      <c r="O166" s="124">
        <v>249</v>
      </c>
      <c r="P166" s="124">
        <v>287</v>
      </c>
      <c r="Q166" s="125"/>
      <c r="R166" s="117"/>
      <c r="S166" s="124">
        <v>16</v>
      </c>
      <c r="T166" s="124">
        <v>0</v>
      </c>
      <c r="U166" s="124">
        <v>2</v>
      </c>
      <c r="V166" s="124">
        <v>1</v>
      </c>
      <c r="W166" s="124">
        <v>2</v>
      </c>
      <c r="X166" s="124">
        <v>1</v>
      </c>
      <c r="Y166" s="124">
        <v>3</v>
      </c>
      <c r="Z166" s="124">
        <v>3</v>
      </c>
      <c r="AA166" s="124">
        <v>0</v>
      </c>
      <c r="AB166" s="124">
        <v>0</v>
      </c>
      <c r="AC166" s="124">
        <v>1</v>
      </c>
      <c r="AD166" s="124">
        <v>1</v>
      </c>
      <c r="AE166" s="124">
        <v>2</v>
      </c>
      <c r="AF166" s="124">
        <v>0</v>
      </c>
      <c r="AG166" s="124">
        <v>0</v>
      </c>
      <c r="AH166" s="124">
        <v>4</v>
      </c>
      <c r="AI166" s="124">
        <v>1</v>
      </c>
      <c r="AJ166" s="143">
        <v>5</v>
      </c>
    </row>
    <row r="167" spans="1:36">
      <c r="A167" s="123">
        <v>17</v>
      </c>
      <c r="B167" s="124">
        <v>7</v>
      </c>
      <c r="C167" s="124">
        <v>9</v>
      </c>
      <c r="D167" s="124">
        <v>281</v>
      </c>
      <c r="E167" s="124">
        <v>116</v>
      </c>
      <c r="F167" s="124">
        <v>15</v>
      </c>
      <c r="G167" s="124">
        <v>246</v>
      </c>
      <c r="H167" s="124">
        <v>0</v>
      </c>
      <c r="I167" s="124">
        <v>8</v>
      </c>
      <c r="J167" s="124">
        <v>2</v>
      </c>
      <c r="K167" s="124">
        <v>14</v>
      </c>
      <c r="L167" s="124">
        <v>21</v>
      </c>
      <c r="M167" s="124">
        <v>15</v>
      </c>
      <c r="N167" s="124">
        <v>131</v>
      </c>
      <c r="O167" s="124">
        <v>95</v>
      </c>
      <c r="P167" s="124">
        <v>12</v>
      </c>
      <c r="Q167" s="125"/>
      <c r="R167" s="117"/>
      <c r="S167" s="124">
        <v>17</v>
      </c>
      <c r="T167" s="124">
        <v>0</v>
      </c>
      <c r="U167" s="124">
        <v>3</v>
      </c>
      <c r="V167" s="124">
        <v>0</v>
      </c>
      <c r="W167" s="124">
        <v>0</v>
      </c>
      <c r="X167" s="124">
        <v>0</v>
      </c>
      <c r="Y167" s="124">
        <v>1</v>
      </c>
      <c r="Z167" s="124">
        <v>0</v>
      </c>
      <c r="AA167" s="124">
        <v>0</v>
      </c>
      <c r="AB167" s="124">
        <v>0</v>
      </c>
      <c r="AC167" s="124">
        <v>1</v>
      </c>
      <c r="AD167" s="124">
        <v>0</v>
      </c>
      <c r="AE167" s="124">
        <v>0</v>
      </c>
      <c r="AF167" s="124">
        <v>0</v>
      </c>
      <c r="AG167" s="124">
        <v>0</v>
      </c>
      <c r="AH167" s="124">
        <v>0</v>
      </c>
      <c r="AI167" s="124">
        <v>0</v>
      </c>
      <c r="AJ167" s="143">
        <v>1</v>
      </c>
    </row>
    <row r="168" spans="1:36">
      <c r="A168" s="123">
        <v>18</v>
      </c>
      <c r="B168" s="124">
        <v>1</v>
      </c>
      <c r="C168" s="124">
        <v>0</v>
      </c>
      <c r="D168" s="124">
        <v>129</v>
      </c>
      <c r="E168" s="124">
        <v>0</v>
      </c>
      <c r="F168" s="124">
        <v>0</v>
      </c>
      <c r="G168" s="124">
        <v>1</v>
      </c>
      <c r="H168" s="124">
        <v>0</v>
      </c>
      <c r="I168" s="124">
        <v>1</v>
      </c>
      <c r="J168" s="124">
        <v>0</v>
      </c>
      <c r="K168" s="124">
        <v>0</v>
      </c>
      <c r="L168" s="124">
        <v>0</v>
      </c>
      <c r="M168" s="124">
        <v>0</v>
      </c>
      <c r="N168" s="124">
        <v>2</v>
      </c>
      <c r="O168" s="124">
        <v>0</v>
      </c>
      <c r="P168" s="124">
        <v>0</v>
      </c>
      <c r="Q168" s="125"/>
      <c r="R168" s="117"/>
      <c r="S168" s="124">
        <v>18</v>
      </c>
      <c r="T168" s="124">
        <v>0</v>
      </c>
      <c r="U168" s="124">
        <v>5</v>
      </c>
      <c r="V168" s="124">
        <v>0</v>
      </c>
      <c r="W168" s="124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24">
        <v>0</v>
      </c>
      <c r="AH168" s="124">
        <v>0</v>
      </c>
      <c r="AI168" s="124">
        <v>0</v>
      </c>
      <c r="AJ168" s="143">
        <v>0</v>
      </c>
    </row>
    <row r="169" spans="1:36">
      <c r="A169" s="123">
        <v>19</v>
      </c>
      <c r="B169" s="124">
        <v>0</v>
      </c>
      <c r="C169" s="124">
        <v>0</v>
      </c>
      <c r="D169" s="124">
        <v>16</v>
      </c>
      <c r="E169" s="124">
        <v>0</v>
      </c>
      <c r="F169" s="124">
        <v>0</v>
      </c>
      <c r="G169" s="124">
        <v>0</v>
      </c>
      <c r="H169" s="124">
        <v>0</v>
      </c>
      <c r="I169" s="124">
        <v>0</v>
      </c>
      <c r="J169" s="124">
        <v>0</v>
      </c>
      <c r="K169" s="124">
        <v>0</v>
      </c>
      <c r="L169" s="124">
        <v>0</v>
      </c>
      <c r="M169" s="124">
        <v>0</v>
      </c>
      <c r="N169" s="124">
        <v>0</v>
      </c>
      <c r="O169" s="124">
        <v>0</v>
      </c>
      <c r="P169" s="124">
        <v>0</v>
      </c>
      <c r="Q169" s="125"/>
      <c r="R169" s="117"/>
      <c r="S169" s="124">
        <v>19</v>
      </c>
      <c r="T169" s="124">
        <v>0</v>
      </c>
      <c r="U169" s="124">
        <v>2</v>
      </c>
      <c r="V169" s="124">
        <v>0</v>
      </c>
      <c r="W169" s="124">
        <v>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24">
        <v>0</v>
      </c>
      <c r="AH169" s="124">
        <v>0</v>
      </c>
      <c r="AI169" s="124">
        <v>0</v>
      </c>
      <c r="AJ169" s="143">
        <v>1</v>
      </c>
    </row>
    <row r="170" spans="1:36">
      <c r="A170" s="123">
        <v>20</v>
      </c>
      <c r="B170" s="124">
        <v>0</v>
      </c>
      <c r="C170" s="124">
        <v>0</v>
      </c>
      <c r="D170" s="124">
        <v>6</v>
      </c>
      <c r="E170" s="124">
        <v>0</v>
      </c>
      <c r="F170" s="124">
        <v>0</v>
      </c>
      <c r="G170" s="124">
        <v>0</v>
      </c>
      <c r="H170" s="124">
        <v>0</v>
      </c>
      <c r="I170" s="124">
        <v>0</v>
      </c>
      <c r="J170" s="124">
        <v>0</v>
      </c>
      <c r="K170" s="124">
        <v>0</v>
      </c>
      <c r="L170" s="124">
        <v>0</v>
      </c>
      <c r="M170" s="124">
        <v>0</v>
      </c>
      <c r="N170" s="124">
        <v>0</v>
      </c>
      <c r="O170" s="124">
        <v>0</v>
      </c>
      <c r="P170" s="124">
        <v>0</v>
      </c>
      <c r="Q170" s="125"/>
      <c r="R170" s="117"/>
      <c r="S170" s="124">
        <v>20</v>
      </c>
      <c r="T170" s="124">
        <v>0</v>
      </c>
      <c r="U170" s="124">
        <v>0</v>
      </c>
      <c r="V170" s="124">
        <v>0</v>
      </c>
      <c r="W170" s="124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24">
        <v>0</v>
      </c>
      <c r="AH170" s="124">
        <v>0</v>
      </c>
      <c r="AI170" s="124">
        <v>0</v>
      </c>
      <c r="AJ170" s="143">
        <v>0</v>
      </c>
    </row>
    <row r="171" spans="1:36">
      <c r="A171" s="123">
        <v>21</v>
      </c>
      <c r="B171" s="124">
        <v>0</v>
      </c>
      <c r="C171" s="124">
        <v>0</v>
      </c>
      <c r="D171" s="124">
        <v>2</v>
      </c>
      <c r="E171" s="124">
        <v>0</v>
      </c>
      <c r="F171" s="124">
        <v>0</v>
      </c>
      <c r="G171" s="124">
        <v>0</v>
      </c>
      <c r="H171" s="124">
        <v>0</v>
      </c>
      <c r="I171" s="124">
        <v>0</v>
      </c>
      <c r="J171" s="124">
        <v>0</v>
      </c>
      <c r="K171" s="124">
        <v>0</v>
      </c>
      <c r="L171" s="124">
        <v>0</v>
      </c>
      <c r="M171" s="124">
        <v>0</v>
      </c>
      <c r="N171" s="124">
        <v>0</v>
      </c>
      <c r="O171" s="124">
        <v>0</v>
      </c>
      <c r="P171" s="124">
        <v>0</v>
      </c>
      <c r="Q171" s="125"/>
      <c r="R171" s="117"/>
      <c r="S171" s="124">
        <v>21</v>
      </c>
      <c r="T171" s="124">
        <v>0</v>
      </c>
      <c r="U171" s="124">
        <v>0</v>
      </c>
      <c r="V171" s="124">
        <v>0</v>
      </c>
      <c r="W171" s="124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1</v>
      </c>
      <c r="AG171" s="124">
        <v>0</v>
      </c>
      <c r="AH171" s="124">
        <v>0</v>
      </c>
      <c r="AI171" s="124">
        <v>0</v>
      </c>
      <c r="AJ171" s="143">
        <v>1</v>
      </c>
    </row>
    <row r="172" spans="1:36" ht="16.5" thickBot="1">
      <c r="A172" s="9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110"/>
      <c r="R172" s="110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91"/>
    </row>
    <row r="173" spans="1:36" ht="31.5">
      <c r="A173" s="126" t="s">
        <v>97</v>
      </c>
      <c r="B173" s="127">
        <f t="shared" ref="B173:P173" si="8">SUMPRODUCT(B162:B171,$A162:$A171)/(SUM(B162:B171))</f>
        <v>14.820552147239264</v>
      </c>
      <c r="C173" s="127">
        <f t="shared" si="8"/>
        <v>15.191709844559586</v>
      </c>
      <c r="D173" s="127">
        <f t="shared" si="8"/>
        <v>16.519187358916479</v>
      </c>
      <c r="E173" s="127">
        <f t="shared" si="8"/>
        <v>15.809224318658281</v>
      </c>
      <c r="F173" s="127">
        <f t="shared" si="8"/>
        <v>15.615757575757575</v>
      </c>
      <c r="G173" s="127">
        <f t="shared" si="8"/>
        <v>16.093599449415002</v>
      </c>
      <c r="H173" s="127">
        <f t="shared" si="8"/>
        <v>15.596938775510203</v>
      </c>
      <c r="I173" s="127">
        <f t="shared" si="8"/>
        <v>15.459677419354838</v>
      </c>
      <c r="J173" s="127">
        <f t="shared" si="8"/>
        <v>15.508196721311476</v>
      </c>
      <c r="K173" s="127">
        <f t="shared" si="8"/>
        <v>15.798882681564246</v>
      </c>
      <c r="L173" s="127">
        <f t="shared" si="8"/>
        <v>16.155844155844157</v>
      </c>
      <c r="M173" s="127">
        <f t="shared" si="8"/>
        <v>16.102941176470587</v>
      </c>
      <c r="N173" s="127">
        <f t="shared" si="8"/>
        <v>16.05708661417323</v>
      </c>
      <c r="O173" s="127">
        <f t="shared" si="8"/>
        <v>15.858024691358025</v>
      </c>
      <c r="P173" s="127">
        <f t="shared" si="8"/>
        <v>15.375</v>
      </c>
      <c r="Q173" s="128"/>
      <c r="R173" s="128"/>
      <c r="S173" s="129" t="s">
        <v>97</v>
      </c>
      <c r="T173" s="127">
        <f t="shared" ref="T173:AJ173" si="9">SUMPRODUCT(T162:T171,$S162:$S171)/(SUM(T162:T171))</f>
        <v>13.260504201680673</v>
      </c>
      <c r="U173" s="127">
        <f t="shared" si="9"/>
        <v>13.632183908045977</v>
      </c>
      <c r="V173" s="127">
        <f t="shared" si="9"/>
        <v>13</v>
      </c>
      <c r="W173" s="127">
        <f t="shared" si="9"/>
        <v>13.688073394495413</v>
      </c>
      <c r="X173" s="127">
        <f t="shared" si="9"/>
        <v>13.523076923076923</v>
      </c>
      <c r="Y173" s="127">
        <f t="shared" si="9"/>
        <v>13.485714285714286</v>
      </c>
      <c r="Z173" s="127">
        <f t="shared" si="9"/>
        <v>13.278195488721805</v>
      </c>
      <c r="AA173" s="127">
        <f t="shared" si="9"/>
        <v>13.725</v>
      </c>
      <c r="AB173" s="127">
        <f t="shared" si="9"/>
        <v>13.290697674418604</v>
      </c>
      <c r="AC173" s="127">
        <f t="shared" si="9"/>
        <v>13.421568627450981</v>
      </c>
      <c r="AD173" s="127">
        <f t="shared" si="9"/>
        <v>13.988764044943821</v>
      </c>
      <c r="AE173" s="127">
        <f t="shared" si="9"/>
        <v>13.831168831168831</v>
      </c>
      <c r="AF173" s="127">
        <f t="shared" si="9"/>
        <v>13.715789473684211</v>
      </c>
      <c r="AG173" s="127">
        <f t="shared" si="9"/>
        <v>13.58</v>
      </c>
      <c r="AH173" s="127">
        <f t="shared" si="9"/>
        <v>13.688172043010752</v>
      </c>
      <c r="AI173" s="127">
        <f t="shared" si="9"/>
        <v>13.75609756097561</v>
      </c>
      <c r="AJ173" s="130">
        <f t="shared" si="9"/>
        <v>13.754716981132075</v>
      </c>
    </row>
    <row r="174" spans="1:36" ht="31.5">
      <c r="A174" s="131" t="s">
        <v>98</v>
      </c>
      <c r="B174" s="132">
        <f t="shared" ref="B174:P174" si="10">SUMPRODUCT(B162:B171,($A162:$A171-B173)^2)/(SUM(B162:B171))</f>
        <v>0.61350398961195385</v>
      </c>
      <c r="C174" s="132">
        <f t="shared" si="10"/>
        <v>0.5124701334264008</v>
      </c>
      <c r="D174" s="132">
        <f t="shared" si="10"/>
        <v>1.1661104005625504</v>
      </c>
      <c r="E174" s="132">
        <f t="shared" si="10"/>
        <v>0.36821679873774332</v>
      </c>
      <c r="F174" s="132">
        <f t="shared" si="10"/>
        <v>0.3141759412304867</v>
      </c>
      <c r="G174" s="132">
        <f t="shared" si="10"/>
        <v>0.24588470397767345</v>
      </c>
      <c r="H174" s="132">
        <f t="shared" si="10"/>
        <v>0.29162328196584758</v>
      </c>
      <c r="I174" s="132">
        <f t="shared" si="10"/>
        <v>0.73224505723204991</v>
      </c>
      <c r="J174" s="132">
        <f t="shared" si="10"/>
        <v>0.4466541252351518</v>
      </c>
      <c r="K174" s="132">
        <f t="shared" si="10"/>
        <v>0.2668143940576137</v>
      </c>
      <c r="L174" s="132">
        <f t="shared" si="10"/>
        <v>0.39129701467363803</v>
      </c>
      <c r="M174" s="132">
        <f t="shared" si="10"/>
        <v>0.50410899653979246</v>
      </c>
      <c r="N174" s="132">
        <f t="shared" si="10"/>
        <v>0.55382773265546525</v>
      </c>
      <c r="O174" s="132">
        <f t="shared" si="10"/>
        <v>0.61153025453436982</v>
      </c>
      <c r="P174" s="132">
        <f t="shared" si="10"/>
        <v>0.56129807692307687</v>
      </c>
      <c r="Q174" s="110"/>
      <c r="R174" s="110"/>
      <c r="S174" s="133" t="s">
        <v>98</v>
      </c>
      <c r="T174" s="132">
        <f t="shared" ref="T174:AJ174" si="11">SUMPRODUCT(T162:T171,($A162:$A171-T173)^2)/(SUM(T162:T171))</f>
        <v>0.34390226678906854</v>
      </c>
      <c r="U174" s="132">
        <f t="shared" si="11"/>
        <v>3.0831021270973711</v>
      </c>
      <c r="V174" s="132">
        <f t="shared" si="11"/>
        <v>0.5</v>
      </c>
      <c r="W174" s="132">
        <f t="shared" si="11"/>
        <v>0.63664674690682599</v>
      </c>
      <c r="X174" s="132">
        <f t="shared" si="11"/>
        <v>0.64946745562130193</v>
      </c>
      <c r="Y174" s="132">
        <f t="shared" si="11"/>
        <v>0.67836734693877565</v>
      </c>
      <c r="Z174" s="132">
        <f t="shared" si="11"/>
        <v>0.66696817231047545</v>
      </c>
      <c r="AA174" s="132">
        <f t="shared" si="11"/>
        <v>0.37437500000000001</v>
      </c>
      <c r="AB174" s="132">
        <f t="shared" si="11"/>
        <v>0.42712276906435914</v>
      </c>
      <c r="AC174" s="132">
        <f t="shared" si="11"/>
        <v>0.57718185313341019</v>
      </c>
      <c r="AD174" s="132">
        <f t="shared" si="11"/>
        <v>0.34818836005554854</v>
      </c>
      <c r="AE174" s="132">
        <f t="shared" si="11"/>
        <v>0.47798954292460782</v>
      </c>
      <c r="AF174" s="132">
        <f t="shared" si="11"/>
        <v>0.9402770083102493</v>
      </c>
      <c r="AG174" s="132">
        <f t="shared" si="11"/>
        <v>0.34360000000000002</v>
      </c>
      <c r="AH174" s="132">
        <f t="shared" si="11"/>
        <v>0.38663429298184765</v>
      </c>
      <c r="AI174" s="132">
        <f t="shared" si="11"/>
        <v>0.34701566527860406</v>
      </c>
      <c r="AJ174" s="134">
        <f t="shared" si="11"/>
        <v>1.3423519639254777</v>
      </c>
    </row>
    <row r="175" spans="1:36" ht="16.5" thickBot="1">
      <c r="A175" s="135" t="s">
        <v>99</v>
      </c>
      <c r="B175" s="136">
        <f t="shared" ref="B175:P175" si="12">SQRT(B174)</f>
        <v>0.78326495492390946</v>
      </c>
      <c r="C175" s="136">
        <f t="shared" si="12"/>
        <v>0.71587019314006972</v>
      </c>
      <c r="D175" s="136">
        <f t="shared" si="12"/>
        <v>1.0798659178632088</v>
      </c>
      <c r="E175" s="136">
        <f t="shared" si="12"/>
        <v>0.60680870028184608</v>
      </c>
      <c r="F175" s="136">
        <f t="shared" si="12"/>
        <v>0.56051399735464835</v>
      </c>
      <c r="G175" s="136">
        <f t="shared" si="12"/>
        <v>0.49586762747498797</v>
      </c>
      <c r="H175" s="136">
        <f t="shared" si="12"/>
        <v>0.54002155694550524</v>
      </c>
      <c r="I175" s="136">
        <f t="shared" si="12"/>
        <v>0.85571318631422877</v>
      </c>
      <c r="J175" s="136">
        <f t="shared" si="12"/>
        <v>0.66832187247998387</v>
      </c>
      <c r="K175" s="136">
        <f t="shared" si="12"/>
        <v>0.51654079612128767</v>
      </c>
      <c r="L175" s="136">
        <f t="shared" si="12"/>
        <v>0.6255373807164829</v>
      </c>
      <c r="M175" s="136">
        <f t="shared" si="12"/>
        <v>0.71000633556313597</v>
      </c>
      <c r="N175" s="136">
        <f t="shared" si="12"/>
        <v>0.74419603106672461</v>
      </c>
      <c r="O175" s="136">
        <f t="shared" si="12"/>
        <v>0.78200399905267093</v>
      </c>
      <c r="P175" s="136">
        <f t="shared" si="12"/>
        <v>0.74919828945551981</v>
      </c>
      <c r="Q175" s="137"/>
      <c r="R175" s="137"/>
      <c r="S175" s="138" t="s">
        <v>99</v>
      </c>
      <c r="T175" s="136">
        <f t="shared" ref="T175:AJ175" si="13">SQRT(T174)</f>
        <v>0.58643180915522353</v>
      </c>
      <c r="U175" s="136">
        <f t="shared" si="13"/>
        <v>1.7558764555336377</v>
      </c>
      <c r="V175" s="136">
        <f t="shared" si="13"/>
        <v>0.70710678118654757</v>
      </c>
      <c r="W175" s="136">
        <f t="shared" si="13"/>
        <v>0.79790146440950083</v>
      </c>
      <c r="X175" s="136">
        <f t="shared" si="13"/>
        <v>0.80589543715131051</v>
      </c>
      <c r="Y175" s="136">
        <f t="shared" si="13"/>
        <v>0.82363058887997576</v>
      </c>
      <c r="Z175" s="136">
        <f t="shared" si="13"/>
        <v>0.81668119380237691</v>
      </c>
      <c r="AA175" s="136">
        <f t="shared" si="13"/>
        <v>0.61186191252602085</v>
      </c>
      <c r="AB175" s="136">
        <f t="shared" si="13"/>
        <v>0.65354630215797194</v>
      </c>
      <c r="AC175" s="136">
        <f t="shared" si="13"/>
        <v>0.75972485357095576</v>
      </c>
      <c r="AD175" s="136">
        <f t="shared" si="13"/>
        <v>0.59007487665172509</v>
      </c>
      <c r="AE175" s="136">
        <f t="shared" si="13"/>
        <v>0.69136787814057998</v>
      </c>
      <c r="AF175" s="136">
        <f t="shared" si="13"/>
        <v>0.96967881708854986</v>
      </c>
      <c r="AG175" s="136">
        <f t="shared" si="13"/>
        <v>0.58617403559011383</v>
      </c>
      <c r="AH175" s="136">
        <f t="shared" si="13"/>
        <v>0.62179923848606289</v>
      </c>
      <c r="AI175" s="136">
        <f t="shared" si="13"/>
        <v>0.58908035553615612</v>
      </c>
      <c r="AJ175" s="139">
        <f t="shared" si="13"/>
        <v>1.1585991385830898</v>
      </c>
    </row>
    <row r="176" spans="1:36">
      <c r="A176" s="9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110"/>
      <c r="R176" s="110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91"/>
    </row>
    <row r="177" spans="1:36">
      <c r="A177" s="9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110"/>
      <c r="R177" s="110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91"/>
    </row>
    <row r="178" spans="1:36">
      <c r="A178" s="115"/>
      <c r="B178" s="366" t="s">
        <v>102</v>
      </c>
      <c r="C178" s="366"/>
      <c r="D178" s="366"/>
      <c r="E178" s="366"/>
      <c r="F178" s="366"/>
      <c r="G178" s="366"/>
      <c r="H178" s="366"/>
      <c r="I178" s="366"/>
      <c r="J178" s="366"/>
      <c r="K178" s="366"/>
      <c r="L178" s="366"/>
      <c r="M178" s="366"/>
      <c r="N178" s="366"/>
      <c r="O178" s="366"/>
      <c r="P178" s="366"/>
      <c r="Q178" s="122"/>
      <c r="R178" s="117"/>
      <c r="S178" s="118"/>
      <c r="T178" s="367" t="s">
        <v>104</v>
      </c>
      <c r="U178" s="367"/>
      <c r="V178" s="367"/>
      <c r="W178" s="367"/>
      <c r="X178" s="367"/>
      <c r="Y178" s="367"/>
      <c r="Z178" s="367"/>
      <c r="AA178" s="367"/>
      <c r="AB178" s="367"/>
      <c r="AC178" s="367"/>
      <c r="AD178" s="367"/>
      <c r="AE178" s="367"/>
      <c r="AF178" s="367"/>
      <c r="AG178" s="367"/>
      <c r="AH178" s="367"/>
      <c r="AI178" s="118"/>
      <c r="AJ178" s="119"/>
    </row>
    <row r="179" spans="1:36">
      <c r="A179" s="120" t="s">
        <v>1</v>
      </c>
      <c r="B179" s="121" t="s">
        <v>82</v>
      </c>
      <c r="C179" s="121" t="s">
        <v>83</v>
      </c>
      <c r="D179" s="121" t="s">
        <v>84</v>
      </c>
      <c r="E179" s="121" t="s">
        <v>85</v>
      </c>
      <c r="F179" s="121" t="s">
        <v>86</v>
      </c>
      <c r="G179" s="121" t="s">
        <v>87</v>
      </c>
      <c r="H179" s="121" t="s">
        <v>88</v>
      </c>
      <c r="I179" s="121" t="s">
        <v>89</v>
      </c>
      <c r="J179" s="121" t="s">
        <v>90</v>
      </c>
      <c r="K179" s="121" t="s">
        <v>91</v>
      </c>
      <c r="L179" s="121" t="s">
        <v>92</v>
      </c>
      <c r="M179" s="121" t="s">
        <v>93</v>
      </c>
      <c r="N179" s="121" t="s">
        <v>94</v>
      </c>
      <c r="O179" s="121" t="s">
        <v>95</v>
      </c>
      <c r="P179" s="121" t="s">
        <v>96</v>
      </c>
      <c r="Q179" s="122"/>
      <c r="R179" s="117"/>
      <c r="S179" s="121" t="s">
        <v>1</v>
      </c>
      <c r="T179" s="121" t="s">
        <v>67</v>
      </c>
      <c r="U179" s="121" t="s">
        <v>68</v>
      </c>
      <c r="V179" s="121" t="s">
        <v>69</v>
      </c>
      <c r="W179" s="121" t="s">
        <v>70</v>
      </c>
      <c r="X179" s="121" t="s">
        <v>71</v>
      </c>
      <c r="Y179" s="121" t="s">
        <v>72</v>
      </c>
      <c r="Z179" s="121" t="s">
        <v>73</v>
      </c>
      <c r="AA179" s="121" t="s">
        <v>74</v>
      </c>
      <c r="AB179" s="121" t="s">
        <v>75</v>
      </c>
      <c r="AC179" s="121" t="s">
        <v>76</v>
      </c>
      <c r="AD179" s="121" t="s">
        <v>77</v>
      </c>
      <c r="AE179" s="121" t="s">
        <v>78</v>
      </c>
      <c r="AF179" s="121" t="s">
        <v>79</v>
      </c>
      <c r="AG179" s="121" t="s">
        <v>80</v>
      </c>
      <c r="AH179" s="121" t="s">
        <v>81</v>
      </c>
      <c r="AI179" s="118"/>
      <c r="AJ179" s="119"/>
    </row>
    <row r="180" spans="1:36">
      <c r="A180" s="123">
        <v>12</v>
      </c>
      <c r="B180" s="124">
        <v>0</v>
      </c>
      <c r="C180" s="124">
        <v>0</v>
      </c>
      <c r="D180" s="124">
        <v>0</v>
      </c>
      <c r="E180" s="124">
        <v>0</v>
      </c>
      <c r="F180" s="124">
        <v>0</v>
      </c>
      <c r="G180" s="124">
        <v>0</v>
      </c>
      <c r="H180" s="124">
        <v>0</v>
      </c>
      <c r="I180" s="124">
        <v>1</v>
      </c>
      <c r="J180" s="124">
        <v>0</v>
      </c>
      <c r="K180" s="124">
        <v>0</v>
      </c>
      <c r="L180" s="124">
        <v>0</v>
      </c>
      <c r="M180" s="124">
        <v>0</v>
      </c>
      <c r="N180" s="124">
        <v>0</v>
      </c>
      <c r="O180" s="124">
        <v>0</v>
      </c>
      <c r="P180" s="124">
        <v>0</v>
      </c>
      <c r="Q180" s="125"/>
      <c r="R180" s="117"/>
      <c r="S180" s="124">
        <v>12</v>
      </c>
      <c r="T180" s="124">
        <v>0</v>
      </c>
      <c r="U180" s="124">
        <v>0</v>
      </c>
      <c r="V180" s="124">
        <v>2</v>
      </c>
      <c r="W180" s="124">
        <v>0</v>
      </c>
      <c r="X180" s="124">
        <v>0</v>
      </c>
      <c r="Y180" s="124">
        <v>3</v>
      </c>
      <c r="Z180" s="124">
        <v>5</v>
      </c>
      <c r="AA180" s="124">
        <v>3</v>
      </c>
      <c r="AB180" s="124">
        <v>1</v>
      </c>
      <c r="AC180" s="124">
        <v>11</v>
      </c>
      <c r="AD180" s="124">
        <v>6</v>
      </c>
      <c r="AE180" s="124">
        <v>1</v>
      </c>
      <c r="AF180" s="124">
        <v>1</v>
      </c>
      <c r="AG180" s="124">
        <v>1</v>
      </c>
      <c r="AH180" s="124">
        <v>0</v>
      </c>
      <c r="AI180" s="118"/>
      <c r="AJ180" s="119"/>
    </row>
    <row r="181" spans="1:36">
      <c r="A181" s="123">
        <v>13</v>
      </c>
      <c r="B181" s="124">
        <v>1</v>
      </c>
      <c r="C181" s="124">
        <v>0</v>
      </c>
      <c r="D181" s="124">
        <v>0</v>
      </c>
      <c r="E181" s="124">
        <v>0</v>
      </c>
      <c r="F181" s="124">
        <v>2</v>
      </c>
      <c r="G181" s="124">
        <v>0</v>
      </c>
      <c r="H181" s="124">
        <v>2</v>
      </c>
      <c r="I181" s="124">
        <v>4</v>
      </c>
      <c r="J181" s="124">
        <v>1</v>
      </c>
      <c r="K181" s="124">
        <v>1</v>
      </c>
      <c r="L181" s="124">
        <v>0</v>
      </c>
      <c r="M181" s="124">
        <v>0</v>
      </c>
      <c r="N181" s="124">
        <v>1</v>
      </c>
      <c r="O181" s="124">
        <v>8</v>
      </c>
      <c r="P181" s="124">
        <v>7</v>
      </c>
      <c r="Q181" s="125"/>
      <c r="R181" s="117"/>
      <c r="S181" s="124">
        <v>13</v>
      </c>
      <c r="T181" s="124">
        <v>2</v>
      </c>
      <c r="U181" s="124">
        <v>1</v>
      </c>
      <c r="V181" s="124">
        <v>75</v>
      </c>
      <c r="W181" s="124">
        <v>22</v>
      </c>
      <c r="X181" s="124">
        <v>23</v>
      </c>
      <c r="Y181" s="124">
        <v>58</v>
      </c>
      <c r="Z181" s="124">
        <v>15</v>
      </c>
      <c r="AA181" s="124">
        <v>15</v>
      </c>
      <c r="AB181" s="124">
        <v>11</v>
      </c>
      <c r="AC181" s="124">
        <v>69</v>
      </c>
      <c r="AD181" s="124">
        <v>27</v>
      </c>
      <c r="AE181" s="124">
        <v>9</v>
      </c>
      <c r="AF181" s="124">
        <v>7</v>
      </c>
      <c r="AG181" s="124">
        <v>17</v>
      </c>
      <c r="AH181" s="124">
        <v>0</v>
      </c>
      <c r="AI181" s="118"/>
      <c r="AJ181" s="119"/>
    </row>
    <row r="182" spans="1:36">
      <c r="A182" s="123">
        <v>14</v>
      </c>
      <c r="B182" s="124">
        <v>21</v>
      </c>
      <c r="C182" s="124">
        <v>10</v>
      </c>
      <c r="D182" s="124">
        <v>0</v>
      </c>
      <c r="E182" s="124">
        <v>1</v>
      </c>
      <c r="F182" s="124">
        <v>38</v>
      </c>
      <c r="G182" s="124">
        <v>0</v>
      </c>
      <c r="H182" s="124">
        <v>9</v>
      </c>
      <c r="I182" s="124">
        <v>27</v>
      </c>
      <c r="J182" s="124">
        <v>49</v>
      </c>
      <c r="K182" s="124">
        <v>4</v>
      </c>
      <c r="L182" s="124">
        <v>2</v>
      </c>
      <c r="M182" s="124">
        <v>9</v>
      </c>
      <c r="N182" s="124">
        <v>3</v>
      </c>
      <c r="O182" s="124">
        <v>40</v>
      </c>
      <c r="P182" s="124">
        <v>53</v>
      </c>
      <c r="Q182" s="125"/>
      <c r="R182" s="117"/>
      <c r="S182" s="124">
        <v>14</v>
      </c>
      <c r="T182" s="124">
        <v>54</v>
      </c>
      <c r="U182" s="124">
        <v>38</v>
      </c>
      <c r="V182" s="124">
        <v>315</v>
      </c>
      <c r="W182" s="124">
        <v>79</v>
      </c>
      <c r="X182" s="124">
        <v>70</v>
      </c>
      <c r="Y182" s="124">
        <v>225</v>
      </c>
      <c r="Z182" s="124">
        <v>76</v>
      </c>
      <c r="AA182" s="124">
        <v>88</v>
      </c>
      <c r="AB182" s="124">
        <v>152</v>
      </c>
      <c r="AC182" s="124">
        <v>166</v>
      </c>
      <c r="AD182" s="124">
        <v>130</v>
      </c>
      <c r="AE182" s="124">
        <v>48</v>
      </c>
      <c r="AF182" s="124">
        <v>31</v>
      </c>
      <c r="AG182" s="124">
        <v>23</v>
      </c>
      <c r="AH182" s="124">
        <v>12</v>
      </c>
      <c r="AI182" s="118"/>
      <c r="AJ182" s="119"/>
    </row>
    <row r="183" spans="1:36">
      <c r="A183" s="123">
        <v>15</v>
      </c>
      <c r="B183" s="124">
        <v>446</v>
      </c>
      <c r="C183" s="124">
        <v>385</v>
      </c>
      <c r="D183" s="124">
        <v>15</v>
      </c>
      <c r="E183" s="124">
        <v>1</v>
      </c>
      <c r="F183" s="124">
        <v>192</v>
      </c>
      <c r="G183" s="124">
        <v>15</v>
      </c>
      <c r="H183" s="124">
        <v>138</v>
      </c>
      <c r="I183" s="124">
        <v>108</v>
      </c>
      <c r="J183" s="124">
        <v>121</v>
      </c>
      <c r="K183" s="124">
        <v>58</v>
      </c>
      <c r="L183" s="124">
        <v>59</v>
      </c>
      <c r="M183" s="124">
        <v>104</v>
      </c>
      <c r="N183" s="124">
        <v>13</v>
      </c>
      <c r="O183" s="124">
        <v>180</v>
      </c>
      <c r="P183" s="124">
        <v>210</v>
      </c>
      <c r="Q183" s="125"/>
      <c r="R183" s="117"/>
      <c r="S183" s="124">
        <v>15</v>
      </c>
      <c r="T183" s="124">
        <v>181</v>
      </c>
      <c r="U183" s="124">
        <v>124</v>
      </c>
      <c r="V183" s="124">
        <v>113</v>
      </c>
      <c r="W183" s="124">
        <v>14</v>
      </c>
      <c r="X183" s="124">
        <v>14</v>
      </c>
      <c r="Y183" s="124">
        <v>248</v>
      </c>
      <c r="Z183" s="124">
        <v>88</v>
      </c>
      <c r="AA183" s="124">
        <v>79</v>
      </c>
      <c r="AB183" s="124">
        <v>415</v>
      </c>
      <c r="AC183" s="124">
        <v>194</v>
      </c>
      <c r="AD183" s="124">
        <v>97</v>
      </c>
      <c r="AE183" s="124">
        <v>16</v>
      </c>
      <c r="AF183" s="124">
        <v>30</v>
      </c>
      <c r="AG183" s="124">
        <v>13</v>
      </c>
      <c r="AH183" s="124">
        <v>75</v>
      </c>
      <c r="AI183" s="118"/>
      <c r="AJ183" s="119"/>
    </row>
    <row r="184" spans="1:36">
      <c r="A184" s="123">
        <v>16</v>
      </c>
      <c r="B184" s="124">
        <v>382</v>
      </c>
      <c r="C184" s="124">
        <v>612</v>
      </c>
      <c r="D184" s="124">
        <v>56</v>
      </c>
      <c r="E184" s="124">
        <v>4</v>
      </c>
      <c r="F184" s="124">
        <v>152</v>
      </c>
      <c r="G184" s="124">
        <v>71</v>
      </c>
      <c r="H184" s="124">
        <v>342</v>
      </c>
      <c r="I184" s="124">
        <v>48</v>
      </c>
      <c r="J184" s="124">
        <v>76</v>
      </c>
      <c r="K184" s="124">
        <v>94</v>
      </c>
      <c r="L184" s="124">
        <v>172</v>
      </c>
      <c r="M184" s="124">
        <v>347</v>
      </c>
      <c r="N184" s="124">
        <v>15</v>
      </c>
      <c r="O184" s="124">
        <v>209</v>
      </c>
      <c r="P184" s="124">
        <v>317</v>
      </c>
      <c r="Q184" s="125"/>
      <c r="R184" s="117"/>
      <c r="S184" s="124">
        <v>16</v>
      </c>
      <c r="T184" s="124">
        <v>59</v>
      </c>
      <c r="U184" s="124">
        <v>87</v>
      </c>
      <c r="V184" s="124">
        <v>36</v>
      </c>
      <c r="W184" s="124">
        <v>41</v>
      </c>
      <c r="X184" s="124">
        <v>24</v>
      </c>
      <c r="Y184" s="124">
        <v>124</v>
      </c>
      <c r="Z184" s="124">
        <v>37</v>
      </c>
      <c r="AA184" s="124">
        <v>42</v>
      </c>
      <c r="AB184" s="124">
        <v>278</v>
      </c>
      <c r="AC184" s="124">
        <v>88</v>
      </c>
      <c r="AD184" s="124">
        <v>42</v>
      </c>
      <c r="AE184" s="124">
        <v>9</v>
      </c>
      <c r="AF184" s="124">
        <v>11</v>
      </c>
      <c r="AG184" s="124">
        <v>13</v>
      </c>
      <c r="AH184" s="124">
        <v>92</v>
      </c>
      <c r="AI184" s="118"/>
      <c r="AJ184" s="119"/>
    </row>
    <row r="185" spans="1:36">
      <c r="A185" s="123">
        <v>17</v>
      </c>
      <c r="B185" s="124">
        <v>78</v>
      </c>
      <c r="C185" s="124">
        <v>116</v>
      </c>
      <c r="D185" s="124">
        <v>79</v>
      </c>
      <c r="E185" s="124">
        <v>2</v>
      </c>
      <c r="F185" s="124">
        <v>30</v>
      </c>
      <c r="G185" s="124">
        <v>260</v>
      </c>
      <c r="H185" s="124">
        <v>117</v>
      </c>
      <c r="I185" s="124">
        <v>12</v>
      </c>
      <c r="J185" s="124">
        <v>27</v>
      </c>
      <c r="K185" s="124">
        <v>50</v>
      </c>
      <c r="L185" s="124">
        <v>133</v>
      </c>
      <c r="M185" s="124">
        <v>267</v>
      </c>
      <c r="N185" s="124">
        <v>7</v>
      </c>
      <c r="O185" s="124">
        <v>127</v>
      </c>
      <c r="P185" s="124">
        <v>223</v>
      </c>
      <c r="Q185" s="125"/>
      <c r="R185" s="117"/>
      <c r="S185" s="124">
        <v>17</v>
      </c>
      <c r="T185" s="124">
        <v>20</v>
      </c>
      <c r="U185" s="124">
        <v>56</v>
      </c>
      <c r="V185" s="124">
        <v>11</v>
      </c>
      <c r="W185" s="124">
        <v>66</v>
      </c>
      <c r="X185" s="124">
        <v>22</v>
      </c>
      <c r="Y185" s="124">
        <v>75</v>
      </c>
      <c r="Z185" s="124">
        <v>15</v>
      </c>
      <c r="AA185" s="124">
        <v>16</v>
      </c>
      <c r="AB185" s="124">
        <v>95</v>
      </c>
      <c r="AC185" s="124">
        <v>36</v>
      </c>
      <c r="AD185" s="124">
        <v>17</v>
      </c>
      <c r="AE185" s="124">
        <v>3</v>
      </c>
      <c r="AF185" s="124">
        <v>1</v>
      </c>
      <c r="AG185" s="124">
        <v>7</v>
      </c>
      <c r="AH185" s="124">
        <v>34</v>
      </c>
      <c r="AI185" s="118"/>
      <c r="AJ185" s="119"/>
    </row>
    <row r="186" spans="1:36">
      <c r="A186" s="123">
        <v>18</v>
      </c>
      <c r="B186" s="124">
        <v>22</v>
      </c>
      <c r="C186" s="124">
        <v>7</v>
      </c>
      <c r="D186" s="124">
        <v>149</v>
      </c>
      <c r="E186" s="124">
        <v>9</v>
      </c>
      <c r="F186" s="124">
        <v>2</v>
      </c>
      <c r="G186" s="124">
        <v>183</v>
      </c>
      <c r="H186" s="124">
        <v>4</v>
      </c>
      <c r="I186" s="124">
        <v>4</v>
      </c>
      <c r="J186" s="124">
        <v>7</v>
      </c>
      <c r="K186" s="124">
        <v>14</v>
      </c>
      <c r="L186" s="124">
        <v>19</v>
      </c>
      <c r="M186" s="124">
        <v>37</v>
      </c>
      <c r="N186" s="124">
        <v>7</v>
      </c>
      <c r="O186" s="124">
        <v>32</v>
      </c>
      <c r="P186" s="124">
        <v>108</v>
      </c>
      <c r="Q186" s="125"/>
      <c r="R186" s="117"/>
      <c r="S186" s="124">
        <v>18</v>
      </c>
      <c r="T186" s="124">
        <v>4</v>
      </c>
      <c r="U186" s="124">
        <v>13</v>
      </c>
      <c r="V186" s="124">
        <v>0</v>
      </c>
      <c r="W186" s="124">
        <v>32</v>
      </c>
      <c r="X186" s="124">
        <v>8</v>
      </c>
      <c r="Y186" s="124">
        <v>24</v>
      </c>
      <c r="Z186" s="124">
        <v>2</v>
      </c>
      <c r="AA186" s="124">
        <v>3</v>
      </c>
      <c r="AB186" s="124">
        <v>24</v>
      </c>
      <c r="AC186" s="124">
        <v>18</v>
      </c>
      <c r="AD186" s="124">
        <v>3</v>
      </c>
      <c r="AE186" s="124">
        <v>1</v>
      </c>
      <c r="AF186" s="124">
        <v>1</v>
      </c>
      <c r="AG186" s="124">
        <v>1</v>
      </c>
      <c r="AH186" s="124">
        <v>22</v>
      </c>
      <c r="AI186" s="118"/>
      <c r="AJ186" s="119"/>
    </row>
    <row r="187" spans="1:36">
      <c r="A187" s="123">
        <v>19</v>
      </c>
      <c r="B187" s="124">
        <v>8</v>
      </c>
      <c r="C187" s="124">
        <v>0</v>
      </c>
      <c r="D187" s="124">
        <v>403</v>
      </c>
      <c r="E187" s="124">
        <v>58</v>
      </c>
      <c r="F187" s="124">
        <v>0</v>
      </c>
      <c r="G187" s="124">
        <v>9</v>
      </c>
      <c r="H187" s="124">
        <v>0</v>
      </c>
      <c r="I187" s="124">
        <v>6</v>
      </c>
      <c r="J187" s="124">
        <v>2</v>
      </c>
      <c r="K187" s="124">
        <v>6</v>
      </c>
      <c r="L187" s="124">
        <v>0</v>
      </c>
      <c r="M187" s="124">
        <v>14</v>
      </c>
      <c r="N187" s="124">
        <v>13</v>
      </c>
      <c r="O187" s="124">
        <v>17</v>
      </c>
      <c r="P187" s="124">
        <v>35</v>
      </c>
      <c r="Q187" s="125"/>
      <c r="R187" s="117"/>
      <c r="S187" s="124">
        <v>19</v>
      </c>
      <c r="T187" s="124">
        <v>5</v>
      </c>
      <c r="U187" s="124">
        <v>10</v>
      </c>
      <c r="V187" s="124">
        <v>9</v>
      </c>
      <c r="W187" s="124">
        <v>20</v>
      </c>
      <c r="X187" s="124">
        <v>0</v>
      </c>
      <c r="Y187" s="124">
        <v>4</v>
      </c>
      <c r="Z187" s="124">
        <v>0</v>
      </c>
      <c r="AA187" s="124">
        <v>6</v>
      </c>
      <c r="AB187" s="124">
        <v>6</v>
      </c>
      <c r="AC187" s="124">
        <v>17</v>
      </c>
      <c r="AD187" s="124">
        <v>10</v>
      </c>
      <c r="AE187" s="124">
        <v>1</v>
      </c>
      <c r="AF187" s="124">
        <v>0</v>
      </c>
      <c r="AG187" s="124">
        <v>0</v>
      </c>
      <c r="AH187" s="124">
        <v>18</v>
      </c>
      <c r="AI187" s="118"/>
      <c r="AJ187" s="119"/>
    </row>
    <row r="188" spans="1:36">
      <c r="A188" s="123">
        <v>20</v>
      </c>
      <c r="B188" s="124">
        <v>2</v>
      </c>
      <c r="C188" s="124">
        <v>1</v>
      </c>
      <c r="D188" s="124">
        <v>259</v>
      </c>
      <c r="E188" s="124">
        <v>23</v>
      </c>
      <c r="F188" s="124">
        <v>0</v>
      </c>
      <c r="G188" s="124">
        <v>2</v>
      </c>
      <c r="H188" s="124">
        <v>0</v>
      </c>
      <c r="I188" s="124">
        <v>0</v>
      </c>
      <c r="J188" s="124">
        <v>1</v>
      </c>
      <c r="K188" s="124">
        <v>3</v>
      </c>
      <c r="L188" s="124">
        <v>1</v>
      </c>
      <c r="M188" s="124">
        <v>6</v>
      </c>
      <c r="N188" s="124">
        <v>1</v>
      </c>
      <c r="O188" s="124">
        <v>10</v>
      </c>
      <c r="P188" s="124">
        <v>14</v>
      </c>
      <c r="Q188" s="125"/>
      <c r="R188" s="117"/>
      <c r="S188" s="124">
        <v>20</v>
      </c>
      <c r="T188" s="124">
        <v>1</v>
      </c>
      <c r="U188" s="124">
        <v>6</v>
      </c>
      <c r="V188" s="124">
        <v>0</v>
      </c>
      <c r="W188" s="124">
        <v>7</v>
      </c>
      <c r="X188" s="124">
        <v>0</v>
      </c>
      <c r="Y188" s="124">
        <v>7</v>
      </c>
      <c r="Z188" s="124">
        <v>1</v>
      </c>
      <c r="AA188" s="124">
        <v>0</v>
      </c>
      <c r="AB188" s="124">
        <v>2</v>
      </c>
      <c r="AC188" s="124">
        <v>7</v>
      </c>
      <c r="AD188" s="124">
        <v>10</v>
      </c>
      <c r="AE188" s="124">
        <v>1</v>
      </c>
      <c r="AF188" s="124">
        <v>6</v>
      </c>
      <c r="AG188" s="124">
        <v>0</v>
      </c>
      <c r="AH188" s="124">
        <v>4</v>
      </c>
      <c r="AI188" s="118"/>
      <c r="AJ188" s="119"/>
    </row>
    <row r="189" spans="1:36">
      <c r="A189" s="123">
        <v>21</v>
      </c>
      <c r="B189" s="124">
        <v>3</v>
      </c>
      <c r="C189" s="124">
        <v>1</v>
      </c>
      <c r="D189" s="124">
        <v>68</v>
      </c>
      <c r="E189" s="124">
        <v>12</v>
      </c>
      <c r="F189" s="124">
        <v>0</v>
      </c>
      <c r="G189" s="124">
        <v>4</v>
      </c>
      <c r="H189" s="124">
        <v>0</v>
      </c>
      <c r="I189" s="124">
        <v>5</v>
      </c>
      <c r="J189" s="124">
        <v>0</v>
      </c>
      <c r="K189" s="124">
        <v>4</v>
      </c>
      <c r="L189" s="124">
        <v>0</v>
      </c>
      <c r="M189" s="124">
        <v>14</v>
      </c>
      <c r="N189" s="124">
        <v>3</v>
      </c>
      <c r="O189" s="124">
        <v>8</v>
      </c>
      <c r="P189" s="124">
        <v>15</v>
      </c>
      <c r="Q189" s="125"/>
      <c r="R189" s="117"/>
      <c r="S189" s="124">
        <v>21</v>
      </c>
      <c r="T189" s="124">
        <v>6</v>
      </c>
      <c r="U189" s="124">
        <v>1</v>
      </c>
      <c r="V189" s="124">
        <v>1</v>
      </c>
      <c r="W189" s="124">
        <v>2</v>
      </c>
      <c r="X189" s="124">
        <v>0</v>
      </c>
      <c r="Y189" s="124">
        <v>6</v>
      </c>
      <c r="Z189" s="124">
        <v>0</v>
      </c>
      <c r="AA189" s="124">
        <v>0</v>
      </c>
      <c r="AB189" s="124">
        <v>0</v>
      </c>
      <c r="AC189" s="124">
        <v>2</v>
      </c>
      <c r="AD189" s="124">
        <v>4</v>
      </c>
      <c r="AE189" s="124">
        <v>4</v>
      </c>
      <c r="AF189" s="124">
        <v>2</v>
      </c>
      <c r="AG189" s="124">
        <v>1</v>
      </c>
      <c r="AH189" s="124">
        <v>3</v>
      </c>
      <c r="AI189" s="118"/>
      <c r="AJ189" s="119"/>
    </row>
    <row r="190" spans="1:36" ht="16.5" thickBot="1">
      <c r="A190" s="9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110"/>
      <c r="R190" s="110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91"/>
    </row>
    <row r="191" spans="1:36" ht="31.5">
      <c r="A191" s="126" t="s">
        <v>97</v>
      </c>
      <c r="B191" s="127">
        <f t="shared" ref="B191:P191" si="14">SUMPRODUCT(B180:B189,$A180:$A189)/(SUM(B180:B189))</f>
        <v>15.665628245067497</v>
      </c>
      <c r="C191" s="127">
        <f t="shared" si="14"/>
        <v>15.765017667844523</v>
      </c>
      <c r="D191" s="127">
        <f t="shared" si="14"/>
        <v>18.863945578231291</v>
      </c>
      <c r="E191" s="127">
        <f t="shared" si="14"/>
        <v>19.118181818181817</v>
      </c>
      <c r="F191" s="127">
        <f t="shared" si="14"/>
        <v>15.423076923076923</v>
      </c>
      <c r="G191" s="127">
        <f t="shared" si="14"/>
        <v>17.224264705882351</v>
      </c>
      <c r="H191" s="127">
        <f t="shared" si="14"/>
        <v>15.93954248366013</v>
      </c>
      <c r="I191" s="127">
        <f t="shared" si="14"/>
        <v>15.465116279069768</v>
      </c>
      <c r="J191" s="127">
        <f t="shared" si="14"/>
        <v>15.397887323943662</v>
      </c>
      <c r="K191" s="127">
        <f t="shared" si="14"/>
        <v>16.252136752136753</v>
      </c>
      <c r="L191" s="127">
        <f t="shared" si="14"/>
        <v>16.290155440414509</v>
      </c>
      <c r="M191" s="127">
        <f t="shared" si="14"/>
        <v>16.444862155388471</v>
      </c>
      <c r="N191" s="127">
        <f t="shared" si="14"/>
        <v>16.904761904761905</v>
      </c>
      <c r="O191" s="127">
        <f t="shared" si="14"/>
        <v>16.060221870047542</v>
      </c>
      <c r="P191" s="127">
        <f t="shared" si="14"/>
        <v>16.344195519348268</v>
      </c>
      <c r="Q191" s="128"/>
      <c r="R191" s="128"/>
      <c r="S191" s="129" t="s">
        <v>97</v>
      </c>
      <c r="T191" s="127">
        <f t="shared" ref="T191:AH191" si="15">SUMPRODUCT(T180:T189,$S180:$S189)/(SUM(T180:T189))</f>
        <v>15.343373493975903</v>
      </c>
      <c r="U191" s="127">
        <f t="shared" si="15"/>
        <v>15.81547619047619</v>
      </c>
      <c r="V191" s="127">
        <f t="shared" si="15"/>
        <v>14.339857651245552</v>
      </c>
      <c r="W191" s="127">
        <f t="shared" si="15"/>
        <v>15.964664310954063</v>
      </c>
      <c r="X191" s="127">
        <f t="shared" si="15"/>
        <v>14.850931677018634</v>
      </c>
      <c r="Y191" s="127">
        <f t="shared" si="15"/>
        <v>15.107235142118864</v>
      </c>
      <c r="Z191" s="127">
        <f t="shared" si="15"/>
        <v>14.820083682008368</v>
      </c>
      <c r="AA191" s="127">
        <f t="shared" si="15"/>
        <v>14.920634920634921</v>
      </c>
      <c r="AB191" s="127">
        <f t="shared" si="15"/>
        <v>15.403455284552846</v>
      </c>
      <c r="AC191" s="127">
        <f t="shared" si="15"/>
        <v>14.986842105263158</v>
      </c>
      <c r="AD191" s="127">
        <f t="shared" si="15"/>
        <v>14.991329479768787</v>
      </c>
      <c r="AE191" s="127">
        <f t="shared" si="15"/>
        <v>14.806451612903226</v>
      </c>
      <c r="AF191" s="127">
        <f t="shared" si="15"/>
        <v>15.111111111111111</v>
      </c>
      <c r="AG191" s="127">
        <f t="shared" si="15"/>
        <v>14.684210526315789</v>
      </c>
      <c r="AH191" s="127">
        <f t="shared" si="15"/>
        <v>16.246153846153845</v>
      </c>
      <c r="AI191" s="127"/>
      <c r="AJ191" s="130"/>
    </row>
    <row r="192" spans="1:36" ht="31.5">
      <c r="A192" s="131" t="s">
        <v>98</v>
      </c>
      <c r="B192" s="132">
        <f t="shared" ref="B192:P192" si="16">SUMPRODUCT(B180:B189,($A180:$A189-B191)^2)/(SUM(B180:B189))</f>
        <v>0.80616022316898672</v>
      </c>
      <c r="C192" s="132">
        <f t="shared" si="16"/>
        <v>0.48365256152530306</v>
      </c>
      <c r="D192" s="132">
        <f t="shared" si="16"/>
        <v>1.6724512934425471</v>
      </c>
      <c r="E192" s="132">
        <f t="shared" si="16"/>
        <v>1.4860330578512397</v>
      </c>
      <c r="F192" s="132">
        <f t="shared" si="16"/>
        <v>0.62869822485207094</v>
      </c>
      <c r="G192" s="132">
        <f t="shared" si="16"/>
        <v>0.74382298875432518</v>
      </c>
      <c r="H192" s="132">
        <f t="shared" si="16"/>
        <v>0.52739064035200134</v>
      </c>
      <c r="I192" s="132">
        <f t="shared" si="16"/>
        <v>1.9232017306652245</v>
      </c>
      <c r="J192" s="132">
        <f t="shared" si="16"/>
        <v>1.0987279309660782</v>
      </c>
      <c r="K192" s="132">
        <f t="shared" si="16"/>
        <v>1.6073672291621011</v>
      </c>
      <c r="L192" s="132">
        <f t="shared" si="16"/>
        <v>0.67228650433568682</v>
      </c>
      <c r="M192" s="132">
        <f t="shared" si="16"/>
        <v>1.2143783644575095</v>
      </c>
      <c r="N192" s="132">
        <f t="shared" si="16"/>
        <v>3.5782312925170072</v>
      </c>
      <c r="O192" s="132">
        <f t="shared" si="16"/>
        <v>1.8664208699495932</v>
      </c>
      <c r="P192" s="132">
        <f t="shared" si="16"/>
        <v>1.9731791389615938</v>
      </c>
      <c r="Q192" s="110"/>
      <c r="R192" s="110"/>
      <c r="S192" s="133" t="s">
        <v>98</v>
      </c>
      <c r="T192" s="132">
        <f t="shared" ref="T192:AH192" si="17">SUMPRODUCT(T180:T189,($A180:$A189-T191)^2)/(SUM(T180:T189))</f>
        <v>1.5628175352010454</v>
      </c>
      <c r="U192" s="132">
        <f t="shared" si="17"/>
        <v>1.7635700113378685</v>
      </c>
      <c r="V192" s="132">
        <f t="shared" si="17"/>
        <v>1.1531800509112093</v>
      </c>
      <c r="W192" s="132">
        <f t="shared" si="17"/>
        <v>3.7584687035672819</v>
      </c>
      <c r="X192" s="132">
        <f t="shared" si="17"/>
        <v>2.1268469580648897</v>
      </c>
      <c r="Y192" s="132">
        <f t="shared" si="17"/>
        <v>2.0285523038813102</v>
      </c>
      <c r="Z192" s="132">
        <f t="shared" si="17"/>
        <v>1.3107263528299573</v>
      </c>
      <c r="AA192" s="132">
        <f t="shared" si="17"/>
        <v>1.5968757873519779</v>
      </c>
      <c r="AB192" s="132">
        <f t="shared" si="17"/>
        <v>1.0821425325533744</v>
      </c>
      <c r="AC192" s="132">
        <f t="shared" si="17"/>
        <v>2.3912742382271466</v>
      </c>
      <c r="AD192" s="132">
        <f t="shared" si="17"/>
        <v>2.840965284506666</v>
      </c>
      <c r="AE192" s="132">
        <f t="shared" si="17"/>
        <v>3.2743669788414844</v>
      </c>
      <c r="AF192" s="132">
        <f t="shared" si="17"/>
        <v>3.4765432098765428</v>
      </c>
      <c r="AG192" s="132">
        <f t="shared" si="17"/>
        <v>2.3476454293628812</v>
      </c>
      <c r="AH192" s="132">
        <f t="shared" si="17"/>
        <v>2.0394082840236685</v>
      </c>
      <c r="AI192" s="132"/>
      <c r="AJ192" s="134"/>
    </row>
    <row r="193" spans="1:36" ht="16.5" thickBot="1">
      <c r="A193" s="135" t="s">
        <v>99</v>
      </c>
      <c r="B193" s="136">
        <f t="shared" ref="B193:P193" si="18">SQRT(B192)</f>
        <v>0.8978642565382513</v>
      </c>
      <c r="C193" s="136">
        <f t="shared" si="18"/>
        <v>0.69545133656159086</v>
      </c>
      <c r="D193" s="136">
        <f t="shared" si="18"/>
        <v>1.2932328844576089</v>
      </c>
      <c r="E193" s="136">
        <f t="shared" si="18"/>
        <v>1.2190295557742805</v>
      </c>
      <c r="F193" s="136">
        <f t="shared" si="18"/>
        <v>0.79290492800339618</v>
      </c>
      <c r="G193" s="136">
        <f t="shared" si="18"/>
        <v>0.86245173126055308</v>
      </c>
      <c r="H193" s="136">
        <f t="shared" si="18"/>
        <v>0.72621666212777114</v>
      </c>
      <c r="I193" s="136">
        <f t="shared" si="18"/>
        <v>1.3867954898488906</v>
      </c>
      <c r="J193" s="136">
        <f t="shared" si="18"/>
        <v>1.0482022376269182</v>
      </c>
      <c r="K193" s="136">
        <f t="shared" si="18"/>
        <v>1.2678198725221581</v>
      </c>
      <c r="L193" s="136">
        <f t="shared" si="18"/>
        <v>0.81993079240609501</v>
      </c>
      <c r="M193" s="136">
        <f t="shared" si="18"/>
        <v>1.10198836856725</v>
      </c>
      <c r="N193" s="136">
        <f t="shared" si="18"/>
        <v>1.891621339622972</v>
      </c>
      <c r="O193" s="136">
        <f t="shared" si="18"/>
        <v>1.3661701467787946</v>
      </c>
      <c r="P193" s="136">
        <f t="shared" si="18"/>
        <v>1.4046989495837154</v>
      </c>
      <c r="Q193" s="137"/>
      <c r="R193" s="137"/>
      <c r="S193" s="138" t="s">
        <v>99</v>
      </c>
      <c r="T193" s="136">
        <f t="shared" ref="T193:AH193" si="19">SQRT(T192)</f>
        <v>1.2501270076280431</v>
      </c>
      <c r="U193" s="136">
        <f t="shared" si="19"/>
        <v>1.3279947331739943</v>
      </c>
      <c r="V193" s="136">
        <f t="shared" si="19"/>
        <v>1.0738622122559343</v>
      </c>
      <c r="W193" s="136">
        <f t="shared" si="19"/>
        <v>1.9386770498376675</v>
      </c>
      <c r="X193" s="136">
        <f t="shared" si="19"/>
        <v>1.4583713375080058</v>
      </c>
      <c r="Y193" s="136">
        <f t="shared" si="19"/>
        <v>1.4242725525268365</v>
      </c>
      <c r="Z193" s="136">
        <f t="shared" si="19"/>
        <v>1.1448695789608341</v>
      </c>
      <c r="AA193" s="136">
        <f t="shared" si="19"/>
        <v>1.2636755071425487</v>
      </c>
      <c r="AB193" s="136">
        <f t="shared" si="19"/>
        <v>1.0402608002579807</v>
      </c>
      <c r="AC193" s="136">
        <f t="shared" si="19"/>
        <v>1.5463745465530485</v>
      </c>
      <c r="AD193" s="136">
        <f t="shared" si="19"/>
        <v>1.6855163257906065</v>
      </c>
      <c r="AE193" s="136">
        <f t="shared" si="19"/>
        <v>1.8095212015451725</v>
      </c>
      <c r="AF193" s="136">
        <f t="shared" si="19"/>
        <v>1.8645490634136026</v>
      </c>
      <c r="AG193" s="136">
        <f t="shared" si="19"/>
        <v>1.532202802948383</v>
      </c>
      <c r="AH193" s="136">
        <f t="shared" si="19"/>
        <v>1.4280785286613857</v>
      </c>
      <c r="AI193" s="136"/>
      <c r="AJ193" s="139"/>
    </row>
    <row r="194" spans="1:36">
      <c r="A194" s="9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110"/>
      <c r="R194" s="110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91"/>
    </row>
    <row r="195" spans="1:36">
      <c r="A195" s="9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91"/>
    </row>
    <row r="196" spans="1:36">
      <c r="A196" s="97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9"/>
    </row>
  </sheetData>
  <mergeCells count="21">
    <mergeCell ref="T115:AJ115"/>
    <mergeCell ref="A102:AJ102"/>
    <mergeCell ref="B103:P103"/>
    <mergeCell ref="T103:AI103"/>
    <mergeCell ref="B127:P127"/>
    <mergeCell ref="B1:J1"/>
    <mergeCell ref="B81:AJ81"/>
    <mergeCell ref="B2:J2"/>
    <mergeCell ref="B178:P178"/>
    <mergeCell ref="T178:AH178"/>
    <mergeCell ref="B82:G82"/>
    <mergeCell ref="B75:G75"/>
    <mergeCell ref="J76:T76"/>
    <mergeCell ref="B160:P160"/>
    <mergeCell ref="T160:AJ160"/>
    <mergeCell ref="J75:T75"/>
    <mergeCell ref="T127:AH127"/>
    <mergeCell ref="A141:AJ141"/>
    <mergeCell ref="B142:P142"/>
    <mergeCell ref="T142:AI142"/>
    <mergeCell ref="B115:P1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S3</vt:lpstr>
      <vt:lpstr>Figure S6</vt:lpstr>
    </vt:vector>
  </TitlesOfParts>
  <Company>UCLA-MIMG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Hallem Laboratory</dc:creator>
  <cp:lastModifiedBy>Bryant, Astra S.</cp:lastModifiedBy>
  <dcterms:created xsi:type="dcterms:W3CDTF">2019-01-02T17:19:43Z</dcterms:created>
  <dcterms:modified xsi:type="dcterms:W3CDTF">2022-03-18T01:55:50Z</dcterms:modified>
</cp:coreProperties>
</file>