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Library/CloudStorage/Box-Box/Lab_Hallem/Ruhi/Manuscripts - Me/2025/Patel et al 2025/Final data for GitHub/Figure 5/Fig. 5G-L wild type vs Ss-cat-2 mutants on rat skin/"/>
    </mc:Choice>
  </mc:AlternateContent>
  <xr:revisionPtr revIDLastSave="0" documentId="13_ncr:1_{85C44DA0-CCB2-0F4F-B2DA-EB68A1CF853A}" xr6:coauthVersionLast="47" xr6:coauthVersionMax="47" xr10:uidLastSave="{00000000-0000-0000-0000-000000000000}"/>
  <bookViews>
    <workbookView xWindow="0" yWindow="500" windowWidth="28800" windowHeight="16380" activeTab="7" xr2:uid="{E8647115-4527-472B-9C5C-A7FAAB6ACF7F}"/>
  </bookViews>
  <sheets>
    <sheet name="Worm 1" sheetId="3" r:id="rId1"/>
    <sheet name="Worm 2" sheetId="8" r:id="rId2"/>
    <sheet name="Worm 3" sheetId="9" r:id="rId3"/>
    <sheet name="Worm 4" sheetId="10" r:id="rId4"/>
    <sheet name="Worm 5" sheetId="11" r:id="rId5"/>
    <sheet name="Worm 6" sheetId="12" r:id="rId6"/>
    <sheet name="Worm 7" sheetId="13" r:id="rId7"/>
    <sheet name="Worm 8" sheetId="14" r:id="rId8"/>
    <sheet name="Compiled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4" l="1"/>
  <c r="E6" i="14"/>
  <c r="E7" i="14"/>
  <c r="E8" i="14"/>
  <c r="E9" i="14"/>
  <c r="E10" i="14"/>
  <c r="E11" i="14"/>
  <c r="E12" i="14"/>
  <c r="E13" i="14"/>
  <c r="E14" i="14"/>
  <c r="E4" i="14"/>
  <c r="E5" i="13"/>
  <c r="E6" i="13"/>
  <c r="E7" i="13"/>
  <c r="E8" i="13"/>
  <c r="E9" i="13"/>
  <c r="E10" i="13"/>
  <c r="E11" i="13"/>
  <c r="E12" i="13"/>
  <c r="E13" i="13"/>
  <c r="E14" i="13"/>
  <c r="E4" i="13"/>
  <c r="E5" i="11"/>
  <c r="E6" i="11"/>
  <c r="E7" i="11"/>
  <c r="E8" i="11"/>
  <c r="E4" i="11"/>
  <c r="E4" i="10"/>
  <c r="E5" i="9"/>
  <c r="E6" i="9"/>
  <c r="E7" i="9"/>
  <c r="E8" i="9"/>
  <c r="E9" i="9"/>
  <c r="E10" i="9"/>
  <c r="E11" i="9"/>
  <c r="E12" i="9"/>
  <c r="E4" i="9"/>
  <c r="E5" i="8"/>
  <c r="E4" i="8"/>
  <c r="E5" i="3"/>
  <c r="E6" i="3"/>
  <c r="E7" i="3"/>
  <c r="E8" i="3"/>
  <c r="E9" i="3"/>
  <c r="E4" i="3"/>
  <c r="AF17" i="14" l="1"/>
  <c r="M8" i="14"/>
  <c r="V6" i="14"/>
  <c r="V5" i="14"/>
  <c r="M7" i="14"/>
  <c r="AO17" i="14" s="1"/>
  <c r="D13" i="14"/>
  <c r="D14" i="14"/>
  <c r="V4" i="14"/>
  <c r="M6" i="14"/>
  <c r="R4" i="14"/>
  <c r="M5" i="14"/>
  <c r="M4" i="14"/>
  <c r="D5" i="14"/>
  <c r="D6" i="14"/>
  <c r="D7" i="14"/>
  <c r="D8" i="14"/>
  <c r="D9" i="14"/>
  <c r="D10" i="14"/>
  <c r="D11" i="14"/>
  <c r="D12" i="14"/>
  <c r="D4" i="14"/>
  <c r="AP17" i="14" s="1"/>
  <c r="AH17" i="13"/>
  <c r="R4" i="13"/>
  <c r="AF17" i="13"/>
  <c r="D5" i="13"/>
  <c r="D6" i="13"/>
  <c r="D7" i="13"/>
  <c r="D8" i="13"/>
  <c r="D9" i="13"/>
  <c r="D10" i="13"/>
  <c r="D11" i="13"/>
  <c r="D12" i="13"/>
  <c r="D13" i="13"/>
  <c r="D14" i="13"/>
  <c r="D4" i="13"/>
  <c r="M4" i="13"/>
  <c r="AH11" i="11"/>
  <c r="AF11" i="11"/>
  <c r="R4" i="11"/>
  <c r="D5" i="11"/>
  <c r="D6" i="11"/>
  <c r="D7" i="11"/>
  <c r="D8" i="11"/>
  <c r="D4" i="11"/>
  <c r="AP11" i="11" s="1"/>
  <c r="AF7" i="10"/>
  <c r="R4" i="10"/>
  <c r="AH7" i="10" s="1"/>
  <c r="D4" i="10"/>
  <c r="AP7" i="10" s="1"/>
  <c r="V4" i="10"/>
  <c r="AF15" i="9"/>
  <c r="AH8" i="8"/>
  <c r="R4" i="8"/>
  <c r="AF8" i="8"/>
  <c r="R4" i="9"/>
  <c r="AH15" i="9" s="1"/>
  <c r="M4" i="9"/>
  <c r="AO15" i="9" s="1"/>
  <c r="D5" i="9"/>
  <c r="D6" i="9"/>
  <c r="D7" i="9"/>
  <c r="D8" i="9"/>
  <c r="D9" i="9"/>
  <c r="D10" i="9"/>
  <c r="D11" i="9"/>
  <c r="D12" i="9"/>
  <c r="D4" i="9"/>
  <c r="D5" i="8"/>
  <c r="D4" i="8"/>
  <c r="AP8" i="8" s="1"/>
  <c r="V4" i="8"/>
  <c r="AF12" i="3"/>
  <c r="M9" i="3"/>
  <c r="D7" i="3"/>
  <c r="D8" i="3"/>
  <c r="M8" i="3"/>
  <c r="M7" i="3"/>
  <c r="M6" i="3"/>
  <c r="M5" i="3"/>
  <c r="D6" i="3"/>
  <c r="M4" i="3"/>
  <c r="AO12" i="3" s="1"/>
  <c r="R4" i="3"/>
  <c r="AH12" i="3" s="1"/>
  <c r="D5" i="3"/>
  <c r="D4" i="3"/>
  <c r="AP12" i="3" s="1"/>
  <c r="AP17" i="13" l="1"/>
  <c r="AP15" i="9"/>
  <c r="AG17" i="14"/>
  <c r="AA17" i="14"/>
  <c r="Y17" i="14"/>
  <c r="V17" i="14"/>
  <c r="R17" i="14"/>
  <c r="N17" i="14"/>
  <c r="AN17" i="14" s="1"/>
  <c r="M17" i="14"/>
  <c r="I17" i="14"/>
  <c r="AI17" i="14" s="1"/>
  <c r="AK17" i="14" s="1"/>
  <c r="F17" i="14"/>
  <c r="D17" i="14"/>
  <c r="AG17" i="13"/>
  <c r="AA17" i="13"/>
  <c r="Y17" i="13"/>
  <c r="V17" i="13"/>
  <c r="R17" i="13"/>
  <c r="N17" i="13"/>
  <c r="M17" i="13"/>
  <c r="I17" i="13"/>
  <c r="AI17" i="13" s="1"/>
  <c r="AK17" i="13" s="1"/>
  <c r="F17" i="13"/>
  <c r="D17" i="13"/>
  <c r="AG11" i="11"/>
  <c r="AA11" i="11"/>
  <c r="Y11" i="11"/>
  <c r="V11" i="11"/>
  <c r="R11" i="11"/>
  <c r="N11" i="11"/>
  <c r="M11" i="11"/>
  <c r="I11" i="11"/>
  <c r="F11" i="11"/>
  <c r="D11" i="11"/>
  <c r="AG7" i="10"/>
  <c r="AA7" i="10"/>
  <c r="Y7" i="10"/>
  <c r="V7" i="10"/>
  <c r="R7" i="10"/>
  <c r="N7" i="10"/>
  <c r="M7" i="10"/>
  <c r="I7" i="10"/>
  <c r="F7" i="10"/>
  <c r="D7" i="10"/>
  <c r="AG15" i="9"/>
  <c r="AA15" i="9"/>
  <c r="Y15" i="9"/>
  <c r="V15" i="9"/>
  <c r="R15" i="9"/>
  <c r="N15" i="9"/>
  <c r="AN15" i="9" s="1"/>
  <c r="M15" i="9"/>
  <c r="I15" i="9"/>
  <c r="F15" i="9"/>
  <c r="D15" i="9"/>
  <c r="AG8" i="8"/>
  <c r="AA8" i="8"/>
  <c r="Y8" i="8"/>
  <c r="V8" i="8"/>
  <c r="R8" i="8"/>
  <c r="N8" i="8"/>
  <c r="M8" i="8"/>
  <c r="I8" i="8"/>
  <c r="AI8" i="8" s="1"/>
  <c r="AK8" i="8" s="1"/>
  <c r="F8" i="8"/>
  <c r="D8" i="8"/>
  <c r="F12" i="3"/>
  <c r="AG12" i="3"/>
  <c r="AA12" i="3"/>
  <c r="Y12" i="3"/>
  <c r="V12" i="3"/>
  <c r="R12" i="3"/>
  <c r="M12" i="3"/>
  <c r="N12" i="3"/>
  <c r="AN12" i="3" s="1"/>
  <c r="I12" i="3"/>
  <c r="AI12" i="3" s="1"/>
  <c r="AK12" i="3" s="1"/>
  <c r="D12" i="3"/>
  <c r="AB17" i="14" l="1"/>
  <c r="AL8" i="8"/>
  <c r="AM8" i="8" s="1"/>
  <c r="AB8" i="8"/>
  <c r="AC8" i="8" s="1"/>
  <c r="AD8" i="8" s="1"/>
  <c r="AE17" i="14"/>
  <c r="AC17" i="14"/>
  <c r="AD17" i="14" s="1"/>
  <c r="AL17" i="14"/>
  <c r="AM17" i="14" s="1"/>
  <c r="AB17" i="13"/>
  <c r="AE17" i="13" s="1"/>
  <c r="AL17" i="13"/>
  <c r="AM17" i="13" s="1"/>
  <c r="AB11" i="11"/>
  <c r="AE11" i="11" s="1"/>
  <c r="AL11" i="11"/>
  <c r="AM11" i="11" s="1"/>
  <c r="AB7" i="10"/>
  <c r="AE7" i="10" s="1"/>
  <c r="AL7" i="10"/>
  <c r="AM7" i="10" s="1"/>
  <c r="AB15" i="9"/>
  <c r="AC15" i="9" s="1"/>
  <c r="AD15" i="9" s="1"/>
  <c r="AL15" i="9"/>
  <c r="AM15" i="9" s="1"/>
  <c r="AE8" i="8"/>
  <c r="AL12" i="3"/>
  <c r="AM12" i="3" s="1"/>
  <c r="AI11" i="11"/>
  <c r="AK11" i="11" s="1"/>
  <c r="AI7" i="10"/>
  <c r="AK7" i="10" s="1"/>
  <c r="AI15" i="9"/>
  <c r="AK15" i="9" s="1"/>
  <c r="AB12" i="3"/>
  <c r="AE12" i="3" s="1"/>
  <c r="AC17" i="13" l="1"/>
  <c r="AD17" i="13" s="1"/>
  <c r="AC11" i="11"/>
  <c r="AD11" i="11" s="1"/>
  <c r="AC7" i="10"/>
  <c r="AD7" i="10" s="1"/>
  <c r="AE15" i="9"/>
  <c r="AC12" i="3"/>
  <c r="AD12" i="3" s="1"/>
</calcChain>
</file>

<file path=xl/sharedStrings.xml><?xml version="1.0" encoding="utf-8"?>
<sst xmlns="http://schemas.openxmlformats.org/spreadsheetml/2006/main" count="343" uniqueCount="39">
  <si>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</si>
  <si>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</si>
  <si>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</si>
  <si>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</si>
  <si>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</si>
  <si>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</si>
  <si>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</si>
  <si>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</si>
  <si>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</si>
  <si>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</si>
  <si>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</si>
  <si>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Time to successful completion</t>
  </si>
  <si>
    <t>Total number of attempts</t>
  </si>
  <si>
    <t>Number of aborted attempts</t>
  </si>
  <si>
    <t>Worm ID</t>
  </si>
  <si>
    <t>Not visible in crevice</t>
  </si>
  <si>
    <t>Reversal</t>
  </si>
  <si>
    <t>Instance</t>
  </si>
  <si>
    <t>Total Frames
(placement on skin to penetration or end)</t>
  </si>
  <si>
    <t>% of frames on skin 
spent pushing or puncturing</t>
  </si>
  <si>
    <t>% of frames on skin 
spent reversing</t>
  </si>
  <si>
    <t>% of frames on skin 
spent crawling</t>
  </si>
  <si>
    <t>% of aborted attempts</t>
  </si>
  <si>
    <t xml:space="preserve">% of 
pushes or punctures followed by reversals </t>
  </si>
  <si>
    <t>Visible Frames 
on top of skin</t>
  </si>
  <si>
    <t>Bout count</t>
  </si>
  <si>
    <t>Reversals after push</t>
  </si>
  <si>
    <t>Reversals after puncture</t>
  </si>
  <si>
    <t>Number of 
pushing bouts and punctures</t>
  </si>
  <si>
    <t>Seemingly did not record :(</t>
  </si>
  <si>
    <t>Not visible or in crevice</t>
  </si>
  <si>
    <t>Not visible OR in crevice</t>
  </si>
  <si>
    <t xml:space="preserve">% of 
reversals preceeded by a push/puncture </t>
  </si>
  <si>
    <t>N/A</t>
  </si>
  <si>
    <t>Average reversal time after
 a push or puncture</t>
  </si>
  <si>
    <t>Average push 
bout duration</t>
  </si>
  <si>
    <t>\</t>
  </si>
  <si>
    <t>Bout duration</t>
  </si>
  <si>
    <t>Time to first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</si>
</sst>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4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8" borderId="4" xfId="0" applyFont="1" applyFill="1" applyBorder="1"/>
    <xf numFmtId="0" fontId="3" fillId="8" borderId="0" xfId="0" applyFont="1" applyFill="1"/>
    <xf numFmtId="0" fontId="3" fillId="8" borderId="5" xfId="0" applyFont="1" applyFill="1" applyBorder="1"/>
    <xf numFmtId="0" fontId="3" fillId="5" borderId="4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Q15"/>
  <sheetViews>
    <sheetView zoomScale="58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20.83203125" bestFit="1" customWidth="1"/>
    <col min="39" max="39" width="29" style="1" bestFit="1" customWidth="1"/>
    <col min="40" max="40" width="28.5" bestFit="1" customWidth="1"/>
    <col min="41" max="41" width="26.33203125" bestFit="1" customWidth="1"/>
    <col min="42" max="42" width="18.83203125" bestFit="1" customWidth="1"/>
    <col min="43" max="43" width="26.3320312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30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14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56</v>
      </c>
      <c r="C4" s="6">
        <v>56</v>
      </c>
      <c r="D4" s="6">
        <f>(C4-B4)+1</f>
        <v>1</v>
      </c>
      <c r="E4" s="6">
        <f>D4/2</f>
        <v>0.5</v>
      </c>
      <c r="F4" s="9">
        <v>1</v>
      </c>
      <c r="H4" s="8">
        <v>216</v>
      </c>
      <c r="I4" s="9">
        <v>1</v>
      </c>
      <c r="K4" s="24">
        <v>57</v>
      </c>
      <c r="L4" s="25">
        <v>73</v>
      </c>
      <c r="M4" s="25">
        <f t="shared" ref="M4:M9" si="0">(L4-K4)+1</f>
        <v>17</v>
      </c>
      <c r="N4" s="26">
        <v>1</v>
      </c>
      <c r="P4" s="8">
        <v>217</v>
      </c>
      <c r="Q4" s="6">
        <v>228</v>
      </c>
      <c r="R4" s="9">
        <f>(Q4-P4)+1</f>
        <v>12</v>
      </c>
      <c r="T4" s="8"/>
      <c r="V4" s="9"/>
      <c r="X4" s="8">
        <v>229</v>
      </c>
      <c r="Y4" s="9">
        <v>1</v>
      </c>
      <c r="AA4" s="6">
        <v>229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8">
        <v>79</v>
      </c>
      <c r="C5" s="6">
        <v>79</v>
      </c>
      <c r="D5" s="6">
        <f>(C5-B5)+1</f>
        <v>1</v>
      </c>
      <c r="E5" s="6">
        <f t="shared" ref="E5:E9" si="1">D5/2</f>
        <v>0.5</v>
      </c>
      <c r="F5" s="9">
        <v>1</v>
      </c>
      <c r="H5" s="8"/>
      <c r="I5" s="9"/>
      <c r="K5" s="24">
        <v>82</v>
      </c>
      <c r="L5" s="25">
        <v>88</v>
      </c>
      <c r="M5" s="25">
        <f t="shared" si="0"/>
        <v>7</v>
      </c>
      <c r="N5" s="26">
        <v>1</v>
      </c>
      <c r="P5" s="8"/>
      <c r="R5" s="9"/>
      <c r="T5" s="8"/>
      <c r="V5" s="9"/>
      <c r="X5" s="8"/>
      <c r="Y5" s="9"/>
      <c r="AC5" s="7"/>
      <c r="AD5" s="7"/>
      <c r="AE5" s="7"/>
      <c r="AF5" s="7"/>
      <c r="AG5" s="7"/>
      <c r="AH5" s="7"/>
      <c r="AM5" s="7"/>
    </row>
    <row r="6" spans="2:43" s="6" customFormat="1" x14ac:dyDescent="0.3">
      <c r="B6" s="8">
        <v>81</v>
      </c>
      <c r="C6" s="6">
        <v>81</v>
      </c>
      <c r="D6" s="6">
        <f>(C6-B6)+1</f>
        <v>1</v>
      </c>
      <c r="E6" s="6">
        <f t="shared" si="1"/>
        <v>0.5</v>
      </c>
      <c r="F6" s="9">
        <v>1</v>
      </c>
      <c r="H6" s="8"/>
      <c r="I6" s="9"/>
      <c r="K6" s="27">
        <v>92</v>
      </c>
      <c r="L6" s="28">
        <v>94</v>
      </c>
      <c r="M6" s="28">
        <f t="shared" si="0"/>
        <v>3</v>
      </c>
      <c r="N6" s="29">
        <v>1</v>
      </c>
      <c r="P6" s="8"/>
      <c r="R6" s="9"/>
      <c r="T6" s="8"/>
      <c r="V6" s="9"/>
      <c r="X6" s="8"/>
      <c r="Y6" s="9"/>
      <c r="AC6" s="7"/>
      <c r="AD6" s="7"/>
      <c r="AE6" s="7"/>
      <c r="AF6" s="7"/>
      <c r="AG6" s="7"/>
      <c r="AH6" s="7"/>
      <c r="AM6" s="7"/>
    </row>
    <row r="7" spans="2:43" s="6" customFormat="1" x14ac:dyDescent="0.3">
      <c r="B7" s="8">
        <v>126</v>
      </c>
      <c r="C7" s="6">
        <v>127</v>
      </c>
      <c r="D7" s="6">
        <f t="shared" ref="D7:D8" si="2">(C7-B7)+1</f>
        <v>2</v>
      </c>
      <c r="E7" s="6">
        <f t="shared" si="1"/>
        <v>1</v>
      </c>
      <c r="F7" s="9">
        <v>1</v>
      </c>
      <c r="H7" s="8"/>
      <c r="I7" s="9"/>
      <c r="K7" s="27">
        <v>106</v>
      </c>
      <c r="L7" s="28">
        <v>108</v>
      </c>
      <c r="M7" s="28">
        <f t="shared" si="0"/>
        <v>3</v>
      </c>
      <c r="N7" s="29">
        <v>1</v>
      </c>
      <c r="P7" s="8"/>
      <c r="R7" s="9"/>
      <c r="T7" s="8"/>
      <c r="V7" s="9"/>
      <c r="X7" s="8"/>
      <c r="Y7" s="9"/>
      <c r="AC7" s="7"/>
      <c r="AD7" s="7"/>
      <c r="AE7" s="7"/>
      <c r="AF7" s="7"/>
      <c r="AG7" s="7"/>
      <c r="AH7" s="7"/>
      <c r="AM7" s="7"/>
    </row>
    <row r="8" spans="2:43" s="6" customFormat="1" x14ac:dyDescent="0.3">
      <c r="B8" s="8">
        <v>130</v>
      </c>
      <c r="C8" s="6">
        <v>132</v>
      </c>
      <c r="D8" s="6">
        <f t="shared" si="2"/>
        <v>3</v>
      </c>
      <c r="E8" s="6">
        <f t="shared" si="1"/>
        <v>1.5</v>
      </c>
      <c r="F8" s="9">
        <v>1</v>
      </c>
      <c r="H8" s="8"/>
      <c r="I8" s="9"/>
      <c r="K8" s="27">
        <v>110</v>
      </c>
      <c r="L8" s="28">
        <v>113</v>
      </c>
      <c r="M8" s="28">
        <f t="shared" si="0"/>
        <v>4</v>
      </c>
      <c r="N8" s="29">
        <v>1</v>
      </c>
      <c r="P8" s="8"/>
      <c r="R8" s="9"/>
      <c r="T8" s="8"/>
      <c r="V8" s="9"/>
      <c r="X8" s="8"/>
      <c r="Y8" s="9"/>
      <c r="AC8" s="7"/>
      <c r="AD8" s="7"/>
      <c r="AE8" s="7"/>
      <c r="AF8" s="7"/>
      <c r="AG8" s="7"/>
      <c r="AH8" s="7"/>
      <c r="AM8" s="7"/>
    </row>
    <row r="9" spans="2:43" s="6" customFormat="1" x14ac:dyDescent="0.3">
      <c r="B9" s="8">
        <v>209</v>
      </c>
      <c r="C9" s="6">
        <v>215</v>
      </c>
      <c r="D9" s="6">
        <v>7</v>
      </c>
      <c r="E9" s="6">
        <f t="shared" si="1"/>
        <v>3.5</v>
      </c>
      <c r="F9" s="9">
        <v>1</v>
      </c>
      <c r="H9" s="8"/>
      <c r="I9" s="9"/>
      <c r="K9" s="27">
        <v>140</v>
      </c>
      <c r="L9" s="28">
        <v>154</v>
      </c>
      <c r="M9" s="28">
        <f t="shared" si="0"/>
        <v>15</v>
      </c>
      <c r="N9" s="29">
        <v>1</v>
      </c>
      <c r="P9" s="8"/>
      <c r="R9" s="9"/>
      <c r="T9" s="8"/>
      <c r="V9" s="9"/>
      <c r="X9" s="8"/>
      <c r="Y9" s="9"/>
      <c r="AC9" s="7"/>
      <c r="AD9" s="7"/>
      <c r="AE9" s="7"/>
      <c r="AF9" s="7"/>
      <c r="AG9" s="7"/>
      <c r="AH9" s="7"/>
      <c r="AM9" s="7"/>
    </row>
    <row r="10" spans="2:43" s="6" customFormat="1" x14ac:dyDescent="0.3">
      <c r="B10" s="10"/>
      <c r="C10" s="11"/>
      <c r="D10" s="11"/>
      <c r="E10" s="11"/>
      <c r="F10" s="12"/>
      <c r="H10" s="10"/>
      <c r="I10" s="12"/>
      <c r="K10" s="10"/>
      <c r="L10" s="11"/>
      <c r="M10" s="11"/>
      <c r="N10" s="12"/>
      <c r="P10" s="10"/>
      <c r="Q10" s="11"/>
      <c r="R10" s="12"/>
      <c r="T10" s="10"/>
      <c r="U10" s="11"/>
      <c r="V10" s="12"/>
      <c r="X10" s="10"/>
      <c r="Y10" s="12"/>
      <c r="AC10" s="7"/>
      <c r="AD10" s="7"/>
      <c r="AE10" s="7"/>
      <c r="AF10" s="7"/>
      <c r="AG10" s="7"/>
      <c r="AH10" s="7"/>
      <c r="AM10" s="7"/>
    </row>
    <row r="12" spans="2:43" s="6" customFormat="1" x14ac:dyDescent="0.3">
      <c r="D12" s="6">
        <f>SUM(D4:D10)</f>
        <v>15</v>
      </c>
      <c r="F12" s="6">
        <f>SUM(F4:F10)</f>
        <v>6</v>
      </c>
      <c r="I12" s="6">
        <f>SUM(I4:I10)</f>
        <v>1</v>
      </c>
      <c r="M12" s="6">
        <f>SUM(M4:M10)</f>
        <v>49</v>
      </c>
      <c r="N12" s="6">
        <f>SUM(N4:N10)</f>
        <v>6</v>
      </c>
      <c r="R12" s="6">
        <f>SUM(R4:R10)</f>
        <v>12</v>
      </c>
      <c r="V12" s="6">
        <f>SUM(V4:V10)</f>
        <v>0</v>
      </c>
      <c r="Y12" s="6">
        <f>SUM(Y4:Y10)</f>
        <v>1</v>
      </c>
      <c r="AA12" s="6">
        <f>SUM(AA4:AA10)</f>
        <v>229</v>
      </c>
      <c r="AB12" s="6">
        <f>AA12-(R12+V12+Y12)</f>
        <v>216</v>
      </c>
      <c r="AC12" s="7">
        <f>((D12+I12)/AB12)*100</f>
        <v>7.4074074074074066</v>
      </c>
      <c r="AD12" s="7">
        <f>100-AC12</f>
        <v>92.592592592592595</v>
      </c>
      <c r="AE12" s="7">
        <f>(M12/AB12)*100</f>
        <v>22.685185185185187</v>
      </c>
      <c r="AF12" s="7">
        <f>B4/120</f>
        <v>0.46666666666666667</v>
      </c>
      <c r="AG12" s="7">
        <f>H4/120</f>
        <v>1.8</v>
      </c>
      <c r="AH12" s="7">
        <f>R4/120</f>
        <v>0.1</v>
      </c>
      <c r="AI12" s="6">
        <f>I12</f>
        <v>1</v>
      </c>
      <c r="AJ12" s="6">
        <v>0</v>
      </c>
      <c r="AK12" s="6">
        <f>(AJ12/AI12)*100</f>
        <v>0</v>
      </c>
      <c r="AL12" s="6">
        <f>F12+I12</f>
        <v>7</v>
      </c>
      <c r="AM12" s="7">
        <f>(SUM(F14:F15)/AL12)*100</f>
        <v>28.571428571428569</v>
      </c>
      <c r="AN12" s="7">
        <f>(SUM(F14:F15)/N12)*100</f>
        <v>33.333333333333329</v>
      </c>
      <c r="AO12" s="6">
        <f>(AVERAGE(M4:M5)/2)</f>
        <v>6</v>
      </c>
      <c r="AP12" s="6">
        <f>AVERAGE(D4:D9)/2</f>
        <v>1.25</v>
      </c>
    </row>
    <row r="14" spans="2:43" ht="26" x14ac:dyDescent="0.3">
      <c r="B14" s="21" t="s">
        <v>26</v>
      </c>
      <c r="F14" s="6">
        <v>2</v>
      </c>
    </row>
    <row r="15" spans="2:43" ht="26" x14ac:dyDescent="0.3">
      <c r="B15" s="22" t="s">
        <v>27</v>
      </c>
      <c r="F15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51E1-2473-5A41-B59E-91AD0E6B8DF1}">
  <dimension ref="B2:AQ11"/>
  <sheetViews>
    <sheetView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20.83203125" bestFit="1" customWidth="1"/>
    <col min="39" max="39" width="29" style="7" bestFit="1" customWidth="1"/>
    <col min="40" max="40" width="28.5" bestFit="1" customWidth="1"/>
    <col min="41" max="41" width="27.5" bestFit="1" customWidth="1"/>
    <col min="42" max="42" width="19.5" bestFit="1" customWidth="1"/>
    <col min="43" max="43" width="27.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31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14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25</v>
      </c>
      <c r="C4" s="6">
        <v>50</v>
      </c>
      <c r="D4" s="6">
        <f>(C4-B4)+1</f>
        <v>26</v>
      </c>
      <c r="E4" s="6">
        <f>D4/2</f>
        <v>13</v>
      </c>
      <c r="F4" s="9">
        <v>1</v>
      </c>
      <c r="H4" s="8">
        <v>68</v>
      </c>
      <c r="I4" s="9">
        <v>1</v>
      </c>
      <c r="K4" s="8"/>
      <c r="N4" s="9"/>
      <c r="P4" s="8">
        <v>69</v>
      </c>
      <c r="Q4" s="6">
        <v>98</v>
      </c>
      <c r="R4" s="9">
        <f>(Q4-P4)+1</f>
        <v>30</v>
      </c>
      <c r="T4" s="8">
        <v>15</v>
      </c>
      <c r="U4" s="6">
        <v>24</v>
      </c>
      <c r="V4" s="9">
        <f>(U4-T4)+1</f>
        <v>10</v>
      </c>
      <c r="X4" s="8">
        <v>99</v>
      </c>
      <c r="Y4" s="9">
        <v>1</v>
      </c>
      <c r="AA4" s="6">
        <v>99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8">
        <v>65</v>
      </c>
      <c r="C5" s="6">
        <v>67</v>
      </c>
      <c r="D5" s="6">
        <f>(C5-B5)+1</f>
        <v>3</v>
      </c>
      <c r="E5" s="6">
        <f>D5/2</f>
        <v>1.5</v>
      </c>
      <c r="F5" s="9">
        <v>1</v>
      </c>
      <c r="H5" s="8"/>
      <c r="I5" s="9"/>
      <c r="K5" s="8"/>
      <c r="N5" s="9"/>
      <c r="P5" s="8"/>
      <c r="R5" s="9"/>
      <c r="T5" s="8"/>
      <c r="V5" s="9"/>
      <c r="X5" s="8"/>
      <c r="Y5" s="9"/>
      <c r="AC5" s="7"/>
      <c r="AD5" s="7"/>
      <c r="AE5" s="7"/>
      <c r="AF5" s="7"/>
      <c r="AG5" s="7"/>
      <c r="AH5" s="7"/>
      <c r="AM5" s="7"/>
    </row>
    <row r="6" spans="2:43" s="6" customFormat="1" x14ac:dyDescent="0.3">
      <c r="B6" s="10"/>
      <c r="C6" s="11"/>
      <c r="D6" s="11"/>
      <c r="E6" s="11"/>
      <c r="F6" s="12"/>
      <c r="H6" s="10"/>
      <c r="I6" s="12"/>
      <c r="K6" s="10"/>
      <c r="L6" s="11"/>
      <c r="M6" s="11"/>
      <c r="N6" s="12"/>
      <c r="P6" s="10"/>
      <c r="Q6" s="11"/>
      <c r="R6" s="12"/>
      <c r="T6" s="10"/>
      <c r="U6" s="11"/>
      <c r="V6" s="12"/>
      <c r="X6" s="10"/>
      <c r="Y6" s="12"/>
      <c r="AC6" s="7"/>
      <c r="AD6" s="7"/>
      <c r="AE6" s="7"/>
      <c r="AF6" s="7"/>
      <c r="AG6" s="7"/>
      <c r="AH6" s="7"/>
      <c r="AM6" s="7"/>
    </row>
    <row r="8" spans="2:43" s="6" customFormat="1" x14ac:dyDescent="0.3">
      <c r="D8" s="6">
        <f>SUM(D4:D6)</f>
        <v>29</v>
      </c>
      <c r="F8" s="6">
        <f>SUM(F4:F6)</f>
        <v>2</v>
      </c>
      <c r="I8" s="6">
        <f>SUM(I4:I6)</f>
        <v>1</v>
      </c>
      <c r="M8" s="6">
        <f>SUM(M4:M6)</f>
        <v>0</v>
      </c>
      <c r="N8" s="6">
        <f>SUM(N4:N6)</f>
        <v>0</v>
      </c>
      <c r="R8" s="6">
        <f>SUM(R4:R6)</f>
        <v>30</v>
      </c>
      <c r="V8" s="6">
        <f>SUM(V4:V6)</f>
        <v>10</v>
      </c>
      <c r="Y8" s="6">
        <f>SUM(Y4:Y6)</f>
        <v>1</v>
      </c>
      <c r="AA8" s="6">
        <f>SUM(AA4:AA6)</f>
        <v>99</v>
      </c>
      <c r="AB8" s="6">
        <f>AA8-(R8+V8+Y8)</f>
        <v>58</v>
      </c>
      <c r="AC8" s="7">
        <f>((D8+I8)/AB8)*100</f>
        <v>51.724137931034484</v>
      </c>
      <c r="AD8" s="7">
        <f>100-AC8</f>
        <v>48.275862068965516</v>
      </c>
      <c r="AE8" s="7">
        <f>(M8/AB8)*100</f>
        <v>0</v>
      </c>
      <c r="AF8" s="7">
        <f>B4/120</f>
        <v>0.20833333333333334</v>
      </c>
      <c r="AG8" s="7">
        <f>H4/120</f>
        <v>0.56666666666666665</v>
      </c>
      <c r="AH8" s="7">
        <f>R4/120</f>
        <v>0.25</v>
      </c>
      <c r="AI8" s="6">
        <f>I8</f>
        <v>1</v>
      </c>
      <c r="AJ8" s="6">
        <v>0</v>
      </c>
      <c r="AK8" s="6">
        <f>(AJ8/AI8)*100</f>
        <v>0</v>
      </c>
      <c r="AL8" s="6">
        <f>F8+I8</f>
        <v>3</v>
      </c>
      <c r="AM8" s="7">
        <f>(SUM(F10:F11)/AL8)*100</f>
        <v>0</v>
      </c>
      <c r="AN8" s="7" t="s">
        <v>33</v>
      </c>
      <c r="AO8" s="6" t="s">
        <v>33</v>
      </c>
      <c r="AP8" s="6">
        <f>AVERAGE(D4:D5)/2</f>
        <v>7.25</v>
      </c>
    </row>
    <row r="10" spans="2:43" ht="26" x14ac:dyDescent="0.3">
      <c r="B10" s="21" t="s">
        <v>26</v>
      </c>
      <c r="F10" s="6">
        <v>0</v>
      </c>
    </row>
    <row r="11" spans="2:43" ht="26" x14ac:dyDescent="0.3">
      <c r="B11" s="22" t="s">
        <v>27</v>
      </c>
      <c r="F11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6748-7497-D248-80A0-A9C9FE4D3D45}">
  <dimension ref="B2:AQ18"/>
  <sheetViews>
    <sheetView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9.1640625" bestFit="1" customWidth="1"/>
    <col min="41" max="41" width="27.5" bestFit="1" customWidth="1"/>
    <col min="42" max="42" width="19.5" bestFit="1" customWidth="1"/>
    <col min="43" max="43" width="27.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15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14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8</v>
      </c>
      <c r="C4" s="6">
        <v>12</v>
      </c>
      <c r="D4" s="6">
        <f>(C4-B4)+1</f>
        <v>5</v>
      </c>
      <c r="E4" s="6">
        <f>D4/2</f>
        <v>2.5</v>
      </c>
      <c r="F4" s="9">
        <v>1</v>
      </c>
      <c r="H4" s="8">
        <v>192</v>
      </c>
      <c r="I4" s="9">
        <v>1</v>
      </c>
      <c r="K4" s="24">
        <v>22</v>
      </c>
      <c r="L4" s="25">
        <v>23</v>
      </c>
      <c r="M4" s="25">
        <f>(L4-K4)+1</f>
        <v>2</v>
      </c>
      <c r="N4" s="26">
        <v>1</v>
      </c>
      <c r="P4" s="8">
        <v>193</v>
      </c>
      <c r="Q4" s="6">
        <v>220</v>
      </c>
      <c r="R4" s="9">
        <f>(Q4-P4)+1</f>
        <v>28</v>
      </c>
      <c r="T4" s="8"/>
      <c r="V4" s="9"/>
      <c r="X4" s="8">
        <v>221</v>
      </c>
      <c r="Y4" s="9"/>
      <c r="AA4" s="6">
        <v>221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8">
        <v>20</v>
      </c>
      <c r="C5" s="6">
        <v>21</v>
      </c>
      <c r="D5" s="6">
        <f t="shared" ref="D5:D12" si="0">(C5-B5)+1</f>
        <v>2</v>
      </c>
      <c r="E5" s="6">
        <f t="shared" ref="E5:E12" si="1">D5/2</f>
        <v>1</v>
      </c>
      <c r="F5" s="9">
        <v>1</v>
      </c>
      <c r="H5" s="8"/>
      <c r="I5" s="9"/>
      <c r="K5" s="8"/>
      <c r="N5" s="9"/>
      <c r="P5" s="8"/>
      <c r="R5" s="9"/>
      <c r="T5" s="8"/>
      <c r="V5" s="9"/>
      <c r="X5" s="8"/>
      <c r="Y5" s="9"/>
      <c r="AC5" s="7"/>
      <c r="AD5" s="7"/>
      <c r="AE5" s="7"/>
      <c r="AF5" s="7"/>
      <c r="AG5" s="7"/>
      <c r="AH5" s="7"/>
      <c r="AM5" s="7"/>
    </row>
    <row r="6" spans="2:43" s="6" customFormat="1" x14ac:dyDescent="0.3">
      <c r="B6" s="8">
        <v>34</v>
      </c>
      <c r="C6" s="6">
        <v>40</v>
      </c>
      <c r="D6" s="6">
        <f t="shared" si="0"/>
        <v>7</v>
      </c>
      <c r="E6" s="6">
        <f t="shared" si="1"/>
        <v>3.5</v>
      </c>
      <c r="F6" s="9">
        <v>1</v>
      </c>
      <c r="H6" s="8"/>
      <c r="I6" s="9"/>
      <c r="K6" s="8"/>
      <c r="N6" s="9"/>
      <c r="P6" s="8"/>
      <c r="R6" s="9"/>
      <c r="T6" s="8"/>
      <c r="V6" s="9"/>
      <c r="X6" s="8"/>
      <c r="Y6" s="9"/>
      <c r="AC6" s="7"/>
      <c r="AD6" s="7"/>
      <c r="AE6" s="7"/>
      <c r="AF6" s="7"/>
      <c r="AG6" s="7"/>
      <c r="AH6" s="7"/>
      <c r="AM6" s="7"/>
    </row>
    <row r="7" spans="2:43" s="6" customFormat="1" x14ac:dyDescent="0.3">
      <c r="B7" s="8">
        <v>68</v>
      </c>
      <c r="C7" s="6">
        <v>72</v>
      </c>
      <c r="D7" s="6">
        <f t="shared" si="0"/>
        <v>5</v>
      </c>
      <c r="E7" s="6">
        <f t="shared" si="1"/>
        <v>2.5</v>
      </c>
      <c r="F7" s="9">
        <v>1</v>
      </c>
      <c r="H7" s="8"/>
      <c r="I7" s="9"/>
      <c r="K7" s="8"/>
      <c r="N7" s="9"/>
      <c r="P7" s="8"/>
      <c r="R7" s="9"/>
      <c r="T7" s="8"/>
      <c r="V7" s="9"/>
      <c r="X7" s="8"/>
      <c r="Y7" s="9"/>
      <c r="AC7" s="7"/>
      <c r="AD7" s="7"/>
      <c r="AE7" s="7"/>
      <c r="AF7" s="7"/>
      <c r="AG7" s="7"/>
      <c r="AH7" s="7"/>
      <c r="AM7" s="7"/>
    </row>
    <row r="8" spans="2:43" s="6" customFormat="1" x14ac:dyDescent="0.3">
      <c r="B8" s="8">
        <v>81</v>
      </c>
      <c r="C8" s="6">
        <v>81</v>
      </c>
      <c r="D8" s="6">
        <f t="shared" si="0"/>
        <v>1</v>
      </c>
      <c r="E8" s="6">
        <f t="shared" si="1"/>
        <v>0.5</v>
      </c>
      <c r="F8" s="9">
        <v>1</v>
      </c>
      <c r="H8" s="8"/>
      <c r="I8" s="9"/>
      <c r="K8" s="8"/>
      <c r="N8" s="9"/>
      <c r="P8" s="8"/>
      <c r="R8" s="9"/>
      <c r="T8" s="8"/>
      <c r="V8" s="9"/>
      <c r="X8" s="8"/>
      <c r="Y8" s="9"/>
      <c r="AC8" s="7"/>
      <c r="AD8" s="7"/>
      <c r="AE8" s="7"/>
      <c r="AF8" s="7"/>
      <c r="AG8" s="7"/>
      <c r="AH8" s="7"/>
      <c r="AM8" s="7"/>
    </row>
    <row r="9" spans="2:43" s="6" customFormat="1" x14ac:dyDescent="0.3">
      <c r="B9" s="8">
        <v>123</v>
      </c>
      <c r="C9" s="6">
        <v>123</v>
      </c>
      <c r="D9" s="6">
        <f t="shared" si="0"/>
        <v>1</v>
      </c>
      <c r="E9" s="6">
        <f t="shared" si="1"/>
        <v>0.5</v>
      </c>
      <c r="F9" s="9">
        <v>1</v>
      </c>
      <c r="H9" s="8"/>
      <c r="I9" s="9"/>
      <c r="K9" s="8"/>
      <c r="N9" s="9"/>
      <c r="P9" s="8"/>
      <c r="R9" s="9"/>
      <c r="T9" s="8"/>
      <c r="V9" s="9"/>
      <c r="X9" s="8"/>
      <c r="Y9" s="9"/>
      <c r="AC9" s="7"/>
      <c r="AD9" s="7"/>
      <c r="AE9" s="7"/>
      <c r="AF9" s="7"/>
      <c r="AG9" s="7"/>
      <c r="AH9" s="7"/>
      <c r="AM9" s="7"/>
    </row>
    <row r="10" spans="2:43" s="6" customFormat="1" x14ac:dyDescent="0.3">
      <c r="B10" s="8">
        <v>172</v>
      </c>
      <c r="C10" s="6">
        <v>172</v>
      </c>
      <c r="D10" s="6">
        <f t="shared" si="0"/>
        <v>1</v>
      </c>
      <c r="E10" s="6">
        <f t="shared" si="1"/>
        <v>0.5</v>
      </c>
      <c r="F10" s="9">
        <v>1</v>
      </c>
      <c r="H10" s="8"/>
      <c r="I10" s="9"/>
      <c r="K10" s="8"/>
      <c r="N10" s="9"/>
      <c r="P10" s="8"/>
      <c r="R10" s="9"/>
      <c r="T10" s="8"/>
      <c r="V10" s="9"/>
      <c r="X10" s="8"/>
      <c r="Y10" s="9"/>
      <c r="AC10" s="7"/>
      <c r="AD10" s="7"/>
      <c r="AE10" s="7"/>
      <c r="AF10" s="7"/>
      <c r="AG10" s="7"/>
      <c r="AH10" s="7"/>
      <c r="AM10" s="7"/>
    </row>
    <row r="11" spans="2:43" s="6" customFormat="1" x14ac:dyDescent="0.3">
      <c r="B11" s="8">
        <v>180</v>
      </c>
      <c r="C11" s="6">
        <v>183</v>
      </c>
      <c r="D11" s="6">
        <f t="shared" si="0"/>
        <v>4</v>
      </c>
      <c r="E11" s="6">
        <f t="shared" si="1"/>
        <v>2</v>
      </c>
      <c r="F11" s="9">
        <v>1</v>
      </c>
      <c r="H11" s="8"/>
      <c r="I11" s="9"/>
      <c r="K11" s="8"/>
      <c r="N11" s="9"/>
      <c r="P11" s="8"/>
      <c r="R11" s="9"/>
      <c r="T11" s="8"/>
      <c r="V11" s="9"/>
      <c r="X11" s="8"/>
      <c r="Y11" s="9"/>
      <c r="AC11" s="7"/>
      <c r="AD11" s="7"/>
      <c r="AE11" s="7"/>
      <c r="AF11" s="7"/>
      <c r="AG11" s="7"/>
      <c r="AH11" s="7"/>
      <c r="AM11" s="7"/>
    </row>
    <row r="12" spans="2:43" s="6" customFormat="1" x14ac:dyDescent="0.3">
      <c r="B12" s="8">
        <v>189</v>
      </c>
      <c r="C12" s="6">
        <v>191</v>
      </c>
      <c r="D12" s="6">
        <f t="shared" si="0"/>
        <v>3</v>
      </c>
      <c r="E12" s="6">
        <f t="shared" si="1"/>
        <v>1.5</v>
      </c>
      <c r="F12" s="9">
        <v>1</v>
      </c>
      <c r="H12" s="8"/>
      <c r="I12" s="9"/>
      <c r="K12" s="8"/>
      <c r="N12" s="9"/>
      <c r="P12" s="8"/>
      <c r="R12" s="9"/>
      <c r="T12" s="8"/>
      <c r="V12" s="9"/>
      <c r="X12" s="8"/>
      <c r="Y12" s="9"/>
      <c r="AC12" s="7"/>
      <c r="AD12" s="7"/>
      <c r="AE12" s="7"/>
      <c r="AF12" s="7"/>
      <c r="AG12" s="7"/>
      <c r="AH12" s="7"/>
      <c r="AM12" s="7"/>
    </row>
    <row r="13" spans="2:43" s="6" customFormat="1" x14ac:dyDescent="0.3">
      <c r="B13" s="10"/>
      <c r="C13" s="11"/>
      <c r="D13" s="11"/>
      <c r="E13" s="11"/>
      <c r="F13" s="12"/>
      <c r="H13" s="10"/>
      <c r="I13" s="12"/>
      <c r="K13" s="10"/>
      <c r="L13" s="11"/>
      <c r="M13" s="11"/>
      <c r="N13" s="12"/>
      <c r="P13" s="10"/>
      <c r="Q13" s="11"/>
      <c r="R13" s="12"/>
      <c r="T13" s="10"/>
      <c r="U13" s="11"/>
      <c r="V13" s="12"/>
      <c r="X13" s="10"/>
      <c r="Y13" s="12"/>
      <c r="AC13" s="7"/>
      <c r="AD13" s="7"/>
      <c r="AE13" s="7"/>
      <c r="AF13" s="7"/>
      <c r="AG13" s="7"/>
      <c r="AH13" s="7"/>
      <c r="AM13" s="7"/>
    </row>
    <row r="15" spans="2:43" s="6" customFormat="1" x14ac:dyDescent="0.3">
      <c r="D15" s="6">
        <f>SUM(D4:D13)</f>
        <v>29</v>
      </c>
      <c r="F15" s="6">
        <f>SUM(F4:F13)</f>
        <v>9</v>
      </c>
      <c r="I15" s="6">
        <f>SUM(I4:I13)</f>
        <v>1</v>
      </c>
      <c r="M15" s="6">
        <f>SUM(M4:M13)</f>
        <v>2</v>
      </c>
      <c r="N15" s="6">
        <f>SUM(N4:N13)</f>
        <v>1</v>
      </c>
      <c r="R15" s="6">
        <f>SUM(R4:R13)</f>
        <v>28</v>
      </c>
      <c r="V15" s="6">
        <f>SUM(V4:V13)</f>
        <v>0</v>
      </c>
      <c r="Y15" s="6">
        <f>SUM(Y4:Y13)</f>
        <v>0</v>
      </c>
      <c r="AA15" s="6">
        <f>SUM(AA4:AA13)</f>
        <v>221</v>
      </c>
      <c r="AB15" s="6">
        <f>AA15-(R15+V15+Y15)</f>
        <v>193</v>
      </c>
      <c r="AC15" s="7">
        <f>((D15+I15)/AB15)*100</f>
        <v>15.544041450777202</v>
      </c>
      <c r="AD15" s="7">
        <f>100-AC15</f>
        <v>84.4559585492228</v>
      </c>
      <c r="AE15" s="7">
        <f>(M15/AB15)*100</f>
        <v>1.0362694300518136</v>
      </c>
      <c r="AF15" s="7">
        <f>B4/120</f>
        <v>6.6666666666666666E-2</v>
      </c>
      <c r="AG15" s="7">
        <f>H4/120</f>
        <v>1.6</v>
      </c>
      <c r="AH15" s="7">
        <f>R4/120</f>
        <v>0.23333333333333334</v>
      </c>
      <c r="AI15" s="6">
        <f>I15</f>
        <v>1</v>
      </c>
      <c r="AJ15" s="6">
        <v>0</v>
      </c>
      <c r="AK15" s="6">
        <f>(AJ15/AI15)*100</f>
        <v>0</v>
      </c>
      <c r="AL15" s="6">
        <f>F15+I15</f>
        <v>10</v>
      </c>
      <c r="AM15" s="7">
        <f>(SUM(F17:F18)/AL15)*100</f>
        <v>10</v>
      </c>
      <c r="AN15" s="7">
        <f>(SUM(F17:F18)/N15)*100</f>
        <v>100</v>
      </c>
      <c r="AO15" s="6">
        <f>(AVERAGE(M4)/2)</f>
        <v>1</v>
      </c>
      <c r="AP15" s="7">
        <f>AVERAGE(D4:D12)/2</f>
        <v>1.6111111111111112</v>
      </c>
      <c r="AQ15" s="7"/>
    </row>
    <row r="16" spans="2:43" x14ac:dyDescent="0.3">
      <c r="AP16" t="s">
        <v>36</v>
      </c>
    </row>
    <row r="17" spans="2:6" ht="26" x14ac:dyDescent="0.3">
      <c r="B17" s="21" t="s">
        <v>26</v>
      </c>
      <c r="F17" s="6">
        <v>1</v>
      </c>
    </row>
    <row r="18" spans="2:6" ht="26" x14ac:dyDescent="0.3">
      <c r="B18" s="22" t="s">
        <v>27</v>
      </c>
      <c r="F18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91D-DBE5-904B-A819-CAEAFFCFB936}">
  <dimension ref="B2:AQ10"/>
  <sheetViews>
    <sheetView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9.1640625" bestFit="1" customWidth="1"/>
    <col min="41" max="41" width="27.5" bestFit="1" customWidth="1"/>
    <col min="42" max="42" width="19.5" bestFit="1" customWidth="1"/>
    <col min="43" max="43" width="27.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30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30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20</v>
      </c>
      <c r="C4" s="6">
        <v>27</v>
      </c>
      <c r="D4" s="6">
        <f>(C4-B4)+1</f>
        <v>8</v>
      </c>
      <c r="E4" s="6">
        <f>D4/2</f>
        <v>4</v>
      </c>
      <c r="F4" s="9">
        <v>1</v>
      </c>
      <c r="H4" s="8">
        <v>28</v>
      </c>
      <c r="I4" s="9">
        <v>1</v>
      </c>
      <c r="K4" s="8"/>
      <c r="N4" s="9"/>
      <c r="P4" s="8">
        <v>29</v>
      </c>
      <c r="Q4" s="6">
        <v>40</v>
      </c>
      <c r="R4" s="9">
        <f>(Q4-P4)+1</f>
        <v>12</v>
      </c>
      <c r="T4" s="8">
        <v>7</v>
      </c>
      <c r="U4" s="6">
        <v>11</v>
      </c>
      <c r="V4" s="9">
        <f>(U4-T4)+1</f>
        <v>5</v>
      </c>
      <c r="X4" s="8">
        <v>41</v>
      </c>
      <c r="Y4" s="9"/>
      <c r="AA4" s="6">
        <v>41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10"/>
      <c r="C5" s="11"/>
      <c r="D5" s="11"/>
      <c r="E5" s="11"/>
      <c r="F5" s="12"/>
      <c r="H5" s="10"/>
      <c r="I5" s="12"/>
      <c r="K5" s="10"/>
      <c r="L5" s="11"/>
      <c r="M5" s="11"/>
      <c r="N5" s="12"/>
      <c r="P5" s="10"/>
      <c r="Q5" s="11"/>
      <c r="R5" s="12"/>
      <c r="T5" s="10"/>
      <c r="U5" s="11"/>
      <c r="V5" s="12"/>
      <c r="X5" s="10"/>
      <c r="Y5" s="12"/>
      <c r="AC5" s="7"/>
      <c r="AD5" s="7"/>
      <c r="AE5" s="7"/>
      <c r="AF5" s="7"/>
      <c r="AG5" s="7"/>
      <c r="AH5" s="7"/>
      <c r="AM5" s="7"/>
    </row>
    <row r="7" spans="2:43" s="6" customFormat="1" x14ac:dyDescent="0.3">
      <c r="D7" s="6">
        <f>SUM(D4:D5)</f>
        <v>8</v>
      </c>
      <c r="F7" s="6">
        <f>SUM(F4:F5)</f>
        <v>1</v>
      </c>
      <c r="I7" s="6">
        <f>SUM(I4:I5)</f>
        <v>1</v>
      </c>
      <c r="M7" s="6">
        <f>SUM(M4:M5)</f>
        <v>0</v>
      </c>
      <c r="N7" s="6">
        <f>SUM(N4:N5)</f>
        <v>0</v>
      </c>
      <c r="R7" s="6">
        <f>SUM(R4:R5)</f>
        <v>12</v>
      </c>
      <c r="V7" s="6">
        <f>SUM(V4:V5)</f>
        <v>5</v>
      </c>
      <c r="Y7" s="6">
        <f>SUM(Y4:Y5)</f>
        <v>0</v>
      </c>
      <c r="AA7" s="6">
        <f>SUM(AA4:AA5)</f>
        <v>41</v>
      </c>
      <c r="AB7" s="6">
        <f>AA7-(R7+V7+Y7)</f>
        <v>24</v>
      </c>
      <c r="AC7" s="7">
        <f>((D7+I7)/AB7)*100</f>
        <v>37.5</v>
      </c>
      <c r="AD7" s="7">
        <f>100-AC7</f>
        <v>62.5</v>
      </c>
      <c r="AE7" s="7">
        <f>(M7/AB7)*100</f>
        <v>0</v>
      </c>
      <c r="AF7" s="7">
        <f>B4/120</f>
        <v>0.16666666666666666</v>
      </c>
      <c r="AG7" s="7">
        <f>H4/120</f>
        <v>0.23333333333333334</v>
      </c>
      <c r="AH7" s="7">
        <f>R4/120</f>
        <v>0.1</v>
      </c>
      <c r="AI7" s="6">
        <f>I7</f>
        <v>1</v>
      </c>
      <c r="AJ7" s="6">
        <v>0</v>
      </c>
      <c r="AK7" s="6">
        <f>(AJ7/AI7)*100</f>
        <v>0</v>
      </c>
      <c r="AL7" s="6">
        <f>F7+I7</f>
        <v>2</v>
      </c>
      <c r="AM7" s="7">
        <f>(SUM(F9:F10)/AL7)*100</f>
        <v>0</v>
      </c>
      <c r="AN7" s="6" t="s">
        <v>33</v>
      </c>
      <c r="AO7" s="6" t="s">
        <v>33</v>
      </c>
      <c r="AP7" s="7">
        <f>AVERAGE(D4)/2</f>
        <v>4</v>
      </c>
      <c r="AQ7" s="7"/>
    </row>
    <row r="9" spans="2:43" ht="26" x14ac:dyDescent="0.3">
      <c r="B9" s="21" t="s">
        <v>26</v>
      </c>
      <c r="F9" s="6">
        <v>0</v>
      </c>
    </row>
    <row r="10" spans="2:43" ht="26" x14ac:dyDescent="0.3">
      <c r="B10" s="22" t="s">
        <v>27</v>
      </c>
      <c r="F10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609B-3B56-5140-A025-141DE9A2F69E}">
  <dimension ref="B2:AQ14"/>
  <sheetViews>
    <sheetView zoomScale="56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7.5" bestFit="1" customWidth="1"/>
    <col min="41" max="41" width="26.33203125" bestFit="1" customWidth="1"/>
    <col min="42" max="42" width="18.83203125" bestFit="1" customWidth="1"/>
    <col min="43" max="43" width="26.3320312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15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30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11</v>
      </c>
      <c r="C4" s="6">
        <v>11</v>
      </c>
      <c r="D4" s="6">
        <f>(C4-B4)+1</f>
        <v>1</v>
      </c>
      <c r="E4" s="6">
        <f>D4/2</f>
        <v>0.5</v>
      </c>
      <c r="F4" s="9">
        <v>1</v>
      </c>
      <c r="H4" s="8">
        <v>50</v>
      </c>
      <c r="I4" s="9">
        <v>1</v>
      </c>
      <c r="K4" s="8"/>
      <c r="N4" s="9"/>
      <c r="P4" s="8">
        <v>51</v>
      </c>
      <c r="Q4" s="6">
        <v>86</v>
      </c>
      <c r="R4" s="9">
        <f>(Q4-P4)+1</f>
        <v>36</v>
      </c>
      <c r="T4" s="8"/>
      <c r="V4" s="9"/>
      <c r="X4" s="8">
        <v>87</v>
      </c>
      <c r="Y4" s="9">
        <v>1</v>
      </c>
      <c r="AA4" s="6">
        <v>87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8">
        <v>13</v>
      </c>
      <c r="C5" s="6">
        <v>21</v>
      </c>
      <c r="D5" s="6">
        <f t="shared" ref="D5:D8" si="0">(C5-B5)+1</f>
        <v>9</v>
      </c>
      <c r="E5" s="6">
        <f t="shared" ref="E5:E8" si="1">D5/2</f>
        <v>4.5</v>
      </c>
      <c r="F5" s="9">
        <v>1</v>
      </c>
      <c r="H5" s="8"/>
      <c r="I5" s="9"/>
      <c r="K5" s="8"/>
      <c r="N5" s="9"/>
      <c r="P5" s="8"/>
      <c r="R5" s="9"/>
      <c r="T5" s="8"/>
      <c r="V5" s="9"/>
      <c r="X5" s="8"/>
      <c r="Y5" s="9"/>
      <c r="AC5" s="7"/>
      <c r="AD5" s="7"/>
      <c r="AE5" s="7"/>
      <c r="AF5" s="7"/>
      <c r="AG5" s="7"/>
      <c r="AH5" s="7"/>
      <c r="AM5" s="7"/>
    </row>
    <row r="6" spans="2:43" s="6" customFormat="1" x14ac:dyDescent="0.3">
      <c r="B6" s="8">
        <v>27</v>
      </c>
      <c r="C6" s="6">
        <v>28</v>
      </c>
      <c r="D6" s="6">
        <f t="shared" si="0"/>
        <v>2</v>
      </c>
      <c r="E6" s="6">
        <f t="shared" si="1"/>
        <v>1</v>
      </c>
      <c r="F6" s="9">
        <v>1</v>
      </c>
      <c r="H6" s="8"/>
      <c r="I6" s="9"/>
      <c r="K6" s="8"/>
      <c r="N6" s="9"/>
      <c r="P6" s="8"/>
      <c r="R6" s="9"/>
      <c r="T6" s="8"/>
      <c r="V6" s="9"/>
      <c r="X6" s="8"/>
      <c r="Y6" s="9"/>
      <c r="AC6" s="7"/>
      <c r="AD6" s="7"/>
      <c r="AE6" s="7"/>
      <c r="AF6" s="7"/>
      <c r="AG6" s="7"/>
      <c r="AH6" s="7"/>
      <c r="AM6" s="7"/>
    </row>
    <row r="7" spans="2:43" s="6" customFormat="1" x14ac:dyDescent="0.3">
      <c r="B7" s="8">
        <v>32</v>
      </c>
      <c r="C7" s="6">
        <v>37</v>
      </c>
      <c r="D7" s="6">
        <f t="shared" si="0"/>
        <v>6</v>
      </c>
      <c r="E7" s="6">
        <f t="shared" si="1"/>
        <v>3</v>
      </c>
      <c r="F7" s="9">
        <v>1</v>
      </c>
      <c r="H7" s="8"/>
      <c r="I7" s="9"/>
      <c r="K7" s="8"/>
      <c r="N7" s="9"/>
      <c r="P7" s="8"/>
      <c r="R7" s="9"/>
      <c r="T7" s="8"/>
      <c r="V7" s="9"/>
      <c r="X7" s="8"/>
      <c r="Y7" s="9"/>
      <c r="AC7" s="7"/>
      <c r="AD7" s="7"/>
      <c r="AE7" s="7"/>
      <c r="AF7" s="7"/>
      <c r="AG7" s="7"/>
      <c r="AH7" s="7"/>
      <c r="AM7" s="7"/>
    </row>
    <row r="8" spans="2:43" s="6" customFormat="1" x14ac:dyDescent="0.3">
      <c r="B8" s="8">
        <v>48</v>
      </c>
      <c r="C8" s="6">
        <v>49</v>
      </c>
      <c r="D8" s="6">
        <f t="shared" si="0"/>
        <v>2</v>
      </c>
      <c r="E8" s="6">
        <f t="shared" si="1"/>
        <v>1</v>
      </c>
      <c r="F8" s="9">
        <v>1</v>
      </c>
      <c r="H8" s="8"/>
      <c r="I8" s="9"/>
      <c r="K8" s="8"/>
      <c r="N8" s="9"/>
      <c r="P8" s="8"/>
      <c r="R8" s="9"/>
      <c r="T8" s="8"/>
      <c r="V8" s="9"/>
      <c r="X8" s="8"/>
      <c r="Y8" s="9"/>
      <c r="AC8" s="7"/>
      <c r="AD8" s="7"/>
      <c r="AE8" s="7"/>
      <c r="AF8" s="7"/>
      <c r="AG8" s="7"/>
      <c r="AH8" s="7"/>
      <c r="AM8" s="7"/>
    </row>
    <row r="9" spans="2:43" s="6" customFormat="1" x14ac:dyDescent="0.3">
      <c r="B9" s="10"/>
      <c r="C9" s="11"/>
      <c r="D9" s="11"/>
      <c r="E9" s="11"/>
      <c r="F9" s="12"/>
      <c r="H9" s="10"/>
      <c r="I9" s="12"/>
      <c r="K9" s="10"/>
      <c r="L9" s="11"/>
      <c r="M9" s="11"/>
      <c r="N9" s="12"/>
      <c r="P9" s="10"/>
      <c r="Q9" s="11"/>
      <c r="R9" s="12"/>
      <c r="T9" s="10"/>
      <c r="U9" s="11"/>
      <c r="V9" s="12"/>
      <c r="X9" s="10"/>
      <c r="Y9" s="12"/>
      <c r="AC9" s="7"/>
      <c r="AD9" s="7"/>
      <c r="AE9" s="7"/>
      <c r="AF9" s="7"/>
      <c r="AG9" s="7"/>
      <c r="AH9" s="7"/>
      <c r="AM9" s="7"/>
    </row>
    <row r="11" spans="2:43" s="6" customFormat="1" x14ac:dyDescent="0.3">
      <c r="D11" s="6">
        <f>SUM(D4:D9)</f>
        <v>20</v>
      </c>
      <c r="F11" s="6">
        <f>SUM(F4:F9)</f>
        <v>5</v>
      </c>
      <c r="I11" s="6">
        <f>SUM(I4:I9)</f>
        <v>1</v>
      </c>
      <c r="M11" s="6">
        <f>SUM(M4:M9)</f>
        <v>0</v>
      </c>
      <c r="N11" s="6">
        <f>SUM(N4:N9)</f>
        <v>0</v>
      </c>
      <c r="R11" s="6">
        <f>SUM(R4:R9)</f>
        <v>36</v>
      </c>
      <c r="V11" s="6">
        <f>SUM(V4:V9)</f>
        <v>0</v>
      </c>
      <c r="Y11" s="6">
        <f>SUM(Y4:Y9)</f>
        <v>1</v>
      </c>
      <c r="AA11" s="6">
        <f>SUM(AA4:AA9)</f>
        <v>87</v>
      </c>
      <c r="AB11" s="6">
        <f>AA11-(R11+V11+Y11)</f>
        <v>50</v>
      </c>
      <c r="AC11" s="7">
        <f>((D11+I11)/AB11)*100</f>
        <v>42</v>
      </c>
      <c r="AD11" s="7">
        <f>100-AC11</f>
        <v>58</v>
      </c>
      <c r="AE11" s="7">
        <f>(M11/AB11)*100</f>
        <v>0</v>
      </c>
      <c r="AF11" s="7">
        <f>B4/120</f>
        <v>9.166666666666666E-2</v>
      </c>
      <c r="AG11" s="7">
        <f>H4/120</f>
        <v>0.41666666666666669</v>
      </c>
      <c r="AH11" s="7">
        <f>R4/120</f>
        <v>0.3</v>
      </c>
      <c r="AI11" s="6">
        <f>I11</f>
        <v>1</v>
      </c>
      <c r="AJ11" s="6">
        <v>0</v>
      </c>
      <c r="AK11" s="6">
        <f>(AJ11/AI11)*100</f>
        <v>0</v>
      </c>
      <c r="AL11" s="6">
        <f>F11+I11</f>
        <v>6</v>
      </c>
      <c r="AM11" s="7">
        <f>(SUM(F13:F14)/AL11)*100</f>
        <v>0</v>
      </c>
      <c r="AN11" s="6" t="s">
        <v>33</v>
      </c>
      <c r="AO11" s="6" t="s">
        <v>33</v>
      </c>
      <c r="AP11" s="7">
        <f>AVERAGE(D4:D8)/2</f>
        <v>2</v>
      </c>
      <c r="AQ11" s="7"/>
    </row>
    <row r="13" spans="2:43" ht="26" x14ac:dyDescent="0.3">
      <c r="B13" s="21" t="s">
        <v>26</v>
      </c>
      <c r="F13" s="6">
        <v>0</v>
      </c>
    </row>
    <row r="14" spans="2:43" ht="26" x14ac:dyDescent="0.3">
      <c r="B14" s="22" t="s">
        <v>27</v>
      </c>
      <c r="F14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639F-6E72-7345-9F39-708080E38060}">
  <dimension ref="B2:AL2"/>
  <sheetViews>
    <sheetView zoomScale="82" workbookViewId="0">
      <selection activeCell="G11" sqref="G11"/>
    </sheetView>
  </sheetViews>
  <sheetFormatPr baseColWidth="10" defaultColWidth="8.83203125" defaultRowHeight="24" x14ac:dyDescent="0.3"/>
  <cols>
    <col min="5" max="5" width="8.83203125" style="6"/>
    <col min="29" max="33" width="8.83203125" style="1"/>
    <col min="38" max="38" width="8.83203125" style="1"/>
  </cols>
  <sheetData>
    <row r="2" spans="2:2" x14ac:dyDescent="0.3">
      <c r="B2" s="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10EF-08FF-3B45-B311-AAEE1760D200}">
  <dimension ref="B2:AQ20"/>
  <sheetViews>
    <sheetView zoomScale="56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7.5" bestFit="1" customWidth="1"/>
    <col min="41" max="41" width="26.33203125" bestFit="1" customWidth="1"/>
    <col min="42" max="42" width="18.83203125" bestFit="1" customWidth="1"/>
    <col min="43" max="43" width="26.3320312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15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5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30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1</v>
      </c>
      <c r="C4" s="6">
        <v>9</v>
      </c>
      <c r="D4" s="6">
        <f>(C4-B4)+1</f>
        <v>9</v>
      </c>
      <c r="E4" s="6">
        <f>D4/2</f>
        <v>4.5</v>
      </c>
      <c r="F4" s="9">
        <v>1</v>
      </c>
      <c r="H4" s="8">
        <v>189</v>
      </c>
      <c r="I4" s="9">
        <v>1</v>
      </c>
      <c r="K4" s="27">
        <v>111</v>
      </c>
      <c r="L4" s="28">
        <v>113</v>
      </c>
      <c r="M4" s="28">
        <f>(L4-K4)+1</f>
        <v>3</v>
      </c>
      <c r="N4" s="29">
        <v>1</v>
      </c>
      <c r="P4" s="8">
        <v>190</v>
      </c>
      <c r="Q4" s="6">
        <v>225</v>
      </c>
      <c r="R4" s="9">
        <f>(Q4-P4)+1</f>
        <v>36</v>
      </c>
      <c r="T4" s="8"/>
      <c r="V4" s="9"/>
      <c r="X4" s="8">
        <v>226</v>
      </c>
      <c r="Y4" s="9">
        <v>1</v>
      </c>
      <c r="AA4" s="6">
        <v>226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8">
        <v>24</v>
      </c>
      <c r="C5" s="6">
        <v>25</v>
      </c>
      <c r="D5" s="6">
        <f t="shared" ref="D5:D14" si="0">(C5-B5)+1</f>
        <v>2</v>
      </c>
      <c r="E5" s="6">
        <f t="shared" ref="E5:E14" si="1">D5/2</f>
        <v>1</v>
      </c>
      <c r="F5" s="9">
        <v>1</v>
      </c>
      <c r="H5" s="8"/>
      <c r="I5" s="9"/>
      <c r="K5" s="8"/>
      <c r="N5" s="9"/>
      <c r="P5" s="8"/>
      <c r="R5" s="9"/>
      <c r="T5" s="8"/>
      <c r="V5" s="9"/>
      <c r="X5" s="8"/>
      <c r="Y5" s="9"/>
      <c r="AC5" s="7"/>
      <c r="AD5" s="7"/>
      <c r="AE5" s="7"/>
      <c r="AF5" s="7"/>
      <c r="AG5" s="7"/>
      <c r="AH5" s="7"/>
      <c r="AM5" s="7"/>
    </row>
    <row r="6" spans="2:43" s="6" customFormat="1" x14ac:dyDescent="0.3">
      <c r="B6" s="8">
        <v>35</v>
      </c>
      <c r="C6" s="6">
        <v>38</v>
      </c>
      <c r="D6" s="6">
        <f t="shared" si="0"/>
        <v>4</v>
      </c>
      <c r="E6" s="6">
        <f t="shared" si="1"/>
        <v>2</v>
      </c>
      <c r="F6" s="9">
        <v>1</v>
      </c>
      <c r="H6" s="8"/>
      <c r="I6" s="9"/>
      <c r="K6" s="8"/>
      <c r="N6" s="9"/>
      <c r="P6" s="8"/>
      <c r="R6" s="9"/>
      <c r="T6" s="8"/>
      <c r="V6" s="9"/>
      <c r="X6" s="8"/>
      <c r="Y6" s="9"/>
      <c r="AC6" s="7"/>
      <c r="AD6" s="7"/>
      <c r="AE6" s="7"/>
      <c r="AF6" s="7"/>
      <c r="AG6" s="7"/>
      <c r="AH6" s="7"/>
      <c r="AM6" s="7"/>
    </row>
    <row r="7" spans="2:43" s="6" customFormat="1" x14ac:dyDescent="0.3">
      <c r="B7" s="8">
        <v>42</v>
      </c>
      <c r="C7" s="6">
        <v>43</v>
      </c>
      <c r="D7" s="6">
        <f t="shared" si="0"/>
        <v>2</v>
      </c>
      <c r="E7" s="6">
        <f t="shared" si="1"/>
        <v>1</v>
      </c>
      <c r="F7" s="9">
        <v>1</v>
      </c>
      <c r="H7" s="8"/>
      <c r="I7" s="9"/>
      <c r="K7" s="8"/>
      <c r="N7" s="9"/>
      <c r="P7" s="8"/>
      <c r="R7" s="9"/>
      <c r="T7" s="8"/>
      <c r="V7" s="9"/>
      <c r="X7" s="8"/>
      <c r="Y7" s="9"/>
      <c r="AC7" s="7"/>
      <c r="AD7" s="7"/>
      <c r="AE7" s="7"/>
      <c r="AF7" s="7"/>
      <c r="AG7" s="7"/>
      <c r="AH7" s="7"/>
      <c r="AM7" s="7"/>
    </row>
    <row r="8" spans="2:43" s="6" customFormat="1" x14ac:dyDescent="0.3">
      <c r="B8" s="8">
        <v>48</v>
      </c>
      <c r="C8" s="6">
        <v>62</v>
      </c>
      <c r="D8" s="6">
        <f t="shared" si="0"/>
        <v>15</v>
      </c>
      <c r="E8" s="6">
        <f t="shared" si="1"/>
        <v>7.5</v>
      </c>
      <c r="F8" s="9">
        <v>1</v>
      </c>
      <c r="H8" s="8"/>
      <c r="I8" s="9"/>
      <c r="K8" s="8"/>
      <c r="N8" s="9"/>
      <c r="P8" s="8"/>
      <c r="R8" s="9"/>
      <c r="T8" s="8"/>
      <c r="V8" s="9"/>
      <c r="X8" s="8"/>
      <c r="Y8" s="9"/>
      <c r="AC8" s="7"/>
      <c r="AD8" s="7"/>
      <c r="AE8" s="7"/>
      <c r="AF8" s="7"/>
      <c r="AG8" s="7"/>
      <c r="AH8" s="7"/>
      <c r="AM8" s="7"/>
    </row>
    <row r="9" spans="2:43" s="6" customFormat="1" x14ac:dyDescent="0.3">
      <c r="B9" s="8">
        <v>91</v>
      </c>
      <c r="C9" s="6">
        <v>92</v>
      </c>
      <c r="D9" s="6">
        <f t="shared" si="0"/>
        <v>2</v>
      </c>
      <c r="E9" s="6">
        <f t="shared" si="1"/>
        <v>1</v>
      </c>
      <c r="F9" s="9">
        <v>1</v>
      </c>
      <c r="H9" s="8"/>
      <c r="I9" s="9"/>
      <c r="K9" s="8"/>
      <c r="N9" s="9"/>
      <c r="P9" s="8"/>
      <c r="R9" s="9"/>
      <c r="T9" s="8"/>
      <c r="V9" s="9"/>
      <c r="X9" s="8"/>
      <c r="Y9" s="9"/>
      <c r="AC9" s="7"/>
      <c r="AD9" s="7"/>
      <c r="AE9" s="7"/>
      <c r="AF9" s="7"/>
      <c r="AG9" s="7"/>
      <c r="AH9" s="7"/>
      <c r="AM9" s="7"/>
    </row>
    <row r="10" spans="2:43" s="6" customFormat="1" x14ac:dyDescent="0.3">
      <c r="B10" s="8">
        <v>97</v>
      </c>
      <c r="C10" s="6">
        <v>97</v>
      </c>
      <c r="D10" s="6">
        <f t="shared" si="0"/>
        <v>1</v>
      </c>
      <c r="E10" s="6">
        <f t="shared" si="1"/>
        <v>0.5</v>
      </c>
      <c r="F10" s="9">
        <v>1</v>
      </c>
      <c r="H10" s="8"/>
      <c r="I10" s="9"/>
      <c r="K10" s="8"/>
      <c r="N10" s="9"/>
      <c r="P10" s="8"/>
      <c r="R10" s="9"/>
      <c r="T10" s="8"/>
      <c r="V10" s="9"/>
      <c r="X10" s="8"/>
      <c r="Y10" s="9"/>
      <c r="AC10" s="7"/>
      <c r="AD10" s="7"/>
      <c r="AE10" s="7"/>
      <c r="AF10" s="7"/>
      <c r="AG10" s="7"/>
      <c r="AH10" s="7"/>
      <c r="AM10" s="7"/>
    </row>
    <row r="11" spans="2:43" s="6" customFormat="1" x14ac:dyDescent="0.3">
      <c r="B11" s="8">
        <v>144</v>
      </c>
      <c r="C11" s="6">
        <v>146</v>
      </c>
      <c r="D11" s="6">
        <f t="shared" si="0"/>
        <v>3</v>
      </c>
      <c r="E11" s="6">
        <f t="shared" si="1"/>
        <v>1.5</v>
      </c>
      <c r="F11" s="9">
        <v>1</v>
      </c>
      <c r="H11" s="8"/>
      <c r="I11" s="9"/>
      <c r="K11" s="8"/>
      <c r="N11" s="9"/>
      <c r="P11" s="8"/>
      <c r="R11" s="9"/>
      <c r="T11" s="8"/>
      <c r="V11" s="9"/>
      <c r="X11" s="8"/>
      <c r="Y11" s="9"/>
      <c r="AC11" s="7"/>
      <c r="AD11" s="7"/>
      <c r="AE11" s="7"/>
      <c r="AF11" s="7"/>
      <c r="AG11" s="7"/>
      <c r="AH11" s="7"/>
      <c r="AM11" s="7"/>
    </row>
    <row r="12" spans="2:43" s="6" customFormat="1" x14ac:dyDescent="0.3">
      <c r="B12" s="8">
        <v>153</v>
      </c>
      <c r="C12" s="6">
        <v>159</v>
      </c>
      <c r="D12" s="6">
        <f t="shared" si="0"/>
        <v>7</v>
      </c>
      <c r="E12" s="6">
        <f t="shared" si="1"/>
        <v>3.5</v>
      </c>
      <c r="F12" s="9">
        <v>1</v>
      </c>
      <c r="H12" s="8"/>
      <c r="I12" s="9"/>
      <c r="K12" s="8"/>
      <c r="N12" s="9"/>
      <c r="P12" s="8"/>
      <c r="R12" s="9"/>
      <c r="T12" s="8"/>
      <c r="V12" s="9"/>
      <c r="X12" s="8"/>
      <c r="Y12" s="9"/>
      <c r="AC12" s="7"/>
      <c r="AD12" s="7"/>
      <c r="AE12" s="7"/>
      <c r="AF12" s="7"/>
      <c r="AG12" s="7"/>
      <c r="AH12" s="7"/>
      <c r="AM12" s="7"/>
    </row>
    <row r="13" spans="2:43" s="6" customFormat="1" x14ac:dyDescent="0.3">
      <c r="B13" s="8">
        <v>167</v>
      </c>
      <c r="C13" s="6">
        <v>169</v>
      </c>
      <c r="D13" s="6">
        <f t="shared" si="0"/>
        <v>3</v>
      </c>
      <c r="E13" s="6">
        <f t="shared" si="1"/>
        <v>1.5</v>
      </c>
      <c r="F13" s="9">
        <v>1</v>
      </c>
      <c r="H13" s="8"/>
      <c r="I13" s="9"/>
      <c r="K13" s="8"/>
      <c r="N13" s="9"/>
      <c r="P13" s="8"/>
      <c r="R13" s="9"/>
      <c r="T13" s="8"/>
      <c r="V13" s="9"/>
      <c r="X13" s="8"/>
      <c r="Y13" s="9"/>
      <c r="AC13" s="7"/>
      <c r="AD13" s="7"/>
      <c r="AE13" s="7"/>
      <c r="AF13" s="7"/>
      <c r="AG13" s="7"/>
      <c r="AH13" s="7"/>
      <c r="AM13" s="7"/>
    </row>
    <row r="14" spans="2:43" s="6" customFormat="1" x14ac:dyDescent="0.3">
      <c r="B14" s="8">
        <v>182</v>
      </c>
      <c r="C14" s="6">
        <v>188</v>
      </c>
      <c r="D14" s="6">
        <f t="shared" si="0"/>
        <v>7</v>
      </c>
      <c r="E14" s="6">
        <f t="shared" si="1"/>
        <v>3.5</v>
      </c>
      <c r="F14" s="9">
        <v>1</v>
      </c>
      <c r="H14" s="8"/>
      <c r="I14" s="9"/>
      <c r="K14" s="8"/>
      <c r="N14" s="9"/>
      <c r="P14" s="8"/>
      <c r="R14" s="9"/>
      <c r="T14" s="8"/>
      <c r="V14" s="9"/>
      <c r="X14" s="8"/>
      <c r="Y14" s="9"/>
      <c r="AC14" s="7"/>
      <c r="AD14" s="7"/>
      <c r="AE14" s="7"/>
      <c r="AF14" s="7"/>
      <c r="AG14" s="7"/>
      <c r="AH14" s="7"/>
      <c r="AM14" s="7"/>
    </row>
    <row r="15" spans="2:43" s="6" customFormat="1" x14ac:dyDescent="0.3">
      <c r="B15" s="10"/>
      <c r="C15" s="11"/>
      <c r="D15" s="11"/>
      <c r="E15" s="11"/>
      <c r="F15" s="12"/>
      <c r="H15" s="10"/>
      <c r="I15" s="12"/>
      <c r="K15" s="10"/>
      <c r="L15" s="11"/>
      <c r="M15" s="11"/>
      <c r="N15" s="12"/>
      <c r="P15" s="10"/>
      <c r="Q15" s="11"/>
      <c r="R15" s="12"/>
      <c r="T15" s="10"/>
      <c r="U15" s="11"/>
      <c r="V15" s="12"/>
      <c r="X15" s="10"/>
      <c r="Y15" s="12"/>
      <c r="AC15" s="7"/>
      <c r="AD15" s="7"/>
      <c r="AE15" s="7"/>
      <c r="AF15" s="7"/>
      <c r="AG15" s="7"/>
      <c r="AH15" s="7"/>
      <c r="AM15" s="7"/>
    </row>
    <row r="17" spans="2:42" s="6" customFormat="1" x14ac:dyDescent="0.3">
      <c r="D17" s="6">
        <f>SUM(D4:D15)</f>
        <v>55</v>
      </c>
      <c r="F17" s="6">
        <f>SUM(F4:F15)</f>
        <v>11</v>
      </c>
      <c r="I17" s="6">
        <f>SUM(I4:I15)</f>
        <v>1</v>
      </c>
      <c r="M17" s="6">
        <f>SUM(M4:M15)</f>
        <v>3</v>
      </c>
      <c r="N17" s="6">
        <f>SUM(N4:N15)</f>
        <v>1</v>
      </c>
      <c r="R17" s="6">
        <f>SUM(R4:R15)</f>
        <v>36</v>
      </c>
      <c r="V17" s="6">
        <f>SUM(V4:V15)</f>
        <v>0</v>
      </c>
      <c r="Y17" s="6">
        <f>SUM(Y4:Y15)</f>
        <v>1</v>
      </c>
      <c r="AA17" s="6">
        <f>SUM(AA4:AA15)</f>
        <v>226</v>
      </c>
      <c r="AB17" s="6">
        <f>AA17-(R17+V17+Y17)</f>
        <v>189</v>
      </c>
      <c r="AC17" s="7">
        <f>((D17+I17)/AB17)*100</f>
        <v>29.629629629629626</v>
      </c>
      <c r="AD17" s="7">
        <f>100-AC17</f>
        <v>70.370370370370381</v>
      </c>
      <c r="AE17" s="7">
        <f>(M17/AB17)*100</f>
        <v>1.5873015873015872</v>
      </c>
      <c r="AF17" s="7">
        <f>B4/120</f>
        <v>8.3333333333333332E-3</v>
      </c>
      <c r="AG17" s="7">
        <f>H4/120</f>
        <v>1.575</v>
      </c>
      <c r="AH17" s="7">
        <f>R4/120</f>
        <v>0.3</v>
      </c>
      <c r="AI17" s="6">
        <f>I17</f>
        <v>1</v>
      </c>
      <c r="AJ17" s="6">
        <v>0</v>
      </c>
      <c r="AK17" s="6">
        <f>(AJ17/AI17)*100</f>
        <v>0</v>
      </c>
      <c r="AL17" s="6">
        <f>F17+I17</f>
        <v>12</v>
      </c>
      <c r="AM17" s="7">
        <f>(SUM(F19:F20)/AL17)*100</f>
        <v>0</v>
      </c>
      <c r="AN17" s="6" t="s">
        <v>33</v>
      </c>
      <c r="AO17" s="6" t="s">
        <v>33</v>
      </c>
      <c r="AP17" s="7">
        <f>AVERAGE(D4:D14)/2</f>
        <v>2.5</v>
      </c>
    </row>
    <row r="19" spans="2:42" ht="26" x14ac:dyDescent="0.3">
      <c r="B19" s="21" t="s">
        <v>26</v>
      </c>
      <c r="F19" s="6">
        <v>0</v>
      </c>
    </row>
    <row r="20" spans="2:42" ht="26" x14ac:dyDescent="0.3">
      <c r="B20" s="22" t="s">
        <v>27</v>
      </c>
      <c r="F20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93BB-1AFA-F149-A2C4-7ECAA70C2D56}">
  <dimension ref="B2:AQ20"/>
  <sheetViews>
    <sheetView tabSelected="1" zoomScale="50" workbookViewId="0">
      <selection activeCell="AF2" sqref="AF2"/>
    </sheetView>
  </sheetViews>
  <sheetFormatPr baseColWidth="10" defaultColWidth="8.83203125" defaultRowHeight="24" x14ac:dyDescent="0.3"/>
  <cols>
    <col min="1" max="1" width="2.83203125" customWidth="1"/>
    <col min="2" max="2" width="17.5" bestFit="1" customWidth="1"/>
    <col min="3" max="3" width="16.1640625" bestFit="1" customWidth="1"/>
    <col min="4" max="4" width="18.1640625" bestFit="1" customWidth="1"/>
    <col min="5" max="5" width="18.1640625" customWidth="1"/>
    <col min="6" max="6" width="16.1640625" style="6" bestFit="1" customWidth="1"/>
    <col min="7" max="7" width="3.6640625" customWidth="1"/>
    <col min="8" max="8" width="21.1640625" bestFit="1" customWidth="1"/>
    <col min="9" max="9" width="14.1640625" bestFit="1" customWidth="1"/>
    <col min="10" max="10" width="4.83203125" customWidth="1"/>
    <col min="11" max="11" width="17.5" bestFit="1" customWidth="1"/>
    <col min="12" max="12" width="16.1640625" bestFit="1" customWidth="1"/>
    <col min="13" max="13" width="18.1640625" bestFit="1" customWidth="1"/>
    <col min="14" max="14" width="12.83203125" bestFit="1" customWidth="1"/>
    <col min="15" max="15" width="4.6640625" customWidth="1"/>
    <col min="16" max="16" width="17.5" bestFit="1" customWidth="1"/>
    <col min="17" max="17" width="16.1640625" bestFit="1" customWidth="1"/>
    <col min="18" max="18" width="18.1640625" bestFit="1" customWidth="1"/>
    <col min="19" max="19" width="5.83203125" customWidth="1"/>
    <col min="20" max="20" width="17.5" bestFit="1" customWidth="1"/>
    <col min="21" max="21" width="16.1640625" bestFit="1" customWidth="1"/>
    <col min="22" max="22" width="18.1640625" bestFit="1" customWidth="1"/>
    <col min="23" max="23" width="5" customWidth="1"/>
    <col min="24" max="24" width="21.1640625" bestFit="1" customWidth="1"/>
    <col min="25" max="25" width="14.1640625" bestFit="1" customWidth="1"/>
    <col min="26" max="26" width="5.83203125" customWidth="1"/>
    <col min="27" max="27" width="40.6640625" bestFit="1" customWidth="1"/>
    <col min="28" max="28" width="19.6640625" bestFit="1" customWidth="1"/>
    <col min="29" max="29" width="34.5" style="1" customWidth="1"/>
    <col min="30" max="30" width="20.5" style="1" customWidth="1"/>
    <col min="31" max="31" width="22" style="1" bestFit="1" customWidth="1"/>
    <col min="32" max="32" width="11" style="1" bestFit="1" customWidth="1"/>
    <col min="33" max="33" width="14.1640625" style="1" customWidth="1"/>
    <col min="34" max="34" width="16.83203125" style="1" bestFit="1" customWidth="1"/>
    <col min="35" max="36" width="14.83203125" bestFit="1" customWidth="1"/>
    <col min="37" max="37" width="13.5" bestFit="1" customWidth="1"/>
    <col min="38" max="38" width="19.83203125" bestFit="1" customWidth="1"/>
    <col min="39" max="39" width="29" style="1" bestFit="1" customWidth="1"/>
    <col min="40" max="40" width="29.1640625" bestFit="1" customWidth="1"/>
    <col min="41" max="41" width="27.5" bestFit="1" customWidth="1"/>
    <col min="42" max="42" width="19.5" bestFit="1" customWidth="1"/>
    <col min="43" max="43" width="27.5" bestFit="1" customWidth="1"/>
  </cols>
  <sheetData>
    <row r="2" spans="2:43" ht="81" customHeight="1" x14ac:dyDescent="0.2">
      <c r="B2" s="34" t="s">
        <v>0</v>
      </c>
      <c r="C2" s="35"/>
      <c r="D2" s="35"/>
      <c r="E2" s="35"/>
      <c r="F2" s="36"/>
      <c r="G2" s="3"/>
      <c r="H2" s="37" t="s">
        <v>4</v>
      </c>
      <c r="I2" s="38"/>
      <c r="J2" s="3"/>
      <c r="K2" s="39" t="s">
        <v>16</v>
      </c>
      <c r="L2" s="40"/>
      <c r="M2" s="40"/>
      <c r="N2" s="41"/>
      <c r="O2" s="3"/>
      <c r="P2" s="42" t="s">
        <v>7</v>
      </c>
      <c r="Q2" s="43"/>
      <c r="R2" s="44"/>
      <c r="S2" s="3"/>
      <c r="T2" s="45" t="s">
        <v>30</v>
      </c>
      <c r="U2" s="46"/>
      <c r="V2" s="47"/>
      <c r="W2" s="3"/>
      <c r="X2" s="32" t="s">
        <v>8</v>
      </c>
      <c r="Y2" s="33"/>
      <c r="Z2" s="3"/>
      <c r="AA2" s="4" t="s">
        <v>18</v>
      </c>
      <c r="AB2" s="4" t="s">
        <v>24</v>
      </c>
      <c r="AC2" s="5" t="s">
        <v>19</v>
      </c>
      <c r="AD2" s="5" t="s">
        <v>21</v>
      </c>
      <c r="AE2" s="5" t="s">
        <v>20</v>
      </c>
      <c r="AF2" s="31" t="s">
        <v>38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22</v>
      </c>
      <c r="AL2" s="4" t="s">
        <v>28</v>
      </c>
      <c r="AM2" s="5" t="s">
        <v>23</v>
      </c>
      <c r="AN2" s="5" t="s">
        <v>32</v>
      </c>
      <c r="AO2" s="5" t="s">
        <v>34</v>
      </c>
      <c r="AP2" s="5" t="s">
        <v>35</v>
      </c>
      <c r="AQ2" s="5"/>
    </row>
    <row r="3" spans="2:43" s="19" customFormat="1" x14ac:dyDescent="0.3">
      <c r="B3" s="13" t="s">
        <v>1</v>
      </c>
      <c r="C3" s="14" t="s">
        <v>2</v>
      </c>
      <c r="D3" s="14" t="s">
        <v>3</v>
      </c>
      <c r="E3" s="30" t="s">
        <v>37</v>
      </c>
      <c r="F3" s="15" t="s">
        <v>25</v>
      </c>
      <c r="G3" s="14"/>
      <c r="H3" s="13" t="s">
        <v>5</v>
      </c>
      <c r="I3" s="16" t="s">
        <v>6</v>
      </c>
      <c r="J3" s="14"/>
      <c r="K3" s="13" t="s">
        <v>1</v>
      </c>
      <c r="L3" s="14" t="s">
        <v>2</v>
      </c>
      <c r="M3" s="14" t="s">
        <v>3</v>
      </c>
      <c r="N3" s="17" t="s">
        <v>17</v>
      </c>
      <c r="O3" s="18"/>
      <c r="P3" s="13" t="s">
        <v>1</v>
      </c>
      <c r="Q3" s="14" t="s">
        <v>2</v>
      </c>
      <c r="R3" s="16" t="s">
        <v>3</v>
      </c>
      <c r="S3" s="14"/>
      <c r="T3" s="13" t="s">
        <v>1</v>
      </c>
      <c r="U3" s="14" t="s">
        <v>2</v>
      </c>
      <c r="V3" s="16" t="s">
        <v>3</v>
      </c>
      <c r="W3" s="14"/>
      <c r="X3" s="13" t="s">
        <v>5</v>
      </c>
      <c r="Y3" s="16" t="s">
        <v>6</v>
      </c>
      <c r="Z3" s="14"/>
      <c r="AA3" s="14" t="s">
        <v>9</v>
      </c>
      <c r="AC3" s="20"/>
      <c r="AD3" s="20"/>
      <c r="AE3" s="20"/>
      <c r="AF3" s="20"/>
      <c r="AG3" s="20"/>
      <c r="AH3" s="20"/>
      <c r="AM3" s="20"/>
    </row>
    <row r="4" spans="2:43" s="6" customFormat="1" x14ac:dyDescent="0.3">
      <c r="B4" s="8">
        <v>8</v>
      </c>
      <c r="C4" s="6">
        <v>11</v>
      </c>
      <c r="D4" s="6">
        <f>(C4-B4)+1</f>
        <v>4</v>
      </c>
      <c r="E4" s="6">
        <f>D4/2</f>
        <v>2</v>
      </c>
      <c r="F4" s="9">
        <v>1</v>
      </c>
      <c r="H4" s="8">
        <v>357</v>
      </c>
      <c r="I4" s="9">
        <v>1</v>
      </c>
      <c r="K4" s="27">
        <v>111</v>
      </c>
      <c r="L4" s="28">
        <v>113</v>
      </c>
      <c r="M4" s="28">
        <f>(L4-K4)+1</f>
        <v>3</v>
      </c>
      <c r="N4" s="29">
        <v>1</v>
      </c>
      <c r="P4" s="8">
        <v>358</v>
      </c>
      <c r="Q4" s="6">
        <v>418</v>
      </c>
      <c r="R4" s="9">
        <f>(Q4-P4)+1</f>
        <v>61</v>
      </c>
      <c r="T4" s="8">
        <v>508</v>
      </c>
      <c r="U4" s="6">
        <v>532</v>
      </c>
      <c r="V4" s="9">
        <f>(U4-T4)+1</f>
        <v>25</v>
      </c>
      <c r="X4" s="8"/>
      <c r="Y4" s="9"/>
      <c r="AA4" s="6">
        <v>600</v>
      </c>
      <c r="AC4" s="7"/>
      <c r="AD4" s="7"/>
      <c r="AE4" s="7"/>
      <c r="AF4" s="7"/>
      <c r="AG4" s="7"/>
      <c r="AH4" s="7"/>
      <c r="AM4" s="7"/>
    </row>
    <row r="5" spans="2:43" s="6" customFormat="1" x14ac:dyDescent="0.3">
      <c r="B5" s="8">
        <v>147</v>
      </c>
      <c r="C5" s="6">
        <v>147</v>
      </c>
      <c r="D5" s="6">
        <f t="shared" ref="D5:D12" si="0">(C5-B5)+1</f>
        <v>1</v>
      </c>
      <c r="E5" s="6">
        <f t="shared" ref="E5:E14" si="1">D5/2</f>
        <v>0.5</v>
      </c>
      <c r="F5" s="9">
        <v>1</v>
      </c>
      <c r="H5" s="8"/>
      <c r="I5" s="9"/>
      <c r="K5" s="27">
        <v>167</v>
      </c>
      <c r="L5" s="28">
        <v>169</v>
      </c>
      <c r="M5" s="28">
        <f t="shared" ref="M5" si="2">(L5-K5)+1</f>
        <v>3</v>
      </c>
      <c r="N5" s="29">
        <v>1</v>
      </c>
      <c r="P5" s="8"/>
      <c r="R5" s="9"/>
      <c r="T5" s="8">
        <v>553</v>
      </c>
      <c r="U5" s="6">
        <v>556</v>
      </c>
      <c r="V5" s="9">
        <f>(U5-T5)+1</f>
        <v>4</v>
      </c>
      <c r="X5" s="8"/>
      <c r="Y5" s="9"/>
      <c r="AC5" s="7"/>
      <c r="AD5" s="7"/>
      <c r="AE5" s="7"/>
      <c r="AF5" s="7"/>
      <c r="AG5" s="7"/>
      <c r="AH5" s="7"/>
      <c r="AM5" s="7"/>
    </row>
    <row r="6" spans="2:43" s="6" customFormat="1" x14ac:dyDescent="0.3">
      <c r="B6" s="8">
        <v>286</v>
      </c>
      <c r="C6" s="6">
        <v>287</v>
      </c>
      <c r="D6" s="6">
        <f t="shared" si="0"/>
        <v>2</v>
      </c>
      <c r="E6" s="6">
        <f t="shared" si="1"/>
        <v>1</v>
      </c>
      <c r="F6" s="9">
        <v>1</v>
      </c>
      <c r="H6" s="8"/>
      <c r="I6" s="9"/>
      <c r="K6" s="27">
        <v>448</v>
      </c>
      <c r="L6" s="28">
        <v>454</v>
      </c>
      <c r="M6" s="28">
        <f>(L6-K6)+1</f>
        <v>7</v>
      </c>
      <c r="N6" s="29">
        <v>1</v>
      </c>
      <c r="P6" s="8"/>
      <c r="R6" s="9"/>
      <c r="T6" s="8">
        <v>563</v>
      </c>
      <c r="U6" s="6">
        <v>567</v>
      </c>
      <c r="V6" s="9">
        <f>(U6-T6)+1</f>
        <v>5</v>
      </c>
      <c r="X6" s="8"/>
      <c r="Y6" s="9"/>
      <c r="AC6" s="7"/>
      <c r="AD6" s="7"/>
      <c r="AE6" s="7"/>
      <c r="AF6" s="7"/>
      <c r="AG6" s="7"/>
      <c r="AH6" s="7"/>
      <c r="AM6" s="7"/>
    </row>
    <row r="7" spans="2:43" s="6" customFormat="1" x14ac:dyDescent="0.3">
      <c r="B7" s="8">
        <v>308</v>
      </c>
      <c r="C7" s="6">
        <v>313</v>
      </c>
      <c r="D7" s="6">
        <f t="shared" si="0"/>
        <v>6</v>
      </c>
      <c r="E7" s="6">
        <f t="shared" si="1"/>
        <v>3</v>
      </c>
      <c r="F7" s="9">
        <v>1</v>
      </c>
      <c r="H7" s="8"/>
      <c r="I7" s="9"/>
      <c r="K7" s="24">
        <v>551</v>
      </c>
      <c r="L7" s="25">
        <v>552</v>
      </c>
      <c r="M7" s="25">
        <f>(L7-K7)+1</f>
        <v>2</v>
      </c>
      <c r="N7" s="26">
        <v>1</v>
      </c>
      <c r="P7" s="8"/>
      <c r="R7" s="9"/>
      <c r="T7" s="8"/>
      <c r="V7" s="9"/>
      <c r="X7" s="8"/>
      <c r="Y7" s="9"/>
      <c r="AC7" s="7"/>
      <c r="AD7" s="7"/>
      <c r="AE7" s="7"/>
      <c r="AF7" s="7"/>
      <c r="AG7" s="7"/>
      <c r="AH7" s="7"/>
      <c r="AM7" s="7"/>
    </row>
    <row r="8" spans="2:43" s="6" customFormat="1" x14ac:dyDescent="0.3">
      <c r="B8" s="8">
        <v>345</v>
      </c>
      <c r="C8" s="6">
        <v>356</v>
      </c>
      <c r="D8" s="6">
        <f t="shared" si="0"/>
        <v>12</v>
      </c>
      <c r="E8" s="6">
        <f t="shared" si="1"/>
        <v>6</v>
      </c>
      <c r="F8" s="9">
        <v>1</v>
      </c>
      <c r="H8" s="8"/>
      <c r="I8" s="9"/>
      <c r="K8" s="24">
        <v>597</v>
      </c>
      <c r="L8" s="25">
        <v>598</v>
      </c>
      <c r="M8" s="25">
        <f>(L8-K8)+1</f>
        <v>2</v>
      </c>
      <c r="N8" s="26">
        <v>1</v>
      </c>
      <c r="P8" s="8"/>
      <c r="R8" s="9"/>
      <c r="T8" s="8"/>
      <c r="V8" s="9"/>
      <c r="X8" s="8"/>
      <c r="Y8" s="9"/>
      <c r="AC8" s="7"/>
      <c r="AD8" s="7"/>
      <c r="AE8" s="7"/>
      <c r="AF8" s="7"/>
      <c r="AG8" s="7"/>
      <c r="AH8" s="7"/>
      <c r="AM8" s="7"/>
    </row>
    <row r="9" spans="2:43" s="6" customFormat="1" x14ac:dyDescent="0.3">
      <c r="B9" s="8">
        <v>431</v>
      </c>
      <c r="C9" s="6">
        <v>434</v>
      </c>
      <c r="D9" s="6">
        <f t="shared" si="0"/>
        <v>4</v>
      </c>
      <c r="E9" s="6">
        <f t="shared" si="1"/>
        <v>2</v>
      </c>
      <c r="F9" s="9">
        <v>1</v>
      </c>
      <c r="H9" s="8"/>
      <c r="I9" s="9"/>
      <c r="K9" s="8"/>
      <c r="N9" s="9"/>
      <c r="P9" s="8"/>
      <c r="R9" s="9"/>
      <c r="T9" s="8"/>
      <c r="V9" s="9"/>
      <c r="X9" s="8"/>
      <c r="Y9" s="9"/>
      <c r="AC9" s="7"/>
      <c r="AD9" s="7"/>
      <c r="AE9" s="7"/>
      <c r="AF9" s="7"/>
      <c r="AG9" s="7"/>
      <c r="AH9" s="7"/>
      <c r="AM9" s="7"/>
    </row>
    <row r="10" spans="2:43" s="6" customFormat="1" x14ac:dyDescent="0.3">
      <c r="B10" s="8">
        <v>463</v>
      </c>
      <c r="C10" s="6">
        <v>465</v>
      </c>
      <c r="D10" s="6">
        <f t="shared" si="0"/>
        <v>3</v>
      </c>
      <c r="E10" s="6">
        <f t="shared" si="1"/>
        <v>1.5</v>
      </c>
      <c r="F10" s="9">
        <v>1</v>
      </c>
      <c r="H10" s="8"/>
      <c r="I10" s="9"/>
      <c r="K10" s="8"/>
      <c r="N10" s="9"/>
      <c r="P10" s="8"/>
      <c r="R10" s="9"/>
      <c r="T10" s="8"/>
      <c r="V10" s="9"/>
      <c r="X10" s="8"/>
      <c r="Y10" s="9"/>
      <c r="AC10" s="7"/>
      <c r="AD10" s="7"/>
      <c r="AE10" s="7"/>
      <c r="AF10" s="7"/>
      <c r="AG10" s="7"/>
      <c r="AH10" s="7"/>
      <c r="AM10" s="7"/>
    </row>
    <row r="11" spans="2:43" s="6" customFormat="1" x14ac:dyDescent="0.3">
      <c r="B11" s="8">
        <v>485</v>
      </c>
      <c r="C11" s="6">
        <v>488</v>
      </c>
      <c r="D11" s="6">
        <f t="shared" si="0"/>
        <v>4</v>
      </c>
      <c r="E11" s="6">
        <f t="shared" si="1"/>
        <v>2</v>
      </c>
      <c r="F11" s="9">
        <v>1</v>
      </c>
      <c r="H11" s="8"/>
      <c r="I11" s="9"/>
      <c r="K11" s="8"/>
      <c r="N11" s="9"/>
      <c r="P11" s="8"/>
      <c r="R11" s="9"/>
      <c r="T11" s="8"/>
      <c r="V11" s="9"/>
      <c r="X11" s="8"/>
      <c r="Y11" s="9"/>
      <c r="AC11" s="7"/>
      <c r="AD11" s="7"/>
      <c r="AE11" s="7"/>
      <c r="AF11" s="7"/>
      <c r="AG11" s="7"/>
      <c r="AH11" s="7"/>
      <c r="AM11" s="7"/>
    </row>
    <row r="12" spans="2:43" s="6" customFormat="1" x14ac:dyDescent="0.3">
      <c r="B12" s="8">
        <v>550</v>
      </c>
      <c r="C12" s="6">
        <v>550</v>
      </c>
      <c r="D12" s="6">
        <f t="shared" si="0"/>
        <v>1</v>
      </c>
      <c r="E12" s="6">
        <f t="shared" si="1"/>
        <v>0.5</v>
      </c>
      <c r="F12" s="9">
        <v>1</v>
      </c>
      <c r="H12" s="8"/>
      <c r="I12" s="9"/>
      <c r="K12" s="8"/>
      <c r="N12" s="9"/>
      <c r="P12" s="8"/>
      <c r="R12" s="9"/>
      <c r="T12" s="8"/>
      <c r="V12" s="9"/>
      <c r="X12" s="8"/>
      <c r="Y12" s="9"/>
      <c r="AC12" s="7"/>
      <c r="AD12" s="7"/>
      <c r="AE12" s="7"/>
      <c r="AF12" s="7"/>
      <c r="AG12" s="7"/>
      <c r="AH12" s="7"/>
      <c r="AM12" s="7"/>
    </row>
    <row r="13" spans="2:43" s="6" customFormat="1" x14ac:dyDescent="0.3">
      <c r="B13" s="8">
        <v>572</v>
      </c>
      <c r="C13" s="6">
        <v>574</v>
      </c>
      <c r="D13" s="6">
        <f t="shared" ref="D13:D14" si="3">(C13-B13)+1</f>
        <v>3</v>
      </c>
      <c r="E13" s="6">
        <f t="shared" si="1"/>
        <v>1.5</v>
      </c>
      <c r="F13" s="9">
        <v>1</v>
      </c>
      <c r="H13" s="8"/>
      <c r="I13" s="9"/>
      <c r="K13" s="8"/>
      <c r="N13" s="9"/>
      <c r="P13" s="8"/>
      <c r="R13" s="9"/>
      <c r="T13" s="8"/>
      <c r="V13" s="9"/>
      <c r="X13" s="8"/>
      <c r="Y13" s="9"/>
      <c r="AC13" s="7"/>
      <c r="AD13" s="7"/>
      <c r="AE13" s="7"/>
      <c r="AF13" s="7"/>
      <c r="AG13" s="7"/>
      <c r="AH13" s="7"/>
      <c r="AM13" s="7"/>
    </row>
    <row r="14" spans="2:43" s="6" customFormat="1" x14ac:dyDescent="0.3">
      <c r="B14" s="8">
        <v>584</v>
      </c>
      <c r="C14" s="6">
        <v>596</v>
      </c>
      <c r="D14" s="6">
        <f t="shared" si="3"/>
        <v>13</v>
      </c>
      <c r="E14" s="6">
        <f t="shared" si="1"/>
        <v>6.5</v>
      </c>
      <c r="F14" s="9">
        <v>1</v>
      </c>
      <c r="H14" s="8"/>
      <c r="I14" s="9"/>
      <c r="K14" s="8"/>
      <c r="N14" s="9"/>
      <c r="P14" s="8"/>
      <c r="R14" s="9"/>
      <c r="T14" s="8"/>
      <c r="V14" s="9"/>
      <c r="X14" s="8"/>
      <c r="Y14" s="9"/>
      <c r="AC14" s="7"/>
      <c r="AD14" s="7"/>
      <c r="AE14" s="7"/>
      <c r="AF14" s="7"/>
      <c r="AG14" s="7"/>
      <c r="AH14" s="7"/>
      <c r="AM14" s="7"/>
    </row>
    <row r="15" spans="2:43" s="6" customFormat="1" x14ac:dyDescent="0.3">
      <c r="B15" s="10"/>
      <c r="C15" s="11"/>
      <c r="D15" s="11"/>
      <c r="E15" s="11"/>
      <c r="F15" s="12"/>
      <c r="H15" s="10"/>
      <c r="I15" s="12"/>
      <c r="K15" s="10"/>
      <c r="L15" s="11"/>
      <c r="M15" s="11"/>
      <c r="N15" s="12"/>
      <c r="P15" s="10"/>
      <c r="Q15" s="11"/>
      <c r="R15" s="12"/>
      <c r="T15" s="10"/>
      <c r="U15" s="11"/>
      <c r="V15" s="12"/>
      <c r="X15" s="10"/>
      <c r="Y15" s="12"/>
      <c r="AC15" s="7"/>
      <c r="AD15" s="7"/>
      <c r="AE15" s="7"/>
      <c r="AF15" s="7"/>
      <c r="AG15" s="7"/>
      <c r="AH15" s="7"/>
      <c r="AM15" s="7"/>
    </row>
    <row r="17" spans="2:42" s="6" customFormat="1" x14ac:dyDescent="0.3">
      <c r="D17" s="6">
        <f>SUM(D4:D15)</f>
        <v>53</v>
      </c>
      <c r="F17" s="6">
        <f>SUM(F4:F15)</f>
        <v>11</v>
      </c>
      <c r="I17" s="6">
        <f>SUM(I4:I15)</f>
        <v>1</v>
      </c>
      <c r="M17" s="6">
        <f>SUM(M4:M15)</f>
        <v>17</v>
      </c>
      <c r="N17" s="6">
        <f>SUM(N4:N15)</f>
        <v>5</v>
      </c>
      <c r="R17" s="6">
        <f>SUM(R4:R15)</f>
        <v>61</v>
      </c>
      <c r="V17" s="6">
        <f>SUM(V4:V15)</f>
        <v>34</v>
      </c>
      <c r="Y17" s="6">
        <f>SUM(Y4:Y15)</f>
        <v>0</v>
      </c>
      <c r="AA17" s="6">
        <f>SUM(AA4:AA15)</f>
        <v>600</v>
      </c>
      <c r="AB17" s="6">
        <f>AA17-(R17+V17+Y17)</f>
        <v>505</v>
      </c>
      <c r="AC17" s="7">
        <f>((D17+I17)/AB17)*100</f>
        <v>10.693069306930694</v>
      </c>
      <c r="AD17" s="7">
        <f>100-AC17</f>
        <v>89.306930693069305</v>
      </c>
      <c r="AE17" s="7">
        <f>(M17/AB17)*100</f>
        <v>3.3663366336633667</v>
      </c>
      <c r="AF17" s="7">
        <f>B4/120</f>
        <v>6.6666666666666666E-2</v>
      </c>
      <c r="AG17" s="7">
        <f>H4/120</f>
        <v>2.9750000000000001</v>
      </c>
      <c r="AH17" s="7" t="s">
        <v>33</v>
      </c>
      <c r="AI17" s="6">
        <f>I17</f>
        <v>1</v>
      </c>
      <c r="AJ17" s="6">
        <v>1</v>
      </c>
      <c r="AK17" s="6">
        <f>(AJ17/AI17)*100</f>
        <v>100</v>
      </c>
      <c r="AL17" s="6">
        <f>F17+I17</f>
        <v>12</v>
      </c>
      <c r="AM17" s="7">
        <f>(SUM(F19:F20)/AL17)*100</f>
        <v>16.666666666666664</v>
      </c>
      <c r="AN17" s="7">
        <f>(SUM(F19:F20)/N17)*100</f>
        <v>40</v>
      </c>
      <c r="AO17" s="6">
        <f>(AVERAGE(M7:M8)/2)</f>
        <v>1</v>
      </c>
      <c r="AP17" s="7">
        <f>AVERAGE(D4:D14)/2</f>
        <v>2.4090909090909092</v>
      </c>
    </row>
    <row r="19" spans="2:42" ht="26" x14ac:dyDescent="0.3">
      <c r="B19" s="21" t="s">
        <v>26</v>
      </c>
      <c r="F19" s="6">
        <v>2</v>
      </c>
    </row>
    <row r="20" spans="2:42" ht="26" x14ac:dyDescent="0.3">
      <c r="B20" s="22" t="s">
        <v>27</v>
      </c>
      <c r="F20" s="6">
        <v>0</v>
      </c>
    </row>
  </sheetData>
  <mergeCells count="6">
    <mergeCell ref="X2:Y2"/>
    <mergeCell ref="B2:F2"/>
    <mergeCell ref="H2:I2"/>
    <mergeCell ref="K2:N2"/>
    <mergeCell ref="P2:R2"/>
    <mergeCell ref="T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9"/>
  <sheetViews>
    <sheetView workbookViewId="0">
      <selection activeCell="F3" sqref="F3"/>
    </sheetView>
  </sheetViews>
  <sheetFormatPr baseColWidth="10" defaultRowHeight="15" x14ac:dyDescent="0.2"/>
  <cols>
    <col min="1" max="1" width="3.33203125" customWidth="1"/>
    <col min="14" max="14" width="13.83203125" customWidth="1"/>
  </cols>
  <sheetData>
    <row r="1" spans="2:16" ht="11" customHeight="1" x14ac:dyDescent="0.2"/>
    <row r="2" spans="2:16" ht="80" x14ac:dyDescent="0.2">
      <c r="B2" s="3" t="s">
        <v>14</v>
      </c>
      <c r="C2" s="2" t="s">
        <v>19</v>
      </c>
      <c r="D2" s="2" t="s">
        <v>21</v>
      </c>
      <c r="E2" s="2" t="s">
        <v>20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22</v>
      </c>
      <c r="L2" s="23" t="s">
        <v>28</v>
      </c>
      <c r="M2" s="2" t="s">
        <v>23</v>
      </c>
      <c r="N2" s="2" t="s">
        <v>32</v>
      </c>
      <c r="O2" s="2" t="s">
        <v>34</v>
      </c>
      <c r="P2" s="2" t="s">
        <v>35</v>
      </c>
    </row>
    <row r="3" spans="2:16" x14ac:dyDescent="0.2">
      <c r="B3">
        <v>1</v>
      </c>
      <c r="C3" s="1">
        <v>7.4074074074074066</v>
      </c>
      <c r="D3" s="1">
        <v>92.592592592592595</v>
      </c>
      <c r="E3" s="1">
        <v>22.685185185185187</v>
      </c>
      <c r="F3" s="1">
        <v>0.46666666666666667</v>
      </c>
      <c r="G3" s="1">
        <v>1.8</v>
      </c>
      <c r="H3" s="1">
        <v>0.1</v>
      </c>
      <c r="I3">
        <v>1</v>
      </c>
      <c r="J3">
        <v>0</v>
      </c>
      <c r="K3">
        <v>0</v>
      </c>
      <c r="L3">
        <v>7</v>
      </c>
      <c r="M3" s="1">
        <v>28.571428571428569</v>
      </c>
      <c r="N3">
        <v>33.33</v>
      </c>
      <c r="O3">
        <v>6</v>
      </c>
      <c r="P3">
        <v>1.25</v>
      </c>
    </row>
    <row r="4" spans="2:16" x14ac:dyDescent="0.2">
      <c r="B4">
        <v>2</v>
      </c>
      <c r="C4" s="1">
        <v>51.724137931034484</v>
      </c>
      <c r="D4" s="1">
        <v>48.275862068965516</v>
      </c>
      <c r="E4" s="1">
        <v>0</v>
      </c>
      <c r="F4" s="1">
        <v>0.20833333333333334</v>
      </c>
      <c r="G4" s="1">
        <v>0.56666666666666665</v>
      </c>
      <c r="H4" s="1">
        <v>0.25</v>
      </c>
      <c r="I4">
        <v>1</v>
      </c>
      <c r="J4">
        <v>0</v>
      </c>
      <c r="K4">
        <v>0</v>
      </c>
      <c r="L4">
        <v>3</v>
      </c>
      <c r="M4" s="1">
        <v>0</v>
      </c>
      <c r="N4" s="1" t="s">
        <v>33</v>
      </c>
      <c r="O4" t="s">
        <v>33</v>
      </c>
      <c r="P4">
        <v>7.25</v>
      </c>
    </row>
    <row r="5" spans="2:16" x14ac:dyDescent="0.2">
      <c r="B5">
        <v>3</v>
      </c>
      <c r="C5" s="1">
        <v>15.544041450777202</v>
      </c>
      <c r="D5" s="1">
        <v>84.4559585492228</v>
      </c>
      <c r="E5" s="1">
        <v>1.0362694300518136</v>
      </c>
      <c r="F5" s="1">
        <v>6.6666666666666666E-2</v>
      </c>
      <c r="G5" s="1">
        <v>1.6</v>
      </c>
      <c r="H5" s="1">
        <v>0.23333333333333334</v>
      </c>
      <c r="I5">
        <v>1</v>
      </c>
      <c r="J5">
        <v>0</v>
      </c>
      <c r="K5">
        <v>0</v>
      </c>
      <c r="L5">
        <v>10</v>
      </c>
      <c r="M5" s="1">
        <v>10</v>
      </c>
      <c r="N5" s="1">
        <v>100</v>
      </c>
      <c r="O5">
        <v>1</v>
      </c>
      <c r="P5">
        <v>1.61</v>
      </c>
    </row>
    <row r="6" spans="2:16" x14ac:dyDescent="0.2">
      <c r="B6">
        <v>4</v>
      </c>
      <c r="C6" s="1">
        <v>37.5</v>
      </c>
      <c r="D6" s="1">
        <v>62.5</v>
      </c>
      <c r="E6" s="1">
        <v>0</v>
      </c>
      <c r="F6" s="1">
        <v>0.16666666666666666</v>
      </c>
      <c r="G6" s="1">
        <v>0.23333333333333334</v>
      </c>
      <c r="H6" s="1">
        <v>0.1</v>
      </c>
      <c r="I6">
        <v>1</v>
      </c>
      <c r="J6">
        <v>0</v>
      </c>
      <c r="K6">
        <v>0</v>
      </c>
      <c r="L6">
        <v>2</v>
      </c>
      <c r="M6" s="1">
        <v>0</v>
      </c>
      <c r="N6" t="s">
        <v>33</v>
      </c>
      <c r="O6" t="s">
        <v>33</v>
      </c>
      <c r="P6">
        <v>4</v>
      </c>
    </row>
    <row r="7" spans="2:16" x14ac:dyDescent="0.2">
      <c r="B7">
        <v>5</v>
      </c>
      <c r="C7" s="1">
        <v>42</v>
      </c>
      <c r="D7" s="1">
        <v>58</v>
      </c>
      <c r="E7" s="1">
        <v>0</v>
      </c>
      <c r="F7" s="1">
        <v>9.166666666666666E-2</v>
      </c>
      <c r="G7" s="1">
        <v>0.41666666666666669</v>
      </c>
      <c r="H7" s="1">
        <v>0.3</v>
      </c>
      <c r="I7">
        <v>1</v>
      </c>
      <c r="J7">
        <v>0</v>
      </c>
      <c r="K7">
        <v>0</v>
      </c>
      <c r="L7">
        <v>6</v>
      </c>
      <c r="M7" s="1">
        <v>0</v>
      </c>
      <c r="N7" t="s">
        <v>33</v>
      </c>
      <c r="O7" t="s">
        <v>33</v>
      </c>
      <c r="P7">
        <v>2</v>
      </c>
    </row>
    <row r="8" spans="2:16" x14ac:dyDescent="0.2">
      <c r="B8">
        <v>7</v>
      </c>
      <c r="C8" s="1">
        <v>29.629629629629626</v>
      </c>
      <c r="D8" s="1">
        <v>70.370370370370381</v>
      </c>
      <c r="E8" s="1">
        <v>1.5873015873015872</v>
      </c>
      <c r="F8" s="1">
        <v>8.3333333333333332E-3</v>
      </c>
      <c r="G8" s="1">
        <v>1.575</v>
      </c>
      <c r="H8" s="1">
        <v>0.3</v>
      </c>
      <c r="I8">
        <v>1</v>
      </c>
      <c r="J8">
        <v>0</v>
      </c>
      <c r="K8">
        <v>0</v>
      </c>
      <c r="L8">
        <v>12</v>
      </c>
      <c r="M8" s="1">
        <v>0</v>
      </c>
      <c r="N8" t="s">
        <v>33</v>
      </c>
      <c r="O8" t="s">
        <v>33</v>
      </c>
      <c r="P8">
        <v>2.5</v>
      </c>
    </row>
    <row r="9" spans="2:16" x14ac:dyDescent="0.2">
      <c r="B9">
        <v>8</v>
      </c>
      <c r="C9" s="1">
        <v>10.693069306930694</v>
      </c>
      <c r="D9" s="1">
        <v>89.306930693069305</v>
      </c>
      <c r="E9" s="1">
        <v>3.3663366336633667</v>
      </c>
      <c r="F9" s="1">
        <v>6.6666666666666666E-2</v>
      </c>
      <c r="G9" s="1">
        <v>2.9750000000000001</v>
      </c>
      <c r="H9" s="1" t="s">
        <v>33</v>
      </c>
      <c r="I9">
        <v>1</v>
      </c>
      <c r="J9">
        <v>1</v>
      </c>
      <c r="K9">
        <v>100</v>
      </c>
      <c r="L9">
        <v>12</v>
      </c>
      <c r="M9" s="1">
        <v>16.666666666666664</v>
      </c>
      <c r="N9" s="1">
        <v>40</v>
      </c>
      <c r="O9">
        <v>1</v>
      </c>
      <c r="P9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Worm 1</vt:lpstr>
      <vt:lpstr>Worm 2</vt:lpstr>
      <vt:lpstr>Worm 3</vt:lpstr>
      <vt:lpstr>Worm 4</vt:lpstr>
      <vt:lpstr>Worm 5</vt:lpstr>
      <vt:lpstr>Worm 6</vt:lpstr>
      <vt:lpstr>Worm 7</vt:lpstr>
      <vt:lpstr>Worm 8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2025-05-23T20:12:25Z</dcterms:modified>
</cp:coreProperties>
</file>