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Behavior Tracking - Excel + Prism Data Sheets/2025/2025-04-07 Ex371/"/>
    </mc:Choice>
  </mc:AlternateContent>
  <xr:revisionPtr revIDLastSave="0" documentId="13_ncr:1_{D11824AB-8CC6-2649-932D-9A899349F51F}" xr6:coauthVersionLast="47" xr6:coauthVersionMax="47" xr10:uidLastSave="{00000000-0000-0000-0000-000000000000}"/>
  <bookViews>
    <workbookView xWindow="0" yWindow="500" windowWidth="28800" windowHeight="16380" activeTab="5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Compile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" i="22" l="1"/>
  <c r="AB9" i="21"/>
  <c r="M4" i="21"/>
  <c r="AB8" i="20"/>
  <c r="AB17" i="19"/>
  <c r="AB9" i="3"/>
  <c r="AD7" i="22"/>
  <c r="AA7" i="22"/>
  <c r="Z7" i="22"/>
  <c r="V7" i="22"/>
  <c r="T7" i="22"/>
  <c r="I7" i="22"/>
  <c r="AE7" i="22" s="1"/>
  <c r="AG7" i="22" s="1"/>
  <c r="F7" i="22"/>
  <c r="M4" i="22"/>
  <c r="D4" i="22"/>
  <c r="AD9" i="21"/>
  <c r="AA9" i="21"/>
  <c r="Z9" i="21"/>
  <c r="V9" i="21"/>
  <c r="T9" i="21"/>
  <c r="I9" i="21"/>
  <c r="AE9" i="21" s="1"/>
  <c r="AG9" i="21" s="1"/>
  <c r="F9" i="21"/>
  <c r="D6" i="21"/>
  <c r="E5" i="21"/>
  <c r="D5" i="21"/>
  <c r="Q4" i="21"/>
  <c r="Q9" i="21" s="1"/>
  <c r="E4" i="21"/>
  <c r="D4" i="21"/>
  <c r="AD8" i="20"/>
  <c r="AA8" i="20"/>
  <c r="Z8" i="20"/>
  <c r="V8" i="20"/>
  <c r="T8" i="20"/>
  <c r="I8" i="20"/>
  <c r="AE8" i="20" s="1"/>
  <c r="AG8" i="20" s="1"/>
  <c r="F8" i="20"/>
  <c r="D5" i="20"/>
  <c r="Q8" i="20"/>
  <c r="M4" i="20"/>
  <c r="AH8" i="20" s="1"/>
  <c r="E4" i="20"/>
  <c r="E8" i="20" s="1"/>
  <c r="D4" i="20"/>
  <c r="AD17" i="19"/>
  <c r="AA17" i="19"/>
  <c r="Z17" i="19"/>
  <c r="V17" i="19"/>
  <c r="T17" i="19"/>
  <c r="I17" i="19"/>
  <c r="AE17" i="19" s="1"/>
  <c r="AG17" i="19" s="1"/>
  <c r="F17" i="19"/>
  <c r="D14" i="19"/>
  <c r="E13" i="19"/>
  <c r="D13" i="19"/>
  <c r="E12" i="19"/>
  <c r="D12" i="19"/>
  <c r="E11" i="19"/>
  <c r="D11" i="19"/>
  <c r="E10" i="19"/>
  <c r="D10" i="19"/>
  <c r="E9" i="19"/>
  <c r="D9" i="19"/>
  <c r="E8" i="19"/>
  <c r="D8" i="19"/>
  <c r="E7" i="19"/>
  <c r="D7" i="19"/>
  <c r="E6" i="19"/>
  <c r="D6" i="19"/>
  <c r="E5" i="19"/>
  <c r="D5" i="19"/>
  <c r="Q4" i="19"/>
  <c r="M4" i="19"/>
  <c r="E4" i="19"/>
  <c r="D4" i="19"/>
  <c r="E5" i="3"/>
  <c r="Q7" i="22" l="1"/>
  <c r="D7" i="22"/>
  <c r="AH9" i="21"/>
  <c r="D9" i="21"/>
  <c r="E9" i="21"/>
  <c r="D8" i="20"/>
  <c r="Q17" i="19"/>
  <c r="AH17" i="19"/>
  <c r="D17" i="19"/>
  <c r="E17" i="19"/>
  <c r="M7" i="22"/>
  <c r="M9" i="21"/>
  <c r="AC9" i="21" s="1"/>
  <c r="M8" i="20"/>
  <c r="AC8" i="20" s="1"/>
  <c r="M17" i="19"/>
  <c r="AC7" i="22" l="1"/>
  <c r="AC17" i="19"/>
  <c r="W7" i="22"/>
  <c r="X7" i="22" s="1"/>
  <c r="Y7" i="22" s="1"/>
  <c r="W9" i="21"/>
  <c r="X9" i="21" s="1"/>
  <c r="Y9" i="21" s="1"/>
  <c r="W8" i="20"/>
  <c r="X8" i="20" s="1"/>
  <c r="Y8" i="20" s="1"/>
  <c r="W17" i="19"/>
  <c r="X17" i="19" s="1"/>
  <c r="Y17" i="19" s="1"/>
  <c r="E4" i="3" l="1"/>
  <c r="E9" i="3" s="1"/>
  <c r="Q5" i="3" l="1"/>
  <c r="Q4" i="3"/>
  <c r="M4" i="3"/>
  <c r="AD9" i="3"/>
  <c r="D5" i="3"/>
  <c r="D6" i="3"/>
  <c r="D4" i="3"/>
  <c r="AA9" i="3"/>
  <c r="Z9" i="3"/>
  <c r="V9" i="3"/>
  <c r="T9" i="3"/>
  <c r="I9" i="3"/>
  <c r="AE9" i="3" s="1"/>
  <c r="AG9" i="3" s="1"/>
  <c r="F9" i="3"/>
  <c r="AH9" i="3" l="1"/>
  <c r="D9" i="3"/>
  <c r="M9" i="3"/>
  <c r="Q9" i="3"/>
  <c r="W9" i="3" l="1"/>
  <c r="X9" i="3" s="1"/>
  <c r="Y9" i="3" s="1"/>
  <c r="AC9" i="3"/>
</calcChain>
</file>

<file path=xl/sharedStrings.xml><?xml version="1.0" encoding="utf-8"?>
<sst xmlns="http://schemas.openxmlformats.org/spreadsheetml/2006/main" count="181" uniqueCount="28">
  <si>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</si>
  <si>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</si>
  <si>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</si>
  <si>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</si>
  <si>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</si>
  <si>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</si>
  <si>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</si>
  <si>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</si>
  <si>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</si>
  <si>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</si>
  <si>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</si>
  <si>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</si>
  <si>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</si>
  <si>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</si>
  <si>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</si>
  <si>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</si>
  <si>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</si>
  <si>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</si>
  <si>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</si>
  <si>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</si>
  <si>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</si>
  <si>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</si>
  <si>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</si>
  <si>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to penetration</t>
  </si>
  <si>
    <t>% time spent burrowing</t>
  </si>
  <si>
    <t>%time spent burrowing</t>
  </si>
  <si>
    <t>Time spent burrowing before 
aborted attempt</t>
  </si>
  <si>
    <t>Interpush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</si>
</sst>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H9"/>
  <sheetViews>
    <sheetView topLeftCell="O1" zoomScale="60" workbookViewId="0">
      <selection activeCell="X9" sqref="X9:AH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25.1640625" style="5" bestFit="1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5.832031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" style="5" customWidth="1"/>
    <col min="19" max="19" width="21.1640625" style="5" bestFit="1" customWidth="1"/>
    <col min="20" max="20" width="14.1640625" style="5" bestFit="1" customWidth="1"/>
    <col min="21" max="21" width="5.83203125" style="5" customWidth="1"/>
    <col min="22" max="22" width="40.6640625" style="5" bestFit="1" customWidth="1"/>
    <col min="23" max="23" width="19.6640625" style="5" bestFit="1" customWidth="1"/>
    <col min="24" max="24" width="34.5" style="6" customWidth="1"/>
    <col min="25" max="25" width="20.5" style="6" customWidth="1"/>
    <col min="26" max="26" width="11" style="6" bestFit="1" customWidth="1"/>
    <col min="27" max="27" width="14.1640625" style="6" customWidth="1"/>
    <col min="28" max="29" width="15.5" style="6" customWidth="1"/>
    <col min="30" max="30" width="16.83203125" style="6" bestFit="1" customWidth="1"/>
    <col min="31" max="32" width="14.83203125" style="5" bestFit="1" customWidth="1"/>
    <col min="33" max="33" width="13.5" style="5" bestFit="1" customWidth="1"/>
    <col min="34" max="34" width="24.1640625" style="5" bestFit="1" customWidth="1"/>
    <col min="35" max="16384" width="8.83203125" style="5"/>
  </cols>
  <sheetData>
    <row r="2" spans="2:34" ht="81" customHeight="1" x14ac:dyDescent="0.3">
      <c r="B2" s="20" t="s">
        <v>0</v>
      </c>
      <c r="C2" s="21"/>
      <c r="D2" s="21"/>
      <c r="E2" s="21"/>
      <c r="F2" s="22"/>
      <c r="G2" s="13"/>
      <c r="H2" s="23" t="s">
        <v>4</v>
      </c>
      <c r="I2" s="24"/>
      <c r="J2" s="13"/>
      <c r="K2" s="25" t="s">
        <v>7</v>
      </c>
      <c r="L2" s="26"/>
      <c r="M2" s="27"/>
      <c r="N2" s="13"/>
      <c r="O2" s="28" t="s">
        <v>20</v>
      </c>
      <c r="P2" s="29"/>
      <c r="Q2" s="30"/>
      <c r="R2" s="13"/>
      <c r="S2" s="18" t="s">
        <v>8</v>
      </c>
      <c r="T2" s="19"/>
      <c r="U2" s="13"/>
      <c r="V2" s="3" t="s">
        <v>14</v>
      </c>
      <c r="W2" s="3" t="s">
        <v>18</v>
      </c>
      <c r="X2" s="4" t="s">
        <v>15</v>
      </c>
      <c r="Y2" s="4" t="s">
        <v>16</v>
      </c>
      <c r="Z2" s="4" t="s">
        <v>21</v>
      </c>
      <c r="AA2" s="4" t="s">
        <v>10</v>
      </c>
      <c r="AB2" s="4" t="s">
        <v>22</v>
      </c>
      <c r="AC2" s="4" t="s">
        <v>24</v>
      </c>
      <c r="AD2" s="4" t="s">
        <v>23</v>
      </c>
      <c r="AE2" s="4" t="s">
        <v>11</v>
      </c>
      <c r="AF2" s="4" t="s">
        <v>12</v>
      </c>
      <c r="AG2" s="4" t="s">
        <v>17</v>
      </c>
      <c r="AH2" s="3" t="s">
        <v>26</v>
      </c>
    </row>
    <row r="3" spans="2:34" s="16" customFormat="1" x14ac:dyDescent="0.3">
      <c r="B3" s="12" t="s">
        <v>1</v>
      </c>
      <c r="C3" s="13" t="s">
        <v>2</v>
      </c>
      <c r="D3" s="13" t="s">
        <v>3</v>
      </c>
      <c r="E3" s="13" t="s">
        <v>27</v>
      </c>
      <c r="F3" s="14" t="s">
        <v>19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5" t="s">
        <v>3</v>
      </c>
      <c r="N3" s="13"/>
      <c r="O3" s="12" t="s">
        <v>1</v>
      </c>
      <c r="P3" s="13" t="s">
        <v>2</v>
      </c>
      <c r="Q3" s="15" t="s">
        <v>3</v>
      </c>
      <c r="R3" s="13"/>
      <c r="S3" s="12" t="s">
        <v>5</v>
      </c>
      <c r="T3" s="15" t="s">
        <v>6</v>
      </c>
      <c r="U3" s="13"/>
      <c r="V3" s="13" t="s">
        <v>9</v>
      </c>
      <c r="X3" s="17"/>
      <c r="Y3" s="17"/>
      <c r="Z3" s="17"/>
      <c r="AA3" s="17"/>
      <c r="AB3" s="17"/>
      <c r="AC3" s="17"/>
      <c r="AD3" s="17"/>
    </row>
    <row r="4" spans="2:34" x14ac:dyDescent="0.3">
      <c r="B4" s="7">
        <v>1</v>
      </c>
      <c r="C4" s="5">
        <v>74</v>
      </c>
      <c r="D4" s="5">
        <f>(C4-B4)+1</f>
        <v>74</v>
      </c>
      <c r="E4" s="5">
        <f>((B5-C4)-1)*0.5</f>
        <v>2</v>
      </c>
      <c r="F4" s="8">
        <v>1</v>
      </c>
      <c r="H4" s="7">
        <v>107</v>
      </c>
      <c r="I4" s="8">
        <v>1</v>
      </c>
      <c r="K4" s="7">
        <v>108</v>
      </c>
      <c r="L4" s="5">
        <v>323</v>
      </c>
      <c r="M4" s="8">
        <f>(L4-K4)+1</f>
        <v>216</v>
      </c>
      <c r="O4" s="7">
        <v>75</v>
      </c>
      <c r="P4" s="5">
        <v>78</v>
      </c>
      <c r="Q4" s="8">
        <f>(P4-O4)+1</f>
        <v>4</v>
      </c>
      <c r="S4" s="7">
        <v>324</v>
      </c>
      <c r="T4" s="8">
        <v>1</v>
      </c>
      <c r="V4" s="5">
        <v>324</v>
      </c>
    </row>
    <row r="5" spans="2:34" x14ac:dyDescent="0.3">
      <c r="B5" s="7">
        <v>79</v>
      </c>
      <c r="C5" s="5">
        <v>81</v>
      </c>
      <c r="D5" s="5">
        <f t="shared" ref="D5:D6" si="0">(C5-B5)+1</f>
        <v>3</v>
      </c>
      <c r="E5" s="5">
        <f t="shared" ref="E5" si="1">((B6-C5)-1)*0.5</f>
        <v>1.5</v>
      </c>
      <c r="F5" s="8">
        <v>1</v>
      </c>
      <c r="H5" s="7"/>
      <c r="I5" s="8"/>
      <c r="K5" s="7"/>
      <c r="M5" s="8"/>
      <c r="O5" s="7">
        <v>103</v>
      </c>
      <c r="P5" s="5">
        <v>106</v>
      </c>
      <c r="Q5" s="8">
        <f t="shared" ref="Q5:Q6" si="2">(P5-O5)+1</f>
        <v>4</v>
      </c>
      <c r="S5" s="7"/>
      <c r="T5" s="8"/>
    </row>
    <row r="6" spans="2:34" x14ac:dyDescent="0.3">
      <c r="B6" s="7">
        <v>85</v>
      </c>
      <c r="C6" s="5">
        <v>102</v>
      </c>
      <c r="D6" s="5">
        <f t="shared" si="0"/>
        <v>18</v>
      </c>
      <c r="F6" s="8">
        <v>1</v>
      </c>
      <c r="H6" s="7"/>
      <c r="I6" s="8"/>
      <c r="K6" s="7"/>
      <c r="M6" s="8"/>
      <c r="O6" s="7"/>
      <c r="Q6" s="8"/>
      <c r="S6" s="7"/>
      <c r="T6" s="8"/>
    </row>
    <row r="7" spans="2:34" x14ac:dyDescent="0.3">
      <c r="B7" s="9"/>
      <c r="C7" s="10"/>
      <c r="D7" s="10"/>
      <c r="E7" s="10"/>
      <c r="F7" s="11"/>
      <c r="H7" s="9"/>
      <c r="I7" s="11"/>
      <c r="K7" s="9"/>
      <c r="L7" s="10"/>
      <c r="M7" s="11"/>
      <c r="O7" s="9"/>
      <c r="P7" s="10"/>
      <c r="Q7" s="11"/>
      <c r="S7" s="9"/>
      <c r="T7" s="11"/>
    </row>
    <row r="9" spans="2:34" x14ac:dyDescent="0.3">
      <c r="D9" s="5">
        <f>SUM(D4:D7)</f>
        <v>95</v>
      </c>
      <c r="E9" s="5">
        <f>AVERAGE(E4:E6)</f>
        <v>1.75</v>
      </c>
      <c r="F9" s="5">
        <f>SUM(F4:F7)</f>
        <v>3</v>
      </c>
      <c r="I9" s="5">
        <f>SUM(I4:I7)</f>
        <v>1</v>
      </c>
      <c r="M9" s="5">
        <f>SUM(M4:M7)</f>
        <v>216</v>
      </c>
      <c r="Q9" s="5">
        <f>SUM(Q4:Q7)</f>
        <v>8</v>
      </c>
      <c r="T9" s="5">
        <f>SUM(T4:T7)</f>
        <v>1</v>
      </c>
      <c r="V9" s="5">
        <f>SUM(V4:V7)</f>
        <v>324</v>
      </c>
      <c r="W9" s="5">
        <f>V9-(M9+Q9+T9)</f>
        <v>99</v>
      </c>
      <c r="X9" s="6">
        <f>((D9+I9)/W9)*100</f>
        <v>96.969696969696969</v>
      </c>
      <c r="Y9" s="6">
        <f>100-X9</f>
        <v>3.0303030303030312</v>
      </c>
      <c r="Z9" s="6">
        <f>B4/120</f>
        <v>8.3333333333333332E-3</v>
      </c>
      <c r="AA9" s="6">
        <f>H4/120</f>
        <v>0.89166666666666672</v>
      </c>
      <c r="AB9" s="6">
        <f>(M4+2)/120</f>
        <v>1.8166666666666667</v>
      </c>
      <c r="AC9" s="6">
        <f>((M9+2)/(V9-Q9))*100</f>
        <v>68.987341772151893</v>
      </c>
      <c r="AD9" s="6">
        <f>S4/120</f>
        <v>2.7</v>
      </c>
      <c r="AE9" s="6">
        <f>I9</f>
        <v>1</v>
      </c>
      <c r="AF9" s="6">
        <v>0</v>
      </c>
      <c r="AG9" s="6">
        <f>(AF9/AE9)*100</f>
        <v>0</v>
      </c>
      <c r="AH9" s="6" t="e">
        <f>AVERAGE((M4+1),(M5+1),(M6+1),(#REF!+1))/120</f>
        <v>#REF!</v>
      </c>
    </row>
  </sheetData>
  <mergeCells count="5">
    <mergeCell ref="S2:T2"/>
    <mergeCell ref="B2:F2"/>
    <mergeCell ref="H2:I2"/>
    <mergeCell ref="K2:M2"/>
    <mergeCell ref="O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H17"/>
  <sheetViews>
    <sheetView topLeftCell="K1" zoomScale="50" workbookViewId="0">
      <selection activeCell="X17" sqref="X17:AH1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25.1640625" style="5" bestFit="1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5.832031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" style="5" customWidth="1"/>
    <col min="19" max="19" width="21.1640625" style="5" bestFit="1" customWidth="1"/>
    <col min="20" max="20" width="14.1640625" style="5" bestFit="1" customWidth="1"/>
    <col min="21" max="21" width="5.83203125" style="5" customWidth="1"/>
    <col min="22" max="22" width="40.6640625" style="5" bestFit="1" customWidth="1"/>
    <col min="23" max="23" width="19.6640625" style="5" bestFit="1" customWidth="1"/>
    <col min="24" max="24" width="34.5" style="6" customWidth="1"/>
    <col min="25" max="25" width="20.5" style="6" customWidth="1"/>
    <col min="26" max="26" width="11" style="6" bestFit="1" customWidth="1"/>
    <col min="27" max="27" width="14.1640625" style="6" customWidth="1"/>
    <col min="28" max="29" width="15.5" style="6" customWidth="1"/>
    <col min="30" max="30" width="16.83203125" style="6" bestFit="1" customWidth="1"/>
    <col min="31" max="32" width="14.83203125" style="5" bestFit="1" customWidth="1"/>
    <col min="33" max="33" width="13.5" style="5" bestFit="1" customWidth="1"/>
    <col min="34" max="34" width="24.1640625" style="5" bestFit="1" customWidth="1"/>
    <col min="35" max="16384" width="8.83203125" style="5"/>
  </cols>
  <sheetData>
    <row r="2" spans="2:34" ht="81" customHeight="1" x14ac:dyDescent="0.3">
      <c r="B2" s="20" t="s">
        <v>0</v>
      </c>
      <c r="C2" s="21"/>
      <c r="D2" s="21"/>
      <c r="E2" s="21"/>
      <c r="F2" s="22"/>
      <c r="G2" s="13"/>
      <c r="H2" s="23" t="s">
        <v>4</v>
      </c>
      <c r="I2" s="24"/>
      <c r="J2" s="13"/>
      <c r="K2" s="25" t="s">
        <v>7</v>
      </c>
      <c r="L2" s="26"/>
      <c r="M2" s="27"/>
      <c r="N2" s="13"/>
      <c r="O2" s="28" t="s">
        <v>20</v>
      </c>
      <c r="P2" s="29"/>
      <c r="Q2" s="30"/>
      <c r="R2" s="13"/>
      <c r="S2" s="18" t="s">
        <v>8</v>
      </c>
      <c r="T2" s="19"/>
      <c r="U2" s="13"/>
      <c r="V2" s="3" t="s">
        <v>14</v>
      </c>
      <c r="W2" s="3" t="s">
        <v>18</v>
      </c>
      <c r="X2" s="4" t="s">
        <v>15</v>
      </c>
      <c r="Y2" s="4" t="s">
        <v>16</v>
      </c>
      <c r="Z2" s="4" t="s">
        <v>21</v>
      </c>
      <c r="AA2" s="4" t="s">
        <v>10</v>
      </c>
      <c r="AB2" s="4" t="s">
        <v>22</v>
      </c>
      <c r="AC2" s="4" t="s">
        <v>24</v>
      </c>
      <c r="AD2" s="4" t="s">
        <v>23</v>
      </c>
      <c r="AE2" s="4" t="s">
        <v>11</v>
      </c>
      <c r="AF2" s="4" t="s">
        <v>12</v>
      </c>
      <c r="AG2" s="4" t="s">
        <v>17</v>
      </c>
      <c r="AH2" s="3" t="s">
        <v>26</v>
      </c>
    </row>
    <row r="3" spans="2:34" s="16" customFormat="1" x14ac:dyDescent="0.3">
      <c r="B3" s="12" t="s">
        <v>1</v>
      </c>
      <c r="C3" s="13" t="s">
        <v>2</v>
      </c>
      <c r="D3" s="13" t="s">
        <v>3</v>
      </c>
      <c r="E3" s="13" t="s">
        <v>27</v>
      </c>
      <c r="F3" s="14" t="s">
        <v>19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5" t="s">
        <v>3</v>
      </c>
      <c r="N3" s="13"/>
      <c r="O3" s="12" t="s">
        <v>1</v>
      </c>
      <c r="P3" s="13" t="s">
        <v>2</v>
      </c>
      <c r="Q3" s="15" t="s">
        <v>3</v>
      </c>
      <c r="R3" s="13"/>
      <c r="S3" s="12" t="s">
        <v>5</v>
      </c>
      <c r="T3" s="15" t="s">
        <v>6</v>
      </c>
      <c r="U3" s="13"/>
      <c r="V3" s="13" t="s">
        <v>9</v>
      </c>
      <c r="X3" s="17"/>
      <c r="Y3" s="17"/>
      <c r="Z3" s="17"/>
      <c r="AA3" s="17"/>
      <c r="AB3" s="17"/>
      <c r="AC3" s="17"/>
      <c r="AD3" s="17"/>
    </row>
    <row r="4" spans="2:34" x14ac:dyDescent="0.3">
      <c r="B4" s="7">
        <v>5</v>
      </c>
      <c r="C4" s="5">
        <v>8</v>
      </c>
      <c r="D4" s="5">
        <f>(C4-B4)+1</f>
        <v>4</v>
      </c>
      <c r="E4" s="5">
        <f>((B5-C4)-1)*0.5</f>
        <v>0.5</v>
      </c>
      <c r="F4" s="8">
        <v>1</v>
      </c>
      <c r="H4" s="7">
        <v>148</v>
      </c>
      <c r="I4" s="8">
        <v>1</v>
      </c>
      <c r="K4" s="7">
        <v>120</v>
      </c>
      <c r="L4" s="5">
        <v>246</v>
      </c>
      <c r="M4" s="8">
        <f>(L4-K4)+1</f>
        <v>127</v>
      </c>
      <c r="O4" s="7">
        <v>75</v>
      </c>
      <c r="P4" s="5">
        <v>80</v>
      </c>
      <c r="Q4" s="8">
        <f>(P4-O4)+1</f>
        <v>6</v>
      </c>
      <c r="S4" s="7">
        <v>247</v>
      </c>
      <c r="T4" s="8">
        <v>1</v>
      </c>
      <c r="V4" s="5">
        <v>247</v>
      </c>
    </row>
    <row r="5" spans="2:34" x14ac:dyDescent="0.3">
      <c r="B5" s="7">
        <v>10</v>
      </c>
      <c r="C5" s="5">
        <v>22</v>
      </c>
      <c r="D5" s="5">
        <f t="shared" ref="D5:D14" si="0">(C5-B5)+1</f>
        <v>13</v>
      </c>
      <c r="E5" s="5">
        <f t="shared" ref="E5:E13" si="1">((B6-C5)-1)*0.5</f>
        <v>2</v>
      </c>
      <c r="F5" s="8">
        <v>1</v>
      </c>
      <c r="H5" s="7"/>
      <c r="I5" s="8"/>
      <c r="K5" s="7"/>
      <c r="M5" s="8"/>
      <c r="O5" s="7"/>
      <c r="Q5" s="8"/>
      <c r="S5" s="7"/>
      <c r="T5" s="8"/>
    </row>
    <row r="6" spans="2:34" x14ac:dyDescent="0.3">
      <c r="B6" s="7">
        <v>27</v>
      </c>
      <c r="C6" s="5">
        <v>30</v>
      </c>
      <c r="D6" s="5">
        <f t="shared" si="0"/>
        <v>4</v>
      </c>
      <c r="E6" s="5">
        <f t="shared" si="1"/>
        <v>2.5</v>
      </c>
      <c r="F6" s="8">
        <v>1</v>
      </c>
      <c r="H6" s="7"/>
      <c r="I6" s="8"/>
      <c r="K6" s="7"/>
      <c r="M6" s="8"/>
      <c r="O6" s="7"/>
      <c r="Q6" s="8"/>
      <c r="S6" s="7"/>
      <c r="T6" s="8"/>
    </row>
    <row r="7" spans="2:34" x14ac:dyDescent="0.3">
      <c r="B7" s="7">
        <v>36</v>
      </c>
      <c r="C7" s="5">
        <v>38</v>
      </c>
      <c r="D7" s="5">
        <f t="shared" si="0"/>
        <v>3</v>
      </c>
      <c r="E7" s="5">
        <f t="shared" si="1"/>
        <v>0.5</v>
      </c>
      <c r="F7" s="8">
        <v>1</v>
      </c>
      <c r="H7" s="7"/>
      <c r="I7" s="8"/>
      <c r="K7" s="7"/>
      <c r="M7" s="8"/>
      <c r="O7" s="7"/>
      <c r="Q7" s="8"/>
      <c r="S7" s="7"/>
      <c r="T7" s="8"/>
    </row>
    <row r="8" spans="2:34" x14ac:dyDescent="0.3">
      <c r="B8" s="7">
        <v>40</v>
      </c>
      <c r="C8" s="5">
        <v>43</v>
      </c>
      <c r="D8" s="5">
        <f t="shared" si="0"/>
        <v>4</v>
      </c>
      <c r="E8" s="5">
        <f t="shared" si="1"/>
        <v>2</v>
      </c>
      <c r="F8" s="8">
        <v>1</v>
      </c>
      <c r="H8" s="7"/>
      <c r="I8" s="8"/>
      <c r="K8" s="7"/>
      <c r="M8" s="8"/>
      <c r="O8" s="7"/>
      <c r="Q8" s="8"/>
      <c r="S8" s="7"/>
      <c r="T8" s="8"/>
    </row>
    <row r="9" spans="2:34" x14ac:dyDescent="0.3">
      <c r="B9" s="7">
        <v>48</v>
      </c>
      <c r="C9" s="5">
        <v>73</v>
      </c>
      <c r="D9" s="5">
        <f t="shared" si="0"/>
        <v>26</v>
      </c>
      <c r="E9" s="5">
        <f t="shared" si="1"/>
        <v>4.5</v>
      </c>
      <c r="F9" s="8">
        <v>1</v>
      </c>
      <c r="H9" s="7"/>
      <c r="I9" s="8"/>
      <c r="K9" s="7"/>
      <c r="M9" s="8"/>
      <c r="O9" s="7"/>
      <c r="Q9" s="8"/>
      <c r="S9" s="7"/>
      <c r="T9" s="8"/>
    </row>
    <row r="10" spans="2:34" x14ac:dyDescent="0.3">
      <c r="B10" s="7">
        <v>83</v>
      </c>
      <c r="C10" s="5">
        <v>91</v>
      </c>
      <c r="D10" s="5">
        <f t="shared" si="0"/>
        <v>9</v>
      </c>
      <c r="E10" s="5">
        <f t="shared" si="1"/>
        <v>1</v>
      </c>
      <c r="F10" s="8">
        <v>1</v>
      </c>
      <c r="H10" s="7"/>
      <c r="I10" s="8"/>
      <c r="K10" s="7"/>
      <c r="M10" s="8"/>
      <c r="O10" s="7"/>
      <c r="Q10" s="8"/>
      <c r="S10" s="7"/>
      <c r="T10" s="8"/>
    </row>
    <row r="11" spans="2:34" x14ac:dyDescent="0.3">
      <c r="B11" s="7">
        <v>94</v>
      </c>
      <c r="C11" s="5">
        <v>95</v>
      </c>
      <c r="D11" s="5">
        <f t="shared" si="0"/>
        <v>2</v>
      </c>
      <c r="E11" s="5">
        <f t="shared" si="1"/>
        <v>1</v>
      </c>
      <c r="F11" s="8">
        <v>1</v>
      </c>
      <c r="H11" s="7"/>
      <c r="I11" s="8"/>
      <c r="K11" s="7"/>
      <c r="M11" s="8"/>
      <c r="O11" s="7"/>
      <c r="Q11" s="8"/>
      <c r="S11" s="7"/>
      <c r="T11" s="8"/>
    </row>
    <row r="12" spans="2:34" x14ac:dyDescent="0.3">
      <c r="B12" s="7">
        <v>98</v>
      </c>
      <c r="C12" s="5">
        <v>106</v>
      </c>
      <c r="D12" s="5">
        <f t="shared" si="0"/>
        <v>9</v>
      </c>
      <c r="E12" s="5">
        <f t="shared" si="1"/>
        <v>2</v>
      </c>
      <c r="F12" s="8">
        <v>1</v>
      </c>
      <c r="H12" s="7"/>
      <c r="I12" s="8"/>
      <c r="K12" s="7"/>
      <c r="M12" s="8"/>
      <c r="O12" s="7"/>
      <c r="Q12" s="8"/>
      <c r="S12" s="7"/>
      <c r="T12" s="8"/>
    </row>
    <row r="13" spans="2:34" x14ac:dyDescent="0.3">
      <c r="B13" s="7">
        <v>111</v>
      </c>
      <c r="C13" s="5">
        <v>111</v>
      </c>
      <c r="D13" s="5">
        <f t="shared" si="0"/>
        <v>1</v>
      </c>
      <c r="E13" s="5">
        <f t="shared" si="1"/>
        <v>3.5</v>
      </c>
      <c r="F13" s="8">
        <v>1</v>
      </c>
      <c r="H13" s="7"/>
      <c r="I13" s="8"/>
      <c r="K13" s="7"/>
      <c r="M13" s="8"/>
      <c r="O13" s="7"/>
      <c r="Q13" s="8"/>
      <c r="S13" s="7"/>
      <c r="T13" s="8"/>
    </row>
    <row r="14" spans="2:34" x14ac:dyDescent="0.3">
      <c r="B14" s="7">
        <v>119</v>
      </c>
      <c r="C14" s="5">
        <v>147</v>
      </c>
      <c r="D14" s="5">
        <f t="shared" si="0"/>
        <v>29</v>
      </c>
      <c r="F14" s="8">
        <v>1</v>
      </c>
      <c r="H14" s="7"/>
      <c r="I14" s="8"/>
      <c r="K14" s="7"/>
      <c r="M14" s="8"/>
      <c r="O14" s="7"/>
      <c r="Q14" s="8"/>
      <c r="S14" s="7"/>
      <c r="T14" s="8"/>
    </row>
    <row r="15" spans="2:34" x14ac:dyDescent="0.3">
      <c r="B15" s="9"/>
      <c r="C15" s="10"/>
      <c r="D15" s="10"/>
      <c r="E15" s="10"/>
      <c r="F15" s="11"/>
      <c r="H15" s="9"/>
      <c r="I15" s="11"/>
      <c r="K15" s="9"/>
      <c r="L15" s="10"/>
      <c r="M15" s="11"/>
      <c r="O15" s="9"/>
      <c r="P15" s="10"/>
      <c r="Q15" s="11"/>
      <c r="S15" s="9"/>
      <c r="T15" s="11"/>
    </row>
    <row r="17" spans="4:34" x14ac:dyDescent="0.3">
      <c r="D17" s="5">
        <f>SUM(D4:D15)</f>
        <v>104</v>
      </c>
      <c r="E17" s="5">
        <f>AVERAGE(E4:E14)</f>
        <v>1.95</v>
      </c>
      <c r="F17" s="5">
        <f>SUM(F4:F15)</f>
        <v>11</v>
      </c>
      <c r="I17" s="5">
        <f>SUM(I4:I15)</f>
        <v>1</v>
      </c>
      <c r="M17" s="5">
        <f>SUM(M4:M15)</f>
        <v>127</v>
      </c>
      <c r="Q17" s="5">
        <f>SUM(Q4:Q15)</f>
        <v>6</v>
      </c>
      <c r="T17" s="5">
        <f>SUM(T4:T15)</f>
        <v>1</v>
      </c>
      <c r="V17" s="5">
        <f>SUM(V4:V15)</f>
        <v>247</v>
      </c>
      <c r="W17" s="5">
        <f>V17-(M17+Q17+T17)</f>
        <v>113</v>
      </c>
      <c r="X17" s="6">
        <f>((D17+I17)/W17)*100</f>
        <v>92.920353982300881</v>
      </c>
      <c r="Y17" s="6">
        <f>100-X17</f>
        <v>7.0796460176991189</v>
      </c>
      <c r="Z17" s="6">
        <f>B4/120</f>
        <v>4.1666666666666664E-2</v>
      </c>
      <c r="AA17" s="6">
        <f>H4/120</f>
        <v>1.2333333333333334</v>
      </c>
      <c r="AB17" s="6">
        <f>(M4+2)/120</f>
        <v>1.075</v>
      </c>
      <c r="AC17" s="6">
        <f>((M17+2)/(V17-Q17))*100</f>
        <v>53.526970954356848</v>
      </c>
      <c r="AD17" s="6">
        <f>S4/120</f>
        <v>2.0583333333333331</v>
      </c>
      <c r="AE17" s="6">
        <f>I17</f>
        <v>1</v>
      </c>
      <c r="AF17" s="6">
        <v>0</v>
      </c>
      <c r="AG17" s="6">
        <f>(AF17/AE17)*100</f>
        <v>0</v>
      </c>
      <c r="AH17" s="6">
        <f>AVERAGE((M4+1),(M5+1),(M6+1),(M7+1))/120</f>
        <v>0.27291666666666664</v>
      </c>
    </row>
  </sheetData>
  <mergeCells count="5">
    <mergeCell ref="B2:F2"/>
    <mergeCell ref="H2:I2"/>
    <mergeCell ref="K2:M2"/>
    <mergeCell ref="O2:Q2"/>
    <mergeCell ref="S2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H8"/>
  <sheetViews>
    <sheetView zoomScale="56" workbookViewId="0">
      <selection activeCell="M4" sqref="M4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25.1640625" style="5" bestFit="1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5.832031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" style="5" customWidth="1"/>
    <col min="19" max="19" width="21.1640625" style="5" bestFit="1" customWidth="1"/>
    <col min="20" max="20" width="14.1640625" style="5" bestFit="1" customWidth="1"/>
    <col min="21" max="21" width="5.83203125" style="5" customWidth="1"/>
    <col min="22" max="22" width="40.6640625" style="5" bestFit="1" customWidth="1"/>
    <col min="23" max="23" width="19.6640625" style="5" bestFit="1" customWidth="1"/>
    <col min="24" max="24" width="34.5" style="6" customWidth="1"/>
    <col min="25" max="25" width="20.5" style="6" customWidth="1"/>
    <col min="26" max="26" width="11" style="6" bestFit="1" customWidth="1"/>
    <col min="27" max="27" width="14.1640625" style="6" customWidth="1"/>
    <col min="28" max="29" width="15.5" style="6" customWidth="1"/>
    <col min="30" max="30" width="16.83203125" style="6" bestFit="1" customWidth="1"/>
    <col min="31" max="32" width="14.83203125" style="5" bestFit="1" customWidth="1"/>
    <col min="33" max="33" width="13.5" style="5" bestFit="1" customWidth="1"/>
    <col min="34" max="34" width="24.1640625" style="5" bestFit="1" customWidth="1"/>
    <col min="35" max="16384" width="8.83203125" style="5"/>
  </cols>
  <sheetData>
    <row r="2" spans="2:34" ht="81" customHeight="1" x14ac:dyDescent="0.3">
      <c r="B2" s="20" t="s">
        <v>0</v>
      </c>
      <c r="C2" s="21"/>
      <c r="D2" s="21"/>
      <c r="E2" s="21"/>
      <c r="F2" s="22"/>
      <c r="G2" s="13"/>
      <c r="H2" s="23" t="s">
        <v>4</v>
      </c>
      <c r="I2" s="24"/>
      <c r="J2" s="13"/>
      <c r="K2" s="25" t="s">
        <v>7</v>
      </c>
      <c r="L2" s="26"/>
      <c r="M2" s="27"/>
      <c r="N2" s="13"/>
      <c r="O2" s="28" t="s">
        <v>20</v>
      </c>
      <c r="P2" s="29"/>
      <c r="Q2" s="30"/>
      <c r="R2" s="13"/>
      <c r="S2" s="18" t="s">
        <v>8</v>
      </c>
      <c r="T2" s="19"/>
      <c r="U2" s="13"/>
      <c r="V2" s="3" t="s">
        <v>14</v>
      </c>
      <c r="W2" s="3" t="s">
        <v>18</v>
      </c>
      <c r="X2" s="4" t="s">
        <v>15</v>
      </c>
      <c r="Y2" s="4" t="s">
        <v>16</v>
      </c>
      <c r="Z2" s="4" t="s">
        <v>21</v>
      </c>
      <c r="AA2" s="4" t="s">
        <v>10</v>
      </c>
      <c r="AB2" s="4" t="s">
        <v>22</v>
      </c>
      <c r="AC2" s="4" t="s">
        <v>24</v>
      </c>
      <c r="AD2" s="4" t="s">
        <v>23</v>
      </c>
      <c r="AE2" s="4" t="s">
        <v>11</v>
      </c>
      <c r="AF2" s="4" t="s">
        <v>12</v>
      </c>
      <c r="AG2" s="4" t="s">
        <v>17</v>
      </c>
      <c r="AH2" s="3" t="s">
        <v>26</v>
      </c>
    </row>
    <row r="3" spans="2:34" s="16" customFormat="1" x14ac:dyDescent="0.3">
      <c r="B3" s="12" t="s">
        <v>1</v>
      </c>
      <c r="C3" s="13" t="s">
        <v>2</v>
      </c>
      <c r="D3" s="13" t="s">
        <v>3</v>
      </c>
      <c r="E3" s="13" t="s">
        <v>27</v>
      </c>
      <c r="F3" s="14" t="s">
        <v>19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5" t="s">
        <v>3</v>
      </c>
      <c r="N3" s="13"/>
      <c r="O3" s="12" t="s">
        <v>1</v>
      </c>
      <c r="P3" s="13" t="s">
        <v>2</v>
      </c>
      <c r="Q3" s="15" t="s">
        <v>3</v>
      </c>
      <c r="R3" s="13"/>
      <c r="S3" s="12" t="s">
        <v>5</v>
      </c>
      <c r="T3" s="15" t="s">
        <v>6</v>
      </c>
      <c r="U3" s="13"/>
      <c r="V3" s="13" t="s">
        <v>9</v>
      </c>
      <c r="X3" s="17"/>
      <c r="Y3" s="17"/>
      <c r="Z3" s="17"/>
      <c r="AA3" s="17"/>
      <c r="AB3" s="17"/>
      <c r="AC3" s="17"/>
      <c r="AD3" s="17"/>
    </row>
    <row r="4" spans="2:34" x14ac:dyDescent="0.3">
      <c r="B4" s="7">
        <v>2</v>
      </c>
      <c r="C4" s="5">
        <v>2</v>
      </c>
      <c r="D4" s="5">
        <f>(C4-B4)+1</f>
        <v>1</v>
      </c>
      <c r="E4" s="5">
        <f>((B5-C4)-1)*0.5</f>
        <v>1.5</v>
      </c>
      <c r="F4" s="8">
        <v>1</v>
      </c>
      <c r="H4" s="7">
        <v>36</v>
      </c>
      <c r="I4" s="8">
        <v>1</v>
      </c>
      <c r="K4" s="7">
        <v>37</v>
      </c>
      <c r="L4" s="5">
        <v>177</v>
      </c>
      <c r="M4" s="8">
        <f>(L4-K4)+1</f>
        <v>141</v>
      </c>
      <c r="O4" s="7"/>
      <c r="Q4" s="8"/>
      <c r="S4" s="7">
        <v>178</v>
      </c>
      <c r="T4" s="8">
        <v>1</v>
      </c>
      <c r="V4" s="5">
        <v>178</v>
      </c>
    </row>
    <row r="5" spans="2:34" x14ac:dyDescent="0.3">
      <c r="B5" s="7">
        <v>6</v>
      </c>
      <c r="C5" s="5">
        <v>35</v>
      </c>
      <c r="D5" s="5">
        <f t="shared" ref="D5" si="0">(C5-B5)+1</f>
        <v>30</v>
      </c>
      <c r="F5" s="8">
        <v>1</v>
      </c>
      <c r="H5" s="7"/>
      <c r="I5" s="8"/>
      <c r="K5" s="7"/>
      <c r="M5" s="8"/>
      <c r="O5" s="7"/>
      <c r="Q5" s="8"/>
      <c r="S5" s="7"/>
      <c r="T5" s="8"/>
    </row>
    <row r="6" spans="2:34" x14ac:dyDescent="0.3">
      <c r="B6" s="9"/>
      <c r="C6" s="10"/>
      <c r="D6" s="10"/>
      <c r="E6" s="10"/>
      <c r="F6" s="11"/>
      <c r="H6" s="9"/>
      <c r="I6" s="11"/>
      <c r="K6" s="9"/>
      <c r="L6" s="10"/>
      <c r="M6" s="11"/>
      <c r="O6" s="9"/>
      <c r="P6" s="10"/>
      <c r="Q6" s="11"/>
      <c r="S6" s="9"/>
      <c r="T6" s="11"/>
    </row>
    <row r="8" spans="2:34" x14ac:dyDescent="0.3">
      <c r="D8" s="5">
        <f>SUM(D4:D6)</f>
        <v>31</v>
      </c>
      <c r="E8" s="5">
        <f>AVERAGE(E4:E5)</f>
        <v>1.5</v>
      </c>
      <c r="F8" s="5">
        <f>SUM(F4:F6)</f>
        <v>2</v>
      </c>
      <c r="I8" s="5">
        <f>SUM(I4:I6)</f>
        <v>1</v>
      </c>
      <c r="M8" s="5">
        <f>SUM(M4:M6)</f>
        <v>141</v>
      </c>
      <c r="Q8" s="5">
        <f>SUM(Q4:Q6)</f>
        <v>0</v>
      </c>
      <c r="T8" s="5">
        <f>SUM(T4:T6)</f>
        <v>1</v>
      </c>
      <c r="V8" s="5">
        <f>SUM(V4:V6)</f>
        <v>178</v>
      </c>
      <c r="W8" s="5">
        <f>V8-(M8+Q8+T8)</f>
        <v>36</v>
      </c>
      <c r="X8" s="6">
        <f>((D8+I8)/W8)*100</f>
        <v>88.888888888888886</v>
      </c>
      <c r="Y8" s="6">
        <f>100-X8</f>
        <v>11.111111111111114</v>
      </c>
      <c r="Z8" s="6">
        <f>B4/120</f>
        <v>1.6666666666666666E-2</v>
      </c>
      <c r="AA8" s="6">
        <f>H4/120</f>
        <v>0.3</v>
      </c>
      <c r="AB8" s="6">
        <f>(M4+2)/120</f>
        <v>1.1916666666666667</v>
      </c>
      <c r="AC8" s="6">
        <f>((M8+2)/(V8-Q8))*100</f>
        <v>80.337078651685388</v>
      </c>
      <c r="AD8" s="6">
        <f>S4/120</f>
        <v>1.4833333333333334</v>
      </c>
      <c r="AE8" s="6">
        <f>I8</f>
        <v>1</v>
      </c>
      <c r="AF8" s="6">
        <v>0</v>
      </c>
      <c r="AG8" s="6">
        <f>(AF8/AE8)*100</f>
        <v>0</v>
      </c>
      <c r="AH8" s="6" t="e">
        <f>AVERAGE((M4+1),(M5+1),(#REF!+1),(#REF!+1))/120</f>
        <v>#REF!</v>
      </c>
    </row>
  </sheetData>
  <mergeCells count="5">
    <mergeCell ref="B2:F2"/>
    <mergeCell ref="H2:I2"/>
    <mergeCell ref="K2:M2"/>
    <mergeCell ref="O2:Q2"/>
    <mergeCell ref="S2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H9"/>
  <sheetViews>
    <sheetView topLeftCell="O1" zoomScale="56" workbookViewId="0">
      <selection activeCell="X9" sqref="X9:AG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25.1640625" style="5" bestFit="1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5.832031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" style="5" customWidth="1"/>
    <col min="19" max="19" width="21.1640625" style="5" bestFit="1" customWidth="1"/>
    <col min="20" max="20" width="14.1640625" style="5" bestFit="1" customWidth="1"/>
    <col min="21" max="21" width="5.83203125" style="5" customWidth="1"/>
    <col min="22" max="22" width="40.6640625" style="5" bestFit="1" customWidth="1"/>
    <col min="23" max="23" width="19.6640625" style="5" bestFit="1" customWidth="1"/>
    <col min="24" max="24" width="34.5" style="6" customWidth="1"/>
    <col min="25" max="25" width="20.5" style="6" customWidth="1"/>
    <col min="26" max="26" width="11" style="6" bestFit="1" customWidth="1"/>
    <col min="27" max="27" width="14.1640625" style="6" customWidth="1"/>
    <col min="28" max="29" width="15.5" style="6" customWidth="1"/>
    <col min="30" max="30" width="16.83203125" style="6" bestFit="1" customWidth="1"/>
    <col min="31" max="32" width="14.83203125" style="5" bestFit="1" customWidth="1"/>
    <col min="33" max="33" width="13.5" style="5" bestFit="1" customWidth="1"/>
    <col min="34" max="34" width="24.1640625" style="5" bestFit="1" customWidth="1"/>
    <col min="35" max="16384" width="8.83203125" style="5"/>
  </cols>
  <sheetData>
    <row r="2" spans="2:34" ht="81" customHeight="1" x14ac:dyDescent="0.3">
      <c r="B2" s="20" t="s">
        <v>0</v>
      </c>
      <c r="C2" s="21"/>
      <c r="D2" s="21"/>
      <c r="E2" s="21"/>
      <c r="F2" s="22"/>
      <c r="G2" s="13"/>
      <c r="H2" s="23" t="s">
        <v>4</v>
      </c>
      <c r="I2" s="24"/>
      <c r="J2" s="13"/>
      <c r="K2" s="25" t="s">
        <v>7</v>
      </c>
      <c r="L2" s="26"/>
      <c r="M2" s="27"/>
      <c r="N2" s="13"/>
      <c r="O2" s="28" t="s">
        <v>20</v>
      </c>
      <c r="P2" s="29"/>
      <c r="Q2" s="30"/>
      <c r="R2" s="13"/>
      <c r="S2" s="18" t="s">
        <v>8</v>
      </c>
      <c r="T2" s="19"/>
      <c r="U2" s="13"/>
      <c r="V2" s="3" t="s">
        <v>14</v>
      </c>
      <c r="W2" s="3" t="s">
        <v>18</v>
      </c>
      <c r="X2" s="4" t="s">
        <v>15</v>
      </c>
      <c r="Y2" s="4" t="s">
        <v>16</v>
      </c>
      <c r="Z2" s="4" t="s">
        <v>21</v>
      </c>
      <c r="AA2" s="4" t="s">
        <v>10</v>
      </c>
      <c r="AB2" s="4" t="s">
        <v>22</v>
      </c>
      <c r="AC2" s="4" t="s">
        <v>24</v>
      </c>
      <c r="AD2" s="4" t="s">
        <v>23</v>
      </c>
      <c r="AE2" s="4" t="s">
        <v>11</v>
      </c>
      <c r="AF2" s="4" t="s">
        <v>12</v>
      </c>
      <c r="AG2" s="4" t="s">
        <v>17</v>
      </c>
      <c r="AH2" s="3" t="s">
        <v>26</v>
      </c>
    </row>
    <row r="3" spans="2:34" s="16" customFormat="1" x14ac:dyDescent="0.3">
      <c r="B3" s="12" t="s">
        <v>1</v>
      </c>
      <c r="C3" s="13" t="s">
        <v>2</v>
      </c>
      <c r="D3" s="13" t="s">
        <v>3</v>
      </c>
      <c r="E3" s="13" t="s">
        <v>27</v>
      </c>
      <c r="F3" s="14" t="s">
        <v>19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5" t="s">
        <v>3</v>
      </c>
      <c r="N3" s="13"/>
      <c r="O3" s="12" t="s">
        <v>1</v>
      </c>
      <c r="P3" s="13" t="s">
        <v>2</v>
      </c>
      <c r="Q3" s="15" t="s">
        <v>3</v>
      </c>
      <c r="R3" s="13"/>
      <c r="S3" s="12" t="s">
        <v>5</v>
      </c>
      <c r="T3" s="15" t="s">
        <v>6</v>
      </c>
      <c r="U3" s="13"/>
      <c r="V3" s="13" t="s">
        <v>9</v>
      </c>
      <c r="X3" s="17"/>
      <c r="Y3" s="17"/>
      <c r="Z3" s="17"/>
      <c r="AA3" s="17"/>
      <c r="AB3" s="17"/>
      <c r="AC3" s="17"/>
      <c r="AD3" s="17"/>
    </row>
    <row r="4" spans="2:34" x14ac:dyDescent="0.3">
      <c r="B4" s="7">
        <v>5</v>
      </c>
      <c r="C4" s="5">
        <v>11</v>
      </c>
      <c r="D4" s="5">
        <f>(C4-B4)+1</f>
        <v>7</v>
      </c>
      <c r="E4" s="5">
        <f>((B5-C4)-1)*0.5</f>
        <v>0.5</v>
      </c>
      <c r="F4" s="8">
        <v>1</v>
      </c>
      <c r="H4" s="7">
        <v>80</v>
      </c>
      <c r="I4" s="8">
        <v>1</v>
      </c>
      <c r="K4" s="7">
        <v>81</v>
      </c>
      <c r="L4" s="5">
        <v>365</v>
      </c>
      <c r="M4" s="8">
        <f>(L4-K4)+1</f>
        <v>285</v>
      </c>
      <c r="O4" s="7">
        <v>50</v>
      </c>
      <c r="P4" s="5">
        <v>55</v>
      </c>
      <c r="Q4" s="8">
        <f>(P4-O4)+1</f>
        <v>6</v>
      </c>
      <c r="S4" s="7">
        <v>366</v>
      </c>
      <c r="T4" s="8">
        <v>1</v>
      </c>
      <c r="V4" s="5">
        <v>366</v>
      </c>
    </row>
    <row r="5" spans="2:34" x14ac:dyDescent="0.3">
      <c r="B5" s="7">
        <v>13</v>
      </c>
      <c r="C5" s="5">
        <v>49</v>
      </c>
      <c r="D5" s="5">
        <f t="shared" ref="D5:D6" si="0">(C5-B5)+1</f>
        <v>37</v>
      </c>
      <c r="E5" s="5">
        <f t="shared" ref="E5" si="1">((B6-C5)-1)*0.5</f>
        <v>3</v>
      </c>
      <c r="F5" s="8">
        <v>1</v>
      </c>
      <c r="H5" s="7"/>
      <c r="I5" s="8"/>
      <c r="K5" s="7"/>
      <c r="M5" s="8"/>
      <c r="O5" s="7"/>
      <c r="Q5" s="8"/>
      <c r="S5" s="7"/>
      <c r="T5" s="8"/>
    </row>
    <row r="6" spans="2:34" x14ac:dyDescent="0.3">
      <c r="B6" s="7">
        <v>56</v>
      </c>
      <c r="C6" s="5">
        <v>79</v>
      </c>
      <c r="D6" s="5">
        <f t="shared" si="0"/>
        <v>24</v>
      </c>
      <c r="F6" s="8">
        <v>1</v>
      </c>
      <c r="H6" s="7"/>
      <c r="I6" s="8"/>
      <c r="K6" s="7"/>
      <c r="M6" s="8"/>
      <c r="O6" s="7"/>
      <c r="Q6" s="8"/>
      <c r="S6" s="7"/>
      <c r="T6" s="8"/>
    </row>
    <row r="7" spans="2:34" x14ac:dyDescent="0.3">
      <c r="B7" s="9"/>
      <c r="C7" s="10"/>
      <c r="D7" s="10"/>
      <c r="E7" s="10"/>
      <c r="F7" s="11"/>
      <c r="H7" s="9"/>
      <c r="I7" s="11"/>
      <c r="K7" s="9"/>
      <c r="L7" s="10"/>
      <c r="M7" s="11"/>
      <c r="O7" s="9"/>
      <c r="P7" s="10"/>
      <c r="Q7" s="11"/>
      <c r="S7" s="9"/>
      <c r="T7" s="11"/>
    </row>
    <row r="9" spans="2:34" x14ac:dyDescent="0.3">
      <c r="D9" s="5">
        <f>SUM(D4:D7)</f>
        <v>68</v>
      </c>
      <c r="E9" s="5">
        <f>AVERAGE(E4:E6)</f>
        <v>1.75</v>
      </c>
      <c r="F9" s="5">
        <f>SUM(F4:F7)</f>
        <v>3</v>
      </c>
      <c r="I9" s="5">
        <f>SUM(I4:I7)</f>
        <v>1</v>
      </c>
      <c r="M9" s="5">
        <f>SUM(M4:M7)</f>
        <v>285</v>
      </c>
      <c r="Q9" s="5">
        <f>SUM(Q4:Q7)</f>
        <v>6</v>
      </c>
      <c r="T9" s="5">
        <f>SUM(T4:T7)</f>
        <v>1</v>
      </c>
      <c r="V9" s="5">
        <f>SUM(V4:V7)</f>
        <v>366</v>
      </c>
      <c r="W9" s="5">
        <f>V9-(M9+Q9+T9)</f>
        <v>74</v>
      </c>
      <c r="X9" s="6">
        <f>((D9+I9)/W9)*100</f>
        <v>93.243243243243242</v>
      </c>
      <c r="Y9" s="6">
        <f>100-X9</f>
        <v>6.7567567567567579</v>
      </c>
      <c r="Z9" s="6">
        <f>B4/120</f>
        <v>4.1666666666666664E-2</v>
      </c>
      <c r="AA9" s="6">
        <f>H4/120</f>
        <v>0.66666666666666663</v>
      </c>
      <c r="AB9" s="6">
        <f>(M4+2)/120</f>
        <v>2.3916666666666666</v>
      </c>
      <c r="AC9" s="6">
        <f>((M9+2)/(V9-Q9))*100</f>
        <v>79.722222222222229</v>
      </c>
      <c r="AD9" s="6">
        <f>S4/120</f>
        <v>3.05</v>
      </c>
      <c r="AE9" s="6">
        <f>I9</f>
        <v>1</v>
      </c>
      <c r="AF9" s="6">
        <v>0</v>
      </c>
      <c r="AG9" s="6">
        <f>(AF9/AE9)*100</f>
        <v>0</v>
      </c>
      <c r="AH9" s="6" t="e">
        <f>AVERAGE((M4+1),(M5+1),(M6+1),(#REF!+1))/120</f>
        <v>#REF!</v>
      </c>
    </row>
  </sheetData>
  <mergeCells count="5">
    <mergeCell ref="B2:F2"/>
    <mergeCell ref="H2:I2"/>
    <mergeCell ref="K2:M2"/>
    <mergeCell ref="O2:Q2"/>
    <mergeCell ref="S2:T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H7"/>
  <sheetViews>
    <sheetView topLeftCell="J1" zoomScale="50" workbookViewId="0">
      <selection activeCell="X7" sqref="X7:AG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25.1640625" style="5" bestFit="1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5.832031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" style="5" customWidth="1"/>
    <col min="19" max="19" width="21.1640625" style="5" bestFit="1" customWidth="1"/>
    <col min="20" max="20" width="14.1640625" style="5" bestFit="1" customWidth="1"/>
    <col min="21" max="21" width="5.83203125" style="5" customWidth="1"/>
    <col min="22" max="22" width="40.6640625" style="5" bestFit="1" customWidth="1"/>
    <col min="23" max="23" width="19.6640625" style="5" bestFit="1" customWidth="1"/>
    <col min="24" max="24" width="34.5" style="6" customWidth="1"/>
    <col min="25" max="25" width="20.5" style="6" customWidth="1"/>
    <col min="26" max="26" width="11" style="6" bestFit="1" customWidth="1"/>
    <col min="27" max="27" width="14.1640625" style="6" customWidth="1"/>
    <col min="28" max="29" width="15.5" style="6" customWidth="1"/>
    <col min="30" max="30" width="16.83203125" style="6" bestFit="1" customWidth="1"/>
    <col min="31" max="32" width="14.83203125" style="5" bestFit="1" customWidth="1"/>
    <col min="33" max="33" width="13.5" style="5" bestFit="1" customWidth="1"/>
    <col min="34" max="34" width="24.1640625" style="5" bestFit="1" customWidth="1"/>
    <col min="35" max="16384" width="8.83203125" style="5"/>
  </cols>
  <sheetData>
    <row r="2" spans="2:34" ht="81" customHeight="1" x14ac:dyDescent="0.3">
      <c r="B2" s="20" t="s">
        <v>0</v>
      </c>
      <c r="C2" s="21"/>
      <c r="D2" s="21"/>
      <c r="E2" s="21"/>
      <c r="F2" s="22"/>
      <c r="G2" s="13"/>
      <c r="H2" s="23" t="s">
        <v>4</v>
      </c>
      <c r="I2" s="24"/>
      <c r="J2" s="13"/>
      <c r="K2" s="25" t="s">
        <v>7</v>
      </c>
      <c r="L2" s="26"/>
      <c r="M2" s="27"/>
      <c r="N2" s="13"/>
      <c r="O2" s="28" t="s">
        <v>20</v>
      </c>
      <c r="P2" s="29"/>
      <c r="Q2" s="30"/>
      <c r="R2" s="13"/>
      <c r="S2" s="18" t="s">
        <v>8</v>
      </c>
      <c r="T2" s="19"/>
      <c r="U2" s="13"/>
      <c r="V2" s="3" t="s">
        <v>14</v>
      </c>
      <c r="W2" s="3" t="s">
        <v>18</v>
      </c>
      <c r="X2" s="4" t="s">
        <v>15</v>
      </c>
      <c r="Y2" s="4" t="s">
        <v>16</v>
      </c>
      <c r="Z2" s="4" t="s">
        <v>21</v>
      </c>
      <c r="AA2" s="4" t="s">
        <v>10</v>
      </c>
      <c r="AB2" s="4" t="s">
        <v>22</v>
      </c>
      <c r="AC2" s="4" t="s">
        <v>24</v>
      </c>
      <c r="AD2" s="4" t="s">
        <v>23</v>
      </c>
      <c r="AE2" s="4" t="s">
        <v>11</v>
      </c>
      <c r="AF2" s="4" t="s">
        <v>12</v>
      </c>
      <c r="AG2" s="4" t="s">
        <v>17</v>
      </c>
      <c r="AH2" s="3" t="s">
        <v>26</v>
      </c>
    </row>
    <row r="3" spans="2:34" s="16" customFormat="1" x14ac:dyDescent="0.3">
      <c r="B3" s="12" t="s">
        <v>1</v>
      </c>
      <c r="C3" s="13" t="s">
        <v>2</v>
      </c>
      <c r="D3" s="13" t="s">
        <v>3</v>
      </c>
      <c r="E3" s="13" t="s">
        <v>27</v>
      </c>
      <c r="F3" s="14" t="s">
        <v>19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5" t="s">
        <v>3</v>
      </c>
      <c r="N3" s="13"/>
      <c r="O3" s="12" t="s">
        <v>1</v>
      </c>
      <c r="P3" s="13" t="s">
        <v>2</v>
      </c>
      <c r="Q3" s="15" t="s">
        <v>3</v>
      </c>
      <c r="R3" s="13"/>
      <c r="S3" s="12" t="s">
        <v>5</v>
      </c>
      <c r="T3" s="15" t="s">
        <v>6</v>
      </c>
      <c r="U3" s="13"/>
      <c r="V3" s="13" t="s">
        <v>9</v>
      </c>
      <c r="X3" s="17"/>
      <c r="Y3" s="17"/>
      <c r="Z3" s="17"/>
      <c r="AA3" s="17"/>
      <c r="AB3" s="17"/>
      <c r="AC3" s="17"/>
      <c r="AD3" s="17"/>
    </row>
    <row r="4" spans="2:34" x14ac:dyDescent="0.3">
      <c r="B4" s="7">
        <v>3</v>
      </c>
      <c r="C4" s="5">
        <v>39</v>
      </c>
      <c r="D4" s="5">
        <f>(C4-B4)+1</f>
        <v>37</v>
      </c>
      <c r="F4" s="8">
        <v>1</v>
      </c>
      <c r="H4" s="7">
        <v>40</v>
      </c>
      <c r="I4" s="8">
        <v>1</v>
      </c>
      <c r="K4" s="7">
        <v>41</v>
      </c>
      <c r="L4" s="5">
        <v>229</v>
      </c>
      <c r="M4" s="8">
        <f>(L4-K4)+1</f>
        <v>189</v>
      </c>
      <c r="O4" s="7"/>
      <c r="Q4" s="8"/>
      <c r="S4" s="7">
        <v>230</v>
      </c>
      <c r="T4" s="8">
        <v>1</v>
      </c>
      <c r="V4" s="5">
        <v>230</v>
      </c>
    </row>
    <row r="5" spans="2:34" x14ac:dyDescent="0.3">
      <c r="B5" s="9"/>
      <c r="C5" s="10"/>
      <c r="D5" s="10"/>
      <c r="E5" s="10"/>
      <c r="F5" s="11"/>
      <c r="H5" s="9"/>
      <c r="I5" s="11"/>
      <c r="K5" s="9"/>
      <c r="L5" s="10"/>
      <c r="M5" s="11"/>
      <c r="O5" s="9"/>
      <c r="P5" s="10"/>
      <c r="Q5" s="11"/>
      <c r="S5" s="9"/>
      <c r="T5" s="11"/>
    </row>
    <row r="7" spans="2:34" x14ac:dyDescent="0.3">
      <c r="D7" s="5">
        <f>SUM(D4:D5)</f>
        <v>37</v>
      </c>
      <c r="F7" s="5">
        <f>SUM(F4:F5)</f>
        <v>1</v>
      </c>
      <c r="I7" s="5">
        <f>SUM(I4:I5)</f>
        <v>1</v>
      </c>
      <c r="M7" s="5">
        <f>SUM(M4:M5)</f>
        <v>189</v>
      </c>
      <c r="Q7" s="5">
        <f>SUM(Q4:Q5)</f>
        <v>0</v>
      </c>
      <c r="T7" s="5">
        <f>SUM(T4:T5)</f>
        <v>1</v>
      </c>
      <c r="V7" s="5">
        <f>SUM(V4:V5)</f>
        <v>230</v>
      </c>
      <c r="W7" s="5">
        <f>V7-(M7+Q7+T7)</f>
        <v>40</v>
      </c>
      <c r="X7" s="6">
        <f>((D7+I7)/W7)*100</f>
        <v>95</v>
      </c>
      <c r="Y7" s="6">
        <f>100-X7</f>
        <v>5</v>
      </c>
      <c r="Z7" s="6">
        <f>B4/120</f>
        <v>2.5000000000000001E-2</v>
      </c>
      <c r="AA7" s="6">
        <f>H4/120</f>
        <v>0.33333333333333331</v>
      </c>
      <c r="AB7" s="6">
        <f>(M4+2)/120</f>
        <v>1.5916666666666666</v>
      </c>
      <c r="AC7" s="6">
        <f>((M7+2)/(V7-Q7))*100</f>
        <v>83.043478260869563</v>
      </c>
      <c r="AD7" s="6">
        <f>S4/120</f>
        <v>1.9166666666666667</v>
      </c>
      <c r="AE7" s="6">
        <f>I7</f>
        <v>1</v>
      </c>
      <c r="AF7" s="6">
        <v>0</v>
      </c>
      <c r="AG7" s="6">
        <f>(AF7/AE7)*100</f>
        <v>0</v>
      </c>
      <c r="AH7" s="6"/>
    </row>
  </sheetData>
  <mergeCells count="5">
    <mergeCell ref="B2:F2"/>
    <mergeCell ref="H2:I2"/>
    <mergeCell ref="K2:M2"/>
    <mergeCell ref="O2:Q2"/>
    <mergeCell ref="S2:T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P7"/>
  <sheetViews>
    <sheetView tabSelected="1" workbookViewId="0">
      <selection activeCell="L20" sqref="L20"/>
    </sheetView>
  </sheetViews>
  <sheetFormatPr baseColWidth="10" defaultRowHeight="15" x14ac:dyDescent="0.2"/>
  <cols>
    <col min="1" max="1" width="3.33203125" customWidth="1"/>
    <col min="14" max="14" width="12.83203125" customWidth="1"/>
  </cols>
  <sheetData>
    <row r="1" spans="2:16" ht="11" customHeight="1" x14ac:dyDescent="0.2"/>
    <row r="2" spans="2:16" ht="80" x14ac:dyDescent="0.2">
      <c r="B2" s="2" t="s">
        <v>13</v>
      </c>
      <c r="C2" s="1" t="s">
        <v>15</v>
      </c>
      <c r="D2" s="1" t="s">
        <v>16</v>
      </c>
      <c r="E2" s="1" t="s">
        <v>21</v>
      </c>
      <c r="F2" s="1" t="s">
        <v>10</v>
      </c>
      <c r="G2" s="1" t="s">
        <v>22</v>
      </c>
      <c r="H2" s="1" t="s">
        <v>25</v>
      </c>
      <c r="I2" s="1" t="s">
        <v>23</v>
      </c>
      <c r="J2" s="1" t="s">
        <v>11</v>
      </c>
      <c r="K2" s="1" t="s">
        <v>12</v>
      </c>
      <c r="L2" s="1" t="s">
        <v>17</v>
      </c>
      <c r="M2" s="1"/>
      <c r="N2" s="1"/>
      <c r="O2" s="1"/>
      <c r="P2" s="1"/>
    </row>
    <row r="3" spans="2:16" x14ac:dyDescent="0.2">
      <c r="B3">
        <v>1</v>
      </c>
      <c r="C3" s="31">
        <v>96.969696969696969</v>
      </c>
      <c r="D3" s="31">
        <v>3.0303030303030312</v>
      </c>
      <c r="E3" s="31">
        <v>8.3333333333333332E-3</v>
      </c>
      <c r="F3" s="31">
        <v>0.89166666666666672</v>
      </c>
      <c r="G3" s="31">
        <v>1.8166666666666667</v>
      </c>
      <c r="H3" s="31">
        <v>68.987341772151893</v>
      </c>
      <c r="I3" s="31">
        <v>2.7</v>
      </c>
      <c r="J3" s="31">
        <v>1</v>
      </c>
      <c r="K3" s="31">
        <v>0</v>
      </c>
      <c r="L3" s="31">
        <v>0</v>
      </c>
    </row>
    <row r="4" spans="2:16" x14ac:dyDescent="0.2">
      <c r="B4">
        <v>2</v>
      </c>
      <c r="C4" s="31">
        <v>92.920353982300881</v>
      </c>
      <c r="D4" s="31">
        <v>7.0796460176991189</v>
      </c>
      <c r="E4" s="31">
        <v>4.1666666666666664E-2</v>
      </c>
      <c r="F4" s="31">
        <v>1.2333333333333334</v>
      </c>
      <c r="G4" s="31">
        <v>1.075</v>
      </c>
      <c r="H4" s="31">
        <v>53.526970954356848</v>
      </c>
      <c r="I4" s="31">
        <v>2.0583333333333331</v>
      </c>
      <c r="J4" s="31">
        <v>1</v>
      </c>
      <c r="K4" s="31">
        <v>0</v>
      </c>
      <c r="L4" s="31">
        <v>0</v>
      </c>
    </row>
    <row r="5" spans="2:16" x14ac:dyDescent="0.2">
      <c r="B5">
        <v>3</v>
      </c>
      <c r="C5" s="31">
        <v>88.888888888888886</v>
      </c>
      <c r="D5" s="31">
        <v>11.111111111111114</v>
      </c>
      <c r="E5" s="31">
        <v>1.6666666666666666E-2</v>
      </c>
      <c r="F5" s="31">
        <v>0.3</v>
      </c>
      <c r="G5" s="31">
        <v>1.1916666666666667</v>
      </c>
      <c r="H5" s="31">
        <v>80.337078651685388</v>
      </c>
      <c r="I5" s="31">
        <v>1.4833333333333334</v>
      </c>
      <c r="J5" s="31">
        <v>1</v>
      </c>
      <c r="K5" s="31">
        <v>0</v>
      </c>
      <c r="L5" s="31">
        <v>0</v>
      </c>
    </row>
    <row r="6" spans="2:16" x14ac:dyDescent="0.2">
      <c r="B6">
        <v>4</v>
      </c>
      <c r="C6" s="31">
        <v>93.243243243243242</v>
      </c>
      <c r="D6" s="31">
        <v>6.7567567567567579</v>
      </c>
      <c r="E6" s="31">
        <v>4.1666666666666664E-2</v>
      </c>
      <c r="F6" s="31">
        <v>0.66666666666666663</v>
      </c>
      <c r="G6" s="31">
        <v>2.3916666666666666</v>
      </c>
      <c r="H6" s="31">
        <v>79.722222222222229</v>
      </c>
      <c r="I6" s="31">
        <v>3.05</v>
      </c>
      <c r="J6" s="31">
        <v>1</v>
      </c>
      <c r="K6" s="31">
        <v>0</v>
      </c>
      <c r="L6" s="31">
        <v>0</v>
      </c>
    </row>
    <row r="7" spans="2:16" x14ac:dyDescent="0.2">
      <c r="B7">
        <v>5</v>
      </c>
      <c r="C7" s="31">
        <v>95</v>
      </c>
      <c r="D7" s="31">
        <v>5</v>
      </c>
      <c r="E7" s="31">
        <v>2.5000000000000001E-2</v>
      </c>
      <c r="F7" s="31">
        <v>0.33333333333333331</v>
      </c>
      <c r="G7" s="31">
        <v>1.5916666666666666</v>
      </c>
      <c r="H7" s="31">
        <v>83.043478260869563</v>
      </c>
      <c r="I7" s="31">
        <v>1.9166666666666667</v>
      </c>
      <c r="J7" s="31">
        <v>1</v>
      </c>
      <c r="K7" s="31">
        <v>0</v>
      </c>
      <c r="L7" s="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Worm 1</vt:lpstr>
      <vt:lpstr>Worm 2</vt:lpstr>
      <vt:lpstr>Worm 3</vt:lpstr>
      <vt:lpstr>Worm 4</vt:lpstr>
      <vt:lpstr>Worm 5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2025-05-02T01:34:56Z</dcterms:modified>
</cp:coreProperties>
</file>