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2\"/>
    </mc:Choice>
  </mc:AlternateContent>
  <xr:revisionPtr revIDLastSave="0" documentId="13_ncr:1_{D7F76637-F6FD-4476-B4E8-940456AB9CAD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7" i="1"/>
  <c r="B28" i="1"/>
  <c r="B26" i="1"/>
  <c r="B20" i="1"/>
  <c r="B21" i="1" s="1"/>
  <c r="B19" i="1"/>
  <c r="P4" i="1"/>
  <c r="B22" i="1" l="1"/>
  <c r="B23" i="1" s="1"/>
  <c r="B24" i="1" s="1"/>
  <c r="B25" i="1" s="1"/>
  <c r="B29" i="1" l="1"/>
  <c r="B37" i="3" l="1"/>
  <c r="B35" i="3"/>
  <c r="B24" i="3"/>
  <c r="B21" i="3"/>
  <c r="B38" i="3"/>
  <c r="B25" i="3"/>
  <c r="I21" i="3"/>
  <c r="K5" i="3"/>
  <c r="J5" i="3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<sst xmlns="http://schemas.openxmlformats.org/spreadsheetml/2006/main" count="139" uniqueCount="89">
  <si>
    <t>Лабораторная работа 2</t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</si>
  <si>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</si>
  <si>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/>
        <sz val="12"/>
        <color rgb="FFC00000"/>
        <rFont val="Calibri"/>
      </rPr>
      <t xml:space="preserve">Задание 1. Найти доход и доходность простых акций </t>
    </r>
    <r>
      <rPr>
        <b/>
        <sz val="12"/>
        <color theme="1"/>
        <rFont val="Calibri"/>
      </rPr>
      <t>(заполнить показатели таблицы в соответствии с вариантом)</t>
    </r>
  </si>
  <si>
    <t>Показатель</t>
  </si>
  <si>
    <t>Вариант</t>
  </si>
  <si>
    <t>Выручка от реализации продукции (работ, услуг), тыс. руб.</t>
  </si>
  <si>
    <t>Себестоимость реализованной продукции, тыс. руб.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</si>
  <si>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</si>
  <si>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</si>
  <si>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Прибыль  от реализации излишних основных средств, тыс. руб.</t>
  </si>
  <si>
    <t>Курсовые разницы от пересчета активов, тыс. руб.</t>
  </si>
  <si>
    <t>Цена  акции, руб./шт.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</si>
  <si>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</si>
  <si>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</si>
  <si>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</si>
  <si>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</si>
  <si>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</si>
  <si>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</si>
  <si>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от реализации продукции, тыс.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</si>
  <si>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</si>
  <si>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</si>
  <si>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</si>
  <si>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</si>
  <si>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Прибыль на выплату дивидентов всех, тыс. руб.</t>
  </si>
  <si>
    <t>Выплаты по привилегированным акциям, тыс .руб.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</si>
  <si>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</si>
  <si>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</si>
  <si>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</si>
  <si>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</si>
  <si>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Методические указания</t>
  </si>
  <si>
    <r>
      <rPr>
        <sz val="12"/>
        <color rgb="FF000000"/>
        <rFont val="Calibri"/>
      </rPr>
      <t>1. Определяется прибыль от реализации продукции П</t>
    </r>
    <r>
      <rPr>
        <vertAlign val="subscript"/>
        <sz val="12"/>
        <color rgb="FF000000"/>
        <rFont val="Calibri"/>
      </rPr>
      <t>р</t>
    </r>
    <r>
      <rPr>
        <sz val="12"/>
        <color rgb="FF000000"/>
        <rFont val="Calibri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</si>
  <si>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Преал = В - НДС - С</t>
  </si>
  <si>
    <t>где В – выручка от реализации продукции; НДС – налог на добавленную стоимость; С – полная себестоимость продукции</t>
  </si>
  <si>
    <r>
      <rPr>
        <b/>
        <sz val="12"/>
        <color theme="1"/>
        <rFont val="Calibri"/>
      </rPr>
      <t xml:space="preserve">НДС = В </t>
    </r>
    <r>
      <rPr>
        <b/>
        <sz val="12"/>
        <color theme="1"/>
        <rFont val="Calibri"/>
      </rPr>
      <t>∙ Сндс / (1+Сндс)</t>
    </r>
  </si>
  <si>
    <t>Сндс - ставка НДС (на 2024 г. 20%)</t>
  </si>
  <si>
    <t>2. Вычисляется прибыль отчетного периода Потч</t>
  </si>
  <si>
    <t>Потч = Преал+Пинв+Пфин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</si>
  <si>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</si>
  <si>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</si>
  <si>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>Пчист = Потч - Нпр</t>
  </si>
  <si>
    <r>
      <rPr>
        <sz val="12"/>
        <color theme="1"/>
        <rFont val="Calibri"/>
      </rPr>
      <t>где Н</t>
    </r>
    <r>
      <rPr>
        <vertAlign val="subscript"/>
        <sz val="12"/>
        <color theme="1"/>
        <rFont val="Calibri"/>
      </rPr>
      <t>пр</t>
    </r>
    <r>
      <rPr>
        <sz val="12"/>
        <color theme="1"/>
        <rFont val="Calibri"/>
      </rPr>
      <t xml:space="preserve"> – налог на прибыль (18% от прибыли отчетного периода)</t>
    </r>
  </si>
  <si>
    <r>
      <rPr>
        <sz val="12"/>
        <color rgb="FF000000"/>
        <rFont val="Calibri"/>
      </rP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</si>
  <si>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</si>
  <si>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</si>
  <si>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</rP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</rPr>
      <t xml:space="preserve">див </t>
    </r>
    <r>
      <rPr>
        <sz val="12"/>
        <color rgb="FF000000"/>
        <rFont val="Calibri"/>
      </rPr>
      <t>по следующей формуле</t>
    </r>
  </si>
  <si>
    <r>
      <rPr>
        <b/>
        <sz val="12"/>
        <color rgb="FF000000"/>
        <rFont val="Calibri"/>
      </rPr>
      <t xml:space="preserve">ЧПдив = ЧПр </t>
    </r>
    <r>
      <rPr>
        <b/>
        <sz val="12"/>
        <color rgb="FF000000"/>
        <rFont val="Calibri"/>
      </rPr>
      <t>∙ Дчп див / 100</t>
    </r>
  </si>
  <si>
    <r>
      <rPr>
        <sz val="12"/>
        <color rgb="FF000000"/>
        <rFont val="Calibri"/>
      </rPr>
      <t>где Д</t>
    </r>
    <r>
      <rPr>
        <vertAlign val="subscript"/>
        <sz val="12"/>
        <color rgb="FF000000"/>
        <rFont val="Calibri"/>
      </rPr>
      <t>ЧП див</t>
    </r>
    <r>
      <rPr>
        <sz val="12"/>
        <color rgb="FF000000"/>
        <rFont val="Calibri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</si>
  <si>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</rP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составит:</t>
    </r>
  </si>
  <si>
    <r>
      <rPr>
        <b/>
        <sz val="12"/>
        <color rgb="FF000000"/>
        <rFont val="Calibri"/>
      </rPr>
      <t xml:space="preserve">Дприв.ак = Nак </t>
    </r>
    <r>
      <rPr>
        <b/>
        <sz val="12"/>
        <color rgb="FF000000"/>
        <rFont val="Calibri"/>
      </rPr>
      <t>∙ Цак ∙ Dприв.ак∙ Rприв.ак / (100 ∙ 100)</t>
    </r>
  </si>
  <si>
    <r>
      <rPr>
        <sz val="12"/>
        <color rgb="FF000000"/>
        <rFont val="Calibri"/>
      </rPr>
      <t xml:space="preserve">где </t>
    </r>
    <r>
      <rPr>
        <i/>
        <sz val="12"/>
        <color rgb="FF000000"/>
        <rFont val="Calibri"/>
      </rPr>
      <t>N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</rPr>
      <t>R</t>
    </r>
    <r>
      <rPr>
        <vertAlign val="subscript"/>
        <sz val="12"/>
        <color theme="1"/>
        <rFont val="Calibri"/>
      </rPr>
      <t>прив.ак</t>
    </r>
    <r>
      <rPr>
        <sz val="12"/>
        <color theme="1"/>
        <rFont val="Calibri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</si>
  <si>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</rP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 xml:space="preserve"> находится по формуле</t>
    </r>
  </si>
  <si>
    <t>Дпр.ак = ЧПдив - Дприв.ак</t>
  </si>
  <si>
    <r>
      <rPr>
        <sz val="12"/>
        <color rgb="FF000000"/>
        <rFont val="Calibri"/>
      </rPr>
      <t xml:space="preserve">8. Уровень доходности простых акций предприятия </t>
    </r>
    <r>
      <rPr>
        <i/>
        <sz val="12"/>
        <color rgb="FF000000"/>
        <rFont val="Calibri"/>
      </rPr>
      <t>R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>, %, в отчетном году составит</t>
    </r>
  </si>
  <si>
    <r>
      <rPr>
        <b/>
        <sz val="12"/>
        <color rgb="FF000000"/>
        <rFont val="Calibri"/>
      </rPr>
      <t xml:space="preserve">Rпр.ак = Дпр.ак </t>
    </r>
    <r>
      <rPr>
        <b/>
        <sz val="12"/>
        <color rgb="FF000000"/>
        <rFont val="Calibri"/>
      </rPr>
      <t>∙ 100 / (Nак ∙ (100 - Dприв.ак) ∙ Цак</t>
    </r>
  </si>
  <si>
    <r>
      <rPr>
        <b/>
        <sz val="14"/>
        <color rgb="FFC00000"/>
        <rFont val="Calibri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</rPr>
      <t>(заполнить показатели таблицы в соответствии с вариантом)</t>
    </r>
  </si>
  <si>
    <t>Число учредителей ОДО, чел.</t>
  </si>
  <si>
    <t>Вклад учредителей в уставной фонд, %, итого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</si>
  <si>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</si>
  <si>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</si>
  <si>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</si>
  <si>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</si>
  <si>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</si>
  <si>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</si>
  <si>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</si>
  <si>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</si>
  <si>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</si>
  <si>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</si>
  <si>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</si>
  <si>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</si>
  <si>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Учредитель, который вышел из ОДО (его доля распределяется пропорционально между оставшимися партнерами)</t>
  </si>
  <si>
    <t>четвертый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</si>
  <si>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</si>
  <si>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</si>
  <si>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</si>
  <si>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-</t>
  </si>
  <si>
    <t>Выплаты оставшихся учредителей, тыс. руб.</t>
  </si>
  <si>
    <t>1. Определяется доля выбывающего учредителя, тыс. руб.</t>
  </si>
  <si>
    <r>
      <rPr>
        <b/>
        <sz val="11"/>
        <color theme="1"/>
        <rFont val="Calibri"/>
      </rPr>
      <t xml:space="preserve">Фвыб = Фуст </t>
    </r>
    <r>
      <rPr>
        <b/>
        <sz val="11"/>
        <color theme="1"/>
        <rFont val="Calibri"/>
      </rPr>
      <t>∙ Dвыб /100</t>
    </r>
  </si>
  <si>
    <t>где Фуст - уставной фонд ОДО; Dвыб - доля выбывающего учредителя, 100%.</t>
  </si>
  <si>
    <t>2. Рассчитать перераспределение долей каждого из оставшихся учредителей, %</t>
  </si>
  <si>
    <t>Di = Di…n/(D1+D2+….+Dn)*100</t>
  </si>
  <si>
    <t>3. Рассчитать выплаты между оставшимися учредителями, тыс. руб.</t>
  </si>
  <si>
    <t>Фi = Фвыб ∙ Di /100</t>
  </si>
  <si>
    <t>Ставка НДС на 2024г.</t>
  </si>
  <si>
    <t>НДС = В ∙ Сндс / (1+Сндс)</t>
  </si>
  <si>
    <t>0,2*Потч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</si>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</sst>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>
    <font>
      <sz val="11"/>
      <color theme="1"/>
      <name val="Calibri"/>
      <scheme val="minor"/>
    </font>
    <font>
      <b/>
      <sz val="14"/>
      <color theme="1"/>
      <name val="Calibri"/>
    </font>
    <font>
      <i/>
      <sz val="10"/>
      <color theme="1"/>
      <name val="Calibri"/>
    </font>
    <font>
      <b/>
      <sz val="12"/>
      <color rgb="FFC00000"/>
      <name val="Calibri"/>
    </font>
    <font>
      <sz val="9"/>
      <color rgb="FF000000"/>
      <name val="Times New Roman"/>
    </font>
    <font>
      <sz val="10"/>
      <color rgb="FF000000"/>
      <name val="Times New Roman"/>
    </font>
    <font>
      <sz val="11"/>
      <name val="Calibri"/>
    </font>
    <font>
      <b/>
      <sz val="10"/>
      <color rgb="FF000000"/>
      <name val="Times New Roman"/>
    </font>
    <font>
      <sz val="9"/>
      <color theme="1"/>
      <name val="Times New Roman"/>
    </font>
    <font>
      <b/>
      <sz val="9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9"/>
      <color theme="1"/>
      <name val="Calibri"/>
    </font>
    <font>
      <b/>
      <i/>
      <sz val="14"/>
      <color rgb="FFC00000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4"/>
      <color rgb="FFC00000"/>
      <name val="Calibri"/>
    </font>
    <font>
      <sz val="9"/>
      <color rgb="FF000000"/>
      <name val="&quot;Google Sans Mono&quot;"/>
    </font>
    <font>
      <b/>
      <sz val="11"/>
      <color theme="1"/>
      <name val="Calibri"/>
    </font>
    <font>
      <vertAlign val="subscript"/>
      <sz val="12"/>
      <color rgb="FF000000"/>
      <name val="Calibri"/>
    </font>
    <font>
      <vertAlign val="subscript"/>
      <sz val="12"/>
      <color theme="1"/>
      <name val="Calibri"/>
    </font>
    <font>
      <i/>
      <sz val="12"/>
      <color rgb="FF000000"/>
      <name val="Calibri"/>
    </font>
    <font>
      <i/>
      <sz val="12"/>
      <color theme="1"/>
      <name val="Calibri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8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5" fillId="2" borderId="1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wrapText="1"/>
    </xf>
    <xf numFmtId="0" fontId="11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64" fontId="19" fillId="4" borderId="11" xfId="0" applyNumberFormat="1" applyFont="1" applyFill="1" applyBorder="1"/>
    <xf numFmtId="0" fontId="5" fillId="3" borderId="11" xfId="0" applyFont="1" applyFill="1" applyBorder="1" applyAlignment="1">
      <alignment horizontal="right" vertical="center"/>
    </xf>
    <xf numFmtId="164" fontId="10" fillId="0" borderId="11" xfId="0" applyNumberFormat="1" applyFont="1" applyBorder="1"/>
    <xf numFmtId="164" fontId="19" fillId="4" borderId="0" xfId="0" applyNumberFormat="1" applyFont="1" applyFill="1"/>
    <xf numFmtId="0" fontId="10" fillId="2" borderId="12" xfId="0" applyFont="1" applyFill="1" applyBorder="1"/>
    <xf numFmtId="0" fontId="20" fillId="0" borderId="0" xfId="0" applyFont="1" applyAlignment="1">
      <alignment horizontal="center"/>
    </xf>
    <xf numFmtId="0" fontId="10" fillId="3" borderId="12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8" fillId="0" borderId="13" xfId="0" applyFont="1" applyBorder="1" applyAlignment="1">
      <alignment horizontal="center" wrapText="1"/>
    </xf>
    <xf numFmtId="0" fontId="6" fillId="0" borderId="13" xfId="0" applyFont="1" applyBorder="1"/>
    <xf numFmtId="0" fontId="5" fillId="2" borderId="1" xfId="0" applyFont="1" applyFill="1" applyBorder="1" applyAlignment="1">
      <alignment horizontal="center" vertical="center" wrapText="1"/>
    </xf>
    <xf numFmtId="164" fontId="25" fillId="5" borderId="16" xfId="0" applyNumberFormat="1" applyFont="1" applyFill="1" applyBorder="1" applyAlignment="1">
      <alignment horizontal="center"/>
    </xf>
    <xf numFmtId="1" fontId="25" fillId="5" borderId="16" xfId="0" applyNumberFormat="1" applyFont="1" applyFill="1" applyBorder="1" applyAlignment="1">
      <alignment horizontal="center"/>
    </xf>
    <xf numFmtId="0" fontId="26" fillId="6" borderId="17" xfId="0" applyFont="1" applyFill="1" applyBorder="1" applyAlignment="1">
      <alignment horizontal="center" vertical="center" wrapText="1"/>
    </xf>
    <xf numFmtId="0" fontId="0" fillId="0" borderId="0" xfId="0"/>
    <xf numFmtId="0" fontId="27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2" zoomScale="89" workbookViewId="0">
      <selection activeCell="B30" sqref="B30"/>
    </sheetView>
  </sheetViews>
  <sheetFormatPr defaultColWidth="14.4609375" defaultRowHeight="15" customHeight="1"/>
  <cols>
    <col min="1" max="1" width="40.15234375" customWidth="1"/>
    <col min="2" max="2" width="12" customWidth="1"/>
    <col min="3" max="26" width="8.69140625" customWidth="1"/>
  </cols>
  <sheetData>
    <row r="1" spans="1:16" ht="18.45">
      <c r="A1" s="1" t="s">
        <v>0</v>
      </c>
    </row>
    <row r="2" spans="1:16" ht="14.6">
      <c r="A2" s="2" t="s">
        <v>1</v>
      </c>
    </row>
    <row r="3" spans="1:16" ht="15.9">
      <c r="A3" s="3" t="s">
        <v>2</v>
      </c>
    </row>
    <row r="4" spans="1:16" ht="14.6">
      <c r="A4" s="45" t="s">
        <v>3</v>
      </c>
      <c r="B4" s="47" t="s">
        <v>4</v>
      </c>
      <c r="C4" s="48"/>
      <c r="D4" s="48"/>
      <c r="E4" s="48"/>
      <c r="F4" s="48"/>
      <c r="G4" s="48"/>
      <c r="H4" s="48"/>
      <c r="I4" s="48"/>
      <c r="J4" s="48"/>
      <c r="K4" s="49"/>
      <c r="L4" s="56" t="s">
        <v>83</v>
      </c>
      <c r="M4" s="56"/>
      <c r="N4" s="56"/>
      <c r="O4" s="56">
        <v>20</v>
      </c>
      <c r="P4" s="56">
        <f>O4/100</f>
        <v>0.2</v>
      </c>
    </row>
    <row r="5" spans="1:16" ht="14.6">
      <c r="A5" s="46"/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</row>
    <row r="6" spans="1:16" ht="27" customHeight="1">
      <c r="A6" s="5" t="s">
        <v>5</v>
      </c>
      <c r="B6" s="55">
        <v>10500</v>
      </c>
      <c r="C6" s="6">
        <v>8500</v>
      </c>
      <c r="D6" s="6">
        <v>9800</v>
      </c>
      <c r="E6" s="6">
        <v>8250</v>
      </c>
      <c r="F6" s="6">
        <v>8600</v>
      </c>
      <c r="G6" s="6">
        <v>9300</v>
      </c>
      <c r="H6" s="6">
        <v>9500</v>
      </c>
      <c r="I6" s="6">
        <v>10200</v>
      </c>
      <c r="J6" s="6">
        <v>9100</v>
      </c>
      <c r="K6" s="6">
        <v>10000</v>
      </c>
    </row>
    <row r="7" spans="1:16" ht="18.75" customHeight="1">
      <c r="A7" s="7" t="s">
        <v>6</v>
      </c>
      <c r="B7" s="55">
        <v>7350</v>
      </c>
      <c r="C7" s="6">
        <v>6500</v>
      </c>
      <c r="D7" s="6">
        <v>6280</v>
      </c>
      <c r="E7" s="6">
        <v>6300</v>
      </c>
      <c r="F7" s="6">
        <v>6000</v>
      </c>
      <c r="G7" s="6">
        <v>6100</v>
      </c>
      <c r="H7" s="6">
        <v>7700</v>
      </c>
      <c r="I7" s="6">
        <v>6950</v>
      </c>
      <c r="J7" s="6">
        <v>7400</v>
      </c>
      <c r="K7" s="6">
        <v>6950</v>
      </c>
    </row>
    <row r="8" spans="1:16" ht="24.75" customHeight="1">
      <c r="A8" s="8" t="s">
        <v>7</v>
      </c>
      <c r="B8" s="55">
        <v>132</v>
      </c>
      <c r="C8" s="6">
        <v>146</v>
      </c>
      <c r="D8" s="6">
        <v>16.2</v>
      </c>
      <c r="E8" s="6">
        <v>14.9</v>
      </c>
      <c r="F8" s="6">
        <v>13.95</v>
      </c>
      <c r="G8" s="6">
        <v>15.9</v>
      </c>
      <c r="H8" s="6">
        <v>18.7</v>
      </c>
      <c r="I8" s="6">
        <v>19.2</v>
      </c>
      <c r="J8" s="6">
        <v>17.8</v>
      </c>
      <c r="K8" s="6">
        <v>18.399999999999999</v>
      </c>
    </row>
    <row r="9" spans="1:16" ht="30" customHeight="1">
      <c r="A9" s="9" t="s">
        <v>8</v>
      </c>
      <c r="B9" s="55">
        <v>280</v>
      </c>
      <c r="C9" s="6">
        <v>10</v>
      </c>
      <c r="D9" s="6">
        <v>140</v>
      </c>
      <c r="E9" s="6">
        <v>35</v>
      </c>
      <c r="F9" s="6">
        <v>47</v>
      </c>
      <c r="G9" s="6">
        <v>121</v>
      </c>
      <c r="H9" s="6">
        <v>98</v>
      </c>
      <c r="I9" s="6">
        <v>55</v>
      </c>
      <c r="J9" s="6">
        <v>17.5</v>
      </c>
      <c r="K9" s="6">
        <v>150</v>
      </c>
    </row>
    <row r="10" spans="1:16" ht="28.5" customHeight="1">
      <c r="A10" s="9" t="s">
        <v>9</v>
      </c>
      <c r="B10" s="55">
        <v>75</v>
      </c>
      <c r="C10" s="6">
        <v>150</v>
      </c>
      <c r="D10" s="6">
        <v>94</v>
      </c>
      <c r="E10" s="6">
        <v>100</v>
      </c>
      <c r="F10" s="6">
        <v>85</v>
      </c>
      <c r="G10" s="6">
        <v>240</v>
      </c>
      <c r="H10" s="6">
        <v>190</v>
      </c>
      <c r="I10" s="6">
        <v>87</v>
      </c>
      <c r="J10" s="6">
        <v>160</v>
      </c>
      <c r="K10" s="6">
        <v>39</v>
      </c>
    </row>
    <row r="11" spans="1:16" ht="14.6">
      <c r="A11" s="10" t="s">
        <v>10</v>
      </c>
      <c r="B11" s="55">
        <v>-13</v>
      </c>
      <c r="C11" s="6">
        <v>40</v>
      </c>
      <c r="D11" s="6">
        <v>10</v>
      </c>
      <c r="E11" s="6">
        <v>-15</v>
      </c>
      <c r="F11" s="6">
        <v>-27</v>
      </c>
      <c r="G11" s="6">
        <v>30</v>
      </c>
      <c r="H11" s="6">
        <v>70</v>
      </c>
      <c r="I11" s="6">
        <v>25</v>
      </c>
      <c r="J11" s="6">
        <v>-14</v>
      </c>
      <c r="K11" s="6">
        <v>18</v>
      </c>
    </row>
    <row r="12" spans="1:16" ht="16.5" customHeight="1">
      <c r="A12" s="11" t="s">
        <v>11</v>
      </c>
      <c r="B12" s="55">
        <v>40</v>
      </c>
      <c r="C12" s="6">
        <v>20</v>
      </c>
      <c r="D12" s="6">
        <v>30</v>
      </c>
      <c r="E12" s="6">
        <v>22</v>
      </c>
      <c r="F12" s="6">
        <v>40</v>
      </c>
      <c r="G12" s="6">
        <v>25</v>
      </c>
      <c r="H12" s="6">
        <v>18</v>
      </c>
      <c r="I12" s="6">
        <v>20</v>
      </c>
      <c r="J12" s="6">
        <v>20</v>
      </c>
      <c r="K12" s="6">
        <v>20</v>
      </c>
    </row>
    <row r="13" spans="1:16" ht="26.25" customHeight="1">
      <c r="A13" s="5" t="s">
        <v>12</v>
      </c>
      <c r="B13" s="55">
        <v>12</v>
      </c>
      <c r="C13" s="6">
        <v>15</v>
      </c>
      <c r="D13" s="6">
        <v>20</v>
      </c>
      <c r="E13" s="6">
        <v>25</v>
      </c>
      <c r="F13" s="6">
        <v>15</v>
      </c>
      <c r="G13" s="6">
        <v>14</v>
      </c>
      <c r="H13" s="6">
        <v>13</v>
      </c>
      <c r="I13" s="6">
        <v>12</v>
      </c>
      <c r="J13" s="6">
        <v>15</v>
      </c>
      <c r="K13" s="6">
        <v>14</v>
      </c>
    </row>
    <row r="14" spans="1:16" ht="26.25" customHeight="1">
      <c r="A14" s="5" t="s">
        <v>13</v>
      </c>
      <c r="B14" s="55">
        <v>5</v>
      </c>
      <c r="C14" s="6">
        <v>3.5</v>
      </c>
      <c r="D14" s="6">
        <v>4</v>
      </c>
      <c r="E14" s="6">
        <v>4</v>
      </c>
      <c r="F14" s="6">
        <v>5.5</v>
      </c>
      <c r="G14" s="6">
        <v>4.5</v>
      </c>
      <c r="H14" s="6">
        <v>5</v>
      </c>
      <c r="I14" s="6">
        <v>4.5</v>
      </c>
      <c r="J14" s="6">
        <v>6</v>
      </c>
      <c r="K14" s="6">
        <v>5</v>
      </c>
    </row>
    <row r="15" spans="1:16" ht="15.75" customHeight="1">
      <c r="A15" s="5" t="s">
        <v>14</v>
      </c>
      <c r="B15" s="55">
        <v>12</v>
      </c>
      <c r="C15" s="6">
        <v>12</v>
      </c>
      <c r="D15" s="6">
        <v>14</v>
      </c>
      <c r="E15" s="6">
        <v>11</v>
      </c>
      <c r="F15" s="6">
        <v>19</v>
      </c>
      <c r="G15" s="6">
        <v>20</v>
      </c>
      <c r="H15" s="6">
        <v>18</v>
      </c>
      <c r="I15" s="6">
        <v>25</v>
      </c>
      <c r="J15" s="6">
        <v>15</v>
      </c>
      <c r="K15" s="6">
        <v>19</v>
      </c>
    </row>
    <row r="16" spans="1:16" ht="28.5" customHeight="1">
      <c r="A16" s="5" t="s">
        <v>15</v>
      </c>
      <c r="B16" s="55">
        <v>10</v>
      </c>
      <c r="C16" s="6">
        <v>8</v>
      </c>
      <c r="D16" s="6">
        <v>6</v>
      </c>
      <c r="E16" s="6">
        <v>10</v>
      </c>
      <c r="F16" s="6">
        <v>5</v>
      </c>
      <c r="G16" s="6">
        <v>6</v>
      </c>
      <c r="H16" s="6">
        <v>9</v>
      </c>
      <c r="I16" s="6">
        <v>7</v>
      </c>
      <c r="J16" s="6">
        <v>5</v>
      </c>
      <c r="K16" s="6">
        <v>10</v>
      </c>
    </row>
    <row r="17" spans="1:12" ht="15.75" customHeight="1">
      <c r="A17" s="5" t="s">
        <v>16</v>
      </c>
      <c r="B17" s="55">
        <v>18</v>
      </c>
      <c r="C17" s="6">
        <v>14</v>
      </c>
      <c r="D17" s="6">
        <v>15</v>
      </c>
      <c r="E17" s="6">
        <v>13</v>
      </c>
      <c r="F17" s="6">
        <v>17</v>
      </c>
      <c r="G17" s="6">
        <v>12</v>
      </c>
      <c r="H17" s="6">
        <v>15</v>
      </c>
      <c r="I17" s="6">
        <v>11</v>
      </c>
      <c r="J17" s="6">
        <v>15</v>
      </c>
      <c r="K17" s="6">
        <v>13</v>
      </c>
    </row>
    <row r="18" spans="1:12" ht="14.6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2" ht="14.6">
      <c r="A19" s="14" t="s">
        <v>17</v>
      </c>
      <c r="B19" s="53">
        <f>B6*P4/(1+P4)</f>
        <v>1750</v>
      </c>
      <c r="C19" s="15"/>
      <c r="D19" s="15"/>
      <c r="E19" s="15"/>
      <c r="F19" s="15"/>
      <c r="G19" s="15"/>
      <c r="H19" s="15"/>
      <c r="I19" s="15"/>
      <c r="J19" s="15"/>
      <c r="K19" s="15"/>
      <c r="L19" s="56" t="s">
        <v>84</v>
      </c>
    </row>
    <row r="20" spans="1:12" ht="14.6">
      <c r="A20" s="14" t="s">
        <v>18</v>
      </c>
      <c r="B20" s="53">
        <f>B6-B19-B7</f>
        <v>1400</v>
      </c>
      <c r="C20" s="15"/>
      <c r="D20" s="15"/>
      <c r="E20" s="15"/>
      <c r="F20" s="15"/>
      <c r="G20" s="15"/>
      <c r="H20" s="15"/>
      <c r="I20" s="15"/>
      <c r="J20" s="15"/>
      <c r="K20" s="15"/>
      <c r="L20" s="56" t="s">
        <v>31</v>
      </c>
    </row>
    <row r="21" spans="1:12" ht="15.75" customHeight="1">
      <c r="A21" s="14" t="s">
        <v>19</v>
      </c>
      <c r="B21" s="53">
        <f>B8+B9+B10+B11+B20</f>
        <v>1874</v>
      </c>
      <c r="C21" s="15"/>
      <c r="D21" s="15"/>
      <c r="E21" s="15"/>
      <c r="F21" s="15"/>
      <c r="G21" s="15"/>
      <c r="H21" s="15"/>
      <c r="I21" s="15"/>
      <c r="J21" s="15"/>
      <c r="K21" s="15"/>
      <c r="L21" s="57" t="s">
        <v>36</v>
      </c>
    </row>
    <row r="22" spans="1:12" ht="15.75" customHeight="1">
      <c r="A22" s="14" t="s">
        <v>20</v>
      </c>
      <c r="B22" s="53">
        <f>0.2*B21</f>
        <v>374.8</v>
      </c>
      <c r="C22" s="15"/>
      <c r="D22" s="15"/>
      <c r="E22" s="15"/>
      <c r="F22" s="15"/>
      <c r="G22" s="15"/>
      <c r="H22" s="15"/>
      <c r="I22" s="15"/>
      <c r="J22" s="15"/>
      <c r="K22" s="15"/>
      <c r="L22" s="56" t="s">
        <v>85</v>
      </c>
    </row>
    <row r="23" spans="1:12" ht="15.75" customHeight="1">
      <c r="A23" s="14" t="s">
        <v>21</v>
      </c>
      <c r="B23" s="53">
        <f>B21-B22</f>
        <v>1499.2</v>
      </c>
      <c r="C23" s="15"/>
      <c r="D23" s="15"/>
      <c r="E23" s="15"/>
      <c r="F23" s="15"/>
      <c r="G23" s="15"/>
      <c r="H23" s="15"/>
      <c r="I23" s="15"/>
      <c r="J23" s="15"/>
      <c r="K23" s="15"/>
      <c r="L23" s="56" t="s">
        <v>39</v>
      </c>
    </row>
    <row r="24" spans="1:12" ht="15.75" customHeight="1">
      <c r="A24" s="14" t="s">
        <v>22</v>
      </c>
      <c r="B24" s="53">
        <f>B23-B13</f>
        <v>1487.2</v>
      </c>
      <c r="C24" s="15"/>
      <c r="D24" s="15"/>
      <c r="E24" s="15"/>
      <c r="F24" s="15"/>
      <c r="G24" s="15"/>
      <c r="H24" s="15"/>
      <c r="I24" s="15"/>
      <c r="J24" s="15"/>
      <c r="K24" s="15"/>
      <c r="L24" s="56" t="s">
        <v>42</v>
      </c>
    </row>
    <row r="25" spans="1:12" ht="15.75" customHeight="1">
      <c r="A25" s="14" t="s">
        <v>23</v>
      </c>
      <c r="B25" s="53">
        <f>B24*B14/100</f>
        <v>74.36</v>
      </c>
      <c r="C25" s="15"/>
      <c r="D25" s="15"/>
      <c r="E25" s="15"/>
      <c r="F25" s="15"/>
      <c r="G25" s="15"/>
      <c r="H25" s="15"/>
      <c r="I25" s="15"/>
      <c r="J25" s="15"/>
      <c r="K25" s="15"/>
      <c r="L25" s="56" t="s">
        <v>86</v>
      </c>
    </row>
    <row r="26" spans="1:12" ht="15.75" customHeight="1">
      <c r="A26" s="14" t="s">
        <v>24</v>
      </c>
      <c r="B26" s="53">
        <f>(B12*B15*B16*B17)/(100*100)</f>
        <v>8.64</v>
      </c>
      <c r="C26" s="15"/>
      <c r="D26" s="15"/>
      <c r="E26" s="15"/>
      <c r="F26" s="15"/>
      <c r="G26" s="15"/>
      <c r="H26" s="15"/>
      <c r="I26" s="15"/>
      <c r="J26" s="15"/>
      <c r="K26" s="15"/>
      <c r="L26" s="56" t="s">
        <v>87</v>
      </c>
    </row>
    <row r="27" spans="1:12" ht="15.75" customHeight="1">
      <c r="A27" s="14" t="s">
        <v>25</v>
      </c>
      <c r="B27" s="53">
        <f>B25-B26</f>
        <v>65.72</v>
      </c>
      <c r="C27" s="15"/>
      <c r="D27" s="15"/>
      <c r="E27" s="15"/>
      <c r="F27" s="15"/>
      <c r="G27" s="15"/>
      <c r="H27" s="15"/>
      <c r="I27" s="15"/>
      <c r="J27" s="15"/>
      <c r="K27" s="15"/>
      <c r="L27" s="56" t="s">
        <v>51</v>
      </c>
    </row>
    <row r="28" spans="1:12" ht="15.75" customHeight="1">
      <c r="A28" s="14" t="s">
        <v>26</v>
      </c>
      <c r="B28" s="54">
        <f>B15*0.9*1000</f>
        <v>10800</v>
      </c>
      <c r="C28" s="16"/>
      <c r="D28" s="16"/>
      <c r="E28" s="16"/>
      <c r="F28" s="16"/>
      <c r="G28" s="16"/>
      <c r="H28" s="16"/>
      <c r="I28" s="16"/>
      <c r="J28" s="16"/>
      <c r="K28" s="16"/>
      <c r="L28" s="56"/>
    </row>
    <row r="29" spans="1:12" ht="15.75" customHeight="1">
      <c r="A29" s="14" t="s">
        <v>27</v>
      </c>
      <c r="B29" s="53">
        <f>B27*100*1000/((B15*1000*(100-B26))*B12)*100</f>
        <v>14.986500291885582</v>
      </c>
      <c r="C29" s="17"/>
      <c r="D29" s="17"/>
      <c r="E29" s="17"/>
      <c r="F29" s="17"/>
      <c r="G29" s="17"/>
      <c r="H29" s="17"/>
      <c r="I29" s="17"/>
      <c r="J29" s="17"/>
      <c r="K29" s="17"/>
      <c r="L29" s="56" t="s">
        <v>88</v>
      </c>
    </row>
    <row r="30" spans="1:12" ht="15.75" customHeight="1">
      <c r="A30" s="14" t="s">
        <v>28</v>
      </c>
      <c r="B30" s="53">
        <f>B27*1000/B28</f>
        <v>6.0851851851851855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1:12" ht="15.75" customHeight="1">
      <c r="A31" s="19"/>
    </row>
    <row r="32" spans="1:12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A5"/>
    <mergeCell ref="B4:K4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609375" defaultRowHeight="15" customHeight="1"/>
  <cols>
    <col min="1" max="1" width="114.3046875" customWidth="1"/>
    <col min="2" max="26" width="8.69140625" customWidth="1"/>
  </cols>
  <sheetData>
    <row r="1" spans="1:1" ht="18.45">
      <c r="A1" s="20" t="s">
        <v>29</v>
      </c>
    </row>
    <row r="2" spans="1:1" ht="17.600000000000001">
      <c r="A2" s="21" t="s">
        <v>30</v>
      </c>
    </row>
    <row r="3" spans="1:1" ht="15.9">
      <c r="A3" s="22" t="s">
        <v>31</v>
      </c>
    </row>
    <row r="4" spans="1:1" ht="15.9">
      <c r="A4" s="23" t="s">
        <v>32</v>
      </c>
    </row>
    <row r="5" spans="1:1" ht="15.9">
      <c r="A5" s="22" t="s">
        <v>33</v>
      </c>
    </row>
    <row r="6" spans="1:1" ht="15.9">
      <c r="A6" s="23" t="s">
        <v>34</v>
      </c>
    </row>
    <row r="7" spans="1:1" ht="15.9">
      <c r="A7" s="24" t="s">
        <v>35</v>
      </c>
    </row>
    <row r="8" spans="1:1" ht="15.9">
      <c r="A8" s="22" t="s">
        <v>36</v>
      </c>
    </row>
    <row r="9" spans="1:1" ht="31.75">
      <c r="A9" s="25" t="s">
        <v>37</v>
      </c>
    </row>
    <row r="10" spans="1:1" ht="15.9">
      <c r="A10" s="24" t="s">
        <v>38</v>
      </c>
    </row>
    <row r="11" spans="1:1" ht="15.9">
      <c r="A11" s="22" t="s">
        <v>39</v>
      </c>
    </row>
    <row r="12" spans="1:1" ht="17.600000000000001">
      <c r="A12" s="23" t="s">
        <v>40</v>
      </c>
    </row>
    <row r="13" spans="1:1" ht="17.600000000000001">
      <c r="A13" s="21" t="s">
        <v>41</v>
      </c>
    </row>
    <row r="14" spans="1:1" ht="15.9">
      <c r="A14" s="22" t="s">
        <v>42</v>
      </c>
    </row>
    <row r="15" spans="1:1" ht="15.9">
      <c r="A15" s="26" t="s">
        <v>43</v>
      </c>
    </row>
    <row r="16" spans="1:1" ht="17.600000000000001">
      <c r="A16" s="21" t="s">
        <v>44</v>
      </c>
    </row>
    <row r="17" spans="1:1" ht="15.9">
      <c r="A17" s="27" t="s">
        <v>45</v>
      </c>
    </row>
    <row r="18" spans="1:1" ht="21" customHeight="1">
      <c r="A18" s="26" t="s">
        <v>46</v>
      </c>
    </row>
    <row r="19" spans="1:1" ht="37.5" customHeight="1">
      <c r="A19" s="21" t="s">
        <v>47</v>
      </c>
    </row>
    <row r="20" spans="1:1" ht="15.9">
      <c r="A20" s="27" t="s">
        <v>48</v>
      </c>
    </row>
    <row r="21" spans="1:1" ht="15.75" customHeight="1">
      <c r="A21" s="26" t="s">
        <v>49</v>
      </c>
    </row>
    <row r="22" spans="1:1" ht="15.75" customHeight="1">
      <c r="A22" s="21" t="s">
        <v>50</v>
      </c>
    </row>
    <row r="23" spans="1:1" ht="15.75" customHeight="1">
      <c r="A23" s="27" t="s">
        <v>51</v>
      </c>
    </row>
    <row r="24" spans="1:1" ht="15.75" customHeight="1">
      <c r="A24" s="21" t="s">
        <v>52</v>
      </c>
    </row>
    <row r="25" spans="1:1" ht="15.75" customHeight="1">
      <c r="A25" s="27" t="s">
        <v>53</v>
      </c>
    </row>
    <row r="26" spans="1:1" ht="15.75" customHeight="1">
      <c r="A26" s="28"/>
    </row>
    <row r="27" spans="1:1" ht="15.75" customHeight="1">
      <c r="A27" s="29"/>
    </row>
    <row r="28" spans="1:1" ht="15.75" customHeight="1">
      <c r="A28" s="29"/>
    </row>
    <row r="29" spans="1:1" ht="15.75" customHeight="1">
      <c r="A29" s="29"/>
    </row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A11" zoomScale="90" workbookViewId="0">
      <selection activeCell="B35" sqref="B35"/>
    </sheetView>
  </sheetViews>
  <sheetFormatPr defaultColWidth="14.4609375" defaultRowHeight="15" customHeight="1"/>
  <cols>
    <col min="1" max="1" width="41.84375" customWidth="1"/>
    <col min="2" max="6" width="8.69140625" customWidth="1"/>
    <col min="7" max="7" width="9.53515625" customWidth="1"/>
    <col min="8" max="26" width="8.69140625" customWidth="1"/>
  </cols>
  <sheetData>
    <row r="1" spans="1:11" ht="34.5" customHeight="1">
      <c r="A1" s="50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14.6">
      <c r="A2" s="52" t="s">
        <v>3</v>
      </c>
      <c r="B2" s="47" t="s">
        <v>4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ht="14.6">
      <c r="A3" s="46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</row>
    <row r="4" spans="1:11" ht="16.5" customHeight="1">
      <c r="A4" s="30" t="s">
        <v>55</v>
      </c>
      <c r="B4" s="31">
        <v>3</v>
      </c>
      <c r="C4" s="31">
        <v>4</v>
      </c>
      <c r="D4" s="31">
        <v>5</v>
      </c>
      <c r="E4" s="31">
        <v>6</v>
      </c>
      <c r="F4" s="31">
        <v>7</v>
      </c>
      <c r="G4" s="31">
        <v>8</v>
      </c>
      <c r="H4" s="31">
        <v>9</v>
      </c>
      <c r="I4" s="31">
        <v>10</v>
      </c>
      <c r="J4" s="31">
        <v>11</v>
      </c>
      <c r="K4" s="31">
        <v>12</v>
      </c>
    </row>
    <row r="5" spans="1:11" ht="17.25" customHeight="1">
      <c r="A5" s="32" t="s">
        <v>56</v>
      </c>
      <c r="B5" s="33">
        <f t="shared" ref="B5:K5" si="0">SUM(B6:B17)</f>
        <v>100</v>
      </c>
      <c r="C5" s="33">
        <f t="shared" si="0"/>
        <v>100</v>
      </c>
      <c r="D5" s="33">
        <f t="shared" si="0"/>
        <v>100</v>
      </c>
      <c r="E5" s="33">
        <f t="shared" si="0"/>
        <v>100</v>
      </c>
      <c r="F5" s="33">
        <f t="shared" si="0"/>
        <v>100</v>
      </c>
      <c r="G5" s="33">
        <f t="shared" si="0"/>
        <v>100</v>
      </c>
      <c r="H5" s="33">
        <f t="shared" si="0"/>
        <v>100</v>
      </c>
      <c r="I5" s="33">
        <f t="shared" si="0"/>
        <v>100</v>
      </c>
      <c r="J5" s="33">
        <f t="shared" si="0"/>
        <v>100</v>
      </c>
      <c r="K5" s="33">
        <f t="shared" si="0"/>
        <v>100</v>
      </c>
    </row>
    <row r="6" spans="1:11" ht="17.25" customHeight="1">
      <c r="A6" s="34" t="s">
        <v>57</v>
      </c>
      <c r="B6" s="33">
        <v>30</v>
      </c>
      <c r="C6" s="33">
        <v>20</v>
      </c>
      <c r="D6" s="33">
        <v>15</v>
      </c>
      <c r="E6" s="33">
        <v>40</v>
      </c>
      <c r="F6" s="33">
        <v>25</v>
      </c>
      <c r="G6" s="33">
        <v>5</v>
      </c>
      <c r="H6" s="33">
        <v>10</v>
      </c>
      <c r="I6" s="33">
        <v>30</v>
      </c>
      <c r="J6" s="33">
        <v>5</v>
      </c>
      <c r="K6" s="33">
        <v>10</v>
      </c>
    </row>
    <row r="7" spans="1:11" ht="17.25" customHeight="1">
      <c r="A7" s="34" t="s">
        <v>58</v>
      </c>
      <c r="B7" s="33">
        <v>20</v>
      </c>
      <c r="C7" s="33">
        <v>10</v>
      </c>
      <c r="D7" s="33">
        <v>15</v>
      </c>
      <c r="E7" s="33">
        <v>10</v>
      </c>
      <c r="F7" s="33">
        <v>20</v>
      </c>
      <c r="G7" s="33">
        <v>20</v>
      </c>
      <c r="H7" s="33">
        <v>15</v>
      </c>
      <c r="I7" s="33">
        <v>5</v>
      </c>
      <c r="J7" s="33">
        <v>10</v>
      </c>
      <c r="K7" s="33">
        <v>15</v>
      </c>
    </row>
    <row r="8" spans="1:11" ht="17.25" customHeight="1">
      <c r="A8" s="34" t="s">
        <v>59</v>
      </c>
      <c r="B8" s="33">
        <v>50</v>
      </c>
      <c r="C8" s="33">
        <v>40</v>
      </c>
      <c r="D8" s="33">
        <v>20</v>
      </c>
      <c r="E8" s="33">
        <v>10</v>
      </c>
      <c r="F8" s="33">
        <v>10</v>
      </c>
      <c r="G8" s="33">
        <v>15</v>
      </c>
      <c r="H8" s="33">
        <v>15</v>
      </c>
      <c r="I8" s="33">
        <v>5</v>
      </c>
      <c r="J8" s="33">
        <v>10</v>
      </c>
      <c r="K8" s="33">
        <v>15</v>
      </c>
    </row>
    <row r="9" spans="1:11" ht="17.25" customHeight="1">
      <c r="A9" s="34" t="s">
        <v>60</v>
      </c>
      <c r="B9" s="33"/>
      <c r="C9" s="33">
        <v>30</v>
      </c>
      <c r="D9" s="33">
        <v>20</v>
      </c>
      <c r="E9" s="33">
        <v>10</v>
      </c>
      <c r="F9" s="33">
        <v>15</v>
      </c>
      <c r="G9" s="33">
        <v>25</v>
      </c>
      <c r="H9" s="33">
        <v>10</v>
      </c>
      <c r="I9" s="33">
        <v>5</v>
      </c>
      <c r="J9" s="33">
        <v>10</v>
      </c>
      <c r="K9" s="33">
        <v>5</v>
      </c>
    </row>
    <row r="10" spans="1:11" ht="17.25" customHeight="1">
      <c r="A10" s="34" t="s">
        <v>61</v>
      </c>
      <c r="B10" s="33"/>
      <c r="C10" s="33"/>
      <c r="D10" s="33">
        <v>30</v>
      </c>
      <c r="E10" s="33">
        <v>15</v>
      </c>
      <c r="F10" s="33">
        <v>5</v>
      </c>
      <c r="G10" s="33">
        <v>10</v>
      </c>
      <c r="H10" s="33">
        <v>25</v>
      </c>
      <c r="I10" s="33">
        <v>5</v>
      </c>
      <c r="J10" s="33">
        <v>5</v>
      </c>
      <c r="K10" s="33">
        <v>5</v>
      </c>
    </row>
    <row r="11" spans="1:11" ht="17.25" customHeight="1">
      <c r="A11" s="34" t="s">
        <v>62</v>
      </c>
      <c r="B11" s="33"/>
      <c r="C11" s="33"/>
      <c r="D11" s="33"/>
      <c r="E11" s="33">
        <v>15</v>
      </c>
      <c r="F11" s="33">
        <v>20</v>
      </c>
      <c r="G11" s="33">
        <v>5</v>
      </c>
      <c r="H11" s="33">
        <v>5</v>
      </c>
      <c r="I11" s="33">
        <v>10</v>
      </c>
      <c r="J11" s="33">
        <v>5</v>
      </c>
      <c r="K11" s="33">
        <v>5</v>
      </c>
    </row>
    <row r="12" spans="1:11" ht="17.25" customHeight="1">
      <c r="A12" s="34" t="s">
        <v>63</v>
      </c>
      <c r="B12" s="33"/>
      <c r="C12" s="33"/>
      <c r="D12" s="33"/>
      <c r="E12" s="33"/>
      <c r="F12" s="33">
        <v>5</v>
      </c>
      <c r="G12" s="33">
        <v>10</v>
      </c>
      <c r="H12" s="33">
        <v>5</v>
      </c>
      <c r="I12" s="33">
        <v>10</v>
      </c>
      <c r="J12" s="33">
        <v>15</v>
      </c>
      <c r="K12" s="33">
        <v>10</v>
      </c>
    </row>
    <row r="13" spans="1:11" ht="17.25" customHeight="1">
      <c r="A13" s="34" t="s">
        <v>64</v>
      </c>
      <c r="B13" s="33"/>
      <c r="C13" s="33"/>
      <c r="D13" s="33"/>
      <c r="E13" s="33"/>
      <c r="F13" s="33"/>
      <c r="G13" s="33">
        <v>10</v>
      </c>
      <c r="H13" s="33">
        <v>10</v>
      </c>
      <c r="I13" s="33">
        <v>15</v>
      </c>
      <c r="J13" s="33">
        <v>10</v>
      </c>
      <c r="K13" s="33">
        <v>5</v>
      </c>
    </row>
    <row r="14" spans="1:11" ht="17.25" customHeight="1">
      <c r="A14" s="34" t="s">
        <v>65</v>
      </c>
      <c r="B14" s="33"/>
      <c r="C14" s="33"/>
      <c r="D14" s="33"/>
      <c r="E14" s="33"/>
      <c r="F14" s="33"/>
      <c r="G14" s="33"/>
      <c r="H14" s="33">
        <v>5</v>
      </c>
      <c r="I14" s="33">
        <v>10</v>
      </c>
      <c r="J14" s="33">
        <v>5</v>
      </c>
      <c r="K14" s="33">
        <v>5</v>
      </c>
    </row>
    <row r="15" spans="1:11" ht="17.25" customHeight="1">
      <c r="A15" s="34" t="s">
        <v>66</v>
      </c>
      <c r="B15" s="33"/>
      <c r="C15" s="33"/>
      <c r="D15" s="33"/>
      <c r="E15" s="33"/>
      <c r="F15" s="33"/>
      <c r="G15" s="33"/>
      <c r="H15" s="33"/>
      <c r="I15" s="33">
        <v>5</v>
      </c>
      <c r="J15" s="33">
        <v>5</v>
      </c>
      <c r="K15" s="33">
        <v>5</v>
      </c>
    </row>
    <row r="16" spans="1:11" ht="17.25" customHeight="1">
      <c r="A16" s="34" t="s">
        <v>67</v>
      </c>
      <c r="B16" s="33"/>
      <c r="C16" s="33"/>
      <c r="D16" s="33"/>
      <c r="E16" s="33"/>
      <c r="F16" s="33"/>
      <c r="G16" s="33"/>
      <c r="H16" s="33"/>
      <c r="I16" s="33"/>
      <c r="J16" s="33">
        <v>20</v>
      </c>
      <c r="K16" s="33">
        <v>10</v>
      </c>
    </row>
    <row r="17" spans="1:11" ht="17.25" customHeight="1">
      <c r="A17" s="34" t="s">
        <v>68</v>
      </c>
      <c r="B17" s="33"/>
      <c r="C17" s="33"/>
      <c r="D17" s="33"/>
      <c r="E17" s="33"/>
      <c r="F17" s="33"/>
      <c r="G17" s="33"/>
      <c r="H17" s="33"/>
      <c r="I17" s="33"/>
      <c r="J17" s="33"/>
      <c r="K17" s="33">
        <v>10</v>
      </c>
    </row>
    <row r="18" spans="1:11" ht="24.75" customHeight="1">
      <c r="A18" s="35" t="s">
        <v>69</v>
      </c>
      <c r="B18" s="33" t="s">
        <v>57</v>
      </c>
      <c r="C18" s="33" t="s">
        <v>59</v>
      </c>
      <c r="D18" s="33" t="s">
        <v>58</v>
      </c>
      <c r="E18" s="33" t="s">
        <v>57</v>
      </c>
      <c r="F18" s="33" t="s">
        <v>62</v>
      </c>
      <c r="G18" s="33" t="s">
        <v>70</v>
      </c>
      <c r="H18" s="33" t="s">
        <v>61</v>
      </c>
      <c r="I18" s="33" t="s">
        <v>57</v>
      </c>
      <c r="J18" s="33" t="s">
        <v>63</v>
      </c>
      <c r="K18" s="33" t="s">
        <v>59</v>
      </c>
    </row>
    <row r="19" spans="1:11" ht="13.5" customHeight="1">
      <c r="A19" s="35" t="s">
        <v>71</v>
      </c>
      <c r="B19" s="33">
        <v>105</v>
      </c>
      <c r="C19" s="33">
        <v>220</v>
      </c>
      <c r="D19" s="33">
        <v>128</v>
      </c>
      <c r="E19" s="33">
        <v>300</v>
      </c>
      <c r="F19" s="33">
        <v>260</v>
      </c>
      <c r="G19" s="33">
        <v>180</v>
      </c>
      <c r="H19" s="33">
        <v>94</v>
      </c>
      <c r="I19" s="33">
        <v>146</v>
      </c>
      <c r="J19" s="33">
        <v>232</v>
      </c>
      <c r="K19" s="33">
        <v>330</v>
      </c>
    </row>
    <row r="21" spans="1:11" ht="15.75" customHeight="1">
      <c r="A21" s="36" t="s">
        <v>72</v>
      </c>
      <c r="B21" s="37">
        <f>B19*(B6/100)</f>
        <v>31.5</v>
      </c>
      <c r="C21" s="15"/>
      <c r="D21" s="15"/>
      <c r="E21" s="15"/>
      <c r="F21" s="15"/>
      <c r="G21" s="15"/>
      <c r="H21" s="15"/>
      <c r="I21" s="38">
        <f>I19*(B6/100)</f>
        <v>43.8</v>
      </c>
      <c r="J21" s="15"/>
      <c r="K21" s="15"/>
    </row>
    <row r="22" spans="1:11" ht="15.75" customHeight="1">
      <c r="A22" s="36" t="s">
        <v>73</v>
      </c>
      <c r="B22" s="15">
        <v>100</v>
      </c>
      <c r="C22" s="15">
        <v>100</v>
      </c>
      <c r="D22" s="15">
        <v>100</v>
      </c>
      <c r="E22" s="15">
        <v>100</v>
      </c>
      <c r="F22" s="15">
        <v>100</v>
      </c>
      <c r="G22" s="15">
        <v>100</v>
      </c>
      <c r="H22" s="15">
        <v>100</v>
      </c>
      <c r="I22" s="15">
        <v>100</v>
      </c>
      <c r="J22" s="15">
        <v>100</v>
      </c>
      <c r="K22" s="15">
        <v>100</v>
      </c>
    </row>
    <row r="23" spans="1:11" ht="15.75" customHeight="1">
      <c r="A23" s="39" t="s">
        <v>57</v>
      </c>
      <c r="B23" s="37" t="s">
        <v>74</v>
      </c>
      <c r="C23" s="15"/>
      <c r="D23" s="15"/>
      <c r="E23" s="37" t="s">
        <v>74</v>
      </c>
      <c r="F23" s="15"/>
      <c r="G23" s="15"/>
      <c r="H23" s="15"/>
      <c r="I23" s="37" t="s">
        <v>74</v>
      </c>
      <c r="J23" s="15"/>
      <c r="K23" s="15"/>
    </row>
    <row r="24" spans="1:11" ht="15.75" customHeight="1">
      <c r="A24" s="39" t="s">
        <v>58</v>
      </c>
      <c r="B24" s="15">
        <f>B7/(100-B6)*100</f>
        <v>28.571428571428569</v>
      </c>
      <c r="C24" s="15"/>
      <c r="D24" s="37" t="s">
        <v>74</v>
      </c>
      <c r="E24" s="15"/>
      <c r="F24" s="15"/>
      <c r="G24" s="15"/>
      <c r="H24" s="15"/>
      <c r="I24" s="38"/>
      <c r="J24" s="15"/>
      <c r="K24" s="15"/>
    </row>
    <row r="25" spans="1:11" ht="15.75" customHeight="1">
      <c r="A25" s="39" t="s">
        <v>59</v>
      </c>
      <c r="B25" s="15">
        <f>B8/(100-B6)*100</f>
        <v>71.428571428571431</v>
      </c>
      <c r="C25" s="37" t="s">
        <v>74</v>
      </c>
      <c r="D25" s="15"/>
      <c r="E25" s="15"/>
      <c r="F25" s="15"/>
      <c r="G25" s="15"/>
      <c r="H25" s="15"/>
      <c r="I25" s="38"/>
      <c r="J25" s="15"/>
      <c r="K25" s="37" t="s">
        <v>74</v>
      </c>
    </row>
    <row r="26" spans="1:11" ht="15.75" customHeight="1">
      <c r="A26" s="39" t="s">
        <v>60</v>
      </c>
      <c r="B26" s="15"/>
      <c r="C26" s="15"/>
      <c r="D26" s="15"/>
      <c r="E26" s="15"/>
      <c r="F26" s="15"/>
      <c r="G26" s="37" t="s">
        <v>74</v>
      </c>
      <c r="H26" s="15"/>
      <c r="I26" s="38"/>
      <c r="J26" s="15"/>
      <c r="K26" s="15"/>
    </row>
    <row r="27" spans="1:11" ht="15.75" customHeight="1">
      <c r="A27" s="39" t="s">
        <v>61</v>
      </c>
      <c r="B27" s="15"/>
      <c r="C27" s="15"/>
      <c r="D27" s="15"/>
      <c r="E27" s="15"/>
      <c r="F27" s="15"/>
      <c r="G27" s="15"/>
      <c r="H27" s="37" t="s">
        <v>74</v>
      </c>
      <c r="I27" s="38"/>
      <c r="J27" s="15"/>
      <c r="K27" s="15"/>
    </row>
    <row r="28" spans="1:11" ht="15.75" customHeight="1">
      <c r="A28" s="39" t="s">
        <v>62</v>
      </c>
      <c r="B28" s="15"/>
      <c r="C28" s="15"/>
      <c r="D28" s="15"/>
      <c r="E28" s="15"/>
      <c r="F28" s="37" t="s">
        <v>74</v>
      </c>
      <c r="G28" s="15"/>
      <c r="H28" s="15"/>
      <c r="I28" s="38"/>
      <c r="J28" s="15"/>
      <c r="K28" s="15"/>
    </row>
    <row r="29" spans="1:11" ht="15.75" customHeight="1">
      <c r="A29" s="39" t="s">
        <v>63</v>
      </c>
      <c r="B29" s="15"/>
      <c r="C29" s="15"/>
      <c r="D29" s="15"/>
      <c r="E29" s="15"/>
      <c r="F29" s="15"/>
      <c r="G29" s="15"/>
      <c r="H29" s="15"/>
      <c r="I29" s="38"/>
      <c r="J29" s="37" t="s">
        <v>74</v>
      </c>
      <c r="K29" s="15"/>
    </row>
    <row r="30" spans="1:11" ht="15.75" customHeight="1">
      <c r="A30" s="39" t="s">
        <v>64</v>
      </c>
      <c r="B30" s="15"/>
      <c r="C30" s="15"/>
      <c r="D30" s="15"/>
      <c r="E30" s="15"/>
      <c r="F30" s="15"/>
      <c r="G30" s="15"/>
      <c r="H30" s="15"/>
      <c r="I30" s="38"/>
      <c r="J30" s="15"/>
      <c r="K30" s="15"/>
    </row>
    <row r="31" spans="1:11" ht="15.75" customHeight="1">
      <c r="A31" s="39" t="s">
        <v>65</v>
      </c>
      <c r="B31" s="15"/>
      <c r="C31" s="15"/>
      <c r="D31" s="15"/>
      <c r="E31" s="15"/>
      <c r="F31" s="15"/>
      <c r="G31" s="15"/>
      <c r="H31" s="15"/>
      <c r="I31" s="38"/>
      <c r="J31" s="15"/>
      <c r="K31" s="15"/>
    </row>
    <row r="32" spans="1:11" ht="15.75" customHeight="1">
      <c r="A32" s="39" t="s">
        <v>66</v>
      </c>
      <c r="B32" s="15"/>
      <c r="C32" s="15"/>
      <c r="D32" s="15"/>
      <c r="E32" s="15"/>
      <c r="F32" s="15"/>
      <c r="G32" s="15"/>
      <c r="H32" s="15"/>
      <c r="I32" s="38"/>
      <c r="J32" s="15"/>
      <c r="K32" s="15"/>
    </row>
    <row r="33" spans="1:11" ht="15.75" customHeight="1">
      <c r="A33" s="39" t="s">
        <v>67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5.75" customHeight="1">
      <c r="A34" s="39" t="s">
        <v>68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5.75" customHeight="1">
      <c r="A35" s="36" t="s">
        <v>75</v>
      </c>
      <c r="B35" s="15">
        <f>B19-B21</f>
        <v>73.5</v>
      </c>
      <c r="C35" s="15"/>
      <c r="D35" s="15"/>
      <c r="E35" s="15"/>
      <c r="F35" s="15"/>
      <c r="G35" s="15"/>
      <c r="H35" s="15"/>
      <c r="I35" s="15"/>
      <c r="J35" s="15"/>
      <c r="K35" s="15"/>
    </row>
    <row r="36" spans="1:11" ht="15.75" customHeight="1">
      <c r="A36" s="39" t="s">
        <v>57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5.75" customHeight="1">
      <c r="A37" s="39" t="s">
        <v>58</v>
      </c>
      <c r="B37" s="40">
        <f>(B19-B21)*(B24/100)</f>
        <v>21</v>
      </c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5.75" customHeight="1">
      <c r="A38" s="39" t="s">
        <v>59</v>
      </c>
      <c r="B38" s="41">
        <f>(B19-B21)*(B25/100)</f>
        <v>52.5</v>
      </c>
      <c r="C38" s="40"/>
      <c r="D38" s="40"/>
      <c r="E38" s="40"/>
      <c r="F38" s="40"/>
      <c r="G38" s="40"/>
      <c r="H38" s="40"/>
      <c r="I38" s="38"/>
      <c r="J38" s="40"/>
      <c r="K38" s="40"/>
    </row>
    <row r="39" spans="1:11" ht="15.75" customHeight="1">
      <c r="A39" s="39" t="s">
        <v>60</v>
      </c>
      <c r="B39" s="40"/>
      <c r="C39" s="40"/>
      <c r="D39" s="40"/>
      <c r="E39" s="40"/>
      <c r="F39" s="40"/>
      <c r="G39" s="40"/>
      <c r="H39" s="40"/>
      <c r="I39" s="38"/>
      <c r="J39" s="40"/>
      <c r="K39" s="40"/>
    </row>
    <row r="40" spans="1:11" ht="15.75" customHeight="1">
      <c r="A40" s="39" t="s">
        <v>61</v>
      </c>
      <c r="B40" s="40"/>
      <c r="C40" s="40"/>
      <c r="D40" s="40"/>
      <c r="E40" s="40"/>
      <c r="F40" s="40"/>
      <c r="G40" s="40"/>
      <c r="H40" s="40"/>
      <c r="I40" s="38"/>
      <c r="J40" s="40"/>
      <c r="K40" s="40"/>
    </row>
    <row r="41" spans="1:11" ht="15.75" customHeight="1">
      <c r="A41" s="39" t="s">
        <v>62</v>
      </c>
      <c r="B41" s="40"/>
      <c r="C41" s="40"/>
      <c r="D41" s="40"/>
      <c r="E41" s="40"/>
      <c r="F41" s="40"/>
      <c r="G41" s="40"/>
      <c r="H41" s="40"/>
      <c r="I41" s="38"/>
      <c r="J41" s="40"/>
      <c r="K41" s="40"/>
    </row>
    <row r="42" spans="1:11" ht="15.75" customHeight="1">
      <c r="A42" s="39" t="s">
        <v>63</v>
      </c>
      <c r="B42" s="40"/>
      <c r="C42" s="40"/>
      <c r="D42" s="40"/>
      <c r="E42" s="40"/>
      <c r="F42" s="40"/>
      <c r="G42" s="40"/>
      <c r="H42" s="40"/>
      <c r="I42" s="38"/>
      <c r="J42" s="40"/>
      <c r="K42" s="40"/>
    </row>
    <row r="43" spans="1:11" ht="15.75" customHeight="1">
      <c r="A43" s="39" t="s">
        <v>64</v>
      </c>
      <c r="B43" s="40"/>
      <c r="C43" s="40"/>
      <c r="D43" s="40"/>
      <c r="E43" s="40"/>
      <c r="F43" s="40"/>
      <c r="G43" s="40"/>
      <c r="H43" s="40"/>
      <c r="I43" s="38"/>
      <c r="J43" s="40"/>
      <c r="K43" s="40"/>
    </row>
    <row r="44" spans="1:11" ht="15.75" customHeight="1">
      <c r="A44" s="39" t="s">
        <v>65</v>
      </c>
      <c r="B44" s="40"/>
      <c r="C44" s="40"/>
      <c r="D44" s="40"/>
      <c r="E44" s="40"/>
      <c r="F44" s="40"/>
      <c r="G44" s="40"/>
      <c r="H44" s="40"/>
      <c r="I44" s="38"/>
      <c r="J44" s="40"/>
      <c r="K44" s="40"/>
    </row>
    <row r="45" spans="1:11" ht="15.75" customHeight="1">
      <c r="A45" s="39" t="s">
        <v>66</v>
      </c>
      <c r="B45" s="40"/>
      <c r="C45" s="40"/>
      <c r="D45" s="40"/>
      <c r="E45" s="40"/>
      <c r="F45" s="40"/>
      <c r="G45" s="40"/>
      <c r="H45" s="40"/>
      <c r="I45" s="38"/>
      <c r="J45" s="40"/>
      <c r="K45" s="40"/>
    </row>
    <row r="46" spans="1:11" ht="15.75" customHeight="1">
      <c r="A46" s="39" t="s">
        <v>67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ht="15.75" customHeight="1">
      <c r="A47" s="39" t="s">
        <v>68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A3"/>
    <mergeCell ref="B2:K2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609375" defaultRowHeight="15" customHeight="1"/>
  <cols>
    <col min="1" max="1" width="79.53515625" customWidth="1"/>
    <col min="2" max="26" width="8.69140625" customWidth="1"/>
  </cols>
  <sheetData>
    <row r="1" spans="1:1" ht="18.45">
      <c r="A1" s="20" t="s">
        <v>29</v>
      </c>
    </row>
    <row r="2" spans="1:1" ht="14.6">
      <c r="A2" s="42" t="s">
        <v>76</v>
      </c>
    </row>
    <row r="3" spans="1:1" ht="17.25" customHeight="1">
      <c r="A3" s="43" t="s">
        <v>77</v>
      </c>
    </row>
    <row r="4" spans="1:1" ht="14.6">
      <c r="A4" s="44" t="s">
        <v>78</v>
      </c>
    </row>
    <row r="5" spans="1:1" ht="14.6">
      <c r="A5" s="42" t="s">
        <v>79</v>
      </c>
    </row>
    <row r="6" spans="1:1" ht="14.6">
      <c r="A6" s="43" t="s">
        <v>80</v>
      </c>
    </row>
    <row r="7" spans="1:1" ht="14.6">
      <c r="A7" s="42" t="s">
        <v>81</v>
      </c>
    </row>
    <row r="8" spans="1:1" ht="14.6">
      <c r="A8" s="43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Halwa Эм</cp:lastModifiedBy>
  <dcterms:modified xsi:type="dcterms:W3CDTF">2024-11-22T08:51:25Z</dcterms:modified>
</cp:coreProperties>
</file>