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нивер\Лабы\"/>
    </mc:Choice>
  </mc:AlternateContent>
  <xr:revisionPtr revIDLastSave="0" documentId="13_ncr:1_{21C599BB-C09D-4110-BE09-7005A99ACD1E}" xr6:coauthVersionLast="45" xr6:coauthVersionMax="45" xr10:uidLastSave="{00000000-0000-0000-0000-000000000000}"/>
  <bookViews>
    <workbookView xWindow="-108" yWindow="-108" windowWidth="23256" windowHeight="12456" xr2:uid="{B9F69123-E034-4278-9551-59F637399C1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" i="1" l="1"/>
  <c r="N5" i="1"/>
  <c r="B36" i="1"/>
  <c r="C36" i="1"/>
  <c r="C30" i="1"/>
  <c r="I30" i="1" s="1"/>
  <c r="C31" i="1"/>
  <c r="C32" i="1"/>
  <c r="C33" i="1"/>
  <c r="C34" i="1"/>
  <c r="C35" i="1"/>
  <c r="I35" i="1" s="1"/>
  <c r="C29" i="1"/>
  <c r="I29" i="1" s="1"/>
  <c r="I31" i="1"/>
  <c r="I32" i="1"/>
  <c r="I33" i="1"/>
  <c r="I34" i="1"/>
  <c r="H17" i="1"/>
  <c r="H18" i="1"/>
  <c r="H19" i="1"/>
  <c r="H20" i="1"/>
  <c r="H21" i="1"/>
  <c r="H22" i="1"/>
  <c r="H23" i="1"/>
  <c r="H16" i="1"/>
  <c r="H39" i="1" l="1"/>
  <c r="D12" i="1"/>
  <c r="N4" i="1"/>
  <c r="B12" i="1"/>
  <c r="A16" i="1" s="1"/>
  <c r="G12" i="1" l="1"/>
  <c r="J12" i="1" s="1"/>
  <c r="N6" i="1"/>
  <c r="N7" i="1" s="1"/>
  <c r="N8" i="1" s="1"/>
  <c r="I16" i="1" l="1"/>
  <c r="I19" i="1"/>
  <c r="I20" i="1"/>
  <c r="I22" i="1"/>
  <c r="I17" i="1"/>
  <c r="I18" i="1"/>
  <c r="I21" i="1"/>
  <c r="I23" i="1"/>
  <c r="A17" i="1"/>
  <c r="B16" i="1"/>
  <c r="A30" i="1" l="1"/>
  <c r="B29" i="1"/>
  <c r="C16" i="1"/>
  <c r="B17" i="1"/>
  <c r="B30" i="1" s="1"/>
  <c r="A18" i="1"/>
  <c r="D17" i="1"/>
  <c r="D16" i="1"/>
  <c r="A19" i="1" l="1"/>
  <c r="A32" i="1" s="1"/>
  <c r="C18" i="1"/>
  <c r="C17" i="1"/>
  <c r="B18" i="1"/>
  <c r="D18" i="1" s="1"/>
  <c r="A31" i="1"/>
  <c r="E16" i="1"/>
  <c r="F16" i="1" s="1"/>
  <c r="E17" i="1"/>
  <c r="F17" i="1" s="1"/>
  <c r="A20" i="1" l="1"/>
  <c r="D19" i="1"/>
  <c r="E19" i="1" s="1"/>
  <c r="F19" i="1" s="1"/>
  <c r="B19" i="1"/>
  <c r="B32" i="1" s="1"/>
  <c r="C19" i="1"/>
  <c r="B31" i="1"/>
  <c r="A21" i="1"/>
  <c r="B20" i="1"/>
  <c r="B33" i="1" s="1"/>
  <c r="E18" i="1"/>
  <c r="F18" i="1" s="1"/>
  <c r="A34" i="1" l="1"/>
  <c r="A33" i="1"/>
  <c r="C20" i="1"/>
  <c r="A22" i="1"/>
  <c r="B21" i="1"/>
  <c r="D21" i="1" s="1"/>
  <c r="D20" i="1"/>
  <c r="E20" i="1" s="1"/>
  <c r="F20" i="1" s="1"/>
  <c r="A35" i="1" l="1"/>
  <c r="B22" i="1"/>
  <c r="B35" i="1" s="1"/>
  <c r="C22" i="1"/>
  <c r="C21" i="1"/>
  <c r="A23" i="1"/>
  <c r="B34" i="1"/>
  <c r="E21" i="1"/>
  <c r="F21" i="1" s="1"/>
  <c r="A36" i="1" l="1"/>
  <c r="B23" i="1"/>
  <c r="D23" i="1" s="1"/>
  <c r="E23" i="1" s="1"/>
  <c r="F23" i="1" s="1"/>
  <c r="D22" i="1"/>
  <c r="C23" i="1" l="1"/>
  <c r="N11" i="1"/>
  <c r="D25" i="1"/>
  <c r="E22" i="1"/>
  <c r="F22" i="1" s="1"/>
  <c r="N13" i="1" l="1"/>
  <c r="N14" i="1" s="1"/>
  <c r="N15" i="1" s="1"/>
  <c r="D29" i="1" s="1"/>
  <c r="F29" i="1" s="1"/>
  <c r="C38" i="1"/>
  <c r="D36" i="1" l="1"/>
  <c r="G29" i="1"/>
  <c r="E29" i="1"/>
  <c r="D33" i="1"/>
  <c r="D32" i="1"/>
  <c r="D30" i="1"/>
  <c r="D31" i="1"/>
  <c r="D35" i="1"/>
  <c r="D34" i="1"/>
  <c r="G30" i="1" l="1"/>
  <c r="F30" i="1"/>
  <c r="F33" i="1"/>
  <c r="G33" i="1" s="1"/>
  <c r="H29" i="1"/>
  <c r="E34" i="1"/>
  <c r="F34" i="1"/>
  <c r="G34" i="1" s="1"/>
  <c r="H34" i="1" s="1"/>
  <c r="E31" i="1"/>
  <c r="F31" i="1"/>
  <c r="E32" i="1"/>
  <c r="F32" i="1"/>
  <c r="G32" i="1" s="1"/>
  <c r="H32" i="1" s="1"/>
  <c r="F36" i="1"/>
  <c r="G36" i="1" s="1"/>
  <c r="H36" i="1" s="1"/>
  <c r="E36" i="1"/>
  <c r="E35" i="1"/>
  <c r="F35" i="1"/>
  <c r="E30" i="1"/>
  <c r="E33" i="1"/>
  <c r="I38" i="1" s="1"/>
  <c r="D38" i="1"/>
  <c r="G35" i="1"/>
  <c r="H35" i="1" s="1"/>
  <c r="G31" i="1"/>
  <c r="H31" i="1" s="1"/>
  <c r="H30" i="1"/>
  <c r="E38" i="1" l="1"/>
  <c r="H33" i="1"/>
  <c r="H38" i="1"/>
</calcChain>
</file>

<file path=xl/sharedStrings.xml><?xml version="1.0" encoding="utf-8"?>
<sst xmlns="http://schemas.openxmlformats.org/spreadsheetml/2006/main" count="43" uniqueCount="37">
  <si>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</si>
  <si>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</si>
  <si>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</si>
  <si>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</si>
  <si>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</si>
  <si>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</si>
  <si>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</si>
  <si>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Халалеенко Андрей</t>
  </si>
  <si>
    <t xml:space="preserve">min = </t>
  </si>
  <si>
    <t xml:space="preserve">max = </t>
  </si>
  <si>
    <t>Объем выборки n</t>
  </si>
  <si>
    <t>Кол-во интервалов по формуле Стерджесса k</t>
  </si>
  <si>
    <t>Округление k</t>
  </si>
  <si>
    <t>Размах выборки W</t>
  </si>
  <si>
    <t>Длина каждого интервала h</t>
  </si>
  <si>
    <t>Округлив с точн. до 0,1 в большую сторону</t>
  </si>
  <si>
    <t>Выборочное среднее</t>
  </si>
  <si>
    <t>x-cp=</t>
  </si>
  <si>
    <t>Выборочная дисперсия</t>
  </si>
  <si>
    <t>Dв=</t>
  </si>
  <si>
    <t>s2=</t>
  </si>
  <si>
    <t>s=</t>
  </si>
  <si>
    <t>W =</t>
  </si>
  <si>
    <t xml:space="preserve">h = </t>
  </si>
  <si>
    <t xml:space="preserve">Сумма(ni)= </t>
  </si>
  <si>
    <t>pi</t>
  </si>
  <si>
    <t>n*pi</t>
  </si>
  <si>
    <t>ni-n*pi</t>
  </si>
  <si>
    <t>(ni-npi)^2</t>
  </si>
  <si>
    <t>(ninpi)^2/npi</t>
  </si>
  <si>
    <t>ni^2/npi</t>
  </si>
  <si>
    <t xml:space="preserve">X2Расч = </t>
  </si>
  <si>
    <t xml:space="preserve">k-r-1 = </t>
  </si>
  <si>
    <t xml:space="preserve">X2Крит = </t>
  </si>
  <si>
    <t>Суммы столбцов</t>
  </si>
  <si>
    <t>r = 2</t>
  </si>
  <si>
    <t>Вариант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</si>
</sst>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4" fillId="4" borderId="1" xfId="0" applyFont="1" applyFill="1" applyBorder="1"/>
    <xf numFmtId="11" fontId="2" fillId="4" borderId="1" xfId="0" applyNumberFormat="1" applyFont="1" applyFill="1" applyBorder="1"/>
    <xf numFmtId="0" fontId="2" fillId="4" borderId="1" xfId="0" applyFont="1" applyFill="1" applyBorder="1"/>
    <xf numFmtId="0" fontId="0" fillId="5" borderId="0" xfId="0" applyFill="1"/>
    <xf numFmtId="0" fontId="2" fillId="5" borderId="0" xfId="0" applyFont="1" applyFill="1"/>
    <xf numFmtId="0" fontId="1" fillId="3" borderId="2" xfId="0" applyFont="1" applyFill="1" applyBorder="1"/>
    <xf numFmtId="165" fontId="1" fillId="3" borderId="2" xfId="0" applyNumberFormat="1" applyFont="1" applyFill="1" applyBorder="1"/>
    <xf numFmtId="0" fontId="0" fillId="0" borderId="0" xfId="0" applyBorder="1"/>
    <xf numFmtId="0" fontId="0" fillId="6" borderId="1" xfId="0" applyFill="1" applyBorder="1"/>
    <xf numFmtId="0" fontId="0" fillId="0" borderId="0" xfId="0" applyFill="1" applyBorder="1"/>
    <xf numFmtId="0" fontId="2" fillId="7" borderId="1" xfId="0" applyFont="1" applyFill="1" applyBorder="1"/>
    <xf numFmtId="0" fontId="3" fillId="7" borderId="1" xfId="0" applyFont="1" applyFill="1" applyBorder="1"/>
    <xf numFmtId="0" fontId="0" fillId="7" borderId="1" xfId="0" applyFill="1" applyBorder="1"/>
    <xf numFmtId="2" fontId="3" fillId="7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18.2</c:v>
                </c:pt>
                <c:pt idx="1">
                  <c:v>22.599999999999998</c:v>
                </c:pt>
                <c:pt idx="2">
                  <c:v>26.999999999999996</c:v>
                </c:pt>
                <c:pt idx="3">
                  <c:v>31.399999999999995</c:v>
                </c:pt>
                <c:pt idx="4">
                  <c:v>35.799999999999997</c:v>
                </c:pt>
                <c:pt idx="5">
                  <c:v>40.199999999999989</c:v>
                </c:pt>
                <c:pt idx="6">
                  <c:v>44.599999999999994</c:v>
                </c:pt>
                <c:pt idx="7">
                  <c:v>48.999999999999986</c:v>
                </c:pt>
              </c:numCache>
            </c:numRef>
          </c:cat>
          <c:val>
            <c:numRef>
              <c:f>Лист1!$I$16:$I$23</c:f>
              <c:numCache>
                <c:formatCode>General</c:formatCode>
                <c:ptCount val="8"/>
                <c:pt idx="0">
                  <c:v>1.5909090909090911E-2</c:v>
                </c:pt>
                <c:pt idx="1">
                  <c:v>3.8636363636363635E-2</c:v>
                </c:pt>
                <c:pt idx="2">
                  <c:v>5.6818181818181816E-2</c:v>
                </c:pt>
                <c:pt idx="3">
                  <c:v>3.6363636363636362E-2</c:v>
                </c:pt>
                <c:pt idx="4">
                  <c:v>2.9545454545454545E-2</c:v>
                </c:pt>
                <c:pt idx="5">
                  <c:v>2.9545454545454545E-2</c:v>
                </c:pt>
                <c:pt idx="6">
                  <c:v>2.0454545454545451E-2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3-4F38-BC4D-3AB4C4BCB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4"/>
        <c:axId val="237196559"/>
        <c:axId val="47894655"/>
      </c:barChart>
      <c:catAx>
        <c:axId val="237196559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4655"/>
        <c:crosses val="autoZero"/>
        <c:auto val="1"/>
        <c:lblAlgn val="ctr"/>
        <c:lblOffset val="100"/>
        <c:noMultiLvlLbl val="0"/>
      </c:catAx>
      <c:valAx>
        <c:axId val="478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19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17</xdr:row>
      <xdr:rowOff>34290</xdr:rowOff>
    </xdr:from>
    <xdr:to>
      <xdr:col>14</xdr:col>
      <xdr:colOff>327660</xdr:colOff>
      <xdr:row>33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1628E12-46F3-461C-ACD1-406B2111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824F-8D32-4FB0-AE17-4ED26E1CBF43}">
  <dimension ref="A1:N39"/>
  <sheetViews>
    <sheetView tabSelected="1" topLeftCell="A19" workbookViewId="0">
      <selection activeCell="L35" sqref="L35"/>
    </sheetView>
  </sheetViews>
  <sheetFormatPr defaultRowHeight="14.4" x14ac:dyDescent="0.3"/>
  <cols>
    <col min="1" max="1" width="8.88671875" customWidth="1"/>
    <col min="2" max="2" width="12" customWidth="1"/>
    <col min="3" max="3" width="10.109375" customWidth="1"/>
    <col min="7" max="7" width="9.88671875" customWidth="1"/>
    <col min="13" max="13" width="51.21875" customWidth="1"/>
    <col min="14" max="14" width="13.44140625" customWidth="1"/>
  </cols>
  <sheetData>
    <row r="1" spans="1:14" x14ac:dyDescent="0.3">
      <c r="A1" t="s">
        <v>36</v>
      </c>
      <c r="C1" t="s">
        <v>7</v>
      </c>
    </row>
    <row r="2" spans="1:14" ht="15" x14ac:dyDescent="0.3">
      <c r="A2" s="2">
        <v>28</v>
      </c>
      <c r="B2" s="2">
        <v>51</v>
      </c>
      <c r="C2" s="2">
        <v>32</v>
      </c>
      <c r="D2" s="2">
        <v>47</v>
      </c>
      <c r="E2" s="2">
        <v>25</v>
      </c>
      <c r="F2" s="2">
        <v>44</v>
      </c>
      <c r="G2" s="2">
        <v>38</v>
      </c>
      <c r="H2" s="2">
        <v>42</v>
      </c>
      <c r="I2" s="2">
        <v>17</v>
      </c>
      <c r="J2" s="2">
        <v>32</v>
      </c>
    </row>
    <row r="3" spans="1:14" ht="18" x14ac:dyDescent="0.35">
      <c r="A3" s="2">
        <v>35</v>
      </c>
      <c r="B3" s="2">
        <v>26</v>
      </c>
      <c r="C3" s="2">
        <v>37</v>
      </c>
      <c r="D3" s="2">
        <v>21</v>
      </c>
      <c r="E3" s="2">
        <v>22</v>
      </c>
      <c r="F3" s="2">
        <v>28</v>
      </c>
      <c r="G3" s="2">
        <v>31</v>
      </c>
      <c r="H3" s="2">
        <v>21</v>
      </c>
      <c r="I3" s="2">
        <v>22</v>
      </c>
      <c r="J3" s="2">
        <v>21</v>
      </c>
      <c r="M3" s="16" t="s">
        <v>10</v>
      </c>
      <c r="N3" s="17">
        <v>100</v>
      </c>
    </row>
    <row r="4" spans="1:14" ht="18" x14ac:dyDescent="0.35">
      <c r="A4" s="2">
        <v>27</v>
      </c>
      <c r="B4" s="2">
        <v>40</v>
      </c>
      <c r="C4" s="2">
        <v>38</v>
      </c>
      <c r="D4" s="2">
        <v>43</v>
      </c>
      <c r="E4" s="2">
        <v>30</v>
      </c>
      <c r="F4" s="2">
        <v>30</v>
      </c>
      <c r="G4" s="2">
        <v>38</v>
      </c>
      <c r="H4" s="2">
        <v>24</v>
      </c>
      <c r="I4" s="2">
        <v>20</v>
      </c>
      <c r="J4" s="2">
        <v>23</v>
      </c>
      <c r="M4" s="16" t="s">
        <v>11</v>
      </c>
      <c r="N4" s="17">
        <f>1+LOG(N3,2)</f>
        <v>7.6438561897747253</v>
      </c>
    </row>
    <row r="5" spans="1:14" ht="18" x14ac:dyDescent="0.35">
      <c r="A5" s="2">
        <v>29</v>
      </c>
      <c r="B5" s="2">
        <v>40</v>
      </c>
      <c r="C5" s="2">
        <v>24</v>
      </c>
      <c r="D5" s="2">
        <v>16</v>
      </c>
      <c r="E5" s="2">
        <v>27</v>
      </c>
      <c r="F5" s="2">
        <v>38</v>
      </c>
      <c r="G5" s="2">
        <v>22</v>
      </c>
      <c r="H5" s="2">
        <v>35</v>
      </c>
      <c r="I5" s="2">
        <v>29</v>
      </c>
      <c r="J5" s="2">
        <v>31</v>
      </c>
      <c r="M5" s="16" t="s">
        <v>12</v>
      </c>
      <c r="N5" s="17">
        <f>ROUND(N4,0)</f>
        <v>8</v>
      </c>
    </row>
    <row r="6" spans="1:14" ht="18" x14ac:dyDescent="0.35">
      <c r="A6" s="2">
        <v>32</v>
      </c>
      <c r="B6" s="2">
        <v>27</v>
      </c>
      <c r="C6" s="2">
        <v>27</v>
      </c>
      <c r="D6" s="2">
        <v>35</v>
      </c>
      <c r="E6" s="2">
        <v>32</v>
      </c>
      <c r="F6" s="2">
        <v>29</v>
      </c>
      <c r="G6" s="2">
        <v>34</v>
      </c>
      <c r="H6" s="2">
        <v>28</v>
      </c>
      <c r="I6" s="2">
        <v>27</v>
      </c>
      <c r="J6" s="2">
        <v>34</v>
      </c>
      <c r="M6" s="16" t="s">
        <v>13</v>
      </c>
      <c r="N6" s="17">
        <f>D12-B12</f>
        <v>35</v>
      </c>
    </row>
    <row r="7" spans="1:14" ht="18" x14ac:dyDescent="0.35">
      <c r="A7" s="2">
        <v>24</v>
      </c>
      <c r="B7" s="2">
        <v>29</v>
      </c>
      <c r="C7" s="2">
        <v>31</v>
      </c>
      <c r="D7" s="2">
        <v>25</v>
      </c>
      <c r="E7" s="2">
        <v>36</v>
      </c>
      <c r="F7" s="2">
        <v>47</v>
      </c>
      <c r="G7" s="2">
        <v>27</v>
      </c>
      <c r="H7" s="2">
        <v>35</v>
      </c>
      <c r="I7" s="2">
        <v>21</v>
      </c>
      <c r="J7" s="2">
        <v>48</v>
      </c>
      <c r="M7" s="16" t="s">
        <v>14</v>
      </c>
      <c r="N7" s="17">
        <f>N6/N5</f>
        <v>4.375</v>
      </c>
    </row>
    <row r="8" spans="1:14" ht="18" x14ac:dyDescent="0.35">
      <c r="A8" s="2">
        <v>44</v>
      </c>
      <c r="B8" s="2">
        <v>36</v>
      </c>
      <c r="C8" s="2">
        <v>46</v>
      </c>
      <c r="D8" s="2">
        <v>39</v>
      </c>
      <c r="E8" s="2">
        <v>27</v>
      </c>
      <c r="F8" s="2">
        <v>27</v>
      </c>
      <c r="G8" s="2">
        <v>33</v>
      </c>
      <c r="H8" s="2">
        <v>22</v>
      </c>
      <c r="I8" s="2">
        <v>23</v>
      </c>
      <c r="J8" s="2">
        <v>40</v>
      </c>
      <c r="M8" s="16" t="s">
        <v>15</v>
      </c>
      <c r="N8" s="17">
        <f>_xlfn.CEILING.MATH(N7,0.1)</f>
        <v>4.4000000000000004</v>
      </c>
    </row>
    <row r="9" spans="1:14" ht="18" x14ac:dyDescent="0.35">
      <c r="A9" s="2">
        <v>23</v>
      </c>
      <c r="B9" s="2">
        <v>37</v>
      </c>
      <c r="C9" s="2">
        <v>42</v>
      </c>
      <c r="D9" s="2">
        <v>30</v>
      </c>
      <c r="E9" s="2">
        <v>30</v>
      </c>
      <c r="F9" s="2">
        <v>35</v>
      </c>
      <c r="G9" s="2">
        <v>24</v>
      </c>
      <c r="H9" s="2">
        <v>23</v>
      </c>
      <c r="I9" s="2">
        <v>29</v>
      </c>
      <c r="J9" s="2">
        <v>32</v>
      </c>
      <c r="M9" s="18"/>
      <c r="N9" s="17"/>
    </row>
    <row r="10" spans="1:14" ht="18" x14ac:dyDescent="0.35">
      <c r="A10" s="2">
        <v>20</v>
      </c>
      <c r="B10" s="2">
        <v>40</v>
      </c>
      <c r="C10" s="2">
        <v>18</v>
      </c>
      <c r="D10" s="2">
        <v>26</v>
      </c>
      <c r="E10" s="2">
        <v>27</v>
      </c>
      <c r="F10" s="2">
        <v>34</v>
      </c>
      <c r="G10" s="2">
        <v>32</v>
      </c>
      <c r="H10" s="2">
        <v>25</v>
      </c>
      <c r="I10" s="2">
        <v>29</v>
      </c>
      <c r="J10" s="2">
        <v>23</v>
      </c>
      <c r="M10" s="18" t="s">
        <v>16</v>
      </c>
      <c r="N10" s="17"/>
    </row>
    <row r="11" spans="1:14" ht="18" x14ac:dyDescent="0.35">
      <c r="A11" s="2">
        <v>44</v>
      </c>
      <c r="B11" s="2">
        <v>26</v>
      </c>
      <c r="C11" s="2">
        <v>39</v>
      </c>
      <c r="D11" s="2">
        <v>33</v>
      </c>
      <c r="E11" s="2">
        <v>18</v>
      </c>
      <c r="F11" s="2">
        <v>42</v>
      </c>
      <c r="G11" s="2">
        <v>25</v>
      </c>
      <c r="H11" s="2">
        <v>35</v>
      </c>
      <c r="I11" s="2">
        <v>30</v>
      </c>
      <c r="J11" s="2">
        <v>19</v>
      </c>
      <c r="M11" s="16" t="s">
        <v>17</v>
      </c>
      <c r="N11" s="19">
        <f>SUMPRODUCT(C16:C23,D16:D23)/100</f>
        <v>30.959999999999994</v>
      </c>
    </row>
    <row r="12" spans="1:14" ht="18" x14ac:dyDescent="0.35">
      <c r="A12" t="s">
        <v>8</v>
      </c>
      <c r="B12">
        <f>MIN(A2:J11)</f>
        <v>16</v>
      </c>
      <c r="C12" t="s">
        <v>9</v>
      </c>
      <c r="D12">
        <f>MAX(A2:J11)</f>
        <v>51</v>
      </c>
      <c r="F12" t="s">
        <v>22</v>
      </c>
      <c r="G12">
        <f>MAX(D12) - MIN(B12)</f>
        <v>35</v>
      </c>
      <c r="I12" t="s">
        <v>23</v>
      </c>
      <c r="J12">
        <f xml:space="preserve"> G12/(1+LOG(N3,2))</f>
        <v>4.5788407226734469</v>
      </c>
      <c r="M12" s="18" t="s">
        <v>18</v>
      </c>
      <c r="N12" s="17"/>
    </row>
    <row r="13" spans="1:14" ht="18" x14ac:dyDescent="0.35">
      <c r="M13" s="17" t="s">
        <v>19</v>
      </c>
      <c r="N13" s="19">
        <f>SUMPRODUCT(C16:C23,C16:C23,D16:D23)/100-N11*N11</f>
        <v>63.694400000000201</v>
      </c>
    </row>
    <row r="14" spans="1:14" ht="18" x14ac:dyDescent="0.35">
      <c r="A14" t="s">
        <v>0</v>
      </c>
      <c r="G14" s="13"/>
      <c r="H14" s="13"/>
      <c r="M14" s="17" t="s">
        <v>20</v>
      </c>
      <c r="N14" s="19">
        <f>N13*100/99</f>
        <v>64.337777777777987</v>
      </c>
    </row>
    <row r="15" spans="1:14" ht="18" x14ac:dyDescent="0.35">
      <c r="A15" s="3" t="s">
        <v>1</v>
      </c>
      <c r="B15" s="3" t="s">
        <v>2</v>
      </c>
      <c r="C15" s="3" t="s">
        <v>3</v>
      </c>
      <c r="D15" s="3" t="s">
        <v>4</v>
      </c>
      <c r="E15" s="3" t="s">
        <v>5</v>
      </c>
      <c r="F15" s="11" t="s">
        <v>6</v>
      </c>
      <c r="G15" s="14" t="s">
        <v>4</v>
      </c>
      <c r="H15" s="14" t="s">
        <v>5</v>
      </c>
      <c r="I15" s="14" t="s">
        <v>6</v>
      </c>
      <c r="M15" s="17" t="s">
        <v>21</v>
      </c>
      <c r="N15" s="19">
        <f>SQRT(N14)</f>
        <v>8.0210833294373636</v>
      </c>
    </row>
    <row r="16" spans="1:14" ht="15.6" x14ac:dyDescent="0.3">
      <c r="A16" s="3">
        <f>B12</f>
        <v>16</v>
      </c>
      <c r="B16" s="3">
        <f>A16+$N$8</f>
        <v>20.399999999999999</v>
      </c>
      <c r="C16" s="4">
        <f>(A16+B16)/2</f>
        <v>18.2</v>
      </c>
      <c r="D16" s="3">
        <f>COUNTIFS($A$2:$J$11,"&gt;="&amp;A16,$A$2:$J$11,"&lt;"&amp;B16)</f>
        <v>7</v>
      </c>
      <c r="E16" s="3">
        <f>D16/$N$3</f>
        <v>7.0000000000000007E-2</v>
      </c>
      <c r="F16" s="12">
        <f t="shared" ref="F16:F23" si="0">E16/$N$8</f>
        <v>1.5909090909090911E-2</v>
      </c>
      <c r="G16" s="14">
        <v>7</v>
      </c>
      <c r="H16" s="14">
        <f>G16/$N$3</f>
        <v>7.0000000000000007E-2</v>
      </c>
      <c r="I16" s="14">
        <f>H16/$N$8</f>
        <v>1.5909090909090911E-2</v>
      </c>
    </row>
    <row r="17" spans="1:10" ht="15.6" x14ac:dyDescent="0.3">
      <c r="A17" s="3">
        <f>A16+$N$8</f>
        <v>20.399999999999999</v>
      </c>
      <c r="B17" s="3">
        <f>A17+$N$8</f>
        <v>24.799999999999997</v>
      </c>
      <c r="C17" s="4">
        <f t="shared" ref="C17:C23" si="1">(A17+B17)/2</f>
        <v>22.599999999999998</v>
      </c>
      <c r="D17" s="3">
        <f t="shared" ref="D17:D23" si="2">COUNTIFS($A$2:$J$11,"&gt;="&amp;A17,$A$2:$J$11,"&lt;"&amp;B17)</f>
        <v>17</v>
      </c>
      <c r="E17" s="3">
        <f t="shared" ref="E17:E23" si="3">D17/$N$3</f>
        <v>0.17</v>
      </c>
      <c r="F17" s="12">
        <f t="shared" si="0"/>
        <v>3.8636363636363635E-2</v>
      </c>
      <c r="G17" s="14">
        <v>17</v>
      </c>
      <c r="H17" s="14">
        <f t="shared" ref="H17:H23" si="4">G17/$N$3</f>
        <v>0.17</v>
      </c>
      <c r="I17" s="14">
        <f t="shared" ref="I17:I23" si="5">H17/$N$8</f>
        <v>3.8636363636363635E-2</v>
      </c>
    </row>
    <row r="18" spans="1:10" ht="15.6" x14ac:dyDescent="0.3">
      <c r="A18" s="3">
        <f>A17+$N$8</f>
        <v>24.799999999999997</v>
      </c>
      <c r="B18" s="3">
        <f>A18+$N$8</f>
        <v>29.199999999999996</v>
      </c>
      <c r="C18" s="4">
        <f t="shared" si="1"/>
        <v>26.999999999999996</v>
      </c>
      <c r="D18" s="3">
        <f t="shared" si="2"/>
        <v>25</v>
      </c>
      <c r="E18" s="3">
        <f t="shared" si="3"/>
        <v>0.25</v>
      </c>
      <c r="F18" s="12">
        <f t="shared" si="0"/>
        <v>5.6818181818181816E-2</v>
      </c>
      <c r="G18" s="14">
        <v>25</v>
      </c>
      <c r="H18" s="14">
        <f t="shared" si="4"/>
        <v>0.25</v>
      </c>
      <c r="I18" s="14">
        <f t="shared" si="5"/>
        <v>5.6818181818181816E-2</v>
      </c>
    </row>
    <row r="19" spans="1:10" ht="15.6" x14ac:dyDescent="0.3">
      <c r="A19" s="3">
        <f t="shared" ref="A19:A23" si="6">A18+$N$8</f>
        <v>29.199999999999996</v>
      </c>
      <c r="B19" s="3">
        <f t="shared" ref="B19:B23" si="7">A19+$N$8</f>
        <v>33.599999999999994</v>
      </c>
      <c r="C19" s="4">
        <f t="shared" si="1"/>
        <v>31.399999999999995</v>
      </c>
      <c r="D19" s="3">
        <f t="shared" si="2"/>
        <v>16</v>
      </c>
      <c r="E19" s="3">
        <f t="shared" si="3"/>
        <v>0.16</v>
      </c>
      <c r="F19" s="12">
        <f t="shared" si="0"/>
        <v>3.6363636363636362E-2</v>
      </c>
      <c r="G19" s="14">
        <v>16</v>
      </c>
      <c r="H19" s="14">
        <f t="shared" si="4"/>
        <v>0.16</v>
      </c>
      <c r="I19" s="14">
        <f t="shared" si="5"/>
        <v>3.6363636363636362E-2</v>
      </c>
    </row>
    <row r="20" spans="1:10" ht="15.6" x14ac:dyDescent="0.3">
      <c r="A20" s="3">
        <f t="shared" si="6"/>
        <v>33.599999999999994</v>
      </c>
      <c r="B20" s="3">
        <f t="shared" si="7"/>
        <v>37.999999999999993</v>
      </c>
      <c r="C20" s="4">
        <f t="shared" si="1"/>
        <v>35.799999999999997</v>
      </c>
      <c r="D20" s="3">
        <f t="shared" si="2"/>
        <v>13</v>
      </c>
      <c r="E20" s="3">
        <f t="shared" si="3"/>
        <v>0.13</v>
      </c>
      <c r="F20" s="12">
        <f t="shared" si="0"/>
        <v>2.9545454545454545E-2</v>
      </c>
      <c r="G20" s="14">
        <v>13</v>
      </c>
      <c r="H20" s="14">
        <f t="shared" si="4"/>
        <v>0.13</v>
      </c>
      <c r="I20" s="14">
        <f t="shared" si="5"/>
        <v>2.9545454545454545E-2</v>
      </c>
    </row>
    <row r="21" spans="1:10" ht="15.6" x14ac:dyDescent="0.3">
      <c r="A21" s="3">
        <f t="shared" si="6"/>
        <v>37.999999999999993</v>
      </c>
      <c r="B21" s="3">
        <f t="shared" si="7"/>
        <v>42.399999999999991</v>
      </c>
      <c r="C21" s="4">
        <f t="shared" si="1"/>
        <v>40.199999999999989</v>
      </c>
      <c r="D21" s="3">
        <f t="shared" si="2"/>
        <v>13</v>
      </c>
      <c r="E21" s="3">
        <f t="shared" si="3"/>
        <v>0.13</v>
      </c>
      <c r="F21" s="12">
        <f t="shared" si="0"/>
        <v>2.9545454545454545E-2</v>
      </c>
      <c r="G21" s="14">
        <v>13</v>
      </c>
      <c r="H21" s="14">
        <f t="shared" si="4"/>
        <v>0.13</v>
      </c>
      <c r="I21" s="14">
        <f t="shared" si="5"/>
        <v>2.9545454545454545E-2</v>
      </c>
    </row>
    <row r="22" spans="1:10" ht="15.6" x14ac:dyDescent="0.3">
      <c r="A22" s="3">
        <f t="shared" si="6"/>
        <v>42.399999999999991</v>
      </c>
      <c r="B22" s="3">
        <f t="shared" si="7"/>
        <v>46.79999999999999</v>
      </c>
      <c r="C22" s="4">
        <f t="shared" si="1"/>
        <v>44.599999999999994</v>
      </c>
      <c r="D22" s="3">
        <f t="shared" si="2"/>
        <v>5</v>
      </c>
      <c r="E22" s="3">
        <f t="shared" si="3"/>
        <v>0.05</v>
      </c>
      <c r="F22" s="12">
        <f t="shared" si="0"/>
        <v>1.1363636363636364E-2</v>
      </c>
      <c r="G22" s="14">
        <v>9</v>
      </c>
      <c r="H22" s="14">
        <f t="shared" si="4"/>
        <v>0.09</v>
      </c>
      <c r="I22" s="14">
        <f t="shared" si="5"/>
        <v>2.0454545454545451E-2</v>
      </c>
    </row>
    <row r="23" spans="1:10" ht="15.6" x14ac:dyDescent="0.3">
      <c r="A23" s="3">
        <f t="shared" si="6"/>
        <v>46.79999999999999</v>
      </c>
      <c r="B23" s="3">
        <f t="shared" si="7"/>
        <v>51.199999999999989</v>
      </c>
      <c r="C23" s="4">
        <f t="shared" si="1"/>
        <v>48.999999999999986</v>
      </c>
      <c r="D23" s="3">
        <f t="shared" si="2"/>
        <v>4</v>
      </c>
      <c r="E23" s="3">
        <f t="shared" si="3"/>
        <v>0.04</v>
      </c>
      <c r="F23" s="12">
        <f t="shared" si="0"/>
        <v>9.0909090909090905E-3</v>
      </c>
      <c r="G23" s="14"/>
      <c r="H23" s="14">
        <f t="shared" si="4"/>
        <v>0</v>
      </c>
      <c r="I23" s="14">
        <f t="shared" si="5"/>
        <v>0</v>
      </c>
    </row>
    <row r="24" spans="1:10" x14ac:dyDescent="0.3">
      <c r="G24" s="13"/>
      <c r="H24" s="13"/>
    </row>
    <row r="25" spans="1:10" ht="15.6" x14ac:dyDescent="0.3">
      <c r="C25" t="s">
        <v>24</v>
      </c>
      <c r="D25" s="1">
        <f>SUM(D16:D23)</f>
        <v>100</v>
      </c>
    </row>
    <row r="28" spans="1:10" ht="15.6" x14ac:dyDescent="0.3">
      <c r="A28" s="5" t="s">
        <v>1</v>
      </c>
      <c r="B28" s="5" t="s">
        <v>2</v>
      </c>
      <c r="C28" s="5" t="s">
        <v>4</v>
      </c>
      <c r="D28" s="5" t="s">
        <v>25</v>
      </c>
      <c r="E28" s="5" t="s">
        <v>26</v>
      </c>
      <c r="F28" s="5" t="s">
        <v>27</v>
      </c>
      <c r="G28" s="6" t="s">
        <v>28</v>
      </c>
      <c r="H28" s="6" t="s">
        <v>29</v>
      </c>
      <c r="I28" s="6" t="s">
        <v>30</v>
      </c>
      <c r="J28" s="15"/>
    </row>
    <row r="29" spans="1:10" ht="15.6" x14ac:dyDescent="0.3">
      <c r="A29" s="7">
        <v>-10000000000</v>
      </c>
      <c r="B29" s="8">
        <f>B16</f>
        <v>20.399999999999999</v>
      </c>
      <c r="C29" s="8">
        <f>G16</f>
        <v>7</v>
      </c>
      <c r="D29" s="8">
        <f>_xlfn.NORM.DIST(B29,$N$11,$N$15,TRUE)</f>
        <v>9.3998041879202701E-2</v>
      </c>
      <c r="E29" s="8">
        <f>$N$3*D29</f>
        <v>9.3998041879202709</v>
      </c>
      <c r="F29" s="8">
        <f>G16-$N$3*D29</f>
        <v>-2.3998041879202709</v>
      </c>
      <c r="G29" s="8">
        <f>POWER(F29,2)</f>
        <v>5.7590601403596713</v>
      </c>
      <c r="H29" s="8">
        <f>G29/E29</f>
        <v>0.61267873513372384</v>
      </c>
      <c r="I29" s="8">
        <f>(POWER(C29,2))/G16</f>
        <v>7</v>
      </c>
      <c r="J29" s="15"/>
    </row>
    <row r="30" spans="1:10" ht="15.6" x14ac:dyDescent="0.3">
      <c r="A30" s="8">
        <f>A17</f>
        <v>20.399999999999999</v>
      </c>
      <c r="B30" s="8">
        <f t="shared" ref="A30:B36" si="8">B17</f>
        <v>24.799999999999997</v>
      </c>
      <c r="C30" s="8">
        <f t="shared" ref="C30:C36" si="9">G17</f>
        <v>17</v>
      </c>
      <c r="D30" s="8">
        <f>_xlfn.NORM.DIST(B30,$N$11,$N$15,TRUE)-_xlfn.NORM.DIST(A30,$N$11,$N$15,TRUE)</f>
        <v>0.12725266101389066</v>
      </c>
      <c r="E30" s="8">
        <f t="shared" ref="E30:E36" si="10">$N$3*D30</f>
        <v>12.725266101389066</v>
      </c>
      <c r="F30" s="8">
        <f t="shared" ref="F30:F36" si="11">G17-$N$3*D30</f>
        <v>4.2747338986109344</v>
      </c>
      <c r="G30" s="8">
        <f t="shared" ref="G30:G36" si="12">POWER(F30,2)</f>
        <v>18.27334990393344</v>
      </c>
      <c r="H30" s="8">
        <f t="shared" ref="H30:H36" si="13">G30/E30</f>
        <v>1.4359896098313225</v>
      </c>
      <c r="I30" s="8">
        <f t="shared" ref="I30:I36" si="14">(POWER(C30,2))/G17</f>
        <v>17</v>
      </c>
      <c r="J30" s="15"/>
    </row>
    <row r="31" spans="1:10" ht="15.6" x14ac:dyDescent="0.3">
      <c r="A31" s="8">
        <f t="shared" si="8"/>
        <v>24.799999999999997</v>
      </c>
      <c r="B31" s="8">
        <f t="shared" si="8"/>
        <v>29.199999999999996</v>
      </c>
      <c r="C31" s="8">
        <f t="shared" si="9"/>
        <v>25</v>
      </c>
      <c r="D31" s="8">
        <f t="shared" ref="D31:D35" si="15">_xlfn.NORM.DIST(B31,$N$11,$N$15,TRUE)-_xlfn.NORM.DIST(A31,$N$11,$N$15,TRUE)</f>
        <v>0.19191006834102972</v>
      </c>
      <c r="E31" s="8">
        <f t="shared" si="10"/>
        <v>19.191006834102971</v>
      </c>
      <c r="F31" s="8">
        <f t="shared" si="11"/>
        <v>5.8089931658970286</v>
      </c>
      <c r="G31" s="8">
        <f t="shared" si="12"/>
        <v>33.744401601438383</v>
      </c>
      <c r="H31" s="8">
        <f t="shared" si="13"/>
        <v>1.7583445148627435</v>
      </c>
      <c r="I31" s="8">
        <f t="shared" si="14"/>
        <v>25</v>
      </c>
      <c r="J31" s="15"/>
    </row>
    <row r="32" spans="1:10" ht="15.6" x14ac:dyDescent="0.3">
      <c r="A32" s="8">
        <f t="shared" si="8"/>
        <v>29.199999999999996</v>
      </c>
      <c r="B32" s="8">
        <f t="shared" si="8"/>
        <v>33.599999999999994</v>
      </c>
      <c r="C32" s="8">
        <f t="shared" si="9"/>
        <v>16</v>
      </c>
      <c r="D32" s="8">
        <f t="shared" si="15"/>
        <v>0.21581149601508787</v>
      </c>
      <c r="E32" s="8">
        <f t="shared" si="10"/>
        <v>21.581149601508788</v>
      </c>
      <c r="F32" s="8">
        <f t="shared" si="11"/>
        <v>-5.5811496015087876</v>
      </c>
      <c r="G32" s="8">
        <f t="shared" si="12"/>
        <v>31.149230874421697</v>
      </c>
      <c r="H32" s="8">
        <f t="shared" si="13"/>
        <v>1.4433536419322159</v>
      </c>
      <c r="I32" s="8">
        <f t="shared" si="14"/>
        <v>16</v>
      </c>
      <c r="J32" s="15"/>
    </row>
    <row r="33" spans="1:10" ht="15.6" x14ac:dyDescent="0.3">
      <c r="A33" s="8">
        <f t="shared" si="8"/>
        <v>33.599999999999994</v>
      </c>
      <c r="B33" s="8">
        <f t="shared" si="8"/>
        <v>37.999999999999993</v>
      </c>
      <c r="C33" s="8">
        <f t="shared" si="9"/>
        <v>13</v>
      </c>
      <c r="D33" s="8">
        <f t="shared" si="15"/>
        <v>0.18097091303385504</v>
      </c>
      <c r="E33" s="8">
        <f t="shared" si="10"/>
        <v>18.097091303385504</v>
      </c>
      <c r="F33" s="8">
        <f t="shared" si="11"/>
        <v>-5.0970913033855041</v>
      </c>
      <c r="G33" s="8">
        <f t="shared" si="12"/>
        <v>25.980339755048139</v>
      </c>
      <c r="H33" s="8">
        <f t="shared" si="13"/>
        <v>1.4356085914308163</v>
      </c>
      <c r="I33" s="8">
        <f t="shared" si="14"/>
        <v>13</v>
      </c>
      <c r="J33" s="15"/>
    </row>
    <row r="34" spans="1:10" ht="15.6" x14ac:dyDescent="0.3">
      <c r="A34" s="8">
        <f t="shared" si="8"/>
        <v>37.999999999999993</v>
      </c>
      <c r="B34" s="8">
        <f t="shared" si="8"/>
        <v>42.399999999999991</v>
      </c>
      <c r="C34" s="8">
        <f t="shared" si="9"/>
        <v>13</v>
      </c>
      <c r="D34" s="8">
        <f t="shared" si="15"/>
        <v>0.11315746303511565</v>
      </c>
      <c r="E34" s="8">
        <f t="shared" si="10"/>
        <v>11.315746303511565</v>
      </c>
      <c r="F34" s="8">
        <f t="shared" si="11"/>
        <v>1.6842536964884349</v>
      </c>
      <c r="G34" s="8">
        <f t="shared" si="12"/>
        <v>2.8367105141349569</v>
      </c>
      <c r="H34" s="8">
        <f t="shared" si="13"/>
        <v>0.25068700181574882</v>
      </c>
      <c r="I34" s="8">
        <f t="shared" si="14"/>
        <v>13</v>
      </c>
      <c r="J34" s="15"/>
    </row>
    <row r="35" spans="1:10" ht="15.6" x14ac:dyDescent="0.3">
      <c r="A35" s="8">
        <f t="shared" si="8"/>
        <v>42.399999999999991</v>
      </c>
      <c r="B35" s="8">
        <f t="shared" si="8"/>
        <v>46.79999999999999</v>
      </c>
      <c r="C35" s="8">
        <f t="shared" si="9"/>
        <v>9</v>
      </c>
      <c r="D35" s="8">
        <f t="shared" si="15"/>
        <v>5.2753681923522366E-2</v>
      </c>
      <c r="E35" s="8">
        <f t="shared" si="10"/>
        <v>5.2753681923522366</v>
      </c>
      <c r="F35" s="8">
        <f t="shared" si="11"/>
        <v>3.7246318076477634</v>
      </c>
      <c r="G35" s="8">
        <f t="shared" si="12"/>
        <v>13.872882102541446</v>
      </c>
      <c r="H35" s="8">
        <f t="shared" si="13"/>
        <v>2.629746701406193</v>
      </c>
      <c r="I35" s="8">
        <f t="shared" si="14"/>
        <v>9</v>
      </c>
      <c r="J35" s="15"/>
    </row>
    <row r="36" spans="1:10" ht="15.6" x14ac:dyDescent="0.3">
      <c r="A36" s="8">
        <f t="shared" si="8"/>
        <v>46.79999999999999</v>
      </c>
      <c r="B36" s="7">
        <f>10000000000</f>
        <v>10000000000</v>
      </c>
      <c r="C36" s="8">
        <f t="shared" si="9"/>
        <v>0</v>
      </c>
      <c r="D36" s="8">
        <f>1-_xlfn.NORM.DIST(A36,$N$11,$N$15,TRUE)</f>
        <v>2.4145674758295987E-2</v>
      </c>
      <c r="E36" s="8">
        <f t="shared" si="10"/>
        <v>2.4145674758295987</v>
      </c>
      <c r="F36" s="8">
        <f t="shared" si="11"/>
        <v>-2.4145674758295987</v>
      </c>
      <c r="G36" s="8">
        <f t="shared" si="12"/>
        <v>5.8301360953341197</v>
      </c>
      <c r="H36" s="8">
        <f t="shared" si="13"/>
        <v>2.4145674758295987</v>
      </c>
      <c r="I36" s="8"/>
      <c r="J36" s="15"/>
    </row>
    <row r="37" spans="1:10" x14ac:dyDescent="0.3">
      <c r="A37" s="9"/>
      <c r="B37" s="9"/>
      <c r="C37" s="9"/>
      <c r="D37" s="9"/>
      <c r="E37" s="9"/>
      <c r="F37" s="9"/>
      <c r="G37" s="9"/>
      <c r="H37" s="9"/>
      <c r="I37" s="9"/>
    </row>
    <row r="38" spans="1:10" ht="15.6" x14ac:dyDescent="0.3">
      <c r="A38" s="9" t="s">
        <v>34</v>
      </c>
      <c r="B38" s="9"/>
      <c r="C38" s="10">
        <f>SUM(C29:C36)</f>
        <v>100</v>
      </c>
      <c r="D38" s="9">
        <f>SUM(D29:D36)</f>
        <v>1</v>
      </c>
      <c r="E38" s="9">
        <f>SUM(E29:E36)</f>
        <v>99.999999999999986</v>
      </c>
      <c r="F38" s="9"/>
      <c r="G38" s="9" t="s">
        <v>31</v>
      </c>
      <c r="H38" s="9">
        <f>SUM(H29:H36)</f>
        <v>11.980976272242362</v>
      </c>
      <c r="I38" s="9">
        <f>SUM(I29:I36)</f>
        <v>100</v>
      </c>
    </row>
    <row r="39" spans="1:10" x14ac:dyDescent="0.3">
      <c r="A39" s="9"/>
      <c r="B39" s="9" t="s">
        <v>35</v>
      </c>
      <c r="C39" s="9"/>
      <c r="D39" s="9" t="s">
        <v>32</v>
      </c>
      <c r="E39" s="9">
        <f>7-2-1</f>
        <v>4</v>
      </c>
      <c r="F39" s="9"/>
      <c r="G39" s="9" t="s">
        <v>33</v>
      </c>
      <c r="H39" s="9">
        <f>_xlfn.CHISQ.INV.RT(0.05,E39)</f>
        <v>9.4877290367811575</v>
      </c>
      <c r="I39" s="9"/>
    </row>
  </sheetData>
  <scenarios current="0" show="0">
    <scenario name="Гистотграмма относительных частот" locked="1" count="16" user="Halwa Эм" comment="Автор: Halwa Эм , 18.11.2022">
      <inputCells r="C16" val="16,15"/>
      <inputCells r="C17" val="20,45"/>
      <inputCells r="C18" val="24,75"/>
      <inputCells r="C19" val="29,05"/>
      <inputCells r="C20" val="33,35"/>
      <inputCells r="C21" val="37,65"/>
      <inputCells r="C22" val="41,95"/>
      <inputCells r="C23" val="46,25"/>
      <inputCells r="F16" val="0,0116279069767442"/>
      <inputCells r="F17" val="0,0186046511627907"/>
      <inputCells r="F18" val="0,0395348837209302"/>
      <inputCells r="F19" val="0,0627906976744186"/>
      <inputCells r="F20" val="0,0534883720930233"/>
      <inputCells r="F21" val="0,0325581395348837"/>
      <inputCells r="F22" val="0,0116279069767442"/>
      <inputCells r="F23" val="0,00232558139534884"/>
    </scenario>
  </scenario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Halwa Эм</dc:creator>
  <cp:lastModifiedBy>Halwa Эм</cp:lastModifiedBy>
  <dcterms:created xsi:type="dcterms:W3CDTF">2022-11-18T07:35:42Z</dcterms:created>
  <dcterms:modified xsi:type="dcterms:W3CDTF">2022-11-18T12:36:43Z</dcterms:modified>
</cp:coreProperties>
</file>