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Универ\2 COURSE\Лабы\ТерВер_МатСтат\"/>
    </mc:Choice>
  </mc:AlternateContent>
  <xr:revisionPtr revIDLastSave="0" documentId="13_ncr:1_{79ABCE40-C3EA-40AC-BD68-FC1289C84C26}" xr6:coauthVersionLast="45" xr6:coauthVersionMax="45" xr10:uidLastSave="{00000000-0000-0000-0000-000000000000}"/>
  <bookViews>
    <workbookView xWindow="-108" yWindow="-108" windowWidth="23256" windowHeight="12456" activeTab="2" xr2:uid="{94C4D34A-1286-4C54-BE1A-5B68710D0C09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3" l="1"/>
  <c r="F1" i="3"/>
  <c r="C6" i="2"/>
  <c r="E6" i="2"/>
  <c r="E5" i="2"/>
  <c r="C5" i="2" l="1"/>
  <c r="R4" i="2"/>
  <c r="Q4" i="2"/>
  <c r="P4" i="2"/>
  <c r="O4" i="2"/>
  <c r="Q3" i="2"/>
  <c r="P3" i="2"/>
  <c r="O3" i="2"/>
  <c r="R3" i="2" s="1"/>
  <c r="R6" i="2" l="1"/>
  <c r="Q6" i="2"/>
  <c r="H2" i="3" l="1"/>
  <c r="H1" i="3"/>
  <c r="F5" i="1" l="1"/>
  <c r="C4" i="1"/>
  <c r="D4" i="1"/>
  <c r="E4" i="1"/>
  <c r="F4" i="1"/>
  <c r="G4" i="1"/>
  <c r="H4" i="1"/>
  <c r="I4" i="1"/>
  <c r="J4" i="1"/>
  <c r="K4" i="1"/>
  <c r="B4" i="1"/>
  <c r="D5" i="1" s="1"/>
  <c r="B5" i="1" l="1"/>
  <c r="H5" i="1" s="1"/>
  <c r="D6" i="1" s="1"/>
  <c r="B6" i="1" l="1"/>
</calcChain>
</file>

<file path=xl/sharedStrings.xml><?xml version="1.0" encoding="utf-8"?>
<sst xmlns="http://schemas.openxmlformats.org/spreadsheetml/2006/main" count="82" uniqueCount="63">
  <si>
    <t>Мужчины</t>
  </si>
  <si>
    <t>Женщины</t>
  </si>
  <si>
    <t>Задача 1</t>
  </si>
  <si>
    <t>alpha =</t>
  </si>
  <si>
    <t xml:space="preserve">delta x_i </t>
  </si>
  <si>
    <t xml:space="preserve">n = </t>
  </si>
  <si>
    <t>x - mean =</t>
  </si>
  <si>
    <t>s^2 =</t>
  </si>
  <si>
    <t xml:space="preserve">f = </t>
  </si>
  <si>
    <t>t - rasch =</t>
  </si>
  <si>
    <t>t - tabl =</t>
  </si>
  <si>
    <t>Парный двухвыборочный t-тест для средних</t>
  </si>
  <si>
    <t>Переменная 1</t>
  </si>
  <si>
    <t>Переменная 2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</si>
  <si>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</si>
  <si>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</si>
  <si>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</si>
  <si>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</si>
  <si>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</si>
  <si>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</si>
  <si>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</si>
  <si>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</si>
  <si>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</si>
  <si>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</si>
  <si>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</si>
  <si>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t-статистика &lt; tрасч</t>
  </si>
  <si>
    <t>t критическое одностороннее &lt; tтабл</t>
  </si>
  <si>
    <t>a &gt; P(T&lt;=t) двухстороннее</t>
  </si>
  <si>
    <t>сл-но</t>
  </si>
  <si>
    <t>статистика принимается</t>
  </si>
  <si>
    <t>Зона</t>
  </si>
  <si>
    <t>А</t>
  </si>
  <si>
    <t>В</t>
  </si>
  <si>
    <t>Задача 2</t>
  </si>
  <si>
    <t xml:space="preserve">alpha = </t>
  </si>
  <si>
    <t>!xi</t>
  </si>
  <si>
    <t>s^2i</t>
  </si>
  <si>
    <t>ni</t>
  </si>
  <si>
    <t>F rasch=</t>
  </si>
  <si>
    <t>f1=</t>
  </si>
  <si>
    <t>F tabl=</t>
  </si>
  <si>
    <t>f2=</t>
  </si>
  <si>
    <t>Задача 3</t>
  </si>
  <si>
    <t>Год 1</t>
  </si>
  <si>
    <t>Год 2</t>
  </si>
  <si>
    <t>Сл-но, отличия несущественны.</t>
  </si>
  <si>
    <t xml:space="preserve">F-rasch = </t>
  </si>
  <si>
    <t xml:space="preserve">F-tabl = </t>
  </si>
  <si>
    <t xml:space="preserve">t-rasch = </t>
  </si>
  <si>
    <t xml:space="preserve">t-tabl = </t>
  </si>
  <si>
    <t>n</t>
  </si>
  <si>
    <t>x-mean</t>
  </si>
  <si>
    <t>s2</t>
  </si>
  <si>
    <t>f</t>
  </si>
  <si>
    <t>Двухвыборочный F-тест для дисперсии</t>
  </si>
  <si>
    <t>F</t>
  </si>
  <si>
    <t>P(F&lt;=f) одностороннее</t>
  </si>
  <si>
    <t>F критическое одностороннее</t>
  </si>
  <si>
    <t>Двухвыборочный t-тест с одинаковыми дисперсиями</t>
  </si>
  <si>
    <t>Объединенная дисперсия</t>
  </si>
  <si>
    <t>Fрасч &lt; Fтабл, сл-но, дисперсии однородны</t>
  </si>
  <si>
    <t>делаем вывод: на уровне значимости 0,05 можно утверждать, что гипотеза H0 не противоречит экспериментальным данным</t>
  </si>
  <si>
    <t>Поскольку Fрасч = 1,37 &lt; Fтабл = 3,04, то на уровне значимости 0,05 гипотеза H0 о равенстве дисперсий должна быть принята.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</si>
</sst>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1" fillId="0" borderId="6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3" borderId="1" xfId="0" applyFill="1" applyBorder="1"/>
    <xf numFmtId="0" fontId="0" fillId="5" borderId="0" xfId="0" applyFill="1"/>
    <xf numFmtId="0" fontId="0" fillId="6" borderId="0" xfId="0" applyFill="1"/>
    <xf numFmtId="0" fontId="0" fillId="5" borderId="1" xfId="0" applyFill="1" applyBorder="1"/>
    <xf numFmtId="0" fontId="2" fillId="5" borderId="1" xfId="0" applyFont="1" applyFill="1" applyBorder="1"/>
    <xf numFmtId="0" fontId="0" fillId="7" borderId="1" xfId="0" applyFill="1" applyBorder="1"/>
    <xf numFmtId="0" fontId="0" fillId="7" borderId="4" xfId="0" applyFill="1" applyBorder="1"/>
    <xf numFmtId="0" fontId="0" fillId="7" borderId="1" xfId="0" applyNumberFormat="1" applyFill="1" applyBorder="1"/>
    <xf numFmtId="0" fontId="0" fillId="8" borderId="0" xfId="0" applyFill="1"/>
    <xf numFmtId="0" fontId="0" fillId="8" borderId="1" xfId="0" applyFill="1" applyBorder="1"/>
    <xf numFmtId="0" fontId="0" fillId="9" borderId="1" xfId="0" applyFill="1" applyBorder="1"/>
    <xf numFmtId="0" fontId="0" fillId="7" borderId="0" xfId="0" applyFill="1"/>
    <xf numFmtId="0" fontId="1" fillId="7" borderId="6" xfId="0" applyFont="1" applyFill="1" applyBorder="1" applyAlignment="1">
      <alignment horizontal="center"/>
    </xf>
    <xf numFmtId="0" fontId="0" fillId="7" borderId="0" xfId="0" applyFill="1" applyBorder="1" applyAlignment="1"/>
    <xf numFmtId="0" fontId="0" fillId="7" borderId="5" xfId="0" applyFill="1" applyBorder="1" applyAlignment="1"/>
    <xf numFmtId="0" fontId="0" fillId="10" borderId="0" xfId="0" applyFill="1"/>
    <xf numFmtId="0" fontId="1" fillId="10" borderId="6" xfId="0" applyFont="1" applyFill="1" applyBorder="1" applyAlignment="1">
      <alignment horizontal="center"/>
    </xf>
    <xf numFmtId="0" fontId="0" fillId="10" borderId="0" xfId="0" applyFill="1" applyBorder="1" applyAlignment="1"/>
    <xf numFmtId="0" fontId="0" fillId="10" borderId="5" xfId="0" applyFill="1" applyBorder="1" applyAlignment="1"/>
    <xf numFmtId="0" fontId="3" fillId="0" borderId="0" xfId="0" applyFont="1"/>
    <xf numFmtId="0" fontId="4" fillId="0" borderId="0" xfId="0" applyFont="1"/>
    <xf numFmtId="0" fontId="0" fillId="11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8A9F-FC05-4BDB-BD09-676E21F2CE1B}">
  <dimension ref="A1:P16"/>
  <sheetViews>
    <sheetView zoomScaleNormal="100" workbookViewId="0">
      <selection activeCell="B6" sqref="B6"/>
    </sheetView>
  </sheetViews>
  <sheetFormatPr defaultRowHeight="14.4" x14ac:dyDescent="0.3"/>
  <cols>
    <col min="1" max="1" width="12.77734375" customWidth="1"/>
    <col min="2" max="4" width="8.88671875" customWidth="1"/>
    <col min="14" max="14" width="29.109375" customWidth="1"/>
    <col min="15" max="15" width="18.33203125" customWidth="1"/>
    <col min="16" max="16" width="20.109375" customWidth="1"/>
  </cols>
  <sheetData>
    <row r="1" spans="1:16" x14ac:dyDescent="0.3">
      <c r="A1" s="1" t="s">
        <v>2</v>
      </c>
      <c r="B1" s="1" t="s">
        <v>3</v>
      </c>
      <c r="C1" s="1">
        <v>0.05</v>
      </c>
      <c r="D1" s="1"/>
      <c r="E1" s="1"/>
      <c r="F1" s="1"/>
      <c r="G1" s="1"/>
      <c r="H1" s="1"/>
      <c r="I1" s="1"/>
      <c r="J1" s="1"/>
      <c r="K1" s="1"/>
    </row>
    <row r="2" spans="1:16" x14ac:dyDescent="0.3">
      <c r="A2" s="2" t="s">
        <v>0</v>
      </c>
      <c r="B2" s="2">
        <v>23.3</v>
      </c>
      <c r="C2" s="2">
        <v>21.7</v>
      </c>
      <c r="D2" s="2">
        <v>25</v>
      </c>
      <c r="E2" s="2">
        <v>24.4</v>
      </c>
      <c r="F2" s="2">
        <v>24.4</v>
      </c>
      <c r="G2" s="2">
        <v>22.2</v>
      </c>
      <c r="H2" s="2">
        <v>23.9</v>
      </c>
      <c r="I2" s="2">
        <v>22.8</v>
      </c>
      <c r="J2" s="2">
        <v>23.3</v>
      </c>
      <c r="K2" s="2">
        <v>23.9</v>
      </c>
    </row>
    <row r="3" spans="1:16" x14ac:dyDescent="0.3">
      <c r="A3" s="2" t="s">
        <v>1</v>
      </c>
      <c r="B3" s="2">
        <v>23.9</v>
      </c>
      <c r="C3" s="2">
        <v>25</v>
      </c>
      <c r="D3" s="2">
        <v>25.5</v>
      </c>
      <c r="E3" s="2">
        <v>26.1</v>
      </c>
      <c r="F3" s="2">
        <v>25</v>
      </c>
      <c r="G3" s="2">
        <v>22.8</v>
      </c>
      <c r="H3" s="2">
        <v>25.5</v>
      </c>
      <c r="I3" s="2">
        <v>22.2</v>
      </c>
      <c r="J3" s="2">
        <v>25.5</v>
      </c>
      <c r="K3" s="2">
        <v>26.7</v>
      </c>
      <c r="N3" t="s">
        <v>11</v>
      </c>
    </row>
    <row r="4" spans="1:16" ht="15" thickBot="1" x14ac:dyDescent="0.35">
      <c r="A4" s="10" t="s">
        <v>4</v>
      </c>
      <c r="B4" s="10">
        <f xml:space="preserve"> B2 - B3</f>
        <v>-0.59999999999999787</v>
      </c>
      <c r="C4" s="10">
        <f t="shared" ref="C4:K4" si="0" xml:space="preserve"> C2 - C3</f>
        <v>-3.3000000000000007</v>
      </c>
      <c r="D4" s="10">
        <f t="shared" si="0"/>
        <v>-0.5</v>
      </c>
      <c r="E4" s="10">
        <f t="shared" si="0"/>
        <v>-1.7000000000000028</v>
      </c>
      <c r="F4" s="10">
        <f t="shared" si="0"/>
        <v>-0.60000000000000142</v>
      </c>
      <c r="G4" s="10">
        <f t="shared" si="0"/>
        <v>-0.60000000000000142</v>
      </c>
      <c r="H4" s="10">
        <f t="shared" si="0"/>
        <v>-1.6000000000000014</v>
      </c>
      <c r="I4" s="10">
        <f t="shared" si="0"/>
        <v>0.60000000000000142</v>
      </c>
      <c r="J4" s="10">
        <f t="shared" si="0"/>
        <v>-2.1999999999999993</v>
      </c>
      <c r="K4" s="10">
        <f t="shared" si="0"/>
        <v>-2.8000000000000007</v>
      </c>
    </row>
    <row r="5" spans="1:16" x14ac:dyDescent="0.3">
      <c r="A5" s="8" t="s">
        <v>5</v>
      </c>
      <c r="B5" s="9">
        <f xml:space="preserve"> COUNT(B4:K4)</f>
        <v>10</v>
      </c>
      <c r="C5" s="8" t="s">
        <v>6</v>
      </c>
      <c r="D5" s="9">
        <f>AVERAGE(B4:K4)</f>
        <v>-1.3300000000000005</v>
      </c>
      <c r="E5" s="8" t="s">
        <v>7</v>
      </c>
      <c r="F5" s="9">
        <f>_xlfn.VAR.S(B4:K4)</f>
        <v>1.4467777777777791</v>
      </c>
      <c r="G5" s="8" t="s">
        <v>8</v>
      </c>
      <c r="H5" s="9">
        <f xml:space="preserve"> B5-1</f>
        <v>9</v>
      </c>
      <c r="N5" s="7"/>
      <c r="O5" s="7" t="s">
        <v>0</v>
      </c>
      <c r="P5" s="7" t="s">
        <v>1</v>
      </c>
    </row>
    <row r="6" spans="1:16" x14ac:dyDescent="0.3">
      <c r="A6" s="3" t="s">
        <v>9</v>
      </c>
      <c r="B6" s="4">
        <f>ABS(D5)/SQRT(F5/B5)</f>
        <v>3.4966384286986472</v>
      </c>
      <c r="C6" s="3" t="s">
        <v>10</v>
      </c>
      <c r="D6" s="4">
        <f>_xlfn.T.INV.2T(C1,H5)</f>
        <v>2.2621571627982053</v>
      </c>
      <c r="E6" s="3"/>
      <c r="F6" s="4"/>
      <c r="G6" s="3"/>
      <c r="H6" s="4"/>
      <c r="N6" s="5" t="s">
        <v>14</v>
      </c>
      <c r="O6" s="5">
        <v>23.490000000000002</v>
      </c>
      <c r="P6" s="5">
        <v>24.82</v>
      </c>
    </row>
    <row r="7" spans="1:16" x14ac:dyDescent="0.3">
      <c r="N7" s="5" t="s">
        <v>15</v>
      </c>
      <c r="O7" s="5">
        <v>1.0765555555555553</v>
      </c>
      <c r="P7" s="5">
        <v>2.0462222222222226</v>
      </c>
    </row>
    <row r="8" spans="1:16" x14ac:dyDescent="0.3">
      <c r="N8" s="5" t="s">
        <v>16</v>
      </c>
      <c r="O8" s="5">
        <v>10</v>
      </c>
      <c r="P8" s="5">
        <v>10</v>
      </c>
    </row>
    <row r="9" spans="1:16" x14ac:dyDescent="0.3">
      <c r="N9" s="5" t="s">
        <v>17</v>
      </c>
      <c r="O9" s="5">
        <v>0.56461108055746567</v>
      </c>
      <c r="P9" s="5"/>
    </row>
    <row r="10" spans="1:16" x14ac:dyDescent="0.3">
      <c r="N10" s="5" t="s">
        <v>18</v>
      </c>
      <c r="O10" s="5">
        <v>0</v>
      </c>
      <c r="P10" s="5"/>
    </row>
    <row r="11" spans="1:16" x14ac:dyDescent="0.3">
      <c r="C11" s="11" t="s">
        <v>25</v>
      </c>
      <c r="D11" s="11"/>
      <c r="E11" s="11"/>
      <c r="F11" s="11"/>
      <c r="G11" s="11"/>
      <c r="H11" s="11"/>
      <c r="I11" s="11"/>
      <c r="N11" s="5" t="s">
        <v>19</v>
      </c>
      <c r="O11" s="5">
        <v>9</v>
      </c>
      <c r="P11" s="5"/>
    </row>
    <row r="12" spans="1:16" x14ac:dyDescent="0.3">
      <c r="C12" s="11"/>
      <c r="D12" s="11"/>
      <c r="E12" s="11"/>
      <c r="F12" s="11"/>
      <c r="G12" s="11"/>
      <c r="H12" s="11"/>
      <c r="I12" s="11"/>
      <c r="N12" s="5" t="s">
        <v>20</v>
      </c>
      <c r="O12" s="5">
        <v>-3.4966384286986476</v>
      </c>
      <c r="P12" s="5"/>
    </row>
    <row r="13" spans="1:16" x14ac:dyDescent="0.3">
      <c r="C13" s="11" t="s">
        <v>26</v>
      </c>
      <c r="D13" s="11"/>
      <c r="E13" s="11"/>
      <c r="F13" s="11"/>
      <c r="G13" s="11"/>
      <c r="H13" s="11"/>
      <c r="I13" s="11"/>
      <c r="N13" s="5" t="s">
        <v>21</v>
      </c>
      <c r="O13" s="5">
        <v>3.3795830603150483E-3</v>
      </c>
      <c r="P13" s="5"/>
    </row>
    <row r="14" spans="1:16" x14ac:dyDescent="0.3">
      <c r="C14" s="11"/>
      <c r="D14" s="11"/>
      <c r="E14" s="11"/>
      <c r="F14" s="11"/>
      <c r="G14" s="11"/>
      <c r="H14" s="11"/>
      <c r="I14" s="11"/>
      <c r="N14" s="5" t="s">
        <v>22</v>
      </c>
      <c r="O14" s="5">
        <v>1.8331129326562374</v>
      </c>
      <c r="P14" s="5"/>
    </row>
    <row r="15" spans="1:16" x14ac:dyDescent="0.3">
      <c r="C15" s="12" t="s">
        <v>27</v>
      </c>
      <c r="D15" s="12"/>
      <c r="E15" s="12"/>
      <c r="F15" s="12" t="s">
        <v>28</v>
      </c>
      <c r="G15" s="12" t="s">
        <v>29</v>
      </c>
      <c r="H15" s="12"/>
      <c r="I15" s="12"/>
      <c r="N15" s="5" t="s">
        <v>23</v>
      </c>
      <c r="O15" s="5">
        <v>6.7591661206300967E-3</v>
      </c>
      <c r="P15" s="5"/>
    </row>
    <row r="16" spans="1:16" ht="15" thickBot="1" x14ac:dyDescent="0.35">
      <c r="N16" s="6" t="s">
        <v>24</v>
      </c>
      <c r="O16" s="6">
        <v>2.2621571627982053</v>
      </c>
      <c r="P16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5375-D997-429D-B00B-1597A60A4F40}">
  <dimension ref="A1:R28"/>
  <sheetViews>
    <sheetView workbookViewId="0">
      <selection activeCell="C7" sqref="C7"/>
    </sheetView>
  </sheetViews>
  <sheetFormatPr defaultRowHeight="14.4" x14ac:dyDescent="0.3"/>
  <cols>
    <col min="1" max="1" width="28.109375" customWidth="1"/>
    <col min="2" max="2" width="12.33203125" customWidth="1"/>
    <col min="3" max="3" width="13.33203125" customWidth="1"/>
    <col min="6" max="6" width="30" customWidth="1"/>
    <col min="7" max="7" width="17.109375" customWidth="1"/>
    <col min="8" max="8" width="13.77734375" customWidth="1"/>
  </cols>
  <sheetData>
    <row r="1" spans="1:18" x14ac:dyDescent="0.3">
      <c r="A1" s="18" t="s">
        <v>33</v>
      </c>
      <c r="B1" s="18" t="s">
        <v>3</v>
      </c>
      <c r="C1" s="18">
        <v>0.05</v>
      </c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8" x14ac:dyDescent="0.3">
      <c r="A2" s="19"/>
      <c r="B2" s="19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O2" s="20" t="s">
        <v>50</v>
      </c>
      <c r="P2" s="20" t="s">
        <v>51</v>
      </c>
      <c r="Q2" s="20" t="s">
        <v>52</v>
      </c>
      <c r="R2" s="20" t="s">
        <v>53</v>
      </c>
    </row>
    <row r="3" spans="1:18" x14ac:dyDescent="0.3">
      <c r="A3" s="19" t="s">
        <v>43</v>
      </c>
      <c r="B3" s="19">
        <v>14.1</v>
      </c>
      <c r="C3" s="19">
        <v>12.2</v>
      </c>
      <c r="D3" s="19">
        <v>104</v>
      </c>
      <c r="E3" s="19">
        <v>220</v>
      </c>
      <c r="F3" s="19">
        <v>110</v>
      </c>
      <c r="G3" s="19">
        <v>86</v>
      </c>
      <c r="H3" s="19">
        <v>92.8</v>
      </c>
      <c r="I3" s="19">
        <v>74.400000000000006</v>
      </c>
      <c r="J3" s="19">
        <v>75.400000000000006</v>
      </c>
      <c r="K3" s="19">
        <v>51.7</v>
      </c>
      <c r="L3" s="19">
        <v>29.3</v>
      </c>
      <c r="M3" s="19">
        <v>16</v>
      </c>
      <c r="O3" s="20">
        <f>COUNT(B3:M3)</f>
        <v>12</v>
      </c>
      <c r="P3" s="20">
        <f>AVERAGE(B3:M3)</f>
        <v>73.824999999999989</v>
      </c>
      <c r="Q3" s="20">
        <f>_xlfn.VAR.S(B3:M3)</f>
        <v>3388.8929545454566</v>
      </c>
      <c r="R3" s="20">
        <f>O3-1</f>
        <v>11</v>
      </c>
    </row>
    <row r="4" spans="1:18" x14ac:dyDescent="0.3">
      <c r="A4" s="19" t="s">
        <v>44</v>
      </c>
      <c r="B4" s="19">
        <v>14.2</v>
      </c>
      <c r="C4" s="19">
        <v>10.5</v>
      </c>
      <c r="D4" s="19">
        <v>123</v>
      </c>
      <c r="E4" s="19">
        <v>190</v>
      </c>
      <c r="F4" s="19">
        <v>138</v>
      </c>
      <c r="G4" s="19">
        <v>98.1</v>
      </c>
      <c r="H4" s="19">
        <v>88.1</v>
      </c>
      <c r="I4" s="19">
        <v>80</v>
      </c>
      <c r="J4" s="19">
        <v>75.599999999999994</v>
      </c>
      <c r="K4" s="19">
        <v>48.8</v>
      </c>
      <c r="L4" s="19">
        <v>27.1</v>
      </c>
      <c r="M4" s="19">
        <v>15.7</v>
      </c>
      <c r="O4" s="20">
        <f>COUNT(B4:M4)</f>
        <v>12</v>
      </c>
      <c r="P4" s="20">
        <f>AVERAGE(B4:M4)</f>
        <v>75.75833333333334</v>
      </c>
      <c r="Q4" s="20">
        <f>_xlfn.VAR.S(B4:M4)</f>
        <v>3143.264469696971</v>
      </c>
      <c r="R4" s="20">
        <f>O4-1</f>
        <v>11</v>
      </c>
    </row>
    <row r="5" spans="1:18" x14ac:dyDescent="0.3">
      <c r="B5" s="31" t="s">
        <v>46</v>
      </c>
      <c r="C5" s="31">
        <f>R3/R4</f>
        <v>1</v>
      </c>
      <c r="D5" s="31" t="s">
        <v>47</v>
      </c>
      <c r="E5" s="31">
        <f>_xlfn.F.INV.RT(C1/2,R3,R4)</f>
        <v>3.4736990510858088</v>
      </c>
      <c r="O5" s="20"/>
      <c r="P5" s="20"/>
      <c r="Q5" s="20"/>
      <c r="R5" s="20"/>
    </row>
    <row r="6" spans="1:18" x14ac:dyDescent="0.3">
      <c r="B6" s="31" t="s">
        <v>48</v>
      </c>
      <c r="C6" s="31">
        <f>(Q3-Q4)/SQRT(R6*(1/P3+1/P4))</f>
        <v>320.21577212028933</v>
      </c>
      <c r="D6" s="31" t="s">
        <v>49</v>
      </c>
      <c r="E6" s="31">
        <f>_xlfn.T.INV.2T(C1*2,R6)</f>
        <v>1.7171443743802424</v>
      </c>
      <c r="O6" s="20"/>
      <c r="P6" s="20"/>
      <c r="Q6" s="20">
        <f>((R3-1)*Q3+(R4-1)*Q4)/(R3+R4-2)</f>
        <v>3266.0787121212138</v>
      </c>
      <c r="R6" s="20">
        <f>SUM(R3:R4)</f>
        <v>22</v>
      </c>
    </row>
    <row r="8" spans="1:18" x14ac:dyDescent="0.3">
      <c r="A8" s="21" t="s">
        <v>54</v>
      </c>
      <c r="B8" s="21"/>
      <c r="C8" s="21"/>
      <c r="F8" s="25" t="s">
        <v>58</v>
      </c>
      <c r="G8" s="25"/>
      <c r="H8" s="25"/>
    </row>
    <row r="9" spans="1:18" ht="15" thickBot="1" x14ac:dyDescent="0.35">
      <c r="A9" s="21"/>
      <c r="B9" s="21"/>
      <c r="C9" s="21"/>
      <c r="F9" s="25"/>
      <c r="G9" s="25"/>
      <c r="H9" s="25"/>
    </row>
    <row r="10" spans="1:18" x14ac:dyDescent="0.3">
      <c r="A10" s="22"/>
      <c r="B10" s="22" t="s">
        <v>12</v>
      </c>
      <c r="C10" s="22" t="s">
        <v>13</v>
      </c>
      <c r="F10" s="26"/>
      <c r="G10" s="26" t="s">
        <v>12</v>
      </c>
      <c r="H10" s="26" t="s">
        <v>13</v>
      </c>
    </row>
    <row r="11" spans="1:18" x14ac:dyDescent="0.3">
      <c r="A11" s="23" t="s">
        <v>14</v>
      </c>
      <c r="B11" s="23">
        <v>73.824999999999989</v>
      </c>
      <c r="C11" s="23">
        <v>75.75833333333334</v>
      </c>
      <c r="F11" s="27" t="s">
        <v>14</v>
      </c>
      <c r="G11" s="27">
        <v>73.824999999999989</v>
      </c>
      <c r="H11" s="27">
        <v>75.75833333333334</v>
      </c>
    </row>
    <row r="12" spans="1:18" x14ac:dyDescent="0.3">
      <c r="A12" s="23" t="s">
        <v>15</v>
      </c>
      <c r="B12" s="23">
        <v>3388.8929545454566</v>
      </c>
      <c r="C12" s="23">
        <v>3143.264469696971</v>
      </c>
      <c r="F12" s="27" t="s">
        <v>15</v>
      </c>
      <c r="G12" s="27">
        <v>3388.8929545454566</v>
      </c>
      <c r="H12" s="27">
        <v>3143.264469696971</v>
      </c>
    </row>
    <row r="13" spans="1:18" x14ac:dyDescent="0.3">
      <c r="A13" s="23" t="s">
        <v>16</v>
      </c>
      <c r="B13" s="23">
        <v>12</v>
      </c>
      <c r="C13" s="23">
        <v>12</v>
      </c>
      <c r="F13" s="27" t="s">
        <v>16</v>
      </c>
      <c r="G13" s="27">
        <v>12</v>
      </c>
      <c r="H13" s="27">
        <v>12</v>
      </c>
    </row>
    <row r="14" spans="1:18" x14ac:dyDescent="0.3">
      <c r="A14" s="23" t="s">
        <v>19</v>
      </c>
      <c r="B14" s="23">
        <v>11</v>
      </c>
      <c r="C14" s="23">
        <v>11</v>
      </c>
      <c r="F14" s="27" t="s">
        <v>59</v>
      </c>
      <c r="G14" s="27">
        <v>3266.0787121212138</v>
      </c>
      <c r="H14" s="27"/>
    </row>
    <row r="15" spans="1:18" x14ac:dyDescent="0.3">
      <c r="A15" s="23" t="s">
        <v>55</v>
      </c>
      <c r="B15" s="23">
        <v>1.0781443900812349</v>
      </c>
      <c r="C15" s="23"/>
      <c r="F15" s="27" t="s">
        <v>18</v>
      </c>
      <c r="G15" s="27">
        <v>0</v>
      </c>
      <c r="H15" s="27"/>
    </row>
    <row r="16" spans="1:18" x14ac:dyDescent="0.3">
      <c r="A16" s="23" t="s">
        <v>56</v>
      </c>
      <c r="B16" s="23">
        <v>0.45146546272474558</v>
      </c>
      <c r="C16" s="23"/>
      <c r="F16" s="27" t="s">
        <v>19</v>
      </c>
      <c r="G16" s="27">
        <v>22</v>
      </c>
      <c r="H16" s="27"/>
    </row>
    <row r="17" spans="1:8" ht="15" thickBot="1" x14ac:dyDescent="0.35">
      <c r="A17" s="24" t="s">
        <v>57</v>
      </c>
      <c r="B17" s="24">
        <v>2.8179304699530876</v>
      </c>
      <c r="C17" s="24"/>
      <c r="F17" s="27" t="s">
        <v>20</v>
      </c>
      <c r="G17" s="27">
        <v>-8.2864600430246044E-2</v>
      </c>
      <c r="H17" s="27"/>
    </row>
    <row r="18" spans="1:8" x14ac:dyDescent="0.3">
      <c r="F18" s="27" t="s">
        <v>21</v>
      </c>
      <c r="G18" s="27">
        <v>0.46735427441534105</v>
      </c>
      <c r="H18" s="27"/>
    </row>
    <row r="19" spans="1:8" x14ac:dyDescent="0.3">
      <c r="F19" s="27" t="s">
        <v>22</v>
      </c>
      <c r="G19" s="27">
        <v>1.7171443743802424</v>
      </c>
      <c r="H19" s="27"/>
    </row>
    <row r="20" spans="1:8" x14ac:dyDescent="0.3">
      <c r="F20" s="27" t="s">
        <v>23</v>
      </c>
      <c r="G20" s="27">
        <v>0.93470854883068211</v>
      </c>
      <c r="H20" s="27"/>
    </row>
    <row r="21" spans="1:8" ht="15" thickBot="1" x14ac:dyDescent="0.35">
      <c r="F21" s="28" t="s">
        <v>24</v>
      </c>
      <c r="G21" s="28">
        <v>2.0738730679040258</v>
      </c>
      <c r="H21" s="28"/>
    </row>
    <row r="26" spans="1:8" ht="18" x14ac:dyDescent="0.35">
      <c r="B26" s="30" t="s">
        <v>60</v>
      </c>
    </row>
    <row r="28" spans="1:8" ht="18" x14ac:dyDescent="0.35">
      <c r="B28" s="29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A610-4150-4BD4-9C9A-898DA238478C}">
  <dimension ref="A1:J4"/>
  <sheetViews>
    <sheetView tabSelected="1" workbookViewId="0">
      <selection activeCell="F1" sqref="F1"/>
    </sheetView>
  </sheetViews>
  <sheetFormatPr defaultRowHeight="14.4" x14ac:dyDescent="0.3"/>
  <cols>
    <col min="10" max="10" width="8.88671875" customWidth="1"/>
  </cols>
  <sheetData>
    <row r="1" spans="1:10" x14ac:dyDescent="0.3">
      <c r="A1" s="1" t="s">
        <v>42</v>
      </c>
      <c r="B1" s="1" t="s">
        <v>34</v>
      </c>
      <c r="C1" s="1">
        <v>0.05</v>
      </c>
      <c r="D1" s="1"/>
      <c r="E1" s="13" t="s">
        <v>38</v>
      </c>
      <c r="F1" s="13">
        <f>C4/C3</f>
        <v>1.3719512195121952</v>
      </c>
      <c r="G1" s="13" t="s">
        <v>39</v>
      </c>
      <c r="H1" s="13">
        <f>D3-1</f>
        <v>13</v>
      </c>
    </row>
    <row r="2" spans="1:10" x14ac:dyDescent="0.3">
      <c r="A2" s="15" t="s">
        <v>30</v>
      </c>
      <c r="B2" s="15" t="s">
        <v>35</v>
      </c>
      <c r="C2" s="15" t="s">
        <v>36</v>
      </c>
      <c r="D2" s="16" t="s">
        <v>37</v>
      </c>
      <c r="E2" s="13" t="s">
        <v>40</v>
      </c>
      <c r="F2" s="14">
        <f>_xlfn.F.INV.RT(C1,H1,H2)</f>
        <v>3.0475493071149407</v>
      </c>
      <c r="G2" s="13" t="s">
        <v>41</v>
      </c>
      <c r="H2" s="13">
        <f>D4-1</f>
        <v>9</v>
      </c>
    </row>
    <row r="3" spans="1:10" x14ac:dyDescent="0.3">
      <c r="A3" s="15" t="s">
        <v>31</v>
      </c>
      <c r="B3" s="17">
        <v>2.4300000000000002</v>
      </c>
      <c r="C3" s="17">
        <v>16.399999999999999</v>
      </c>
      <c r="D3" s="17">
        <v>14</v>
      </c>
      <c r="J3" t="s">
        <v>62</v>
      </c>
    </row>
    <row r="4" spans="1:10" x14ac:dyDescent="0.3">
      <c r="A4" s="15" t="s">
        <v>32</v>
      </c>
      <c r="B4" s="17">
        <v>4.9000000000000004</v>
      </c>
      <c r="C4" s="17">
        <v>22.5</v>
      </c>
      <c r="D4" s="17">
        <v>10</v>
      </c>
      <c r="J4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9 1 W Q V Q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9 1 W Q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d V k F U o i k e 4 D g A A A B E A A A A T A B w A R m 9 y b X V s Y X M v U 2 V j d G l v b j E u b S C i G A A o o B Q A A A A A A A A A A A A A A A A A A A A A A A A A A A A r T k 0 u y c z P U w i G 0 I b W A F B L A Q I t A B Q A A g A I A P d V k F U C 9 o H a p w A A A P g A A A A S A A A A A A A A A A A A A A A A A A A A A A B D b 2 5 m a W c v U G F j a 2 F n Z S 5 4 b W x Q S w E C L Q A U A A I A C A D 3 V Z B V D 8 r p q 6 Q A A A D p A A A A E w A A A A A A A A A A A A A A A A D z A A A A W 0 N v b n R l b n R f V H l w Z X N d L n h t b F B L A Q I t A B Q A A g A I A P d V k F U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c Q Q h c W I 0 s Q 6 C 6 c X H W h L s V A A A A A A I A A A A A A B B m A A A A A Q A A I A A A A I K o z S l w d I 9 J a F p J K j A d E o d i 4 n F 4 d S W G K P B U a t p q P z A Y A A A A A A 6 A A A A A A g A A I A A A A E 9 i K 2 t v K q e n f X 9 q l X n 4 a y C h L H 5 c g H / U x G v E / o 5 g 4 g 4 7 U A A A A N 5 J X 7 3 d J p 5 b A r V R A x 3 C 1 U u 5 P 2 q J Z j k R T s 5 d 8 J 7 g C P N / y M Q 2 C b Y Q Y Y M Q o g u N 4 B y R R p a 4 8 D y a 3 O 0 C W D a T G N K W M y q N m F J E / 3 S x Z j D h c j g Q y o 7 5 Q A A A A A o 3 z H t q T m L W / T / g 6 l p E r Z e c b M P D 5 L z M / k / C e k T M z B y y V l f k M q c e 7 P Z A M F r M D M N q x L D D 5 X o B 1 a M C B Z h K R z 9 5 1 S c = < / D a t a M a s h u p > 
</file>

<file path=customXml/itemProps1.xml><?xml version="1.0" encoding="utf-8"?>
<ds:datastoreItem xmlns:ds="http://schemas.openxmlformats.org/officeDocument/2006/customXml" ds:itemID="{02343171-5F3F-4D89-951D-ACC002DCE1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Halwa Эм</dc:creator>
  <cp:lastModifiedBy>Halwa Эм</cp:lastModifiedBy>
  <dcterms:created xsi:type="dcterms:W3CDTF">2022-12-16T07:29:54Z</dcterms:created>
  <dcterms:modified xsi:type="dcterms:W3CDTF">2022-12-16T12:21:14Z</dcterms:modified>
</cp:coreProperties>
</file>