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xndary\Desktop\Управление проектами\Мои лабы\"/>
    </mc:Choice>
  </mc:AlternateContent>
  <xr:revisionPtr revIDLastSave="0" documentId="13_ncr:1_{110D554D-6965-4F74-9427-5CE546F343D9}" xr6:coauthVersionLast="47" xr6:coauthVersionMax="47" xr10:uidLastSave="{00000000-0000-0000-0000-000000000000}"/>
  <bookViews>
    <workbookView xWindow="-108" yWindow="-108" windowWidth="23256" windowHeight="12456" xr2:uid="{A63A528E-3D07-476D-A498-4F4A9C76E6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 s="1"/>
  <c r="G20" i="1"/>
  <c r="G21" i="1"/>
  <c r="G22" i="1"/>
  <c r="G23" i="1"/>
  <c r="G24" i="1"/>
  <c r="G19" i="1"/>
  <c r="F20" i="1"/>
  <c r="F21" i="1"/>
  <c r="F22" i="1"/>
  <c r="F23" i="1"/>
  <c r="F24" i="1"/>
  <c r="F19" i="1"/>
  <c r="E20" i="1"/>
  <c r="D20" i="1"/>
  <c r="H20" i="1" s="1"/>
  <c r="I20" i="1" s="1"/>
  <c r="D21" i="1"/>
  <c r="E21" i="1" s="1"/>
  <c r="D22" i="1"/>
  <c r="E22" i="1" s="1"/>
  <c r="D23" i="1"/>
  <c r="E23" i="1" s="1"/>
  <c r="D24" i="1"/>
  <c r="E24" i="1" s="1"/>
  <c r="D19" i="1"/>
  <c r="E19" i="1" s="1"/>
  <c r="D10" i="1"/>
  <c r="D11" i="1"/>
  <c r="D3" i="1"/>
  <c r="D13" i="1"/>
  <c r="D12" i="1"/>
  <c r="D9" i="1"/>
  <c r="D8" i="1"/>
  <c r="D7" i="1"/>
  <c r="D6" i="1"/>
  <c r="D4" i="1"/>
  <c r="D5" i="1"/>
  <c r="H24" i="1" l="1"/>
  <c r="I24" i="1" s="1"/>
  <c r="H23" i="1"/>
  <c r="I23" i="1" s="1"/>
  <c r="H22" i="1"/>
  <c r="I22" i="1" s="1"/>
  <c r="H21" i="1"/>
  <c r="I21" i="1" s="1"/>
  <c r="E7" i="1" s="1"/>
  <c r="E3" i="1"/>
  <c r="E10" i="1"/>
  <c r="D14" i="1"/>
  <c r="E12" i="1"/>
  <c r="E6" i="1"/>
  <c r="E11" i="1"/>
  <c r="E5" i="1"/>
  <c r="E8" i="1"/>
  <c r="E9" i="1"/>
  <c r="E13" i="1" l="1"/>
  <c r="E4" i="1"/>
  <c r="E14" i="1"/>
</calcChain>
</file>

<file path=xl/sharedStrings.xml><?xml version="1.0" encoding="utf-8"?>
<sst xmlns="http://schemas.openxmlformats.org/spreadsheetml/2006/main" count="41" uniqueCount="34">
  <si>
    <t>Встреча с заказчиком</t>
  </si>
  <si>
    <t>Написание документа требований</t>
  </si>
  <si>
    <t>Написание ТЗ</t>
  </si>
  <si>
    <t>Проектирование архитектуры</t>
  </si>
  <si>
    <t>Аутентификация с помощью OAuth2 и JWT</t>
  </si>
  <si>
    <t>Интеграция передачи данных по протоколу HTTP/3</t>
  </si>
  <si>
    <t>Использование WebSocket для реализации чатов</t>
  </si>
  <si>
    <t>Интеграция с GitHub API</t>
  </si>
  <si>
    <t>Имплементация интерактивной Kanban-доски</t>
  </si>
  <si>
    <t>Реализация пользовательского интерфейса для Code Review</t>
  </si>
  <si>
    <t>Итоговая демонстрация заказчику</t>
  </si>
  <si>
    <t>Работа</t>
  </si>
  <si>
    <t>Исполнитель</t>
  </si>
  <si>
    <t>PM, РП, BA</t>
  </si>
  <si>
    <t>Dev, QA, Lead</t>
  </si>
  <si>
    <t>Lead</t>
  </si>
  <si>
    <t>Dev, Lead, РП</t>
  </si>
  <si>
    <t>Затраты заказчика</t>
  </si>
  <si>
    <t>Сотрудник</t>
  </si>
  <si>
    <t>З/П</t>
  </si>
  <si>
    <t>Цена продажи</t>
  </si>
  <si>
    <t>Программист</t>
  </si>
  <si>
    <t>Тимлид</t>
  </si>
  <si>
    <t>Руководитель проекта</t>
  </si>
  <si>
    <t>Трудозатраты, чел.-ч.</t>
  </si>
  <si>
    <t>Цена продажи в час</t>
  </si>
  <si>
    <t>QA</t>
  </si>
  <si>
    <t>PM</t>
  </si>
  <si>
    <t>BA</t>
  </si>
  <si>
    <t xml:space="preserve">ИТОГО </t>
  </si>
  <si>
    <t>З/П доп</t>
  </si>
  <si>
    <t>ФСЗН + БГС</t>
  </si>
  <si>
    <t>Прямые расходы</t>
  </si>
  <si>
    <t>Накладные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</si>
</sst>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right" vertical="center" indent="1"/>
    </xf>
    <xf numFmtId="0" fontId="3" fillId="0" borderId="2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EDBF-1F25-499B-B1F0-7E436E35CAC3}">
  <dimension ref="B2:I24"/>
  <sheetViews>
    <sheetView tabSelected="1" zoomScale="85" zoomScaleNormal="85" workbookViewId="0">
      <selection activeCell="G12" sqref="G12"/>
    </sheetView>
  </sheetViews>
  <sheetFormatPr defaultRowHeight="14.4" x14ac:dyDescent="0.3"/>
  <cols>
    <col min="1" max="1" width="5.5546875" customWidth="1"/>
    <col min="2" max="2" width="57.5546875" customWidth="1"/>
    <col min="3" max="3" width="20" customWidth="1"/>
    <col min="4" max="4" width="22.88671875" customWidth="1"/>
    <col min="5" max="5" width="20.6640625" customWidth="1"/>
    <col min="6" max="6" width="20.88671875" customWidth="1"/>
    <col min="7" max="7" width="22.88671875" customWidth="1"/>
    <col min="8" max="8" width="16.88671875" customWidth="1"/>
    <col min="9" max="9" width="22.33203125" customWidth="1"/>
    <col min="10" max="10" width="16.88671875" customWidth="1"/>
    <col min="11" max="11" width="17.5546875" customWidth="1"/>
    <col min="12" max="12" width="20.6640625" customWidth="1"/>
    <col min="13" max="13" width="16.88671875" customWidth="1"/>
    <col min="14" max="14" width="21.33203125" customWidth="1"/>
  </cols>
  <sheetData>
    <row r="2" spans="2:7" ht="19.8" customHeight="1" x14ac:dyDescent="0.3">
      <c r="B2" s="2" t="s">
        <v>11</v>
      </c>
      <c r="C2" s="2" t="s">
        <v>12</v>
      </c>
      <c r="D2" s="2" t="s">
        <v>24</v>
      </c>
      <c r="E2" s="2" t="s">
        <v>17</v>
      </c>
    </row>
    <row r="3" spans="2:7" x14ac:dyDescent="0.3">
      <c r="B3" s="3" t="s">
        <v>0</v>
      </c>
      <c r="C3" s="4" t="s">
        <v>13</v>
      </c>
      <c r="D3" s="4">
        <f>3*1*8</f>
        <v>24</v>
      </c>
      <c r="E3" s="4">
        <f>I22*8+I24*8+I23*8</f>
        <v>696</v>
      </c>
    </row>
    <row r="4" spans="2:7" x14ac:dyDescent="0.3">
      <c r="B4" s="3" t="s">
        <v>1</v>
      </c>
      <c r="C4" s="4" t="s">
        <v>14</v>
      </c>
      <c r="D4" s="4">
        <f>6*2*8</f>
        <v>96</v>
      </c>
      <c r="E4" s="4">
        <f>4*I20*16+I22*16+I21*16</f>
        <v>4032</v>
      </c>
    </row>
    <row r="5" spans="2:7" x14ac:dyDescent="0.3">
      <c r="B5" s="3" t="s">
        <v>2</v>
      </c>
      <c r="C5" s="4" t="s">
        <v>14</v>
      </c>
      <c r="D5" s="4">
        <f>6*7*8</f>
        <v>336</v>
      </c>
      <c r="E5" s="4">
        <f>4*I19*56+I21*56+I20*56</f>
        <v>10136</v>
      </c>
    </row>
    <row r="6" spans="2:7" x14ac:dyDescent="0.3">
      <c r="B6" s="3" t="s">
        <v>3</v>
      </c>
      <c r="C6" s="4" t="s">
        <v>15</v>
      </c>
      <c r="D6" s="4">
        <f>1*1*8</f>
        <v>8</v>
      </c>
      <c r="E6" s="4">
        <f>8*I20</f>
        <v>424</v>
      </c>
    </row>
    <row r="7" spans="2:7" x14ac:dyDescent="0.3">
      <c r="B7" s="3" t="s">
        <v>4</v>
      </c>
      <c r="C7" s="4" t="s">
        <v>14</v>
      </c>
      <c r="D7" s="4">
        <f>6*7*8</f>
        <v>336</v>
      </c>
      <c r="E7" s="4">
        <f>4*I19*56+I21*56+I20*56</f>
        <v>10136</v>
      </c>
    </row>
    <row r="8" spans="2:7" x14ac:dyDescent="0.3">
      <c r="B8" s="3" t="s">
        <v>5</v>
      </c>
      <c r="C8" s="4" t="s">
        <v>14</v>
      </c>
      <c r="D8" s="4">
        <f>6*1*8</f>
        <v>48</v>
      </c>
      <c r="E8" s="4">
        <f>4*I19*8+I21*8+I20*8</f>
        <v>1448</v>
      </c>
    </row>
    <row r="9" spans="2:7" x14ac:dyDescent="0.3">
      <c r="B9" s="3" t="s">
        <v>6</v>
      </c>
      <c r="C9" s="4" t="s">
        <v>14</v>
      </c>
      <c r="D9" s="4">
        <f>6*7*8</f>
        <v>336</v>
      </c>
      <c r="E9" s="4">
        <f>4*I19*56+I21*56+I20*56</f>
        <v>10136</v>
      </c>
      <c r="G9" s="1"/>
    </row>
    <row r="10" spans="2:7" x14ac:dyDescent="0.3">
      <c r="B10" s="3" t="s">
        <v>7</v>
      </c>
      <c r="C10" s="4" t="s">
        <v>14</v>
      </c>
      <c r="D10" s="4">
        <f>6*20*8</f>
        <v>960</v>
      </c>
      <c r="E10" s="4">
        <f>4*I19*160+I21*160+I20*160</f>
        <v>28960</v>
      </c>
      <c r="G10" s="1"/>
    </row>
    <row r="11" spans="2:7" x14ac:dyDescent="0.3">
      <c r="B11" s="3" t="s">
        <v>8</v>
      </c>
      <c r="C11" s="4" t="s">
        <v>14</v>
      </c>
      <c r="D11" s="4">
        <f>6*20*8</f>
        <v>960</v>
      </c>
      <c r="E11" s="4">
        <f>4*I20*160+I22*160+I21*160</f>
        <v>40320</v>
      </c>
    </row>
    <row r="12" spans="2:7" x14ac:dyDescent="0.3">
      <c r="B12" s="3" t="s">
        <v>9</v>
      </c>
      <c r="C12" s="4" t="s">
        <v>14</v>
      </c>
      <c r="D12" s="4">
        <f>6*20*8</f>
        <v>960</v>
      </c>
      <c r="E12" s="4">
        <f>4*I21*160+I23*160+I22*160</f>
        <v>19360</v>
      </c>
    </row>
    <row r="13" spans="2:7" x14ac:dyDescent="0.3">
      <c r="B13" s="3" t="s">
        <v>10</v>
      </c>
      <c r="C13" s="4" t="s">
        <v>16</v>
      </c>
      <c r="D13" s="4">
        <f>6*1*8</f>
        <v>48</v>
      </c>
      <c r="E13" s="4">
        <f>4*I19*8+I21*8+I20*8</f>
        <v>1448</v>
      </c>
    </row>
    <row r="14" spans="2:7" ht="15.6" x14ac:dyDescent="0.3">
      <c r="B14" s="6" t="s">
        <v>29</v>
      </c>
      <c r="C14" s="7"/>
      <c r="D14" s="8">
        <f>SUM(D3:D13)</f>
        <v>4112</v>
      </c>
      <c r="E14" s="8">
        <f>SUM(E3:E13)</f>
        <v>127096</v>
      </c>
    </row>
    <row r="18" spans="2:9" x14ac:dyDescent="0.3">
      <c r="B18" s="2" t="s">
        <v>18</v>
      </c>
      <c r="C18" s="2" t="s">
        <v>19</v>
      </c>
      <c r="D18" s="2" t="s">
        <v>30</v>
      </c>
      <c r="E18" s="2" t="s">
        <v>31</v>
      </c>
      <c r="F18" s="2" t="s">
        <v>32</v>
      </c>
      <c r="G18" s="2" t="s">
        <v>33</v>
      </c>
      <c r="H18" s="2" t="s">
        <v>20</v>
      </c>
      <c r="I18" s="2" t="s">
        <v>25</v>
      </c>
    </row>
    <row r="19" spans="2:9" x14ac:dyDescent="0.3">
      <c r="B19" s="5" t="s">
        <v>21</v>
      </c>
      <c r="C19" s="4">
        <v>2000</v>
      </c>
      <c r="D19" s="4">
        <f>C19*0.1</f>
        <v>200</v>
      </c>
      <c r="E19" s="4">
        <f>ROUNDUP((C19+D19)*0.346, 0)</f>
        <v>762</v>
      </c>
      <c r="F19" s="4">
        <f>C19*0.15</f>
        <v>300</v>
      </c>
      <c r="G19" s="4">
        <f>C19*0.45</f>
        <v>900</v>
      </c>
      <c r="H19" s="4">
        <f>C19+D19+E19+F19+G19</f>
        <v>4162</v>
      </c>
      <c r="I19" s="4">
        <f>ROUNDUP(H19/160, 0)</f>
        <v>27</v>
      </c>
    </row>
    <row r="20" spans="2:9" x14ac:dyDescent="0.3">
      <c r="B20" s="5" t="s">
        <v>22</v>
      </c>
      <c r="C20" s="4">
        <v>4000</v>
      </c>
      <c r="D20" s="4">
        <f t="shared" ref="D20:D24" si="0">C20*0.1</f>
        <v>400</v>
      </c>
      <c r="E20" s="4">
        <f t="shared" ref="E20:E24" si="1">ROUNDUP((C20+D20)*0.346, 0)</f>
        <v>1523</v>
      </c>
      <c r="F20" s="4">
        <f t="shared" ref="F20:F24" si="2">C20*0.15</f>
        <v>600</v>
      </c>
      <c r="G20" s="4">
        <f t="shared" ref="G20:G24" si="3">C20*0.45</f>
        <v>1800</v>
      </c>
      <c r="H20" s="4">
        <f t="shared" ref="H20:H24" si="4">C20+D20+E20+F20+G20</f>
        <v>8323</v>
      </c>
      <c r="I20" s="4">
        <f t="shared" ref="I20:I24" si="5">ROUNDUP(H20/160, 0)</f>
        <v>53</v>
      </c>
    </row>
    <row r="21" spans="2:9" x14ac:dyDescent="0.3">
      <c r="B21" s="5" t="s">
        <v>26</v>
      </c>
      <c r="C21" s="4">
        <v>1500</v>
      </c>
      <c r="D21" s="4">
        <f t="shared" si="0"/>
        <v>150</v>
      </c>
      <c r="E21" s="4">
        <f t="shared" si="1"/>
        <v>571</v>
      </c>
      <c r="F21" s="4">
        <f t="shared" si="2"/>
        <v>225</v>
      </c>
      <c r="G21" s="4">
        <f t="shared" si="3"/>
        <v>675</v>
      </c>
      <c r="H21" s="4">
        <f t="shared" si="4"/>
        <v>3121</v>
      </c>
      <c r="I21" s="4">
        <f t="shared" si="5"/>
        <v>20</v>
      </c>
    </row>
    <row r="22" spans="2:9" x14ac:dyDescent="0.3">
      <c r="B22" s="5" t="s">
        <v>27</v>
      </c>
      <c r="C22" s="4">
        <v>1500</v>
      </c>
      <c r="D22" s="4">
        <f t="shared" si="0"/>
        <v>150</v>
      </c>
      <c r="E22" s="4">
        <f t="shared" si="1"/>
        <v>571</v>
      </c>
      <c r="F22" s="4">
        <f t="shared" si="2"/>
        <v>225</v>
      </c>
      <c r="G22" s="4">
        <f t="shared" si="3"/>
        <v>675</v>
      </c>
      <c r="H22" s="4">
        <f t="shared" si="4"/>
        <v>3121</v>
      </c>
      <c r="I22" s="4">
        <f t="shared" si="5"/>
        <v>20</v>
      </c>
    </row>
    <row r="23" spans="2:9" x14ac:dyDescent="0.3">
      <c r="B23" s="5" t="s">
        <v>28</v>
      </c>
      <c r="C23" s="4">
        <v>1600</v>
      </c>
      <c r="D23" s="4">
        <f t="shared" si="0"/>
        <v>160</v>
      </c>
      <c r="E23" s="4">
        <f t="shared" si="1"/>
        <v>609</v>
      </c>
      <c r="F23" s="4">
        <f t="shared" si="2"/>
        <v>240</v>
      </c>
      <c r="G23" s="4">
        <f t="shared" si="3"/>
        <v>720</v>
      </c>
      <c r="H23" s="4">
        <f t="shared" si="4"/>
        <v>3329</v>
      </c>
      <c r="I23" s="4">
        <f t="shared" si="5"/>
        <v>21</v>
      </c>
    </row>
    <row r="24" spans="2:9" x14ac:dyDescent="0.3">
      <c r="B24" s="5" t="s">
        <v>23</v>
      </c>
      <c r="C24" s="4">
        <v>3500</v>
      </c>
      <c r="D24" s="4">
        <f t="shared" si="0"/>
        <v>350</v>
      </c>
      <c r="E24" s="4">
        <f t="shared" si="1"/>
        <v>1333</v>
      </c>
      <c r="F24" s="4">
        <f t="shared" si="2"/>
        <v>525</v>
      </c>
      <c r="G24" s="4">
        <f t="shared" si="3"/>
        <v>1575</v>
      </c>
      <c r="H24" s="4">
        <f t="shared" si="4"/>
        <v>7283</v>
      </c>
      <c r="I24" s="4">
        <f t="shared" si="5"/>
        <v>46</v>
      </c>
    </row>
  </sheetData>
  <pageMargins left="0.7" right="0.7" top="0.75" bottom="0.75" header="0.3" footer="0.3"/>
  <pageSetup paperSize="9" orientation="portrait" r:id="rId1"/>
  <ignoredErrors>
    <ignoredError sqref="D6 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2024-03-12T16:56:58Z</dcterms:created>
  <dcterms:modified xsi:type="dcterms:W3CDTF">2024-03-13T09:31:42Z</dcterms:modified>
</cp:coreProperties>
</file>