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11.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8.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9.xml" ContentType="application/vnd.ms-excel.controlproperties+xml"/>
  <Override PartName="/xl/drawings/drawing10.xml" ContentType="application/vnd.openxmlformats-officedocument.drawing+xml"/>
  <Override PartName="/xl/ctrlProps/ctrlProp2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https://d.docs.live.net/0ef34c95bb7be27e/Bureau/KEDGE COURSES/Data Management/Project/"/>
    </mc:Choice>
  </mc:AlternateContent>
  <xr:revisionPtr revIDLastSave="7" documentId="13_ncr:1_{553357DD-8A73-41A7-86A7-DBEEBFF1DD9B}" xr6:coauthVersionLast="47" xr6:coauthVersionMax="47" xr10:uidLastSave="{D803CF9C-3CEB-47A5-9A86-D6138E35E91F}"/>
  <bookViews>
    <workbookView xWindow="-108" yWindow="-108" windowWidth="23256" windowHeight="12576" activeTab="1" xr2:uid="{F15282B6-83BC-614D-AA9A-A3FDA533ADB8}"/>
  </bookViews>
  <sheets>
    <sheet name="Instructions" sheetId="2" r:id="rId1"/>
    <sheet name="Summary" sheetId="3" r:id="rId2"/>
    <sheet name="Operations_Database" sheetId="4" r:id="rId3"/>
    <sheet name="Partners" sheetId="6" r:id="rId4"/>
    <sheet name="Calculations &amp; analysis" sheetId="9" r:id="rId5"/>
    <sheet name="Data Entry Form" sheetId="5" r:id="rId6"/>
    <sheet name="Products_List" sheetId="1" r:id="rId7"/>
    <sheet name="Scenario Summary" sheetId="13" r:id="rId8"/>
    <sheet name="Dashboard" sheetId="15" r:id="rId9"/>
    <sheet name="Optimization&amp;Scenarios_Ana" sheetId="8" r:id="rId10"/>
    <sheet name="Members of your Group" sheetId="10" r:id="rId11"/>
  </sheets>
  <externalReferences>
    <externalReference r:id="rId12"/>
  </externalReferences>
  <definedNames>
    <definedName name="costs">'Optimization&amp;Scenarios_Ana'!$B$50</definedName>
    <definedName name="_xlnm.Database" localSheetId="8">[1]!data_transaction[#All]</definedName>
    <definedName name="_xlnm.Database">data_transaction[#All]</definedName>
    <definedName name="ExternalData_1" localSheetId="3" hidden="1">Partners!$A$1:$B$15</definedName>
    <definedName name="P_L">Products_List!$A$3:$H$21</definedName>
    <definedName name="Partners" localSheetId="8">[1]!suppliers___clients__1[#All]</definedName>
    <definedName name="Partners">suppliers___clients__1[#All]</definedName>
    <definedName name="Patners" localSheetId="8">[1]!suppliers___clients__1[#All]</definedName>
    <definedName name="Patners">suppliers___clients__1[#All]</definedName>
    <definedName name="PricePerUnit">'Optimization&amp;Scenarios_Ana'!$B$49</definedName>
    <definedName name="product_reference" localSheetId="8">[1]!data_transaction[Product_reference]</definedName>
    <definedName name="product_reference">data_transaction[Product_reference]</definedName>
    <definedName name="Purchase" localSheetId="8">[1]!Product_List[Purchase_Priceper_Unit]</definedName>
    <definedName name="Purchase">Product_List[Purchase_Priceper_Unit]</definedName>
    <definedName name="purchase_price" localSheetId="8">[1]!Product_List[Purchase_Priceper_Unit]</definedName>
    <definedName name="purchase_price">Product_List[Purchase_Priceper_Unit]</definedName>
    <definedName name="purchaseprice" localSheetId="8">[1]!Product_List[Purchase_Priceper_Unit]</definedName>
    <definedName name="purchaseprice">Product_List[Purchase_Priceper_Unit]</definedName>
    <definedName name="soldprice" localSheetId="8">[1]!Product_List[[#All],[Sold_Pricepe_Unit]]</definedName>
    <definedName name="soldprice">Product_List[[#All],[Sold_Pricepe_Unit]]</definedName>
    <definedName name="solver_adj" localSheetId="9" hidden="1">'Optimization&amp;Scenarios_Ana'!$B$34:$D$34</definedName>
    <definedName name="solver_cvg" localSheetId="9" hidden="1">"""""""""""""""""""""""""""""""""""""""""""""""""""""""""""""""""""""""""""""""""""""""""""""""""""""""""""""""""""""""""""""""0.0001"""""""""""""""""""""""""""""""""""""""""""""""""""""""""""""""""""""""""""""""""""""""""""""""""""""""""""""""""""""""""""""""</definedName>
    <definedName name="solver_drv" localSheetId="9" hidden="1">1</definedName>
    <definedName name="solver_eng" localSheetId="8" hidden="1">1</definedName>
    <definedName name="solver_eng" localSheetId="9" hidden="1">2</definedName>
    <definedName name="solver_eng" localSheetId="3" hidden="1">1</definedName>
    <definedName name="solver_itr" localSheetId="9" hidden="1">2147483647</definedName>
    <definedName name="solver_lhs1" localSheetId="9" hidden="1">'Optimization&amp;Scenarios_Ana'!$B$39</definedName>
    <definedName name="solver_lhs2" localSheetId="9" hidden="1">'Optimization&amp;Scenarios_Ana'!$B$40</definedName>
    <definedName name="solver_lhs3" localSheetId="9" hidden="1">'Optimization&amp;Scenarios_Ana'!$B$41</definedName>
    <definedName name="solver_lhs4" localSheetId="9" hidden="1">'Optimization&amp;Scenarios_Ana'!$B$42</definedName>
    <definedName name="solver_lin" localSheetId="8" hidden="1">2</definedName>
    <definedName name="solver_lin" localSheetId="9" hidden="1">1</definedName>
    <definedName name="solver_mip" localSheetId="9" hidden="1">2147483647</definedName>
    <definedName name="solver_mni" localSheetId="9" hidden="1">30</definedName>
    <definedName name="solver_mrt" localSheetId="9" hidden="1">"""""""""""""""""""""""""""""""""""""""""""""""""""""""""""""""""""""""""""""""""""""""""""""""""""""""""""""""""""""""""""""""0.075"""""""""""""""""""""""""""""""""""""""""""""""""""""""""""""""""""""""""""""""""""""""""""""""""""""""""""""""""""""""""""""""</definedName>
    <definedName name="solver_msl" localSheetId="9" hidden="1">2</definedName>
    <definedName name="solver_neg" localSheetId="8" hidden="1">1</definedName>
    <definedName name="solver_neg" localSheetId="9" hidden="1">1</definedName>
    <definedName name="solver_neg" localSheetId="3" hidden="1">1</definedName>
    <definedName name="solver_nod" localSheetId="9" hidden="1">2147483647</definedName>
    <definedName name="solver_num" localSheetId="8" hidden="1">0</definedName>
    <definedName name="solver_num" localSheetId="9" hidden="1">4</definedName>
    <definedName name="solver_num" localSheetId="3" hidden="1">0</definedName>
    <definedName name="solver_opt" localSheetId="8" hidden="1">Dashboard!$L$18</definedName>
    <definedName name="solver_opt" localSheetId="9" hidden="1">'Optimization&amp;Scenarios_Ana'!$B$44</definedName>
    <definedName name="solver_opt" localSheetId="3" hidden="1">Partners!$C$3</definedName>
    <definedName name="solver_pre" localSheetId="9" hidden="1">"""""""""""""""""""""""""""""""""""""""""""""""""""""""""""""""""""""""""""""""""""""""""""""""""""""""""""""""""""""""""""""""0.000001"""""""""""""""""""""""""""""""""""""""""""""""""""""""""""""""""""""""""""""""""""""""""""""""""""""""""""""""""""""""""""""""</definedName>
    <definedName name="solver_rbv" localSheetId="9" hidden="1">1</definedName>
    <definedName name="solver_rel1" localSheetId="9" hidden="1">2</definedName>
    <definedName name="solver_rel2" localSheetId="9" hidden="1">1</definedName>
    <definedName name="solver_rel3" localSheetId="9" hidden="1">1</definedName>
    <definedName name="solver_rel4" localSheetId="9" hidden="1">1</definedName>
    <definedName name="solver_rhs1" localSheetId="9" hidden="1">'Optimization&amp;Scenarios_Ana'!$D$39</definedName>
    <definedName name="solver_rhs2" localSheetId="9" hidden="1">'Optimization&amp;Scenarios_Ana'!$D$40</definedName>
    <definedName name="solver_rhs3" localSheetId="9" hidden="1">'Optimization&amp;Scenarios_Ana'!$D$41</definedName>
    <definedName name="solver_rhs4" localSheetId="9" hidden="1">'Optimization&amp;Scenarios_Ana'!$D$42</definedName>
    <definedName name="solver_rlx" localSheetId="9" hidden="1">2</definedName>
    <definedName name="solver_rsd" localSheetId="9" hidden="1">0</definedName>
    <definedName name="solver_scl" localSheetId="9" hidden="1">1</definedName>
    <definedName name="solver_sho" localSheetId="9" hidden="1">2</definedName>
    <definedName name="solver_ssz" localSheetId="9" hidden="1">100</definedName>
    <definedName name="solver_tim" localSheetId="9" hidden="1">2147483647</definedName>
    <definedName name="solver_tol" localSheetId="9" hidden="1">0.01</definedName>
    <definedName name="solver_typ" localSheetId="8" hidden="1">1</definedName>
    <definedName name="solver_typ" localSheetId="9" hidden="1">2</definedName>
    <definedName name="solver_typ" localSheetId="3" hidden="1">1</definedName>
    <definedName name="solver_val" localSheetId="8" hidden="1">0</definedName>
    <definedName name="solver_val" localSheetId="9" hidden="1">600</definedName>
    <definedName name="solver_val" localSheetId="3" hidden="1">0</definedName>
    <definedName name="solver_ver" localSheetId="8" hidden="1">2</definedName>
    <definedName name="solver_ver" localSheetId="9" hidden="1">3</definedName>
    <definedName name="solver_ver" localSheetId="3" hidden="1">3</definedName>
    <definedName name="Supplier1" localSheetId="8">'[1]Optimization&amp;Scenarios_Ana'!$B$48</definedName>
    <definedName name="Supplier1">'Optimization&amp;Scenarios_Ana'!$B$48</definedName>
    <definedName name="Supplier2">'Optimization&amp;Scenarios_Ana'!$C$48</definedName>
    <definedName name="Supplier3">'Optimization&amp;Scenarios_Ana'!$D$49</definedName>
    <definedName name="SupplierPrice1" localSheetId="8">'[1]Optimization&amp;Scenarios_Ana'!#REF!</definedName>
    <definedName name="SupplierPrice1">'Optimization&amp;Scenarios_Ana'!#REF!</definedName>
    <definedName name="SupplierPrice2">'Optimization&amp;Scenarios_Ana'!$C$49</definedName>
    <definedName name="SupplierPrice3" localSheetId="8">'[1]Optimization&amp;Scenarios_Ana'!#REF!</definedName>
    <definedName name="SupplierPrice3">'Optimization&amp;Scenarios_Ana'!#REF!</definedName>
    <definedName name="Suppliers">'Optimization&amp;Scenarios_Ana'!$B$48</definedName>
    <definedName name="Transaction_data" localSheetId="8">[1]!data_transaction[#Data]</definedName>
    <definedName name="Transaction_data">data_transaction[]</definedName>
  </definedNames>
  <calcPr calcId="191029"/>
  <pivotCaches>
    <pivotCache cacheId="0"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 i="3" l="1"/>
  <c r="C21" i="5"/>
  <c r="A2" i="10"/>
  <c r="A3" i="10"/>
  <c r="A4" i="10"/>
  <c r="A5" i="10"/>
  <c r="A6" i="10"/>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4" i="15"/>
  <c r="F9" i="4"/>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4"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88" i="15"/>
  <c r="J5" i="15"/>
  <c r="J6" i="15"/>
  <c r="J7" i="15"/>
  <c r="J8" i="15"/>
  <c r="J9" i="15"/>
  <c r="J10" i="15"/>
  <c r="J11" i="15"/>
  <c r="J12" i="15"/>
  <c r="J13" i="15"/>
  <c r="J14" i="15"/>
  <c r="J15" i="15"/>
  <c r="J16" i="15"/>
  <c r="J17" i="15"/>
  <c r="J18" i="15"/>
  <c r="J19" i="15"/>
  <c r="J20" i="15"/>
  <c r="J21" i="15"/>
  <c r="J22" i="15"/>
  <c r="J23" i="15"/>
  <c r="J24" i="15"/>
  <c r="J25" i="15"/>
  <c r="J26" i="15"/>
  <c r="J4" i="15"/>
  <c r="C29" i="5" l="1"/>
  <c r="B65" i="8" l="1"/>
  <c r="B50" i="8" l="1"/>
  <c r="I2" i="4"/>
  <c r="E2" i="1"/>
  <c r="E3" i="1"/>
  <c r="E4" i="1"/>
  <c r="E5" i="1"/>
  <c r="E6" i="1"/>
  <c r="E7" i="1"/>
  <c r="E8" i="1"/>
  <c r="E9" i="1"/>
  <c r="E10" i="1"/>
  <c r="E11" i="1"/>
  <c r="E12" i="1"/>
  <c r="E13" i="1"/>
  <c r="E14" i="1"/>
  <c r="E15" i="1"/>
  <c r="E16" i="1"/>
  <c r="E17" i="1"/>
  <c r="E18" i="1"/>
  <c r="E19" i="1"/>
  <c r="E20" i="1"/>
  <c r="E21" i="1"/>
  <c r="C15" i="6"/>
  <c r="C2" i="10"/>
  <c r="C3" i="10"/>
  <c r="C4" i="10"/>
  <c r="C5" i="10"/>
  <c r="C6" i="10"/>
  <c r="B44" i="8" l="1"/>
  <c r="B42" i="8"/>
  <c r="B41" i="8"/>
  <c r="B40" i="8"/>
  <c r="B39" i="8"/>
  <c r="K7" i="9"/>
  <c r="K6" i="9"/>
  <c r="K5" i="9"/>
  <c r="K4" i="9"/>
  <c r="K3" i="9"/>
  <c r="K2" i="9"/>
  <c r="I15" i="4"/>
  <c r="J15" i="4" s="1"/>
  <c r="I53" i="4"/>
  <c r="J53" i="4" s="1"/>
  <c r="I67" i="4"/>
  <c r="J67" i="4" s="1"/>
  <c r="I73" i="4"/>
  <c r="J73" i="4" s="1"/>
  <c r="I79" i="4"/>
  <c r="J79" i="4" s="1"/>
  <c r="I19" i="4"/>
  <c r="J19" i="4" s="1"/>
  <c r="I25" i="4"/>
  <c r="J25" i="4" s="1"/>
  <c r="I5" i="4"/>
  <c r="J5" i="4" s="1"/>
  <c r="I32" i="4"/>
  <c r="J32" i="4" s="1"/>
  <c r="I39" i="4"/>
  <c r="J39" i="4" s="1"/>
  <c r="I43" i="4"/>
  <c r="J43" i="4" s="1"/>
  <c r="I12" i="4"/>
  <c r="J12" i="4" s="1"/>
  <c r="I57" i="4"/>
  <c r="J57" i="4" s="1"/>
  <c r="I60" i="4"/>
  <c r="J60" i="4" s="1"/>
  <c r="I63" i="4"/>
  <c r="J63" i="4" s="1"/>
  <c r="I46" i="4"/>
  <c r="J46" i="4" s="1"/>
  <c r="I48" i="4"/>
  <c r="J48" i="4" s="1"/>
  <c r="I65" i="4"/>
  <c r="J65" i="4" s="1"/>
  <c r="J2" i="4"/>
  <c r="I50" i="4"/>
  <c r="J50" i="4" s="1"/>
  <c r="I16" i="4"/>
  <c r="J16" i="4" s="1"/>
  <c r="I54" i="4"/>
  <c r="J54" i="4" s="1"/>
  <c r="I68" i="4"/>
  <c r="J68" i="4" s="1"/>
  <c r="I74" i="4"/>
  <c r="J74" i="4" s="1"/>
  <c r="I80" i="4"/>
  <c r="J80" i="4" s="1"/>
  <c r="I20" i="4"/>
  <c r="J20" i="4" s="1"/>
  <c r="I26" i="4"/>
  <c r="J26" i="4" s="1"/>
  <c r="I6" i="4"/>
  <c r="J6" i="4" s="1"/>
  <c r="I33" i="4"/>
  <c r="J33" i="4" s="1"/>
  <c r="I40" i="4"/>
  <c r="J40" i="4" s="1"/>
  <c r="I44" i="4"/>
  <c r="J44" i="4" s="1"/>
  <c r="I13" i="4"/>
  <c r="J13" i="4" s="1"/>
  <c r="I58" i="4"/>
  <c r="J58" i="4" s="1"/>
  <c r="I61" i="4"/>
  <c r="J61" i="4" s="1"/>
  <c r="I64" i="4"/>
  <c r="J64" i="4" s="1"/>
  <c r="I3" i="4"/>
  <c r="J3" i="4" s="1"/>
  <c r="I51" i="4"/>
  <c r="J51" i="4" s="1"/>
  <c r="I17" i="4"/>
  <c r="J17" i="4" s="1"/>
  <c r="I55" i="4"/>
  <c r="J55" i="4" s="1"/>
  <c r="I69" i="4"/>
  <c r="J69" i="4" s="1"/>
  <c r="I75" i="4"/>
  <c r="J75" i="4" s="1"/>
  <c r="I81" i="4"/>
  <c r="J81" i="4" s="1"/>
  <c r="I21" i="4"/>
  <c r="J21" i="4" s="1"/>
  <c r="I27" i="4"/>
  <c r="J27" i="4" s="1"/>
  <c r="I7" i="4"/>
  <c r="J7" i="4" s="1"/>
  <c r="I34" i="4"/>
  <c r="J34" i="4" s="1"/>
  <c r="I41" i="4"/>
  <c r="J41" i="4" s="1"/>
  <c r="I28" i="4"/>
  <c r="J28" i="4" s="1"/>
  <c r="I8" i="4"/>
  <c r="J8" i="4" s="1"/>
  <c r="I47" i="4"/>
  <c r="J47" i="4" s="1"/>
  <c r="I49" i="4"/>
  <c r="J49" i="4" s="1"/>
  <c r="I66" i="4"/>
  <c r="J66" i="4" s="1"/>
  <c r="I4" i="4"/>
  <c r="J4" i="4" s="1"/>
  <c r="I52" i="4"/>
  <c r="J52" i="4" s="1"/>
  <c r="I18" i="4"/>
  <c r="J18" i="4" s="1"/>
  <c r="I56" i="4"/>
  <c r="J56" i="4" s="1"/>
  <c r="I70" i="4"/>
  <c r="J70" i="4" s="1"/>
  <c r="I76" i="4"/>
  <c r="J76" i="4" s="1"/>
  <c r="I82" i="4"/>
  <c r="J82" i="4" s="1"/>
  <c r="I22" i="4"/>
  <c r="J22" i="4" s="1"/>
  <c r="I29" i="4"/>
  <c r="J29" i="4" s="1"/>
  <c r="I9" i="4"/>
  <c r="J9" i="4" s="1"/>
  <c r="I35" i="4"/>
  <c r="J35" i="4" s="1"/>
  <c r="I71" i="4"/>
  <c r="J71" i="4" s="1"/>
  <c r="I77" i="4"/>
  <c r="J77" i="4" s="1"/>
  <c r="I83" i="4"/>
  <c r="J83" i="4" s="1"/>
  <c r="I23" i="4"/>
  <c r="J23" i="4" s="1"/>
  <c r="I30" i="4"/>
  <c r="J30" i="4" s="1"/>
  <c r="I10" i="4"/>
  <c r="J10" i="4" s="1"/>
  <c r="I36" i="4"/>
  <c r="J36" i="4" s="1"/>
  <c r="I72" i="4"/>
  <c r="J72" i="4" s="1"/>
  <c r="I78" i="4"/>
  <c r="J78" i="4" s="1"/>
  <c r="I84" i="4"/>
  <c r="J84" i="4" s="1"/>
  <c r="I24" i="4"/>
  <c r="J24" i="4" s="1"/>
  <c r="I31" i="4"/>
  <c r="J31" i="4" s="1"/>
  <c r="I11" i="4"/>
  <c r="J11" i="4" s="1"/>
  <c r="I37" i="4"/>
  <c r="J37" i="4" s="1"/>
  <c r="I38" i="4"/>
  <c r="J38" i="4" s="1"/>
  <c r="I42" i="4"/>
  <c r="J42" i="4" s="1"/>
  <c r="I45" i="4"/>
  <c r="J45" i="4" s="1"/>
  <c r="I14" i="4"/>
  <c r="J14" i="4" s="1"/>
  <c r="I59" i="4"/>
  <c r="J59" i="4" s="1"/>
  <c r="I62" i="4"/>
  <c r="J62" i="4" s="1"/>
  <c r="F15" i="4" l="1"/>
  <c r="F53" i="4"/>
  <c r="F67" i="4"/>
  <c r="F73" i="4"/>
  <c r="F79" i="4"/>
  <c r="F19" i="4"/>
  <c r="F25" i="4"/>
  <c r="F5" i="4"/>
  <c r="F32" i="4"/>
  <c r="F39" i="4"/>
  <c r="F43" i="4"/>
  <c r="F12" i="4"/>
  <c r="F57" i="4"/>
  <c r="F60" i="4"/>
  <c r="F63" i="4"/>
  <c r="F46" i="4"/>
  <c r="F48" i="4"/>
  <c r="F65" i="4"/>
  <c r="F2" i="4"/>
  <c r="F50" i="4"/>
  <c r="F16" i="4"/>
  <c r="F54" i="4"/>
  <c r="F68" i="4"/>
  <c r="F74" i="4"/>
  <c r="F80" i="4"/>
  <c r="F20" i="4"/>
  <c r="F26" i="4"/>
  <c r="F6" i="4"/>
  <c r="F33" i="4"/>
  <c r="F40" i="4"/>
  <c r="F44" i="4"/>
  <c r="F13" i="4"/>
  <c r="F58" i="4"/>
  <c r="F61" i="4"/>
  <c r="F64" i="4"/>
  <c r="F3" i="4"/>
  <c r="F51" i="4"/>
  <c r="F17" i="4"/>
  <c r="F55" i="4"/>
  <c r="F69" i="4"/>
  <c r="F75" i="4"/>
  <c r="F81" i="4"/>
  <c r="F21" i="4"/>
  <c r="F27" i="4"/>
  <c r="F7" i="4"/>
  <c r="F34" i="4"/>
  <c r="F41" i="4"/>
  <c r="F28" i="4"/>
  <c r="F8" i="4"/>
  <c r="F47" i="4"/>
  <c r="F49" i="4"/>
  <c r="F66" i="4"/>
  <c r="F4" i="4"/>
  <c r="F52" i="4"/>
  <c r="F18" i="4"/>
  <c r="F56" i="4"/>
  <c r="F70" i="4"/>
  <c r="F76" i="4"/>
  <c r="F82" i="4"/>
  <c r="F22" i="4"/>
  <c r="F29" i="4"/>
  <c r="F35" i="4"/>
  <c r="F71" i="4"/>
  <c r="F77" i="4"/>
  <c r="F83" i="4"/>
  <c r="F23" i="4"/>
  <c r="F30" i="4"/>
  <c r="F10" i="4"/>
  <c r="F36" i="4"/>
  <c r="F72" i="4"/>
  <c r="F78" i="4"/>
  <c r="F84" i="4"/>
  <c r="F24" i="4"/>
  <c r="F31" i="4"/>
  <c r="F11" i="4"/>
  <c r="F37" i="4"/>
  <c r="F38" i="4"/>
  <c r="F42" i="4"/>
  <c r="F45" i="4"/>
  <c r="F14" i="4"/>
  <c r="F59" i="4"/>
  <c r="F62" i="4"/>
  <c r="D15" i="4"/>
  <c r="D53" i="4"/>
  <c r="D67" i="4"/>
  <c r="D73" i="4"/>
  <c r="D79" i="4"/>
  <c r="D19" i="4"/>
  <c r="D25" i="4"/>
  <c r="D5" i="4"/>
  <c r="D32" i="4"/>
  <c r="D39" i="4"/>
  <c r="D43" i="4"/>
  <c r="D12" i="4"/>
  <c r="D57" i="4"/>
  <c r="D60" i="4"/>
  <c r="D63" i="4"/>
  <c r="D46" i="4"/>
  <c r="D48" i="4"/>
  <c r="D65" i="4"/>
  <c r="D2" i="4"/>
  <c r="D50" i="4"/>
  <c r="D16" i="4"/>
  <c r="D54" i="4"/>
  <c r="D68" i="4"/>
  <c r="D74" i="4"/>
  <c r="D80" i="4"/>
  <c r="D20" i="4"/>
  <c r="D26" i="4"/>
  <c r="D6" i="4"/>
  <c r="D33" i="4"/>
  <c r="D40" i="4"/>
  <c r="D44" i="4"/>
  <c r="D13" i="4"/>
  <c r="D58" i="4"/>
  <c r="D61" i="4"/>
  <c r="D64" i="4"/>
  <c r="D3" i="4"/>
  <c r="D51" i="4"/>
  <c r="D17" i="4"/>
  <c r="D55" i="4"/>
  <c r="D69" i="4"/>
  <c r="D75" i="4"/>
  <c r="D81" i="4"/>
  <c r="D21" i="4"/>
  <c r="D27" i="4"/>
  <c r="D7" i="4"/>
  <c r="D34" i="4"/>
  <c r="D41" i="4"/>
  <c r="D28" i="4"/>
  <c r="D8" i="4"/>
  <c r="D47" i="4"/>
  <c r="D49" i="4"/>
  <c r="D66" i="4"/>
  <c r="D4" i="4"/>
  <c r="D52" i="4"/>
  <c r="D18" i="4"/>
  <c r="D56" i="4"/>
  <c r="D70" i="4"/>
  <c r="D76" i="4"/>
  <c r="D82" i="4"/>
  <c r="D22" i="4"/>
  <c r="D29" i="4"/>
  <c r="D9" i="4"/>
  <c r="D35" i="4"/>
  <c r="D71" i="4"/>
  <c r="D77" i="4"/>
  <c r="D83" i="4"/>
  <c r="D23" i="4"/>
  <c r="D30" i="4"/>
  <c r="D10" i="4"/>
  <c r="D36" i="4"/>
  <c r="D72" i="4"/>
  <c r="D78" i="4"/>
  <c r="D84" i="4"/>
  <c r="D24" i="4"/>
  <c r="D31" i="4"/>
  <c r="D11" i="4"/>
  <c r="D37" i="4"/>
  <c r="D38" i="4"/>
  <c r="D42" i="4"/>
  <c r="D45" i="4"/>
  <c r="D14" i="4"/>
  <c r="D59" i="4"/>
  <c r="D62" i="4"/>
  <c r="A17" i="8" a="1"/>
  <c r="A17" i="8" s="1"/>
  <c r="B3" i="10"/>
  <c r="B4" i="10"/>
  <c r="B5" i="10"/>
  <c r="B6" i="10"/>
  <c r="B2" i="10"/>
  <c r="C2" i="6"/>
  <c r="C3" i="6"/>
  <c r="C4" i="6"/>
  <c r="C5" i="6"/>
  <c r="C6" i="6"/>
  <c r="C7" i="6"/>
  <c r="C8" i="6"/>
  <c r="C9" i="6"/>
  <c r="C10" i="6"/>
  <c r="C11" i="6"/>
  <c r="C12" i="6"/>
  <c r="C13" i="6"/>
  <c r="C14" i="6"/>
  <c r="A2" i="8" l="1" a="1"/>
  <c r="A2" i="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7F3DF32-2765-48AD-AF6E-2D9A01ED1F7E}" keepAlive="1" name="Query - suppliers_&amp;_clients (1)" description="Connection to the 'suppliers_&amp;_clients (1)' query in the workbook." type="5" refreshedVersion="8" background="1" saveData="1">
    <dbPr connection="Provider=Microsoft.Mashup.OleDb.1;Data Source=$Workbook$;Location=&quot;suppliers_&amp;_clients (1)&quot;;Extended Properties=&quot;&quot;" command="SELECT * FROM [suppliers_&amp;_clients (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<sst xmlns="http://schemas.openxmlformats.org/spreadsheetml/2006/main" count="1313" uniqueCount="239">
  <si>
    <t xml:space="preserve"> Transaction Date</t>
  </si>
  <si>
    <t>Order number</t>
  </si>
  <si>
    <t>Product_reference</t>
  </si>
  <si>
    <t>Category</t>
  </si>
  <si>
    <t>City/Region</t>
  </si>
  <si>
    <t>Transaction Type</t>
  </si>
  <si>
    <t xml:space="preserve"> Transaction Quantity </t>
  </si>
  <si>
    <t>Unit Price</t>
  </si>
  <si>
    <t>Total Value (Quantity on hand*Unit price)</t>
  </si>
  <si>
    <t>Cdme 0123</t>
  </si>
  <si>
    <t>025-B1</t>
  </si>
  <si>
    <t>D O'Brien</t>
  </si>
  <si>
    <t>Purchase</t>
  </si>
  <si>
    <t>Cdme 0114</t>
  </si>
  <si>
    <t>025-F2</t>
  </si>
  <si>
    <t>W Montgomery</t>
  </si>
  <si>
    <t>Sale</t>
  </si>
  <si>
    <t>Cdme 0156</t>
  </si>
  <si>
    <t>025-B3</t>
  </si>
  <si>
    <t>A Lewis</t>
  </si>
  <si>
    <t>Cdme 0564</t>
  </si>
  <si>
    <t>025-F4</t>
  </si>
  <si>
    <t>CDE-010118</t>
  </si>
  <si>
    <t>025-H5</t>
  </si>
  <si>
    <t>CDE-020218</t>
  </si>
  <si>
    <t>025-H6</t>
  </si>
  <si>
    <t>CDE-040218</t>
  </si>
  <si>
    <t>025-H7</t>
  </si>
  <si>
    <t>CDE-050218</t>
  </si>
  <si>
    <t>025-B8</t>
  </si>
  <si>
    <t>T Grant</t>
  </si>
  <si>
    <t>CDE-060218</t>
  </si>
  <si>
    <t>025-B9</t>
  </si>
  <si>
    <t>CDE-070218</t>
  </si>
  <si>
    <t>025-B10</t>
  </si>
  <si>
    <t>Z Depot</t>
  </si>
  <si>
    <t>CDE-110218</t>
  </si>
  <si>
    <t>025-F11</t>
  </si>
  <si>
    <t>CDE-150218</t>
  </si>
  <si>
    <t>025-F12</t>
  </si>
  <si>
    <t>CDE-160218</t>
  </si>
  <si>
    <t>025-F13</t>
  </si>
  <si>
    <t>CDE-170218</t>
  </si>
  <si>
    <t>025-B14</t>
  </si>
  <si>
    <t>CDE-180218</t>
  </si>
  <si>
    <t>025-H15</t>
  </si>
  <si>
    <t>L Parker</t>
  </si>
  <si>
    <t>CDE-190218</t>
  </si>
  <si>
    <t>025-H16</t>
  </si>
  <si>
    <t>CDE-020318</t>
  </si>
  <si>
    <t>025-H17</t>
  </si>
  <si>
    <t>CDE-040318</t>
  </si>
  <si>
    <t>025-F18</t>
  </si>
  <si>
    <t>CDE-060318</t>
  </si>
  <si>
    <t>025-F19</t>
  </si>
  <si>
    <t>CDE-070318</t>
  </si>
  <si>
    <t>025-H20</t>
  </si>
  <si>
    <t>CDE-100318</t>
  </si>
  <si>
    <t>CDE-010418</t>
  </si>
  <si>
    <t>CDE-020418</t>
  </si>
  <si>
    <t>CDE-040418</t>
  </si>
  <si>
    <t>N Cowell</t>
  </si>
  <si>
    <t>CDE-050418</t>
  </si>
  <si>
    <t>CDE-060418</t>
  </si>
  <si>
    <t>CDE-070418</t>
  </si>
  <si>
    <t>CDE-110418</t>
  </si>
  <si>
    <t>A Gainsford</t>
  </si>
  <si>
    <t>CDE-150418</t>
  </si>
  <si>
    <t>CDE-160418</t>
  </si>
  <si>
    <t>CDE-170418</t>
  </si>
  <si>
    <t>CDE-180418</t>
  </si>
  <si>
    <t>CDE-190418</t>
  </si>
  <si>
    <t>P Hughes</t>
  </si>
  <si>
    <t>CDE-020518</t>
  </si>
  <si>
    <t>CDE-040518</t>
  </si>
  <si>
    <t>CDE-060518</t>
  </si>
  <si>
    <t>CDE-070518</t>
  </si>
  <si>
    <t>CDE-100518</t>
  </si>
  <si>
    <t>CDE-110518</t>
  </si>
  <si>
    <t>CDE-120518</t>
  </si>
  <si>
    <t>CDE-130518</t>
  </si>
  <si>
    <t>CDE-140518</t>
  </si>
  <si>
    <t>CDE-150518</t>
  </si>
  <si>
    <t>CDE-160518</t>
  </si>
  <si>
    <t>CDE-170518</t>
  </si>
  <si>
    <t>CDE-180518</t>
  </si>
  <si>
    <t>CDE-190518</t>
  </si>
  <si>
    <t>A ford</t>
  </si>
  <si>
    <t>CDE-200518</t>
  </si>
  <si>
    <t>CDE-210518</t>
  </si>
  <si>
    <t>CDE-220518</t>
  </si>
  <si>
    <t>CDE-230518</t>
  </si>
  <si>
    <t>CDE-230519</t>
  </si>
  <si>
    <t>CDE-230520</t>
  </si>
  <si>
    <t>CDE-230521</t>
  </si>
  <si>
    <t>CDE-230522</t>
  </si>
  <si>
    <t>CDE-230523</t>
  </si>
  <si>
    <t>CDE-230524</t>
  </si>
  <si>
    <t>CDE-230525</t>
  </si>
  <si>
    <t>CDE-230526</t>
  </si>
  <si>
    <t>CDE-230527</t>
  </si>
  <si>
    <t>CDE-230528</t>
  </si>
  <si>
    <t>CDE-230529</t>
  </si>
  <si>
    <t>CDE-230530</t>
  </si>
  <si>
    <t>CDE-230531</t>
  </si>
  <si>
    <t>N Zoy</t>
  </si>
  <si>
    <t>CDE-230532</t>
  </si>
  <si>
    <t>CDE-230533</t>
  </si>
  <si>
    <t>CDE-230534</t>
  </si>
  <si>
    <t>CDE-230535</t>
  </si>
  <si>
    <t>CDE-230536</t>
  </si>
  <si>
    <t>CDE-230537</t>
  </si>
  <si>
    <t>CDE-230538</t>
  </si>
  <si>
    <t>CDE-230539</t>
  </si>
  <si>
    <t>CDE-230540</t>
  </si>
  <si>
    <t>CDE-230541</t>
  </si>
  <si>
    <t>CDE-230542</t>
  </si>
  <si>
    <t>CDE-230543</t>
  </si>
  <si>
    <t>CDE-230544</t>
  </si>
  <si>
    <t>CDE-230545</t>
  </si>
  <si>
    <t>E Symington</t>
  </si>
  <si>
    <t>CDE-230546</t>
  </si>
  <si>
    <t>CDE-230547</t>
  </si>
  <si>
    <t>CDE-230548</t>
  </si>
  <si>
    <t>CDE-230549</t>
  </si>
  <si>
    <t>CDE-230550</t>
  </si>
  <si>
    <t>CDE-230551</t>
  </si>
  <si>
    <t>CDE-230552</t>
  </si>
  <si>
    <t>Initial_stocks</t>
  </si>
  <si>
    <t>Safety_stock</t>
  </si>
  <si>
    <t>Alert_stock</t>
  </si>
  <si>
    <t>Purchase_Priceper_Unit</t>
  </si>
  <si>
    <t>Sold_Pricepe_Unit</t>
  </si>
  <si>
    <t xml:space="preserve">Body </t>
  </si>
  <si>
    <t>Face</t>
  </si>
  <si>
    <t>Hair</t>
  </si>
  <si>
    <t xml:space="preserve">Quantity on hand = (initial stocks + total purchase quantity - total sale quantity) </t>
  </si>
  <si>
    <t>Partners / Supplier Name / Customer Name</t>
  </si>
  <si>
    <t xml:space="preserve">The total " purchase"  transaction Quantity </t>
  </si>
  <si>
    <t>Calculate :</t>
  </si>
  <si>
    <t xml:space="preserve">The maximum"Transaction Quantity" done by W Montgomery  </t>
  </si>
  <si>
    <t>The average of  "Transaction Quantity" done by  D O'Brien</t>
  </si>
  <si>
    <t xml:space="preserve">The number of times sales exceed 600 items </t>
  </si>
  <si>
    <t>The worst sales value in 2020</t>
  </si>
  <si>
    <t>The best purchase value in 2019</t>
  </si>
  <si>
    <t>Partners</t>
  </si>
  <si>
    <t>Internationl</t>
  </si>
  <si>
    <t>Local</t>
  </si>
  <si>
    <t xml:space="preserve">Bordeaux </t>
  </si>
  <si>
    <t>Paris</t>
  </si>
  <si>
    <t>Lille</t>
  </si>
  <si>
    <t>K Shaw</t>
  </si>
  <si>
    <t>Marseille</t>
  </si>
  <si>
    <t/>
  </si>
  <si>
    <t>Email</t>
  </si>
  <si>
    <t>First Name</t>
  </si>
  <si>
    <t>Last Name</t>
  </si>
  <si>
    <t>daurient</t>
  </si>
  <si>
    <t>dumiot</t>
  </si>
  <si>
    <t>LENA</t>
  </si>
  <si>
    <t>HAMID</t>
  </si>
  <si>
    <t>MATHILDE</t>
  </si>
  <si>
    <t>croatti</t>
  </si>
  <si>
    <t>MARC</t>
  </si>
  <si>
    <t>brochard</t>
  </si>
  <si>
    <t>CAMILLE</t>
  </si>
  <si>
    <t>guimard</t>
  </si>
  <si>
    <t>Last Name in UPPER letters</t>
  </si>
  <si>
    <t>First Name in lower letters</t>
  </si>
  <si>
    <t>product_reference</t>
  </si>
  <si>
    <t>Purchase Price per Unit</t>
  </si>
  <si>
    <t>Supplier capacity</t>
  </si>
  <si>
    <t>Suppliers</t>
  </si>
  <si>
    <t>TABLE  WITH TRANSPOSE FUNCTION</t>
  </si>
  <si>
    <t>Data</t>
  </si>
  <si>
    <t>Constraints</t>
  </si>
  <si>
    <t>&lt;=</t>
  </si>
  <si>
    <t>Objective function</t>
  </si>
  <si>
    <t>Decision variables (Quantities buy)</t>
  </si>
  <si>
    <t>=</t>
  </si>
  <si>
    <t>Scenario 1 : Cosmetic 11 purchase 200 items from each supplier</t>
  </si>
  <si>
    <t>Scenario 2 : Cosmetic 11 purchase 600 items from local supplier  with 10,7 unit price</t>
  </si>
  <si>
    <t>Products sold</t>
  </si>
  <si>
    <t xml:space="preserve">Costs </t>
  </si>
  <si>
    <t>Price per unit</t>
  </si>
  <si>
    <t>FORM IN QUICK ACCESS TOOLBAR</t>
  </si>
  <si>
    <t>Transaction Date</t>
  </si>
  <si>
    <t>Order Number</t>
  </si>
  <si>
    <t>Supplier Name/Customer Name</t>
  </si>
  <si>
    <t>Body</t>
  </si>
  <si>
    <t>HD</t>
  </si>
  <si>
    <t>Bordeaux</t>
  </si>
  <si>
    <t>FORM WITH DROP DOWN LIST</t>
  </si>
  <si>
    <t>Transaction Quantity</t>
  </si>
  <si>
    <t>HD_customer</t>
  </si>
  <si>
    <t>"""va ce completer automatiquement"""</t>
  </si>
  <si>
    <t>"va ce completer automatiquement"</t>
  </si>
  <si>
    <t>Supplier1</t>
  </si>
  <si>
    <t>PricePerUnit</t>
  </si>
  <si>
    <t>Scena1_supp1</t>
  </si>
  <si>
    <t>Created by Hamid Dumiot on 15/12/2022</t>
  </si>
  <si>
    <t>Scena1_supp2</t>
  </si>
  <si>
    <t>Scena1_supp3</t>
  </si>
  <si>
    <t>Scena2</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</si>
  <si>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</si>
  <si>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</si>
  <si>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</si>
  <si>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</si>
  <si>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</si>
  <si>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</si>
  <si>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</si>
  <si>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costs</t>
  </si>
  <si>
    <t>GOAL SEEK</t>
  </si>
  <si>
    <t>SCENARIO MANAGER</t>
  </si>
  <si>
    <t>purchase budget</t>
  </si>
  <si>
    <t>price per unit</t>
  </si>
  <si>
    <t>number of item</t>
  </si>
  <si>
    <t xml:space="preserve">Sum of  Transaction Quantity </t>
  </si>
  <si>
    <t>Column Labels</t>
  </si>
  <si>
    <t>Row Labels</t>
  </si>
  <si>
    <t>Grand Total</t>
  </si>
  <si>
    <t>2019</t>
  </si>
  <si>
    <t>Sep</t>
  </si>
  <si>
    <t>Oct</t>
  </si>
  <si>
    <t>Nov</t>
  </si>
  <si>
    <t>Dec</t>
  </si>
  <si>
    <t>2020</t>
  </si>
  <si>
    <t>Jan</t>
  </si>
  <si>
    <t>Feb</t>
  </si>
  <si>
    <t>Mar</t>
  </si>
  <si>
    <t>Apr</t>
  </si>
  <si>
    <t>May</t>
  </si>
  <si>
    <t>Jun</t>
  </si>
  <si>
    <t>Jul</t>
  </si>
  <si>
    <t>Aug</t>
  </si>
  <si>
    <t>Count of Order number</t>
  </si>
  <si>
    <t>(All)</t>
  </si>
  <si>
    <t>SOLVER TOOL</t>
  </si>
  <si>
    <t>CURRENT DATE AND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</si>
</sst>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30" x14ac:knownFonts="1">
    <font>
      <sz val="12"/>
      <color theme="1"/>
      <name val="Calibri"/>
      <family val="2"/>
      <scheme val="minor"/>
    </font>
    <font>
      <sz val="12"/>
      <color rgb="FF000000"/>
      <name val="Calibri"/>
      <family val="2"/>
    </font>
    <font>
      <sz val="12"/>
      <color rgb="FF000000"/>
      <name val="Calibri"/>
      <family val="2"/>
      <scheme val="minor"/>
    </font>
    <font>
      <u/>
      <sz val="12"/>
      <color theme="10"/>
      <name val="Calibri"/>
      <family val="2"/>
      <scheme val="minor"/>
    </font>
    <font>
      <sz val="11"/>
      <color theme="0"/>
      <name val="Calibri"/>
      <family val="2"/>
      <scheme val="minor"/>
    </font>
    <font>
      <sz val="14"/>
      <color theme="1"/>
      <name val="Calibri"/>
      <family val="2"/>
      <scheme val="minor"/>
    </font>
    <font>
      <b/>
      <sz val="14"/>
      <color theme="1"/>
      <name val="Calibri"/>
      <family val="2"/>
      <scheme val="minor"/>
    </font>
    <font>
      <sz val="12"/>
      <color theme="1"/>
      <name val="Calibri"/>
      <family val="2"/>
      <scheme val="minor"/>
    </font>
    <font>
      <b/>
      <sz val="16"/>
      <color rgb="FF000000"/>
      <name val="Calibri"/>
      <family val="2"/>
      <scheme val="minor"/>
    </font>
    <font>
      <b/>
      <sz val="20"/>
      <color theme="1"/>
      <name val="Calibri"/>
      <family val="2"/>
      <scheme val="minor"/>
    </font>
    <font>
      <sz val="20"/>
      <color theme="1"/>
      <name val="Calibri"/>
      <family val="2"/>
      <scheme val="minor"/>
    </font>
    <font>
      <b/>
      <sz val="20"/>
      <color theme="0"/>
      <name val="Calibri"/>
      <family val="2"/>
      <scheme val="minor"/>
    </font>
    <font>
      <sz val="20"/>
      <color rgb="FF000000"/>
      <name val="Calibri"/>
      <family val="2"/>
      <scheme val="minor"/>
    </font>
    <font>
      <b/>
      <sz val="20"/>
      <color rgb="FF000000"/>
      <name val="Calibri"/>
      <family val="2"/>
      <scheme val="minor"/>
    </font>
    <font>
      <b/>
      <sz val="20"/>
      <color rgb="FFC00000"/>
      <name val="Calibri"/>
      <family val="2"/>
      <scheme val="minor"/>
    </font>
    <font>
      <b/>
      <sz val="18"/>
      <color rgb="FFFFFFFF"/>
      <name val="Calibri"/>
      <family val="2"/>
    </font>
    <font>
      <sz val="18"/>
      <color rgb="FF000000"/>
      <name val="Calibri"/>
      <family val="2"/>
    </font>
    <font>
      <sz val="26"/>
      <color theme="1"/>
      <name val="Calibri"/>
      <family val="2"/>
      <scheme val="minor"/>
    </font>
    <font>
      <b/>
      <sz val="12"/>
      <color rgb="FFFFFFFF"/>
      <name val="Calibri"/>
      <family val="2"/>
      <scheme val="minor"/>
    </font>
    <font>
      <sz val="26"/>
      <color rgb="FFFFFFFF"/>
      <name val="Calibri"/>
      <family val="2"/>
      <scheme val="minor"/>
    </font>
    <font>
      <b/>
      <sz val="24"/>
      <color theme="1"/>
      <name val="Calibri"/>
      <family val="2"/>
      <scheme val="minor"/>
    </font>
    <font>
      <b/>
      <sz val="14"/>
      <color indexed="9"/>
      <name val="Calibri"/>
      <family val="2"/>
      <scheme val="minor"/>
    </font>
    <font>
      <b/>
      <sz val="12"/>
      <color indexed="8"/>
      <name val="Calibri"/>
      <family val="2"/>
      <scheme val="minor"/>
    </font>
    <font>
      <b/>
      <sz val="12"/>
      <color indexed="18"/>
      <name val="Calibri"/>
      <family val="2"/>
      <scheme val="minor"/>
    </font>
    <font>
      <sz val="11"/>
      <color indexed="9"/>
      <name val="Calibri"/>
      <family val="2"/>
      <scheme val="minor"/>
    </font>
    <font>
      <sz val="8"/>
      <color theme="1"/>
      <name val="Calibri"/>
      <family val="2"/>
      <scheme val="minor"/>
    </font>
    <font>
      <b/>
      <sz val="12"/>
      <color theme="0"/>
      <name val="Calibri"/>
      <family val="2"/>
      <scheme val="minor"/>
    </font>
    <font>
      <b/>
      <sz val="48"/>
      <color rgb="FF000000"/>
      <name val="Calibri"/>
      <family val="2"/>
    </font>
    <font>
      <b/>
      <sz val="28"/>
      <color rgb="FF000000"/>
      <name val="Calibri"/>
      <family val="2"/>
    </font>
    <font>
      <b/>
      <sz val="12"/>
      <color rgb="FFFF0000"/>
      <name val="Calibri"/>
      <family val="2"/>
      <scheme val="minor"/>
    </font>
  </fonts>
  <fills count="24">
    <fill>
      <patternFill patternType="none"/>
    </fill>
    <fill>
      <patternFill patternType="gray125"/>
    </fill>
    <fill>
      <patternFill patternType="solid">
        <fgColor rgb="FF339966"/>
        <bgColor indexed="64"/>
      </patternFill>
    </fill>
    <fill>
      <patternFill patternType="solid">
        <fgColor theme="4"/>
      </patternFill>
    </fill>
    <fill>
      <patternFill patternType="solid">
        <fgColor theme="4"/>
        <bgColor theme="4"/>
      </patternFill>
    </fill>
    <fill>
      <patternFill patternType="solid">
        <fgColor theme="4" tint="0.79998168889431442"/>
        <bgColor theme="4" tint="0.79998168889431442"/>
      </patternFill>
    </fill>
    <fill>
      <patternFill patternType="solid">
        <fgColor theme="4"/>
        <bgColor indexed="64"/>
      </patternFill>
    </fill>
    <fill>
      <patternFill patternType="solid">
        <fgColor theme="5"/>
        <bgColor indexed="64"/>
      </patternFill>
    </fill>
    <fill>
      <patternFill patternType="solid">
        <fgColor theme="5" tint="0.79998168889431442"/>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rgb="FFFF0000"/>
        <bgColor indexed="64"/>
      </patternFill>
    </fill>
    <fill>
      <patternFill patternType="solid">
        <fgColor rgb="FFEDA5B5"/>
        <bgColor indexed="64"/>
      </patternFill>
    </fill>
    <fill>
      <patternFill patternType="solid">
        <fgColor rgb="FF4472C4"/>
        <bgColor rgb="FF000000"/>
      </patternFill>
    </fill>
    <fill>
      <patternFill patternType="solid">
        <fgColor rgb="FFD9E1F2"/>
        <bgColor rgb="FFD9E1F2"/>
      </patternFill>
    </fill>
    <fill>
      <patternFill patternType="solid">
        <fgColor theme="2"/>
        <bgColor indexed="64"/>
      </patternFill>
    </fill>
    <fill>
      <patternFill patternType="solid">
        <fgColor theme="9"/>
        <bgColor indexed="64"/>
      </patternFill>
    </fill>
    <fill>
      <patternFill patternType="solid">
        <fgColor theme="0"/>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theme="8"/>
        <bgColor indexed="64"/>
      </patternFill>
    </fill>
    <fill>
      <patternFill patternType="solid">
        <fgColor theme="5"/>
        <bgColor theme="5"/>
      </patternFill>
    </fill>
    <fill>
      <patternFill patternType="solid">
        <fgColor theme="5" tint="0.79998168889431442"/>
        <bgColor theme="5" tint="0.79998168889431442"/>
      </patternFill>
    </fill>
  </fills>
  <borders count="27">
    <border>
      <left/>
      <right/>
      <top/>
      <bottom/>
      <diagonal/>
    </border>
    <border>
      <left style="thin">
        <color theme="5"/>
      </left>
      <right style="thin">
        <color theme="5"/>
      </right>
      <top style="thin">
        <color theme="5"/>
      </top>
      <bottom style="thin">
        <color theme="5"/>
      </bottom>
      <diagonal/>
    </border>
    <border>
      <left/>
      <right/>
      <top/>
      <bottom style="thin">
        <color theme="5"/>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
      <left/>
      <right style="thin">
        <color theme="5" tint="0.39997558519241921"/>
      </right>
      <top style="thin">
        <color theme="5" tint="0.39997558519241921"/>
      </top>
      <bottom style="thin">
        <color theme="5" tint="0.39997558519241921"/>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s>
  <cellStyleXfs count="6">
    <xf numFmtId="0" fontId="0" fillId="0" borderId="0"/>
    <xf numFmtId="0" fontId="3" fillId="0" borderId="0" applyNumberFormat="0" applyFill="0" applyBorder="0" applyAlignment="0" applyProtection="0"/>
    <xf numFmtId="0" fontId="4" fillId="2" borderId="0" applyNumberFormat="0" applyBorder="0" applyProtection="0"/>
    <xf numFmtId="0" fontId="4" fillId="3" borderId="0" applyNumberFormat="0" applyBorder="0" applyAlignment="0" applyProtection="0"/>
    <xf numFmtId="0" fontId="7" fillId="0" borderId="0"/>
    <xf numFmtId="43" fontId="7" fillId="0" borderId="0" applyFont="0" applyFill="0" applyBorder="0" applyAlignment="0" applyProtection="0"/>
  </cellStyleXfs>
  <cellXfs count="92">
    <xf numFmtId="0" fontId="0" fillId="0" borderId="0" xfId="0"/>
    <xf numFmtId="0" fontId="0" fillId="0" borderId="0" xfId="0" applyAlignment="1">
      <alignment wrapText="1"/>
    </xf>
    <xf numFmtId="14" fontId="0" fillId="0" borderId="0" xfId="0" applyNumberFormat="1"/>
    <xf numFmtId="0" fontId="2" fillId="0" borderId="0" xfId="0" applyFont="1"/>
    <xf numFmtId="0" fontId="3" fillId="0" borderId="0" xfId="1"/>
    <xf numFmtId="0" fontId="5" fillId="0" borderId="2" xfId="0" applyFont="1" applyBorder="1"/>
    <xf numFmtId="0" fontId="5" fillId="0" borderId="1" xfId="0" applyFont="1" applyBorder="1"/>
    <xf numFmtId="0" fontId="6" fillId="0" borderId="2" xfId="0" applyFont="1" applyBorder="1"/>
    <xf numFmtId="0" fontId="6" fillId="0" borderId="1" xfId="0" applyFont="1" applyBorder="1"/>
    <xf numFmtId="0" fontId="0" fillId="0" borderId="3" xfId="0" applyBorder="1"/>
    <xf numFmtId="14" fontId="0" fillId="0" borderId="3" xfId="0" applyNumberFormat="1"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8" fillId="0" borderId="0" xfId="0" applyFont="1"/>
    <xf numFmtId="0" fontId="9" fillId="0" borderId="18" xfId="0" applyFont="1" applyBorder="1"/>
    <xf numFmtId="0" fontId="10" fillId="7" borderId="18" xfId="0" applyFont="1" applyFill="1" applyBorder="1" applyAlignment="1">
      <alignment horizontal="center"/>
    </xf>
    <xf numFmtId="0" fontId="10" fillId="0" borderId="0" xfId="0" applyFont="1"/>
    <xf numFmtId="0" fontId="9" fillId="0" borderId="0" xfId="0" applyFont="1"/>
    <xf numFmtId="1" fontId="10" fillId="6" borderId="18" xfId="0" applyNumberFormat="1" applyFont="1" applyFill="1" applyBorder="1" applyAlignment="1">
      <alignment horizontal="center"/>
    </xf>
    <xf numFmtId="0" fontId="10" fillId="9" borderId="0" xfId="0" applyFont="1" applyFill="1" applyAlignment="1">
      <alignment horizontal="center"/>
    </xf>
    <xf numFmtId="1" fontId="10" fillId="10" borderId="18" xfId="0" applyNumberFormat="1" applyFont="1" applyFill="1" applyBorder="1"/>
    <xf numFmtId="0" fontId="10" fillId="10" borderId="18" xfId="0" applyFont="1" applyFill="1" applyBorder="1"/>
    <xf numFmtId="0" fontId="10" fillId="11" borderId="0" xfId="0" applyFont="1" applyFill="1"/>
    <xf numFmtId="1" fontId="10" fillId="12" borderId="0" xfId="0" applyNumberFormat="1" applyFont="1" applyFill="1"/>
    <xf numFmtId="0" fontId="10" fillId="6" borderId="18" xfId="0" applyFont="1" applyFill="1" applyBorder="1" applyAlignment="1">
      <alignment horizontal="center"/>
    </xf>
    <xf numFmtId="0" fontId="11" fillId="4" borderId="12" xfId="4" applyFont="1" applyFill="1" applyBorder="1"/>
    <xf numFmtId="0" fontId="11" fillId="4" borderId="13" xfId="4" applyFont="1" applyFill="1" applyBorder="1"/>
    <xf numFmtId="14" fontId="11" fillId="4" borderId="13" xfId="4" applyNumberFormat="1" applyFont="1" applyFill="1" applyBorder="1"/>
    <xf numFmtId="0" fontId="11" fillId="4" borderId="14" xfId="4" applyFont="1" applyFill="1" applyBorder="1"/>
    <xf numFmtId="0" fontId="12" fillId="0" borderId="0" xfId="0" applyFont="1"/>
    <xf numFmtId="0" fontId="11" fillId="3" borderId="15" xfId="3" applyFont="1" applyBorder="1"/>
    <xf numFmtId="0" fontId="11" fillId="3" borderId="16" xfId="3" applyFont="1" applyBorder="1"/>
    <xf numFmtId="0" fontId="13" fillId="4" borderId="16" xfId="0" applyFont="1" applyFill="1" applyBorder="1"/>
    <xf numFmtId="0" fontId="13" fillId="4" borderId="17" xfId="0" applyFont="1" applyFill="1" applyBorder="1"/>
    <xf numFmtId="0" fontId="12" fillId="5" borderId="16" xfId="0" applyFont="1" applyFill="1" applyBorder="1" applyAlignment="1">
      <alignment horizontal="center" vertical="center"/>
    </xf>
    <xf numFmtId="0" fontId="12" fillId="5" borderId="17" xfId="0" applyFont="1" applyFill="1" applyBorder="1" applyAlignment="1">
      <alignment horizontal="center" vertical="center"/>
    </xf>
    <xf numFmtId="0" fontId="12" fillId="0" borderId="16" xfId="0" applyFont="1" applyBorder="1" applyAlignment="1">
      <alignment horizontal="center"/>
    </xf>
    <xf numFmtId="0" fontId="12" fillId="0" borderId="17" xfId="0" applyFont="1" applyBorder="1" applyAlignment="1">
      <alignment horizontal="center"/>
    </xf>
    <xf numFmtId="0" fontId="11" fillId="6" borderId="15" xfId="3" applyNumberFormat="1" applyFont="1" applyFill="1" applyBorder="1" applyAlignment="1"/>
    <xf numFmtId="0" fontId="12" fillId="5" borderId="16" xfId="0" applyFont="1" applyFill="1" applyBorder="1" applyAlignment="1">
      <alignment horizontal="center"/>
    </xf>
    <xf numFmtId="0" fontId="12" fillId="5" borderId="17" xfId="0" applyFont="1" applyFill="1" applyBorder="1" applyAlignment="1">
      <alignment horizontal="center"/>
    </xf>
    <xf numFmtId="0" fontId="14" fillId="0" borderId="0" xfId="0" applyFont="1"/>
    <xf numFmtId="1" fontId="10" fillId="8" borderId="18" xfId="5" applyNumberFormat="1" applyFont="1" applyFill="1" applyBorder="1" applyAlignment="1">
      <alignment horizontal="center"/>
    </xf>
    <xf numFmtId="0" fontId="15" fillId="13" borderId="19" xfId="0" applyFont="1" applyFill="1" applyBorder="1"/>
    <xf numFmtId="0" fontId="16" fillId="14" borderId="19" xfId="0" applyFont="1" applyFill="1" applyBorder="1"/>
    <xf numFmtId="0" fontId="17" fillId="7" borderId="0" xfId="0" applyFont="1" applyFill="1"/>
    <xf numFmtId="0" fontId="18" fillId="0" borderId="0" xfId="0" applyFont="1" applyAlignment="1">
      <alignment horizontal="justify" vertical="center" readingOrder="1"/>
    </xf>
    <xf numFmtId="0" fontId="19" fillId="7" borderId="0" xfId="0" applyFont="1" applyFill="1" applyAlignment="1">
      <alignment horizontal="justify" vertical="center" readingOrder="1"/>
    </xf>
    <xf numFmtId="0" fontId="18" fillId="15" borderId="0" xfId="0" applyFont="1" applyFill="1" applyAlignment="1">
      <alignment horizontal="justify" vertical="center" readingOrder="1"/>
    </xf>
    <xf numFmtId="0" fontId="0" fillId="15" borderId="0" xfId="0" applyFill="1"/>
    <xf numFmtId="0" fontId="20" fillId="16" borderId="0" xfId="0" applyFont="1" applyFill="1"/>
    <xf numFmtId="0" fontId="0" fillId="17" borderId="0" xfId="0" applyFill="1"/>
    <xf numFmtId="0" fontId="0" fillId="0" borderId="12" xfId="0" applyBorder="1"/>
    <xf numFmtId="0" fontId="0" fillId="0" borderId="13" xfId="0" applyBorder="1"/>
    <xf numFmtId="0" fontId="2" fillId="0" borderId="13" xfId="0" applyFont="1" applyBorder="1"/>
    <xf numFmtId="14" fontId="0" fillId="0" borderId="13" xfId="0" applyNumberFormat="1" applyBorder="1"/>
    <xf numFmtId="0" fontId="0" fillId="0" borderId="21" xfId="0" applyBorder="1"/>
    <xf numFmtId="0" fontId="21" fillId="18" borderId="22" xfId="0" applyFont="1" applyFill="1" applyBorder="1" applyAlignment="1">
      <alignment horizontal="left"/>
    </xf>
    <xf numFmtId="0" fontId="21" fillId="18" borderId="20" xfId="0" applyFont="1" applyFill="1" applyBorder="1" applyAlignment="1">
      <alignment horizontal="left"/>
    </xf>
    <xf numFmtId="0" fontId="0" fillId="0" borderId="23" xfId="0" applyBorder="1"/>
    <xf numFmtId="0" fontId="22" fillId="19" borderId="0" xfId="0" applyFont="1" applyFill="1" applyAlignment="1">
      <alignment horizontal="left"/>
    </xf>
    <xf numFmtId="0" fontId="23" fillId="19" borderId="23" xfId="0" applyFont="1" applyFill="1" applyBorder="1" applyAlignment="1">
      <alignment horizontal="left"/>
    </xf>
    <xf numFmtId="0" fontId="22" fillId="19" borderId="21" xfId="0" applyFont="1" applyFill="1" applyBorder="1" applyAlignment="1">
      <alignment horizontal="left"/>
    </xf>
    <xf numFmtId="0" fontId="24" fillId="18" borderId="20" xfId="0" applyFont="1" applyFill="1" applyBorder="1" applyAlignment="1">
      <alignment horizontal="right"/>
    </xf>
    <xf numFmtId="0" fontId="24" fillId="18" borderId="22" xfId="0" applyFont="1" applyFill="1" applyBorder="1" applyAlignment="1">
      <alignment horizontal="right"/>
    </xf>
    <xf numFmtId="0" fontId="0" fillId="20" borderId="0" xfId="0" applyFill="1"/>
    <xf numFmtId="0" fontId="25" fillId="0" borderId="0" xfId="0" applyFont="1" applyAlignment="1">
      <alignment vertical="top" wrapText="1"/>
    </xf>
    <xf numFmtId="0" fontId="10" fillId="21" borderId="0" xfId="0" applyFont="1" applyFill="1"/>
    <xf numFmtId="0" fontId="10" fillId="7" borderId="0" xfId="0" applyFont="1" applyFill="1"/>
    <xf numFmtId="14" fontId="26" fillId="4" borderId="12" xfId="0" applyNumberFormat="1" applyFont="1" applyFill="1" applyBorder="1"/>
    <xf numFmtId="0" fontId="26" fillId="4" borderId="13" xfId="0" applyFont="1" applyFill="1" applyBorder="1"/>
    <xf numFmtId="14" fontId="26" fillId="4" borderId="13" xfId="0" applyNumberFormat="1" applyFont="1" applyFill="1" applyBorder="1"/>
    <xf numFmtId="14" fontId="0" fillId="5" borderId="12" xfId="0" applyNumberFormat="1" applyFill="1" applyBorder="1"/>
    <xf numFmtId="0" fontId="0" fillId="5" borderId="13" xfId="0" applyFill="1" applyBorder="1"/>
    <xf numFmtId="0" fontId="2" fillId="5" borderId="13" xfId="0" applyFont="1" applyFill="1" applyBorder="1"/>
    <xf numFmtId="14" fontId="0" fillId="5" borderId="13" xfId="0" applyNumberFormat="1" applyFill="1" applyBorder="1"/>
    <xf numFmtId="14" fontId="0" fillId="0" borderId="12" xfId="0" applyNumberFormat="1" applyBorder="1"/>
    <xf numFmtId="0" fontId="0" fillId="0" borderId="0" xfId="0" applyAlignment="1">
      <alignment horizontal="left"/>
    </xf>
    <xf numFmtId="14" fontId="0" fillId="0" borderId="0" xfId="0" applyNumberFormat="1" applyAlignment="1">
      <alignment horizontal="left" indent="1"/>
    </xf>
    <xf numFmtId="0" fontId="0" fillId="0" borderId="0" xfId="0" applyAlignment="1">
      <alignment horizontal="left" indent="1"/>
    </xf>
    <xf numFmtId="0" fontId="11" fillId="22" borderId="25" xfId="0" applyFont="1" applyFill="1" applyBorder="1"/>
    <xf numFmtId="0" fontId="10" fillId="23" borderId="26" xfId="0" applyFont="1" applyFill="1" applyBorder="1"/>
    <xf numFmtId="0" fontId="10" fillId="0" borderId="26" xfId="0" applyFont="1" applyBorder="1"/>
    <xf numFmtId="0" fontId="10" fillId="23" borderId="24" xfId="0" applyFont="1" applyFill="1" applyBorder="1"/>
    <xf numFmtId="22" fontId="0" fillId="0" borderId="0" xfId="0" applyNumberFormat="1"/>
    <xf numFmtId="0" fontId="29" fillId="17" borderId="0" xfId="0" applyFont="1" applyFill="1"/>
  </cellXfs>
  <cellStyles count="6">
    <cellStyle name="Accent1" xfId="3" builtinId="29"/>
    <cellStyle name="Heading 3 2" xfId="2" xr:uid="{E9102BA4-54EF-F44B-8C94-17746D308E42}"/>
    <cellStyle name="Hyperlink" xfId="1" builtinId="8"/>
    <cellStyle name="Milliers 2" xfId="5" xr:uid="{8BAA0A73-A296-46CD-9DEA-AC61CB8649AD}"/>
    <cellStyle name="Normal" xfId="0" builtinId="0"/>
    <cellStyle name="Normal 2" xfId="4" xr:uid="{741EB191-980F-4B19-A5B9-5A31DB3007E4}"/>
  </cellStyles>
  <dxfs count="29">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style="thin">
          <color theme="1"/>
        </left>
        <right/>
        <top style="thin">
          <color theme="1"/>
        </top>
        <bottom style="thin">
          <color theme="1"/>
        </bottom>
        <vertical/>
        <horizontal/>
      </border>
    </dxf>
    <dxf>
      <border diagonalUp="0" diagonalDown="0">
        <left style="thin">
          <color theme="1"/>
        </left>
        <right style="thin">
          <color theme="1"/>
        </right>
        <top style="thin">
          <color theme="1"/>
        </top>
        <bottom style="thin">
          <color theme="1"/>
        </bottom>
        <vertical/>
        <horizontal/>
      </border>
    </dxf>
    <dxf>
      <border diagonalUp="0" diagonalDown="0">
        <left style="thin">
          <color theme="1"/>
        </left>
        <right style="thin">
          <color theme="1"/>
        </right>
        <top style="thin">
          <color theme="1"/>
        </top>
        <bottom style="thin">
          <color theme="1"/>
        </bottom>
        <vertical/>
        <horizontal/>
      </border>
    </dxf>
    <dxf>
      <numFmt numFmtId="0" formatCode="General"/>
      <border diagonalUp="0" diagonalDown="0">
        <left style="thin">
          <color theme="1"/>
        </left>
        <right style="thin">
          <color theme="1"/>
        </right>
        <top style="thin">
          <color theme="1"/>
        </top>
        <bottom style="thin">
          <color theme="1"/>
        </bottom>
        <vertical/>
        <horizontal/>
      </border>
    </dxf>
    <dxf>
      <border diagonalUp="0" diagonalDown="0">
        <left style="thin">
          <color theme="1"/>
        </left>
        <right style="thin">
          <color theme="1"/>
        </right>
        <top style="thin">
          <color theme="1"/>
        </top>
        <bottom style="thin">
          <color theme="1"/>
        </bottom>
        <vertical/>
        <horizontal/>
      </border>
    </dxf>
    <dxf>
      <border diagonalUp="0" diagonalDown="0">
        <left style="thin">
          <color theme="1"/>
        </left>
        <right style="thin">
          <color theme="1"/>
        </right>
        <top style="thin">
          <color theme="1"/>
        </top>
        <bottom style="thin">
          <color theme="1"/>
        </bottom>
        <vertical/>
        <horizontal/>
      </border>
    </dxf>
    <dxf>
      <border diagonalUp="0" diagonalDown="0">
        <left style="thin">
          <color theme="1"/>
        </left>
        <right style="thin">
          <color theme="1"/>
        </right>
        <top style="thin">
          <color theme="1"/>
        </top>
        <bottom style="thin">
          <color theme="1"/>
        </bottom>
        <vertical/>
        <horizontal/>
      </border>
    </dxf>
    <dxf>
      <border diagonalUp="0" diagonalDown="0">
        <left/>
        <right style="thin">
          <color theme="1"/>
        </right>
        <top style="thin">
          <color theme="1"/>
        </top>
        <bottom style="thin">
          <color theme="1"/>
        </bottom>
        <vertical/>
        <horizontal/>
      </border>
    </dxf>
    <dxf>
      <border outline="0">
        <top style="thin">
          <color theme="1"/>
        </top>
      </border>
    </dxf>
    <dxf>
      <border outline="0">
        <left style="thin">
          <color theme="1"/>
        </left>
        <right style="thin">
          <color theme="1"/>
        </right>
        <top style="thin">
          <color theme="1"/>
        </top>
        <bottom style="thin">
          <color theme="1"/>
        </bottom>
      </border>
    </dxf>
    <dxf>
      <border outline="0">
        <bottom style="thin">
          <color theme="1"/>
        </bottom>
      </border>
    </dxf>
    <dxf>
      <border diagonalUp="0" diagonalDown="0" outline="0">
        <left style="thin">
          <color theme="1"/>
        </left>
        <right style="thin">
          <color theme="1"/>
        </right>
        <top/>
        <bottom/>
      </border>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19" formatCode="dd/mm/yyyy"/>
    </dxf>
    <dxf>
      <numFmt numFmtId="0" formatCode="General"/>
    </dxf>
    <dxf>
      <font>
        <b val="0"/>
        <i val="0"/>
        <strike val="0"/>
        <condense val="0"/>
        <extend val="0"/>
        <outline val="0"/>
        <shadow val="0"/>
        <u val="none"/>
        <vertAlign val="baseline"/>
        <sz val="12"/>
        <color rgb="FF000000"/>
        <name val="Calibri"/>
        <family val="2"/>
        <scheme val="minor"/>
      </font>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[Project_to_do(1).xlsm]Dashboard!PivotTable1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Sales and purchases</a:t>
            </a:r>
            <a:r>
              <a:rPr lang="en-GB" baseline="0"/>
              <a:t> evolution by month and year</a:t>
            </a:r>
            <a:endParaRPr lang="en-GB"/>
          </a:p>
        </c:rich>
      </c:tx>
      <c:layout>
        <c:manualLayout>
          <c:xMode val="edge"/>
          <c:yMode val="edge"/>
          <c:x val="0.26975545825938219"/>
          <c:y val="5.42714169113153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634955596478606E-2"/>
          <c:y val="7.4073910453947234E-2"/>
          <c:w val="0.71988692038495183"/>
          <c:h val="0.76436789151356077"/>
        </c:manualLayout>
      </c:layout>
      <c:barChart>
        <c:barDir val="col"/>
        <c:grouping val="clustered"/>
        <c:varyColors val="0"/>
        <c:ser>
          <c:idx val="0"/>
          <c:order val="0"/>
          <c:tx>
            <c:strRef>
              <c:f>Dashboard!$N$29:$N$30</c:f>
              <c:strCache>
                <c:ptCount val="1"/>
                <c:pt idx="0">
                  <c:v>Purchase</c:v>
                </c:pt>
              </c:strCache>
            </c:strRef>
          </c:tx>
          <c:spPr>
            <a:solidFill>
              <a:schemeClr val="accent1"/>
            </a:solidFill>
            <a:ln>
              <a:noFill/>
            </a:ln>
            <a:effectLst/>
          </c:spPr>
          <c:invertIfNegative val="0"/>
          <c:cat>
            <c:multiLvlStrRef>
              <c:f>Dashboard!$M$31:$M$45</c:f>
              <c:multiLvlStrCache>
                <c:ptCount val="12"/>
                <c:lvl>
                  <c:pt idx="0">
                    <c:v>Sep</c:v>
                  </c:pt>
                  <c:pt idx="1">
                    <c:v>Oct</c:v>
                  </c:pt>
                  <c:pt idx="2">
                    <c:v>Nov</c:v>
                  </c:pt>
                  <c:pt idx="3">
                    <c:v>Dec</c:v>
                  </c:pt>
                  <c:pt idx="4">
                    <c:v>Jan</c:v>
                  </c:pt>
                  <c:pt idx="5">
                    <c:v>Feb</c:v>
                  </c:pt>
                  <c:pt idx="6">
                    <c:v>Mar</c:v>
                  </c:pt>
                  <c:pt idx="7">
                    <c:v>Apr</c:v>
                  </c:pt>
                  <c:pt idx="8">
                    <c:v>May</c:v>
                  </c:pt>
                  <c:pt idx="9">
                    <c:v>Jun</c:v>
                  </c:pt>
                  <c:pt idx="10">
                    <c:v>Jul</c:v>
                  </c:pt>
                  <c:pt idx="11">
                    <c:v>Aug</c:v>
                  </c:pt>
                </c:lvl>
                <c:lvl>
                  <c:pt idx="0">
                    <c:v>2019</c:v>
                  </c:pt>
                  <c:pt idx="4">
                    <c:v>2020</c:v>
                  </c:pt>
                </c:lvl>
              </c:multiLvlStrCache>
            </c:multiLvlStrRef>
          </c:cat>
          <c:val>
            <c:numRef>
              <c:f>Dashboard!$N$31:$N$45</c:f>
              <c:numCache>
                <c:formatCode>General</c:formatCode>
                <c:ptCount val="12"/>
                <c:pt idx="0">
                  <c:v>159</c:v>
                </c:pt>
                <c:pt idx="1">
                  <c:v>100</c:v>
                </c:pt>
                <c:pt idx="2">
                  <c:v>968</c:v>
                </c:pt>
                <c:pt idx="3">
                  <c:v>2068</c:v>
                </c:pt>
                <c:pt idx="4">
                  <c:v>255</c:v>
                </c:pt>
                <c:pt idx="5">
                  <c:v>343</c:v>
                </c:pt>
                <c:pt idx="6">
                  <c:v>180</c:v>
                </c:pt>
                <c:pt idx="7">
                  <c:v>543</c:v>
                </c:pt>
                <c:pt idx="9">
                  <c:v>297</c:v>
                </c:pt>
                <c:pt idx="10">
                  <c:v>250</c:v>
                </c:pt>
                <c:pt idx="11">
                  <c:v>30</c:v>
                </c:pt>
              </c:numCache>
            </c:numRef>
          </c:val>
          <c:extLst>
            <c:ext xmlns:c16="http://schemas.microsoft.com/office/drawing/2014/chart" uri="{C3380CC4-5D6E-409C-BE32-E72D297353CC}">
              <c16:uniqueId val="{00000000-7BFE-4522-98FF-F9A2B9B4B29B}"/>
            </c:ext>
          </c:extLst>
        </c:ser>
        <c:ser>
          <c:idx val="1"/>
          <c:order val="1"/>
          <c:tx>
            <c:strRef>
              <c:f>Dashboard!$O$29:$O$30</c:f>
              <c:strCache>
                <c:ptCount val="1"/>
                <c:pt idx="0">
                  <c:v>Sale</c:v>
                </c:pt>
              </c:strCache>
            </c:strRef>
          </c:tx>
          <c:spPr>
            <a:solidFill>
              <a:schemeClr val="accent2"/>
            </a:solidFill>
            <a:ln>
              <a:noFill/>
            </a:ln>
            <a:effectLst/>
          </c:spPr>
          <c:invertIfNegative val="0"/>
          <c:cat>
            <c:multiLvlStrRef>
              <c:f>Dashboard!$M$31:$M$45</c:f>
              <c:multiLvlStrCache>
                <c:ptCount val="12"/>
                <c:lvl>
                  <c:pt idx="0">
                    <c:v>Sep</c:v>
                  </c:pt>
                  <c:pt idx="1">
                    <c:v>Oct</c:v>
                  </c:pt>
                  <c:pt idx="2">
                    <c:v>Nov</c:v>
                  </c:pt>
                  <c:pt idx="3">
                    <c:v>Dec</c:v>
                  </c:pt>
                  <c:pt idx="4">
                    <c:v>Jan</c:v>
                  </c:pt>
                  <c:pt idx="5">
                    <c:v>Feb</c:v>
                  </c:pt>
                  <c:pt idx="6">
                    <c:v>Mar</c:v>
                  </c:pt>
                  <c:pt idx="7">
                    <c:v>Apr</c:v>
                  </c:pt>
                  <c:pt idx="8">
                    <c:v>May</c:v>
                  </c:pt>
                  <c:pt idx="9">
                    <c:v>Jun</c:v>
                  </c:pt>
                  <c:pt idx="10">
                    <c:v>Jul</c:v>
                  </c:pt>
                  <c:pt idx="11">
                    <c:v>Aug</c:v>
                  </c:pt>
                </c:lvl>
                <c:lvl>
                  <c:pt idx="0">
                    <c:v>2019</c:v>
                  </c:pt>
                  <c:pt idx="4">
                    <c:v>2020</c:v>
                  </c:pt>
                </c:lvl>
              </c:multiLvlStrCache>
            </c:multiLvlStrRef>
          </c:cat>
          <c:val>
            <c:numRef>
              <c:f>Dashboard!$O$31:$O$45</c:f>
              <c:numCache>
                <c:formatCode>General</c:formatCode>
                <c:ptCount val="12"/>
                <c:pt idx="0">
                  <c:v>195</c:v>
                </c:pt>
                <c:pt idx="1">
                  <c:v>35</c:v>
                </c:pt>
                <c:pt idx="2">
                  <c:v>916</c:v>
                </c:pt>
                <c:pt idx="3">
                  <c:v>1112</c:v>
                </c:pt>
                <c:pt idx="4">
                  <c:v>830</c:v>
                </c:pt>
                <c:pt idx="5">
                  <c:v>512</c:v>
                </c:pt>
                <c:pt idx="6">
                  <c:v>20</c:v>
                </c:pt>
                <c:pt idx="7">
                  <c:v>403</c:v>
                </c:pt>
                <c:pt idx="8">
                  <c:v>331</c:v>
                </c:pt>
                <c:pt idx="9">
                  <c:v>308</c:v>
                </c:pt>
                <c:pt idx="11">
                  <c:v>70</c:v>
                </c:pt>
              </c:numCache>
            </c:numRef>
          </c:val>
          <c:extLst>
            <c:ext xmlns:c16="http://schemas.microsoft.com/office/drawing/2014/chart" uri="{C3380CC4-5D6E-409C-BE32-E72D297353CC}">
              <c16:uniqueId val="{00000001-7BFE-4522-98FF-F9A2B9B4B29B}"/>
            </c:ext>
          </c:extLst>
        </c:ser>
        <c:dLbls>
          <c:showLegendKey val="0"/>
          <c:showVal val="0"/>
          <c:showCatName val="0"/>
          <c:showSerName val="0"/>
          <c:showPercent val="0"/>
          <c:showBubbleSize val="0"/>
        </c:dLbls>
        <c:gapWidth val="219"/>
        <c:overlap val="-27"/>
        <c:axId val="742258591"/>
        <c:axId val="741817983"/>
      </c:barChart>
      <c:catAx>
        <c:axId val="742258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817983"/>
        <c:crosses val="autoZero"/>
        <c:auto val="1"/>
        <c:lblAlgn val="ctr"/>
        <c:lblOffset val="100"/>
        <c:noMultiLvlLbl val="0"/>
      </c:catAx>
      <c:valAx>
        <c:axId val="7418179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258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[Project_to_do(1).xlsm]Dashboard!PivotTable2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Five top selling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manualLayout>
          <c:layoutTarget val="inner"/>
          <c:xMode val="edge"/>
          <c:yMode val="edge"/>
          <c:x val="0.23683092738407699"/>
          <c:y val="0.14856481481481484"/>
          <c:w val="0.46641666666666665"/>
          <c:h val="0.77736111111111106"/>
        </c:manualLayout>
      </c:layout>
      <c:pieChart>
        <c:varyColors val="1"/>
        <c:ser>
          <c:idx val="0"/>
          <c:order val="0"/>
          <c:tx>
            <c:strRef>
              <c:f>Dashboard!$N$51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8E0-429F-B470-4E033DD94D8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8E0-429F-B470-4E033DD94D8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8E0-429F-B470-4E033DD94D8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8E0-429F-B470-4E033DD94D8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8E0-429F-B470-4E033DD94D8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Dashboard!$M$52:$M$57</c:f>
              <c:strCache>
                <c:ptCount val="5"/>
                <c:pt idx="0">
                  <c:v>025-B10</c:v>
                </c:pt>
                <c:pt idx="1">
                  <c:v>025-B8</c:v>
                </c:pt>
                <c:pt idx="2">
                  <c:v>025-B9</c:v>
                </c:pt>
                <c:pt idx="3">
                  <c:v>025-F11</c:v>
                </c:pt>
                <c:pt idx="4">
                  <c:v>025-H5</c:v>
                </c:pt>
              </c:strCache>
            </c:strRef>
          </c:cat>
          <c:val>
            <c:numRef>
              <c:f>Dashboard!$N$52:$N$57</c:f>
              <c:numCache>
                <c:formatCode>General</c:formatCode>
                <c:ptCount val="5"/>
                <c:pt idx="0">
                  <c:v>718</c:v>
                </c:pt>
                <c:pt idx="1">
                  <c:v>474</c:v>
                </c:pt>
                <c:pt idx="2">
                  <c:v>2725</c:v>
                </c:pt>
                <c:pt idx="3">
                  <c:v>499</c:v>
                </c:pt>
                <c:pt idx="4">
                  <c:v>1980</c:v>
                </c:pt>
              </c:numCache>
            </c:numRef>
          </c:val>
          <c:extLst>
            <c:ext xmlns:c16="http://schemas.microsoft.com/office/drawing/2014/chart" uri="{C3380CC4-5D6E-409C-BE32-E72D297353CC}">
              <c16:uniqueId val="{0000000A-28E0-429F-B470-4E033DD94D8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[Project_to_do(1).xlsm]Dashboard!PivotTable3</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7987701186895216E-2"/>
          <c:y val="0.18607844384165628"/>
          <c:w val="0.93589207742337566"/>
          <c:h val="0.64266563456856185"/>
        </c:manualLayout>
      </c:layout>
      <c:lineChart>
        <c:grouping val="standard"/>
        <c:varyColors val="0"/>
        <c:ser>
          <c:idx val="0"/>
          <c:order val="0"/>
          <c:tx>
            <c:strRef>
              <c:f>Dashboard!$N$70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Dashboard!$M$71:$M$89</c:f>
              <c:multiLvlStrCache>
                <c:ptCount val="17"/>
                <c:lvl>
                  <c:pt idx="0">
                    <c:v>025-B1</c:v>
                  </c:pt>
                  <c:pt idx="1">
                    <c:v>025-B14</c:v>
                  </c:pt>
                  <c:pt idx="2">
                    <c:v>025-B3</c:v>
                  </c:pt>
                  <c:pt idx="3">
                    <c:v>025-B8</c:v>
                  </c:pt>
                  <c:pt idx="4">
                    <c:v>025-B9</c:v>
                  </c:pt>
                  <c:pt idx="5">
                    <c:v>025-F11</c:v>
                  </c:pt>
                  <c:pt idx="6">
                    <c:v>025-F12</c:v>
                  </c:pt>
                  <c:pt idx="7">
                    <c:v>025-F18</c:v>
                  </c:pt>
                  <c:pt idx="8">
                    <c:v>025-F19</c:v>
                  </c:pt>
                  <c:pt idx="9">
                    <c:v>025-F4</c:v>
                  </c:pt>
                  <c:pt idx="10">
                    <c:v>025-H15</c:v>
                  </c:pt>
                  <c:pt idx="11">
                    <c:v>025-H16</c:v>
                  </c:pt>
                  <c:pt idx="12">
                    <c:v>025-H17</c:v>
                  </c:pt>
                  <c:pt idx="13">
                    <c:v>025-H20</c:v>
                  </c:pt>
                  <c:pt idx="14">
                    <c:v>025-H5</c:v>
                  </c:pt>
                  <c:pt idx="15">
                    <c:v>025-H6</c:v>
                  </c:pt>
                  <c:pt idx="16">
                    <c:v>025-H7</c:v>
                  </c:pt>
                </c:lvl>
                <c:lvl>
                  <c:pt idx="0">
                    <c:v>Purchase</c:v>
                  </c:pt>
                </c:lvl>
              </c:multiLvlStrCache>
            </c:multiLvlStrRef>
          </c:cat>
          <c:val>
            <c:numRef>
              <c:f>Dashboard!$N$71:$N$89</c:f>
              <c:numCache>
                <c:formatCode>General</c:formatCode>
                <c:ptCount val="17"/>
                <c:pt idx="0">
                  <c:v>140</c:v>
                </c:pt>
                <c:pt idx="1">
                  <c:v>179</c:v>
                </c:pt>
                <c:pt idx="2">
                  <c:v>20</c:v>
                </c:pt>
                <c:pt idx="3">
                  <c:v>400</c:v>
                </c:pt>
                <c:pt idx="4">
                  <c:v>2725</c:v>
                </c:pt>
                <c:pt idx="5">
                  <c:v>394</c:v>
                </c:pt>
                <c:pt idx="6">
                  <c:v>255</c:v>
                </c:pt>
                <c:pt idx="7">
                  <c:v>48</c:v>
                </c:pt>
                <c:pt idx="8">
                  <c:v>98</c:v>
                </c:pt>
                <c:pt idx="9">
                  <c:v>87</c:v>
                </c:pt>
                <c:pt idx="10">
                  <c:v>68</c:v>
                </c:pt>
                <c:pt idx="11">
                  <c:v>47</c:v>
                </c:pt>
                <c:pt idx="12">
                  <c:v>85</c:v>
                </c:pt>
                <c:pt idx="13">
                  <c:v>5</c:v>
                </c:pt>
                <c:pt idx="14">
                  <c:v>100</c:v>
                </c:pt>
                <c:pt idx="15">
                  <c:v>138</c:v>
                </c:pt>
                <c:pt idx="16">
                  <c:v>404</c:v>
                </c:pt>
              </c:numCache>
            </c:numRef>
          </c:val>
          <c:smooth val="0"/>
          <c:extLst>
            <c:ext xmlns:c16="http://schemas.microsoft.com/office/drawing/2014/chart" uri="{C3380CC4-5D6E-409C-BE32-E72D297353CC}">
              <c16:uniqueId val="{00000000-91E1-47C7-B17C-C7A3D0285178}"/>
            </c:ext>
          </c:extLst>
        </c:ser>
        <c:dLbls>
          <c:showLegendKey val="0"/>
          <c:showVal val="0"/>
          <c:showCatName val="0"/>
          <c:showSerName val="0"/>
          <c:showPercent val="0"/>
          <c:showBubbleSize val="0"/>
        </c:dLbls>
        <c:marker val="1"/>
        <c:smooth val="0"/>
        <c:axId val="832565167"/>
        <c:axId val="790960543"/>
      </c:lineChart>
      <c:catAx>
        <c:axId val="832565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960543"/>
        <c:crosses val="autoZero"/>
        <c:auto val="1"/>
        <c:lblAlgn val="ctr"/>
        <c:lblOffset val="100"/>
        <c:noMultiLvlLbl val="0"/>
      </c:catAx>
      <c:valAx>
        <c:axId val="7909605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565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[Project_to_do(1).xlsm]Dashboard!PivotTable5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Number of order for</a:t>
            </a:r>
            <a:r>
              <a:rPr lang="en-GB" baseline="0"/>
              <a:t> each categories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Dashboard!$N$96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EA2-4077-AC1A-AC5C7C75A3B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EA2-4077-AC1A-AC5C7C75A3B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EA2-4077-AC1A-AC5C7C75A3B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Dashboard!$M$97:$M$100</c:f>
              <c:strCache>
                <c:ptCount val="3"/>
                <c:pt idx="0">
                  <c:v>Body </c:v>
                </c:pt>
                <c:pt idx="1">
                  <c:v>Face</c:v>
                </c:pt>
                <c:pt idx="2">
                  <c:v>Hair</c:v>
                </c:pt>
              </c:strCache>
            </c:strRef>
          </c:cat>
          <c:val>
            <c:numRef>
              <c:f>Dashboard!$N$97:$N$100</c:f>
              <c:numCache>
                <c:formatCode>General</c:formatCode>
                <c:ptCount val="3"/>
                <c:pt idx="0">
                  <c:v>31</c:v>
                </c:pt>
                <c:pt idx="1">
                  <c:v>26</c:v>
                </c:pt>
                <c:pt idx="2">
                  <c:v>28</c:v>
                </c:pt>
              </c:numCache>
            </c:numRef>
          </c:val>
          <c:extLst>
            <c:ext xmlns:c16="http://schemas.microsoft.com/office/drawing/2014/chart" uri="{C3380CC4-5D6E-409C-BE32-E72D297353CC}">
              <c16:uniqueId val="{00000006-7EA2-4077-AC1A-AC5C7C75A3B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[Project_to_do(1).xlsm]Dashboard!PivotTable7</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Dashboard!$O$119</c:f>
              <c:strCache>
                <c:ptCount val="1"/>
                <c:pt idx="0">
                  <c:v>Total</c:v>
                </c:pt>
              </c:strCache>
            </c:strRef>
          </c:tx>
          <c:spPr>
            <a:solidFill>
              <a:schemeClr val="accent1"/>
            </a:solidFill>
            <a:ln>
              <a:noFill/>
            </a:ln>
            <a:effectLst/>
            <a:sp3d/>
          </c:spPr>
          <c:invertIfNegative val="0"/>
          <c:cat>
            <c:multiLvlStrRef>
              <c:f>Dashboard!$N$120:$N$128</c:f>
              <c:multiLvlStrCache>
                <c:ptCount val="4"/>
                <c:lvl>
                  <c:pt idx="0">
                    <c:v>Sale</c:v>
                  </c:pt>
                  <c:pt idx="1">
                    <c:v>Sale</c:v>
                  </c:pt>
                  <c:pt idx="2">
                    <c:v>Sale</c:v>
                  </c:pt>
                  <c:pt idx="3">
                    <c:v>Sale</c:v>
                  </c:pt>
                </c:lvl>
                <c:lvl>
                  <c:pt idx="0">
                    <c:v>Bordeaux </c:v>
                  </c:pt>
                  <c:pt idx="1">
                    <c:v>Lille</c:v>
                  </c:pt>
                  <c:pt idx="2">
                    <c:v>Marseille</c:v>
                  </c:pt>
                  <c:pt idx="3">
                    <c:v>Paris</c:v>
                  </c:pt>
                </c:lvl>
              </c:multiLvlStrCache>
            </c:multiLvlStrRef>
          </c:cat>
          <c:val>
            <c:numRef>
              <c:f>Dashboard!$O$120:$O$128</c:f>
              <c:numCache>
                <c:formatCode>General</c:formatCode>
                <c:ptCount val="4"/>
                <c:pt idx="0">
                  <c:v>923</c:v>
                </c:pt>
                <c:pt idx="1">
                  <c:v>1451</c:v>
                </c:pt>
                <c:pt idx="2">
                  <c:v>196</c:v>
                </c:pt>
                <c:pt idx="3">
                  <c:v>2162</c:v>
                </c:pt>
              </c:numCache>
            </c:numRef>
          </c:val>
          <c:extLst>
            <c:ext xmlns:c16="http://schemas.microsoft.com/office/drawing/2014/chart" uri="{C3380CC4-5D6E-409C-BE32-E72D297353CC}">
              <c16:uniqueId val="{00000000-8EAD-4A65-B653-6E3B1C56AF76}"/>
            </c:ext>
          </c:extLst>
        </c:ser>
        <c:dLbls>
          <c:showLegendKey val="0"/>
          <c:showVal val="0"/>
          <c:showCatName val="0"/>
          <c:showSerName val="0"/>
          <c:showPercent val="0"/>
          <c:showBubbleSize val="0"/>
        </c:dLbls>
        <c:gapWidth val="150"/>
        <c:shape val="box"/>
        <c:axId val="869727631"/>
        <c:axId val="870226671"/>
        <c:axId val="0"/>
      </c:bar3DChart>
      <c:catAx>
        <c:axId val="8697276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0226671"/>
        <c:crosses val="autoZero"/>
        <c:auto val="1"/>
        <c:lblAlgn val="ctr"/>
        <c:lblOffset val="100"/>
        <c:noMultiLvlLbl val="0"/>
      </c:catAx>
      <c:valAx>
        <c:axId val="8702266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7276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469900</xdr:colOff>
      <xdr:row>46</xdr:row>
      <xdr:rowOff>38100</xdr:rowOff>
    </xdr:to>
    <xdr:sp macro="" textlink="" fLocksText="0">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0" y="0"/>
          <a:ext cx="11201400" cy="9385300"/>
        </a:xfrm>
        <a:prstGeom prst="rect">
          <a:avLst/>
        </a:prstGeom>
        <a:solidFill>
          <a:schemeClr val="accent1">
            <a:lumMod val="50000"/>
          </a:schemeClr>
        </a:solidFill>
        <a:ln w="9525">
          <a:noFill/>
          <a:miter lim="800000"/>
          <a:headEnd/>
          <a:tailEnd/>
        </a:ln>
        <a:effectLst>
          <a:outerShdw blurRad="50800" dist="38100" dir="2700000" algn="tl" rotWithShape="0">
            <a:prstClr val="black">
              <a:alpha val="40000"/>
            </a:prstClr>
          </a:outerShdw>
        </a:effectLst>
      </xdr:spPr>
      <xdr:txBody>
        <a:bodyPr vertOverflow="clip" horzOverflow="clip" wrap="square" lIns="180000" tIns="180000" rIns="180000" bIns="180000" anchor="t" anchorCtr="0" upright="1">
          <a:noAutofit/>
        </a:bodyPr>
        <a:lstStyle/>
        <a:p>
          <a:pPr algn="l" rtl="0">
            <a:lnSpc>
              <a:spcPct val="100000"/>
            </a:lnSpc>
            <a:spcAft>
              <a:spcPts val="0"/>
            </a:spcAft>
            <a:defRPr sz="1000"/>
          </a:pPr>
          <a:r>
            <a:rPr lang="en-US" sz="1200" b="1" i="0" u="none" strike="noStrike" baseline="0">
              <a:solidFill>
                <a:schemeClr val="bg1"/>
              </a:solidFill>
              <a:latin typeface="+mn-lt"/>
              <a:cs typeface="Arial" panose="020B0604020202020204" pitchFamily="34" charset="0"/>
            </a:rPr>
            <a:t>KEDGE </a:t>
          </a:r>
          <a:br>
            <a:rPr lang="en-US" sz="1200" b="1" i="0" u="none" strike="noStrike" baseline="0">
              <a:solidFill>
                <a:schemeClr val="bg1"/>
              </a:solidFill>
              <a:latin typeface="+mn-lt"/>
              <a:cs typeface="Arial" panose="020B0604020202020204" pitchFamily="34" charset="0"/>
            </a:rPr>
          </a:br>
          <a:r>
            <a:rPr lang="en-US" sz="1200" b="1" i="0" u="none" strike="noStrike" baseline="0">
              <a:solidFill>
                <a:schemeClr val="bg1"/>
              </a:solidFill>
              <a:latin typeface="+mn-lt"/>
              <a:cs typeface="Arial" panose="020B0604020202020204" pitchFamily="34" charset="0"/>
            </a:rPr>
            <a:t>(Data management)</a:t>
          </a:r>
        </a:p>
        <a:p>
          <a:pPr algn="l" rtl="0">
            <a:lnSpc>
              <a:spcPct val="100000"/>
            </a:lnSpc>
            <a:spcAft>
              <a:spcPts val="0"/>
            </a:spcAft>
            <a:defRPr sz="1000"/>
          </a:pPr>
          <a:endParaRPr lang="en-US" sz="1200" b="1" i="0" u="none" strike="noStrike" baseline="0">
            <a:solidFill>
              <a:schemeClr val="bg1"/>
            </a:solidFill>
            <a:latin typeface="+mn-lt"/>
            <a:cs typeface="Arial" panose="020B0604020202020204" pitchFamily="34" charset="0"/>
          </a:endParaRPr>
        </a:p>
        <a:p>
          <a:pPr algn="l" rtl="0">
            <a:lnSpc>
              <a:spcPct val="100000"/>
            </a:lnSpc>
            <a:spcAft>
              <a:spcPts val="0"/>
            </a:spcAft>
            <a:defRPr sz="1000"/>
          </a:pPr>
          <a:endParaRPr lang="en-US" sz="1200" b="1" i="0" u="none" strike="noStrike" baseline="0">
            <a:solidFill>
              <a:schemeClr val="bg1"/>
            </a:solidFill>
            <a:latin typeface="+mn-lt"/>
            <a:cs typeface="Arial" panose="020B0604020202020204" pitchFamily="34" charset="0"/>
          </a:endParaRPr>
        </a:p>
        <a:p>
          <a:pPr algn="l" rtl="0">
            <a:lnSpc>
              <a:spcPct val="100000"/>
            </a:lnSpc>
            <a:defRPr sz="1000"/>
          </a:pPr>
          <a:r>
            <a:rPr lang="en-US" sz="2400" b="1" i="0" u="none" strike="noStrike" baseline="0">
              <a:solidFill>
                <a:srgbClr val="FFFFFF"/>
              </a:solidFill>
              <a:latin typeface="Berlin Sans FB Demi" panose="020E0802020502020306" pitchFamily="34" charset="0"/>
              <a:cs typeface="Arial"/>
            </a:rPr>
            <a:t>Project </a:t>
          </a:r>
        </a:p>
        <a:p>
          <a:pPr algn="l" rtl="0">
            <a:lnSpc>
              <a:spcPct val="100000"/>
            </a:lnSpc>
            <a:defRPr sz="1000"/>
          </a:pPr>
          <a:r>
            <a:rPr lang="en-US" sz="2400" b="1" i="0" u="none" strike="noStrike" baseline="0">
              <a:solidFill>
                <a:srgbClr val="FFFFFF"/>
              </a:solidFill>
              <a:latin typeface="Berlin Sans FB Demi" panose="020E0802020502020306" pitchFamily="34" charset="0"/>
              <a:cs typeface="Arial"/>
            </a:rPr>
            <a:t>The company  "Cosmetic 11"  counts on your skills in order to create a performance Excel tool to control and analyse Purchases, Sales and Inventory " based on the different  provided raw data.</a:t>
          </a:r>
        </a:p>
      </xdr:txBody>
    </xdr:sp>
    <xdr:clientData/>
  </xdr:twoCellAnchor>
  <xdr:twoCellAnchor editAs="oneCell">
    <xdr:from>
      <xdr:col>0</xdr:col>
      <xdr:colOff>418642</xdr:colOff>
      <xdr:row>14</xdr:row>
      <xdr:rowOff>16747</xdr:rowOff>
    </xdr:from>
    <xdr:to>
      <xdr:col>12</xdr:col>
      <xdr:colOff>603239</xdr:colOff>
      <xdr:row>43</xdr:row>
      <xdr:rowOff>27728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8642" y="2830285"/>
          <a:ext cx="10433916" cy="58390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50800</xdr:rowOff>
    </xdr:from>
    <xdr:to>
      <xdr:col>12</xdr:col>
      <xdr:colOff>301040</xdr:colOff>
      <xdr:row>21</xdr:row>
      <xdr:rowOff>101600</xdr:rowOff>
    </xdr:to>
    <xdr:sp macro="" textlink="" fLocksText="0">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0" y="50800"/>
          <a:ext cx="10542320" cy="4211320"/>
        </a:xfrm>
        <a:prstGeom prst="rect">
          <a:avLst/>
        </a:prstGeom>
        <a:solidFill>
          <a:schemeClr val="accent1">
            <a:lumMod val="50000"/>
          </a:schemeClr>
        </a:solidFill>
        <a:ln w="9525">
          <a:noFill/>
          <a:miter lim="800000"/>
          <a:headEnd/>
          <a:tailEnd/>
        </a:ln>
        <a:effectLst>
          <a:outerShdw blurRad="50800" dist="38100" dir="2700000" algn="tl" rotWithShape="0">
            <a:prstClr val="black">
              <a:alpha val="40000"/>
            </a:prstClr>
          </a:outerShdw>
        </a:effectLst>
      </xdr:spPr>
      <xdr:txBody>
        <a:bodyPr vertOverflow="clip" horzOverflow="clip" wrap="square" lIns="180000" tIns="180000" rIns="180000" bIns="180000" anchor="t" anchorCtr="0" upright="1">
          <a:noAutofit/>
        </a:bodyPr>
        <a:lstStyle/>
        <a:p>
          <a:pPr algn="l" rtl="0">
            <a:lnSpc>
              <a:spcPct val="100000"/>
            </a:lnSpc>
            <a:defRPr sz="1000"/>
          </a:pPr>
          <a:r>
            <a:rPr lang="en-US" sz="2400" b="1" i="0" u="none" strike="noStrike" baseline="0">
              <a:solidFill>
                <a:srgbClr val="FFFFFF"/>
              </a:solidFill>
              <a:latin typeface="Berlin Sans FB Demi" panose="020E0802020502020306" pitchFamily="34" charset="0"/>
              <a:cs typeface="Arial"/>
            </a:rPr>
            <a:t>Summary worksheet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This is the first sheet in the workbook. it  will present the following information:</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 The current date and time</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 For each worksheet in this workbook , a button opening the corresponding sheet will be proposed like that.</a:t>
          </a: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8</xdr:col>
          <xdr:colOff>647700</xdr:colOff>
          <xdr:row>15</xdr:row>
          <xdr:rowOff>137160</xdr:rowOff>
        </xdr:from>
        <xdr:to>
          <xdr:col>10</xdr:col>
          <xdr:colOff>632460</xdr:colOff>
          <xdr:row>18</xdr:row>
          <xdr:rowOff>114300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Members of your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800100</xdr:colOff>
          <xdr:row>15</xdr:row>
          <xdr:rowOff>121920</xdr:rowOff>
        </xdr:from>
        <xdr:to>
          <xdr:col>8</xdr:col>
          <xdr:colOff>129540</xdr:colOff>
          <xdr:row>18</xdr:row>
          <xdr:rowOff>99060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Optimization&amp;Scenarios_Ana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15</xdr:row>
          <xdr:rowOff>121920</xdr:rowOff>
        </xdr:from>
        <xdr:to>
          <xdr:col>5</xdr:col>
          <xdr:colOff>350520</xdr:colOff>
          <xdr:row>18</xdr:row>
          <xdr:rowOff>99060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777240</xdr:colOff>
          <xdr:row>15</xdr:row>
          <xdr:rowOff>114300</xdr:rowOff>
        </xdr:from>
        <xdr:to>
          <xdr:col>2</xdr:col>
          <xdr:colOff>762000</xdr:colOff>
          <xdr:row>18</xdr:row>
          <xdr:rowOff>91440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Products_List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640080</xdr:colOff>
          <xdr:row>11</xdr:row>
          <xdr:rowOff>7620</xdr:rowOff>
        </xdr:from>
        <xdr:to>
          <xdr:col>10</xdr:col>
          <xdr:colOff>624840</xdr:colOff>
          <xdr:row>13</xdr:row>
          <xdr:rowOff>182880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Data Entry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106680</xdr:colOff>
          <xdr:row>11</xdr:row>
          <xdr:rowOff>0</xdr:rowOff>
        </xdr:from>
        <xdr:to>
          <xdr:col>8</xdr:col>
          <xdr:colOff>91440</xdr:colOff>
          <xdr:row>13</xdr:row>
          <xdr:rowOff>175260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Calculations &amp;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10</xdr:row>
          <xdr:rowOff>144780</xdr:rowOff>
        </xdr:from>
        <xdr:to>
          <xdr:col>5</xdr:col>
          <xdr:colOff>358140</xdr:colOff>
          <xdr:row>13</xdr:row>
          <xdr:rowOff>160020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Partners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769620</xdr:colOff>
          <xdr:row>10</xdr:row>
          <xdr:rowOff>175260</xdr:rowOff>
        </xdr:from>
        <xdr:to>
          <xdr:col>2</xdr:col>
          <xdr:colOff>754380</xdr:colOff>
          <xdr:row>13</xdr:row>
          <xdr:rowOff>152400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Operations_Database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520700</xdr:colOff>
      <xdr:row>2</xdr:row>
      <xdr:rowOff>0</xdr:rowOff>
    </xdr:from>
    <xdr:to>
      <xdr:col>23</xdr:col>
      <xdr:colOff>821740</xdr:colOff>
      <xdr:row>30</xdr:row>
      <xdr:rowOff>0</xdr:rowOff>
    </xdr:to>
    <xdr:sp macro="" textlink="" fLocksText="0">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24041100" y="406400"/>
          <a:ext cx="10511840" cy="5689600"/>
        </a:xfrm>
        <a:prstGeom prst="rect">
          <a:avLst/>
        </a:prstGeom>
        <a:solidFill>
          <a:schemeClr val="accent1">
            <a:lumMod val="50000"/>
          </a:schemeClr>
        </a:solidFill>
        <a:ln w="9525">
          <a:noFill/>
          <a:miter lim="800000"/>
          <a:headEnd/>
          <a:tailEnd/>
        </a:ln>
        <a:effectLst>
          <a:outerShdw blurRad="50800" dist="38100" dir="2700000" algn="tl" rotWithShape="0">
            <a:prstClr val="black">
              <a:alpha val="40000"/>
            </a:prstClr>
          </a:outerShdw>
        </a:effectLst>
      </xdr:spPr>
      <xdr:txBody>
        <a:bodyPr vertOverflow="clip" horzOverflow="clip" wrap="square" lIns="180000" tIns="180000" rIns="180000" bIns="180000" anchor="t" anchorCtr="0" upright="1">
          <a:noAutofit/>
        </a:bodyPr>
        <a:lstStyle/>
        <a:p>
          <a:pPr algn="l" rtl="0">
            <a:lnSpc>
              <a:spcPct val="100000"/>
            </a:lnSpc>
            <a:defRPr sz="1000"/>
          </a:pPr>
          <a:r>
            <a:rPr lang="en-US" sz="2400" b="1" i="0" u="none" strike="noStrike" baseline="0">
              <a:solidFill>
                <a:srgbClr val="FFFFFF"/>
              </a:solidFill>
              <a:latin typeface="Berlin Sans FB Demi" panose="020E0802020502020306" pitchFamily="34" charset="0"/>
              <a:cs typeface="Arial"/>
            </a:rPr>
            <a:t>Operations_Database worksheet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This sheet  presents and records the different operations linked to activities and products movement transactions:</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Improve the "Operations_Database " based on to the "Products_listes" &amp; " Parteners" sheet:</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1- Format the data as Tables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2 - Find the "Category"  according to the "product reference"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3 - The column " Transaction Quantity" must contain only  numbers.</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4- The  "City/Region" column will be calculated automatically based on "Supplier Name / Customer Name" column and according to the information in the "Partners" sheet.</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5- The  "Unit Price" colum will be calculated  based on "Transaction Type "  column  and according to the information in the "Product List" sheet..</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6- Provide a button opening can give access to the sheet (Data Entry Form).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7- Provide  also a button returning to the summary </a:t>
          </a: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13</xdr:col>
          <xdr:colOff>60960</xdr:colOff>
          <xdr:row>25</xdr:row>
          <xdr:rowOff>22860</xdr:rowOff>
        </xdr:from>
        <xdr:to>
          <xdr:col>16</xdr:col>
          <xdr:colOff>0</xdr:colOff>
          <xdr:row>28</xdr:row>
          <xdr:rowOff>129540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106680</xdr:colOff>
          <xdr:row>23</xdr:row>
          <xdr:rowOff>137160</xdr:rowOff>
        </xdr:from>
        <xdr:to>
          <xdr:col>23</xdr:col>
          <xdr:colOff>251460</xdr:colOff>
          <xdr:row>28</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Data Entry Form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0</xdr:colOff>
      <xdr:row>0</xdr:row>
      <xdr:rowOff>0</xdr:rowOff>
    </xdr:from>
    <xdr:to>
      <xdr:col>21</xdr:col>
      <xdr:colOff>301040</xdr:colOff>
      <xdr:row>21</xdr:row>
      <xdr:rowOff>50800</xdr:rowOff>
    </xdr:to>
    <xdr:sp macro="" textlink="" fLocksText="0">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8839200" y="0"/>
          <a:ext cx="10207040" cy="4318000"/>
        </a:xfrm>
        <a:prstGeom prst="rect">
          <a:avLst/>
        </a:prstGeom>
        <a:solidFill>
          <a:schemeClr val="accent1">
            <a:lumMod val="50000"/>
          </a:schemeClr>
        </a:solidFill>
        <a:ln w="9525">
          <a:noFill/>
          <a:miter lim="800000"/>
          <a:headEnd/>
          <a:tailEnd/>
        </a:ln>
        <a:effectLst>
          <a:outerShdw blurRad="50800" dist="38100" dir="2700000" algn="tl" rotWithShape="0">
            <a:prstClr val="black">
              <a:alpha val="40000"/>
            </a:prstClr>
          </a:outerShdw>
        </a:effectLst>
      </xdr:spPr>
      <xdr:txBody>
        <a:bodyPr vertOverflow="clip" horzOverflow="clip" wrap="square" lIns="180000" tIns="180000" rIns="180000" bIns="180000" anchor="t" anchorCtr="0" upright="1">
          <a:noAutofit/>
        </a:bodyPr>
        <a:lstStyle/>
        <a:p>
          <a:pPr algn="l" rtl="0">
            <a:lnSpc>
              <a:spcPct val="100000"/>
            </a:lnSpc>
            <a:defRPr sz="1000"/>
          </a:pPr>
          <a:r>
            <a:rPr lang="en-US" sz="2400" b="1" i="0" u="none" strike="noStrike" baseline="0">
              <a:solidFill>
                <a:srgbClr val="FFFFFF"/>
              </a:solidFill>
              <a:latin typeface="Berlin Sans FB Demi" panose="020E0802020502020306" pitchFamily="34" charset="0"/>
              <a:cs typeface="Arial"/>
            </a:rPr>
            <a:t>Partners worksheet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This sheet lists the suppliers &amp; clients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1- Import the CSV file (suppliers _&amp; _clients ) from Learn in this sheet</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Then , Improve this sheet:</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2 - Customise &amp; format the data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3 - Name the Tables</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4- Provide a button returning to the summary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5- Insert new column in wich you will create the Email list for the parteners automatically like (D O'Brien@Cosmetic11.com) </a:t>
          </a:r>
        </a:p>
      </xdr:txBody>
    </xdr:sp>
    <xdr:clientData/>
  </xdr:twoCellAnchor>
  <mc:AlternateContent xmlns:mc="http://schemas.openxmlformats.org/markup-compatibility/2006">
    <mc:Choice xmlns:a14="http://schemas.microsoft.com/office/drawing/2010/main" Requires="a14">
      <xdr:twoCellAnchor>
        <xdr:from>
          <xdr:col>9</xdr:col>
          <xdr:colOff>426720</xdr:colOff>
          <xdr:row>16</xdr:row>
          <xdr:rowOff>45720</xdr:rowOff>
        </xdr:from>
        <xdr:to>
          <xdr:col>12</xdr:col>
          <xdr:colOff>365760</xdr:colOff>
          <xdr:row>19</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487680</xdr:colOff>
          <xdr:row>24</xdr:row>
          <xdr:rowOff>7620</xdr:rowOff>
        </xdr:from>
        <xdr:to>
          <xdr:col>9</xdr:col>
          <xdr:colOff>2987040</xdr:colOff>
          <xdr:row>27</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12</xdr:col>
      <xdr:colOff>0</xdr:colOff>
      <xdr:row>0</xdr:row>
      <xdr:rowOff>0</xdr:rowOff>
    </xdr:from>
    <xdr:to>
      <xdr:col>24</xdr:col>
      <xdr:colOff>301040</xdr:colOff>
      <xdr:row>28</xdr:row>
      <xdr:rowOff>0</xdr:rowOff>
    </xdr:to>
    <xdr:sp macro="" textlink="" fLocksText="0">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17957800" y="0"/>
          <a:ext cx="10207040" cy="5689600"/>
        </a:xfrm>
        <a:prstGeom prst="rect">
          <a:avLst/>
        </a:prstGeom>
        <a:solidFill>
          <a:schemeClr val="accent1">
            <a:lumMod val="50000"/>
          </a:schemeClr>
        </a:solidFill>
        <a:ln w="9525">
          <a:noFill/>
          <a:miter lim="800000"/>
          <a:headEnd/>
          <a:tailEnd/>
        </a:ln>
        <a:effectLst>
          <a:outerShdw blurRad="50800" dist="38100" dir="2700000" algn="tl" rotWithShape="0">
            <a:prstClr val="black">
              <a:alpha val="40000"/>
            </a:prstClr>
          </a:outerShdw>
        </a:effectLst>
      </xdr:spPr>
      <xdr:txBody>
        <a:bodyPr vertOverflow="clip" horzOverflow="clip" wrap="square" lIns="180000" tIns="180000" rIns="180000" bIns="180000" anchor="t" anchorCtr="0" upright="1">
          <a:noAutofit/>
        </a:bodyPr>
        <a:lstStyle/>
        <a:p>
          <a:pPr algn="l" rtl="0">
            <a:lnSpc>
              <a:spcPct val="100000"/>
            </a:lnSpc>
            <a:defRPr sz="1000"/>
          </a:pPr>
          <a:r>
            <a:rPr lang="en-US" sz="2400" b="1" i="0" u="none" strike="noStrike" baseline="0">
              <a:solidFill>
                <a:srgbClr val="FFFFFF"/>
              </a:solidFill>
              <a:latin typeface="Berlin Sans FB Demi" panose="020E0802020502020306" pitchFamily="34" charset="0"/>
              <a:cs typeface="Arial"/>
            </a:rPr>
            <a:t>Data Entry form worksheet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This sheet allows to fill out and record automaticauly the different operations linked to activities and products movement transactions:</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1 - "Opertation" entry will go through an (automatic) Data Entry Form (Input form).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This form containes: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 Transaction Date</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	- Order number</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 Product_reference</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-Category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-Supplier Name / Customer Name</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-City/Region</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	-Transaction Type</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	-Transaction Quantity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P.S :Customize the form and  apply som controls by using Drop-down lists</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2- Provide  also a button returning to the summary  and Operations_Database worksheets</a:t>
          </a: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12</xdr:col>
          <xdr:colOff>777240</xdr:colOff>
          <xdr:row>24</xdr:row>
          <xdr:rowOff>7620</xdr:rowOff>
        </xdr:from>
        <xdr:to>
          <xdr:col>15</xdr:col>
          <xdr:colOff>716280</xdr:colOff>
          <xdr:row>26</xdr:row>
          <xdr:rowOff>114300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274320</xdr:colOff>
          <xdr:row>23</xdr:row>
          <xdr:rowOff>144780</xdr:rowOff>
        </xdr:from>
        <xdr:to>
          <xdr:col>22</xdr:col>
          <xdr:colOff>556260</xdr:colOff>
          <xdr:row>25</xdr:row>
          <xdr:rowOff>121920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Operations_Database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1661160</xdr:colOff>
          <xdr:row>31</xdr:row>
          <xdr:rowOff>83820</xdr:rowOff>
        </xdr:from>
        <xdr:to>
          <xdr:col>4</xdr:col>
          <xdr:colOff>2034540</xdr:colOff>
          <xdr:row>35</xdr:row>
          <xdr:rowOff>175260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Input into operation database</a:t>
              </a:r>
            </a:p>
            <a:p>
              <a:pPr algn="ctr" rtl="0">
                <a:defRPr sz="1000"/>
              </a:pPr>
              <a:endParaRPr lang="en-US" sz="12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11</xdr:col>
      <xdr:colOff>0</xdr:colOff>
      <xdr:row>1</xdr:row>
      <xdr:rowOff>0</xdr:rowOff>
    </xdr:from>
    <xdr:to>
      <xdr:col>27</xdr:col>
      <xdr:colOff>809040</xdr:colOff>
      <xdr:row>22</xdr:row>
      <xdr:rowOff>50800</xdr:rowOff>
    </xdr:to>
    <xdr:sp macro="" textlink="" fLocksText="0">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9080500" y="203200"/>
          <a:ext cx="14017040" cy="4318000"/>
        </a:xfrm>
        <a:prstGeom prst="rect">
          <a:avLst/>
        </a:prstGeom>
        <a:solidFill>
          <a:schemeClr val="accent1">
            <a:lumMod val="50000"/>
          </a:schemeClr>
        </a:solidFill>
        <a:ln w="9525">
          <a:noFill/>
          <a:miter lim="800000"/>
          <a:headEnd/>
          <a:tailEnd/>
        </a:ln>
        <a:effectLst>
          <a:outerShdw blurRad="50800" dist="38100" dir="2700000" algn="tl" rotWithShape="0">
            <a:prstClr val="black">
              <a:alpha val="40000"/>
            </a:prstClr>
          </a:outerShdw>
        </a:effectLst>
      </xdr:spPr>
      <xdr:txBody>
        <a:bodyPr vertOverflow="clip" horzOverflow="clip" wrap="square" lIns="180000" tIns="180000" rIns="180000" bIns="180000" anchor="t" anchorCtr="0" upright="1">
          <a:noAutofit/>
        </a:bodyPr>
        <a:lstStyle/>
        <a:p>
          <a:pPr algn="l" rtl="0">
            <a:lnSpc>
              <a:spcPct val="100000"/>
            </a:lnSpc>
            <a:defRPr sz="1000"/>
          </a:pPr>
          <a:r>
            <a:rPr lang="en-US" sz="2400" b="1" i="0" u="none" strike="noStrike" baseline="0">
              <a:solidFill>
                <a:srgbClr val="FFFFFF"/>
              </a:solidFill>
              <a:latin typeface="Berlin Sans FB Demi" panose="020E0802020502020306" pitchFamily="34" charset="0"/>
              <a:cs typeface="Arial"/>
            </a:rPr>
            <a:t>Products worksheet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This sheet lists the products.</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Improve the products sheet:</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1 -Customise &amp; format the data as Tables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2 - Name the Tables</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3- The  "Quantity on hand"  column will be calculated automatically based on "Product_reference" &amp; "Transaction Type "  columns</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Quantity on hand = (initial stocks + total purchase quantity - total sale quantity)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4 - Put in red the lines with an "Alert stock"  less than "1000".</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5- Provide a button returning to the summary </a:t>
          </a:r>
        </a:p>
      </xdr:txBody>
    </xdr:sp>
    <xdr:clientData/>
  </xdr:twoCellAnchor>
  <mc:AlternateContent xmlns:mc="http://schemas.openxmlformats.org/markup-compatibility/2006">
    <mc:Choice xmlns:a14="http://schemas.microsoft.com/office/drawing/2010/main" Requires="a14">
      <xdr:twoCellAnchor>
        <xdr:from>
          <xdr:col>17</xdr:col>
          <xdr:colOff>190500</xdr:colOff>
          <xdr:row>17</xdr:row>
          <xdr:rowOff>121920</xdr:rowOff>
        </xdr:from>
        <xdr:to>
          <xdr:col>20</xdr:col>
          <xdr:colOff>129540</xdr:colOff>
          <xdr:row>21</xdr:row>
          <xdr:rowOff>30480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647700</xdr:colOff>
          <xdr:row>15</xdr:row>
          <xdr:rowOff>91440</xdr:rowOff>
        </xdr:from>
        <xdr:to>
          <xdr:col>23</xdr:col>
          <xdr:colOff>632460</xdr:colOff>
          <xdr:row>18</xdr:row>
          <xdr:rowOff>68580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Operations_Database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14</xdr:col>
      <xdr:colOff>215899</xdr:colOff>
      <xdr:row>0</xdr:row>
      <xdr:rowOff>25400</xdr:rowOff>
    </xdr:from>
    <xdr:to>
      <xdr:col>39</xdr:col>
      <xdr:colOff>191697</xdr:colOff>
      <xdr:row>21</xdr:row>
      <xdr:rowOff>76200</xdr:rowOff>
    </xdr:to>
    <xdr:sp macro="" textlink="" fLocksText="0">
      <xdr:nvSpPr>
        <xdr:cNvPr id="2" name="Rectangle 1">
          <a:extLst>
            <a:ext uri="{FF2B5EF4-FFF2-40B4-BE49-F238E27FC236}">
              <a16:creationId xmlns:a16="http://schemas.microsoft.com/office/drawing/2014/main" id="{00000000-0008-0000-0800-000002000000}"/>
            </a:ext>
          </a:extLst>
        </xdr:cNvPr>
        <xdr:cNvSpPr>
          <a:spLocks noChangeArrowheads="1"/>
        </xdr:cNvSpPr>
      </xdr:nvSpPr>
      <xdr:spPr bwMode="auto">
        <a:xfrm>
          <a:off x="12773659" y="25400"/>
          <a:ext cx="18141878" cy="4211320"/>
        </a:xfrm>
        <a:prstGeom prst="rect">
          <a:avLst/>
        </a:prstGeom>
        <a:solidFill>
          <a:schemeClr val="accent1">
            <a:lumMod val="50000"/>
          </a:schemeClr>
        </a:solidFill>
        <a:ln w="9525">
          <a:noFill/>
          <a:miter lim="800000"/>
          <a:headEnd/>
          <a:tailEnd/>
        </a:ln>
        <a:effectLst>
          <a:outerShdw blurRad="50800" dist="38100" dir="2700000" algn="tl" rotWithShape="0">
            <a:prstClr val="black">
              <a:alpha val="40000"/>
            </a:prstClr>
          </a:outerShdw>
        </a:effectLst>
      </xdr:spPr>
      <xdr:txBody>
        <a:bodyPr vertOverflow="clip" horzOverflow="clip" wrap="square" lIns="180000" tIns="180000" rIns="180000" bIns="180000" anchor="t" anchorCtr="0" upright="1">
          <a:noAutofit/>
        </a:bodyPr>
        <a:lstStyle/>
        <a:p>
          <a:pPr algn="l" rtl="0">
            <a:lnSpc>
              <a:spcPct val="100000"/>
            </a:lnSpc>
            <a:defRPr sz="1000"/>
          </a:pPr>
          <a:r>
            <a:rPr lang="en-US" sz="2400" b="1" i="0" u="none" strike="noStrike" baseline="0">
              <a:solidFill>
                <a:srgbClr val="FFFFFF"/>
              </a:solidFill>
              <a:latin typeface="Berlin Sans FB Demi" panose="020E0802020502020306" pitchFamily="34" charset="0"/>
              <a:cs typeface="Arial"/>
            </a:rPr>
            <a:t>Dashboard worksheet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This sheet proposes a dashboard which could  include , use PivotTable and Charts to find for instance :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 Sales &amp; purchases evolution per month and year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 Five top selling products</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1- You should propose at least 5 relevant indicators charts to help the decision maker to understand and analyse data.</a:t>
          </a: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2- Provide  also a button returning to the summary </a:t>
          </a: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20</xdr:col>
          <xdr:colOff>579120</xdr:colOff>
          <xdr:row>15</xdr:row>
          <xdr:rowOff>15240</xdr:rowOff>
        </xdr:from>
        <xdr:to>
          <xdr:col>26</xdr:col>
          <xdr:colOff>205740</xdr:colOff>
          <xdr:row>20</xdr:row>
          <xdr:rowOff>45720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Summary</a:t>
              </a:r>
            </a:p>
          </xdr:txBody>
        </xdr:sp>
        <xdr:clientData fPrintsWithSheet="0"/>
      </xdr:twoCellAnchor>
    </mc:Choice>
    <mc:Fallback/>
  </mc:AlternateContent>
  <xdr:twoCellAnchor>
    <xdr:from>
      <xdr:col>17</xdr:col>
      <xdr:colOff>4547</xdr:colOff>
      <xdr:row>23</xdr:row>
      <xdr:rowOff>90405</xdr:rowOff>
    </xdr:from>
    <xdr:to>
      <xdr:col>30</xdr:col>
      <xdr:colOff>206644</xdr:colOff>
      <xdr:row>42</xdr:row>
      <xdr:rowOff>180813</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2820</xdr:colOff>
      <xdr:row>48</xdr:row>
      <xdr:rowOff>0</xdr:rowOff>
    </xdr:from>
    <xdr:to>
      <xdr:col>29</xdr:col>
      <xdr:colOff>413287</xdr:colOff>
      <xdr:row>66</xdr:row>
      <xdr:rowOff>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1161915</xdr:colOff>
      <xdr:row>72</xdr:row>
      <xdr:rowOff>99303</xdr:rowOff>
    </xdr:from>
    <xdr:to>
      <xdr:col>29</xdr:col>
      <xdr:colOff>581186</xdr:colOff>
      <xdr:row>89</xdr:row>
      <xdr:rowOff>25831</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105049</xdr:colOff>
      <xdr:row>92</xdr:row>
      <xdr:rowOff>63029</xdr:rowOff>
    </xdr:from>
    <xdr:to>
      <xdr:col>29</xdr:col>
      <xdr:colOff>297051</xdr:colOff>
      <xdr:row>111</xdr:row>
      <xdr:rowOff>103322</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100392</xdr:colOff>
      <xdr:row>114</xdr:row>
      <xdr:rowOff>104260</xdr:rowOff>
    </xdr:from>
    <xdr:to>
      <xdr:col>29</xdr:col>
      <xdr:colOff>542441</xdr:colOff>
      <xdr:row>129</xdr:row>
      <xdr:rowOff>25829</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158550</xdr:colOff>
      <xdr:row>11</xdr:row>
      <xdr:rowOff>275300</xdr:rowOff>
    </xdr:from>
    <xdr:to>
      <xdr:col>17</xdr:col>
      <xdr:colOff>209350</xdr:colOff>
      <xdr:row>40</xdr:row>
      <xdr:rowOff>122528</xdr:rowOff>
    </xdr:to>
    <xdr:sp macro="" textlink="" fLocksText="0">
      <xdr:nvSpPr>
        <xdr:cNvPr id="2" name="Rectangle 1">
          <a:extLst>
            <a:ext uri="{FF2B5EF4-FFF2-40B4-BE49-F238E27FC236}">
              <a16:creationId xmlns:a16="http://schemas.microsoft.com/office/drawing/2014/main" id="{00000000-0008-0000-0900-000002000000}"/>
            </a:ext>
          </a:extLst>
        </xdr:cNvPr>
        <xdr:cNvSpPr>
          <a:spLocks noChangeArrowheads="1"/>
        </xdr:cNvSpPr>
      </xdr:nvSpPr>
      <xdr:spPr bwMode="auto">
        <a:xfrm>
          <a:off x="17244935" y="3938762"/>
          <a:ext cx="13678877" cy="9196381"/>
        </a:xfrm>
        <a:prstGeom prst="rect">
          <a:avLst/>
        </a:prstGeom>
        <a:solidFill>
          <a:schemeClr val="accent1">
            <a:lumMod val="50000"/>
          </a:schemeClr>
        </a:solidFill>
        <a:ln w="9525">
          <a:noFill/>
          <a:miter lim="800000"/>
          <a:headEnd/>
          <a:tailEnd/>
        </a:ln>
        <a:effectLst>
          <a:outerShdw blurRad="50800" dist="38100" dir="2700000" algn="tl" rotWithShape="0">
            <a:prstClr val="black">
              <a:alpha val="40000"/>
            </a:prstClr>
          </a:outerShdw>
        </a:effectLst>
      </xdr:spPr>
      <xdr:txBody>
        <a:bodyPr vertOverflow="clip" horzOverflow="clip" wrap="square" lIns="180000" tIns="180000" rIns="180000" bIns="180000" anchor="t" anchorCtr="0" upright="1">
          <a:noAutofit/>
        </a:bodyPr>
        <a:lstStyle/>
        <a:p>
          <a:pPr algn="l" rtl="0">
            <a:lnSpc>
              <a:spcPct val="100000"/>
            </a:lnSpc>
            <a:defRPr sz="1000"/>
          </a:pPr>
          <a:r>
            <a:rPr lang="en-US" sz="2400" b="1" i="0" u="none" strike="noStrike" baseline="0">
              <a:solidFill>
                <a:srgbClr val="FFFFFF"/>
              </a:solidFill>
              <a:latin typeface="Berlin Sans FB Demi" panose="020E0802020502020306" pitchFamily="34" charset="0"/>
              <a:cs typeface="Arial"/>
            </a:rPr>
            <a:t>Optimization &amp; Scenarios_Analysis worksheet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"Cosmetic 11” plans to sell at least 600 items of product (025-B1) during the next period and it had received new offers from the suppliers with new prices as shown in this table. </a:t>
          </a: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The suppliers have limited capacities. The company should decide how many items to purchase from each supplier in order to minimize the costs.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1- Model and solve this problem using Solver.</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2- "Cosmetic 11” liked to purchase the same quantity from each actuel supplier 200 items. On the other hande,with the objective to achieve sustainable goals,  the company has also the option to purchase all needed quantity 600 items from a local supplier with 10,7 $ unit price. "Cosmetic 11” would like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  </a:t>
          </a: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3- If "Cosmetic 11”  decide to colaborate with the new local supplier , it would like to respect a purchase budget  for the product (025-B1) of 5900 $  in the next period . How many items to sell should target ?</a:t>
          </a: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a:p>
          <a:pPr marL="1800000" algn="just" rtl="0">
            <a:lnSpc>
              <a:spcPct val="100000"/>
            </a:lnSpc>
            <a:spcBef>
              <a:spcPts val="1200"/>
            </a:spcBef>
            <a:spcAft>
              <a:spcPts val="300"/>
            </a:spcAft>
            <a:defRPr sz="1000"/>
          </a:pPr>
          <a:r>
            <a:rPr lang="en-US" sz="1200" b="1" i="0" u="none" strike="noStrike" baseline="0">
              <a:solidFill>
                <a:srgbClr val="FFFFFF"/>
              </a:solidFill>
              <a:latin typeface="+mn-lt"/>
              <a:cs typeface="Arial" panose="020B0604020202020204" pitchFamily="34" charset="0"/>
            </a:rPr>
            <a:t>4- Provide  also a button returning to the summary </a:t>
          </a: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a:p>
          <a:pPr marL="1800000" algn="just" rtl="0">
            <a:lnSpc>
              <a:spcPct val="100000"/>
            </a:lnSpc>
            <a:spcBef>
              <a:spcPts val="1200"/>
            </a:spcBef>
            <a:spcAft>
              <a:spcPts val="300"/>
            </a:spcAft>
            <a:defRPr sz="1000"/>
          </a:pPr>
          <a:endParaRPr lang="en-US" sz="1200" b="1" i="0" u="none" strike="noStrike" baseline="0">
            <a:solidFill>
              <a:srgbClr val="FFFFFF"/>
            </a:solidFill>
            <a:latin typeface="+mn-lt"/>
            <a:cs typeface="Arial" panose="020B0604020202020204" pitchFamily="34" charset="0"/>
          </a:endParaRPr>
        </a:p>
      </xdr:txBody>
    </xdr:sp>
    <xdr:clientData/>
  </xdr:twoCellAnchor>
  <xdr:twoCellAnchor editAs="oneCell">
    <xdr:from>
      <xdr:col>8</xdr:col>
      <xdr:colOff>122520</xdr:colOff>
      <xdr:row>14</xdr:row>
      <xdr:rowOff>216397</xdr:rowOff>
    </xdr:from>
    <xdr:to>
      <xdr:col>10</xdr:col>
      <xdr:colOff>496814</xdr:colOff>
      <xdr:row>17</xdr:row>
      <xdr:rowOff>247154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19884553" y="4875840"/>
          <a:ext cx="4034392" cy="1005117"/>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457200</xdr:colOff>
          <xdr:row>31</xdr:row>
          <xdr:rowOff>251460</xdr:rowOff>
        </xdr:from>
        <xdr:to>
          <xdr:col>9</xdr:col>
          <xdr:colOff>2110740</xdr:colOff>
          <xdr:row>37</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w="9525">
              <a:miter lim="800000"/>
              <a:headEnd/>
              <a:tailEnd/>
            </a:ln>
          </xdr:spPr>
          <xdr:txBody>
            <a:bodyPr vertOverflow="clip" wrap="square" lIns="109728" tIns="105156" rIns="109728" bIns="105156" anchor="ctr" upright="1"/>
            <a:lstStyle/>
            <a:p>
              <a:pPr algn="ctr" rtl="0">
                <a:defRPr sz="1000"/>
              </a:pPr>
              <a:r>
                <a:rPr lang="en-US" sz="4800" b="1"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1165860</xdr:colOff>
          <xdr:row>8</xdr:row>
          <xdr:rowOff>144780</xdr:rowOff>
        </xdr:from>
        <xdr:to>
          <xdr:col>1</xdr:col>
          <xdr:colOff>1767840</xdr:colOff>
          <xdr:row>12</xdr:row>
          <xdr:rowOff>53340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cs typeface="Calibri"/>
                </a:rPr>
                <a:t>Summary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shboar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ummary"/>
      <sheetName val="Operations_Database"/>
      <sheetName val="Partners"/>
      <sheetName val="Calculations &amp; analysis"/>
      <sheetName val="Data Entry Form"/>
      <sheetName val="Products_List"/>
      <sheetName val="Sheet1"/>
      <sheetName val="Dashboard"/>
      <sheetName val="Optimization&amp;Scenarios_Ana"/>
      <sheetName val=" Members of your Group"/>
    </sheetNames>
    <sheetDataSet>
      <sheetData sheetId="0"/>
      <sheetData sheetId="1"/>
      <sheetData sheetId="2"/>
      <sheetData sheetId="3"/>
      <sheetData sheetId="4"/>
      <sheetData sheetId="5"/>
      <sheetData sheetId="6"/>
      <sheetData sheetId="7"/>
      <sheetData sheetId="8"/>
      <sheetData sheetId="9">
        <row r="48">
          <cell r="B48">
            <v>600</v>
          </cell>
        </row>
      </sheetData>
      <sheetData sheetId="10"/>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dashboard.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907.772684722222" createdVersion="8" refreshedVersion="8" minRefreshableVersion="3" recordCount="85" xr:uid="{88E5D899-E15B-4980-A334-0600370EDD90}">
  <cacheSource type="worksheet">
    <worksheetSource ref="B3:J88" sheet="Dashboard" r:id="rId2"/>
  </cacheSource>
  <cacheFields count="11">
    <cacheField name=" Transaction Date" numFmtId="14">
      <sharedItems containsSemiMixedTypes="0" containsNonDate="0" containsDate="1" containsString="0" minDate="2019-09-27T00:00:00" maxDate="2020-08-26T00:00:00" count="62">
        <d v="2020-08-25T00:00:00"/>
        <d v="2020-08-21T00:00:00"/>
        <d v="2020-08-08T00:00:00"/>
        <d v="2020-08-07T00:00:00"/>
        <d v="2020-07-30T00:00:00"/>
        <d v="2020-07-21T00:00:00"/>
        <d v="2020-07-19T00:00:00"/>
        <d v="2020-07-11T00:00:00"/>
        <d v="2020-06-29T00:00:00"/>
        <d v="2020-06-18T00:00:00"/>
        <d v="2020-06-17T00:00:00"/>
        <d v="2020-06-13T00:00:00"/>
        <d v="2020-06-03T00:00:00"/>
        <d v="2020-05-28T00:00:00"/>
        <d v="2020-05-25T00:00:00"/>
        <d v="2020-05-20T00:00:00"/>
        <d v="2020-05-06T00:00:00"/>
        <d v="2020-04-22T00:00:00"/>
        <d v="2020-04-11T00:00:00"/>
        <d v="2020-04-10T00:00:00"/>
        <d v="2020-04-04T00:00:00"/>
        <d v="2020-04-02T00:00:00"/>
        <d v="2020-03-27T00:00:00"/>
        <d v="2020-03-18T00:00:00"/>
        <d v="2020-03-17T00:00:00"/>
        <d v="2020-03-16T00:00:00"/>
        <d v="2020-03-12T00:00:00"/>
        <d v="2020-02-28T00:00:00"/>
        <d v="2020-02-27T00:00:00"/>
        <d v="2020-02-25T00:00:00"/>
        <d v="2020-02-23T00:00:00"/>
        <d v="2020-02-21T00:00:00"/>
        <d v="2020-02-11T00:00:00"/>
        <d v="2020-02-05T00:00:00"/>
        <d v="2020-02-02T00:00:00"/>
        <d v="2020-01-30T00:00:00"/>
        <d v="2020-01-22T00:00:00"/>
        <d v="2020-01-21T00:00:00"/>
        <d v="2020-01-19T00:00:00"/>
        <d v="2020-01-16T00:00:00"/>
        <d v="2020-01-14T00:00:00"/>
        <d v="2020-01-06T00:00:00"/>
        <d v="2019-12-31T00:00:00"/>
        <d v="2019-12-27T00:00:00"/>
        <d v="2019-12-24T00:00:00"/>
        <d v="2019-12-23T00:00:00"/>
        <d v="2019-12-16T00:00:00"/>
        <d v="2019-12-15T00:00:00"/>
        <d v="2019-12-14T00:00:00"/>
        <d v="2019-12-09T00:00:00"/>
        <d v="2019-12-05T00:00:00"/>
        <d v="2019-12-03T00:00:00"/>
        <d v="2019-11-25T00:00:00"/>
        <d v="2019-11-21T00:00:00"/>
        <d v="2019-11-15T00:00:00"/>
        <d v="2019-11-14T00:00:00"/>
        <d v="2019-11-08T00:00:00"/>
        <d v="2019-11-01T00:00:00"/>
        <d v="2019-10-20T00:00:00"/>
        <d v="2019-09-30T00:00:00"/>
        <d v="2019-09-29T00:00:00"/>
        <d v="2019-09-27T00:00:00"/>
      </sharedItems>
      <fieldGroup par="10" base="0">
        <rangePr groupBy="months" startDate="2019-09-27T00:00:00" endDate="2020-08-26T00:00:00"/>
        <groupItems count="14">
          <s v="&lt;27/09/2019"/>
          <s v="Jan"/>
          <s v="Feb"/>
          <s v="Mar"/>
          <s v="Apr"/>
          <s v="May"/>
          <s v="Jun"/>
          <s v="Jul"/>
          <s v="Aug"/>
          <s v="Sep"/>
          <s v="Oct"/>
          <s v="Nov"/>
          <s v="Dec"/>
          <s v="&gt;26/08/2020"/>
        </groupItems>
      </fieldGroup>
    </cacheField>
    <cacheField name="Order number" numFmtId="0">
      <sharedItems count="85">
        <s v="Cdme 0123"/>
        <s v="Cdme 0114"/>
        <s v="Cdme 0156"/>
        <s v="Cdme 0564"/>
        <s v="CDE-010118"/>
        <s v="CDE-020218"/>
        <s v="CDE-040218"/>
        <s v="CDE-050218"/>
        <s v="CDE-060218"/>
        <s v="CDE-070218"/>
        <s v="CDE-110218"/>
        <s v="CDE-150218"/>
        <s v="CDE-160218"/>
        <s v="CDE-170218"/>
        <s v="CDE-180218"/>
        <s v="CDE-190218"/>
        <s v="CDE-020318"/>
        <s v="CDE-040318"/>
        <s v="CDE-060318"/>
        <s v="CDE-070318"/>
        <s v="CDE-100318"/>
        <s v="CDE-010418"/>
        <s v="CDE-020418"/>
        <s v="CDE-040418"/>
        <s v="CDE-050418"/>
        <s v="CDE-060418"/>
        <s v="CDE-070418"/>
        <s v="CDE-110418"/>
        <s v="CDE-150418"/>
        <s v="CDE-160418"/>
        <s v="CDE-170418"/>
        <s v="CDE-180418"/>
        <s v="CDE-190418"/>
        <s v="CDE-020518"/>
        <s v="CDE-040518"/>
        <s v="CDE-060518"/>
        <s v="CDE-070518"/>
        <s v="CDE-100518"/>
        <s v="CDE-110518"/>
        <s v="CDE-120518"/>
        <s v="CDE-130518"/>
        <s v="CDE-140518"/>
        <s v="CDE-150518"/>
        <s v="CDE-160518"/>
        <s v="CDE-170518"/>
        <s v="CDE-180518"/>
        <s v="CDE-190518"/>
        <s v="CDE-200518"/>
        <s v="CDE-210518"/>
        <s v="CDE-220518"/>
        <s v="CDE-230518"/>
        <s v="CDE-230519"/>
        <s v="CDE-230520"/>
        <s v="CDE-230521"/>
        <s v="CDE-230522"/>
        <s v="CDE-230523"/>
        <s v="CDE-230524"/>
        <s v="CDE-230525"/>
        <s v="CDE-230526"/>
        <s v="CDE-230527"/>
        <s v="CDE-230528"/>
        <s v="CDE-230529"/>
        <s v="CDE-230530"/>
        <s v="CDE-230531"/>
        <s v="CDE-230532"/>
        <s v="CDE-230533"/>
        <s v="CDE-230534"/>
        <s v="CDE-230535"/>
        <s v="CDE-230536"/>
        <s v="CDE-230537"/>
        <s v="CDE-230538"/>
        <s v="CDE-230539"/>
        <s v="CDE-230540"/>
        <s v="CDE-230541"/>
        <s v="CDE-230542"/>
        <s v="CDE-230543"/>
        <s v="CDE-230544"/>
        <s v="CDE-230545"/>
        <s v="CDE-230546"/>
        <s v="CDE-230547"/>
        <s v="CDE-230548"/>
        <s v="CDE-230549"/>
        <s v="CDE-230550"/>
        <s v="CDE-230551"/>
        <s v="CDE-230552"/>
      </sharedItems>
    </cacheField>
    <cacheField name="Product_reference" numFmtId="0">
      <sharedItems count="20">
        <s v="025-B1"/>
        <s v="025-F2"/>
        <s v="025-B3"/>
        <s v="025-F4"/>
        <s v="025-H5"/>
        <s v="025-H6"/>
        <s v="025-H7"/>
        <s v="025-B8"/>
        <s v="025-B9"/>
        <s v="025-B10"/>
        <s v="025-F11"/>
        <s v="025-F12"/>
        <s v="025-F13"/>
        <s v="025-B14"/>
        <s v="025-H15"/>
        <s v="025-H16"/>
        <s v="025-H17"/>
        <s v="025-F18"/>
        <s v="025-F19"/>
        <s v="025-H20"/>
      </sharedItems>
    </cacheField>
    <cacheField name="Category" numFmtId="0">
      <sharedItems count="3">
        <s v="Body "/>
        <s v="Face"/>
        <s v="Hair"/>
      </sharedItems>
    </cacheField>
    <cacheField name="Partners / Supplier Name / Customer Name" numFmtId="14">
      <sharedItems count="12">
        <s v="D O'Brien"/>
        <s v="W Montgomery"/>
        <s v="A Lewis"/>
        <s v="T Grant"/>
        <s v="Z Depot"/>
        <s v="L Parker"/>
        <s v="N Cowell"/>
        <s v="A Gainsford"/>
        <s v="P Hughes"/>
        <s v="A ford"/>
        <s v="N Zoy"/>
        <s v="E Symington"/>
      </sharedItems>
    </cacheField>
    <cacheField name="City/Region" numFmtId="14">
      <sharedItems count="7">
        <s v="International"/>
        <s v="Bordeaux "/>
        <s v="Internationl"/>
        <s v="Local"/>
        <s v="Paris"/>
        <s v="Lille"/>
        <s v="Marseille"/>
      </sharedItems>
    </cacheField>
    <cacheField name="Transaction Type" numFmtId="0">
      <sharedItems count="2">
        <s v="Purchase"/>
        <s v="Sale"/>
      </sharedItems>
    </cacheField>
    <cacheField name=" Transaction Quantity " numFmtId="0">
      <sharedItems containsSemiMixedTypes="0" containsString="0" containsNumber="1" containsInteger="1" minValue="5" maxValue="800" count="27">
        <n v="20"/>
        <n v="50"/>
        <n v="10"/>
        <n v="100"/>
        <n v="80"/>
        <n v="35"/>
        <n v="85"/>
        <n v="74"/>
        <n v="65"/>
        <n v="30"/>
        <n v="48"/>
        <n v="68"/>
        <n v="5"/>
        <n v="87"/>
        <n v="64"/>
        <n v="98"/>
        <n v="94"/>
        <n v="70"/>
        <n v="31"/>
        <n v="47"/>
        <n v="59"/>
        <n v="357"/>
        <n v="84"/>
        <n v="26"/>
        <n v="620"/>
        <n v="800"/>
        <n v="196"/>
      </sharedItems>
    </cacheField>
    <cacheField name="Unit Price" numFmtId="0">
      <sharedItems containsSemiMixedTypes="0" containsString="0" containsNumber="1" minValue="5.5" maxValue="70" count="24">
        <n v="12"/>
        <n v="19"/>
        <n v="10"/>
        <n v="70"/>
        <n v="40"/>
        <n v="7"/>
        <n v="5.5"/>
        <n v="21"/>
        <n v="8"/>
        <n v="30"/>
        <n v="23"/>
        <n v="43"/>
        <n v="28"/>
        <n v="22"/>
        <n v="24"/>
        <n v="20"/>
        <n v="31"/>
        <n v="9"/>
        <n v="11"/>
        <n v="17"/>
        <n v="18"/>
        <n v="55"/>
        <n v="35"/>
        <n v="42"/>
      </sharedItems>
    </cacheField>
    <cacheField name="Quarters" numFmtId="0" databaseField="0">
      <fieldGroup base="0">
        <rangePr groupBy="quarters" startDate="2019-09-27T00:00:00" endDate="2020-08-26T00:00:00"/>
        <groupItems count="6">
          <s v="&lt;27/09/2019"/>
          <s v="Qtr1"/>
          <s v="Qtr2"/>
          <s v="Qtr3"/>
          <s v="Qtr4"/>
          <s v="&gt;26/08/2020"/>
        </groupItems>
      </fieldGroup>
    </cacheField>
    <cacheField name="Years" numFmtId="0" databaseField="0">
      <fieldGroup base="0">
        <rangePr groupBy="years" startDate="2019-09-27T00:00:00" endDate="2020-08-26T00:00:00"/>
        <groupItems count="4">
          <s v="&lt;27/09/2019"/>
          <s v="2019"/>
          <s v="2020"/>
          <s v="&gt;26/08/2020"/>
        </groupItems>
      </fieldGroup>
    </cacheField>
  </cacheFields>
  <extLst>
    <ext xmlns:x14="http://schemas.microsoft.com/office/spreadsheetml/2009/9/main" uri="{725AE2AE-9491-48be-B2B4-4EB974FC3084}">
      <x14:pivotCacheDefinition pivotCacheId="2981366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
  <r>
    <x v="0"/>
    <x v="0"/>
    <x v="0"/>
    <x v="0"/>
    <x v="0"/>
    <x v="0"/>
    <x v="0"/>
    <x v="0"/>
    <x v="0"/>
  </r>
  <r>
    <x v="0"/>
    <x v="1"/>
    <x v="1"/>
    <x v="1"/>
    <x v="1"/>
    <x v="1"/>
    <x v="1"/>
    <x v="1"/>
    <x v="1"/>
  </r>
  <r>
    <x v="1"/>
    <x v="2"/>
    <x v="2"/>
    <x v="0"/>
    <x v="2"/>
    <x v="2"/>
    <x v="0"/>
    <x v="2"/>
    <x v="2"/>
  </r>
  <r>
    <x v="2"/>
    <x v="3"/>
    <x v="3"/>
    <x v="1"/>
    <x v="1"/>
    <x v="1"/>
    <x v="1"/>
    <x v="2"/>
    <x v="3"/>
  </r>
  <r>
    <x v="3"/>
    <x v="4"/>
    <x v="4"/>
    <x v="2"/>
    <x v="1"/>
    <x v="1"/>
    <x v="1"/>
    <x v="2"/>
    <x v="4"/>
  </r>
  <r>
    <x v="4"/>
    <x v="5"/>
    <x v="5"/>
    <x v="2"/>
    <x v="0"/>
    <x v="0"/>
    <x v="0"/>
    <x v="0"/>
    <x v="1"/>
  </r>
  <r>
    <x v="5"/>
    <x v="6"/>
    <x v="6"/>
    <x v="2"/>
    <x v="0"/>
    <x v="0"/>
    <x v="0"/>
    <x v="3"/>
    <x v="2"/>
  </r>
  <r>
    <x v="6"/>
    <x v="7"/>
    <x v="7"/>
    <x v="0"/>
    <x v="3"/>
    <x v="3"/>
    <x v="0"/>
    <x v="1"/>
    <x v="5"/>
  </r>
  <r>
    <x v="7"/>
    <x v="8"/>
    <x v="8"/>
    <x v="0"/>
    <x v="3"/>
    <x v="3"/>
    <x v="0"/>
    <x v="4"/>
    <x v="6"/>
  </r>
  <r>
    <x v="8"/>
    <x v="9"/>
    <x v="9"/>
    <x v="0"/>
    <x v="4"/>
    <x v="4"/>
    <x v="1"/>
    <x v="2"/>
    <x v="1"/>
  </r>
  <r>
    <x v="9"/>
    <x v="10"/>
    <x v="10"/>
    <x v="1"/>
    <x v="4"/>
    <x v="4"/>
    <x v="1"/>
    <x v="5"/>
    <x v="7"/>
  </r>
  <r>
    <x v="10"/>
    <x v="11"/>
    <x v="11"/>
    <x v="1"/>
    <x v="2"/>
    <x v="2"/>
    <x v="0"/>
    <x v="6"/>
    <x v="8"/>
  </r>
  <r>
    <x v="11"/>
    <x v="12"/>
    <x v="12"/>
    <x v="1"/>
    <x v="4"/>
    <x v="4"/>
    <x v="1"/>
    <x v="3"/>
    <x v="9"/>
  </r>
  <r>
    <x v="11"/>
    <x v="13"/>
    <x v="13"/>
    <x v="0"/>
    <x v="3"/>
    <x v="3"/>
    <x v="0"/>
    <x v="7"/>
    <x v="10"/>
  </r>
  <r>
    <x v="11"/>
    <x v="14"/>
    <x v="14"/>
    <x v="2"/>
    <x v="5"/>
    <x v="1"/>
    <x v="1"/>
    <x v="8"/>
    <x v="11"/>
  </r>
  <r>
    <x v="11"/>
    <x v="15"/>
    <x v="15"/>
    <x v="2"/>
    <x v="5"/>
    <x v="1"/>
    <x v="1"/>
    <x v="9"/>
    <x v="12"/>
  </r>
  <r>
    <x v="11"/>
    <x v="16"/>
    <x v="16"/>
    <x v="2"/>
    <x v="2"/>
    <x v="2"/>
    <x v="0"/>
    <x v="6"/>
    <x v="0"/>
  </r>
  <r>
    <x v="11"/>
    <x v="17"/>
    <x v="17"/>
    <x v="1"/>
    <x v="2"/>
    <x v="2"/>
    <x v="0"/>
    <x v="10"/>
    <x v="4"/>
  </r>
  <r>
    <x v="11"/>
    <x v="18"/>
    <x v="18"/>
    <x v="1"/>
    <x v="5"/>
    <x v="1"/>
    <x v="1"/>
    <x v="11"/>
    <x v="13"/>
  </r>
  <r>
    <x v="12"/>
    <x v="19"/>
    <x v="19"/>
    <x v="2"/>
    <x v="2"/>
    <x v="2"/>
    <x v="0"/>
    <x v="12"/>
    <x v="9"/>
  </r>
  <r>
    <x v="13"/>
    <x v="20"/>
    <x v="0"/>
    <x v="0"/>
    <x v="5"/>
    <x v="1"/>
    <x v="1"/>
    <x v="3"/>
    <x v="14"/>
  </r>
  <r>
    <x v="14"/>
    <x v="21"/>
    <x v="1"/>
    <x v="1"/>
    <x v="4"/>
    <x v="4"/>
    <x v="1"/>
    <x v="13"/>
    <x v="1"/>
  </r>
  <r>
    <x v="15"/>
    <x v="22"/>
    <x v="2"/>
    <x v="0"/>
    <x v="4"/>
    <x v="4"/>
    <x v="1"/>
    <x v="14"/>
    <x v="15"/>
  </r>
  <r>
    <x v="16"/>
    <x v="23"/>
    <x v="3"/>
    <x v="1"/>
    <x v="6"/>
    <x v="5"/>
    <x v="1"/>
    <x v="4"/>
    <x v="3"/>
  </r>
  <r>
    <x v="17"/>
    <x v="24"/>
    <x v="4"/>
    <x v="2"/>
    <x v="2"/>
    <x v="2"/>
    <x v="0"/>
    <x v="3"/>
    <x v="7"/>
  </r>
  <r>
    <x v="17"/>
    <x v="25"/>
    <x v="5"/>
    <x v="2"/>
    <x v="2"/>
    <x v="2"/>
    <x v="0"/>
    <x v="15"/>
    <x v="1"/>
  </r>
  <r>
    <x v="18"/>
    <x v="26"/>
    <x v="6"/>
    <x v="2"/>
    <x v="6"/>
    <x v="5"/>
    <x v="1"/>
    <x v="9"/>
    <x v="16"/>
  </r>
  <r>
    <x v="18"/>
    <x v="27"/>
    <x v="7"/>
    <x v="0"/>
    <x v="7"/>
    <x v="1"/>
    <x v="1"/>
    <x v="7"/>
    <x v="17"/>
  </r>
  <r>
    <x v="18"/>
    <x v="28"/>
    <x v="8"/>
    <x v="0"/>
    <x v="2"/>
    <x v="2"/>
    <x v="0"/>
    <x v="6"/>
    <x v="6"/>
  </r>
  <r>
    <x v="18"/>
    <x v="29"/>
    <x v="9"/>
    <x v="0"/>
    <x v="7"/>
    <x v="1"/>
    <x v="1"/>
    <x v="3"/>
    <x v="1"/>
  </r>
  <r>
    <x v="18"/>
    <x v="30"/>
    <x v="10"/>
    <x v="1"/>
    <x v="2"/>
    <x v="2"/>
    <x v="0"/>
    <x v="16"/>
    <x v="18"/>
  </r>
  <r>
    <x v="18"/>
    <x v="31"/>
    <x v="11"/>
    <x v="1"/>
    <x v="7"/>
    <x v="1"/>
    <x v="1"/>
    <x v="17"/>
    <x v="2"/>
  </r>
  <r>
    <x v="18"/>
    <x v="32"/>
    <x v="12"/>
    <x v="1"/>
    <x v="8"/>
    <x v="5"/>
    <x v="1"/>
    <x v="0"/>
    <x v="9"/>
  </r>
  <r>
    <x v="18"/>
    <x v="33"/>
    <x v="13"/>
    <x v="0"/>
    <x v="3"/>
    <x v="3"/>
    <x v="0"/>
    <x v="18"/>
    <x v="10"/>
  </r>
  <r>
    <x v="18"/>
    <x v="34"/>
    <x v="14"/>
    <x v="2"/>
    <x v="3"/>
    <x v="3"/>
    <x v="0"/>
    <x v="11"/>
    <x v="13"/>
  </r>
  <r>
    <x v="19"/>
    <x v="35"/>
    <x v="15"/>
    <x v="2"/>
    <x v="2"/>
    <x v="2"/>
    <x v="0"/>
    <x v="19"/>
    <x v="19"/>
  </r>
  <r>
    <x v="20"/>
    <x v="36"/>
    <x v="16"/>
    <x v="2"/>
    <x v="7"/>
    <x v="1"/>
    <x v="1"/>
    <x v="20"/>
    <x v="20"/>
  </r>
  <r>
    <x v="21"/>
    <x v="37"/>
    <x v="0"/>
    <x v="0"/>
    <x v="2"/>
    <x v="2"/>
    <x v="0"/>
    <x v="0"/>
    <x v="0"/>
  </r>
  <r>
    <x v="21"/>
    <x v="38"/>
    <x v="1"/>
    <x v="1"/>
    <x v="8"/>
    <x v="5"/>
    <x v="1"/>
    <x v="1"/>
    <x v="1"/>
  </r>
  <r>
    <x v="22"/>
    <x v="39"/>
    <x v="2"/>
    <x v="0"/>
    <x v="2"/>
    <x v="2"/>
    <x v="0"/>
    <x v="2"/>
    <x v="2"/>
  </r>
  <r>
    <x v="23"/>
    <x v="40"/>
    <x v="3"/>
    <x v="1"/>
    <x v="7"/>
    <x v="1"/>
    <x v="1"/>
    <x v="2"/>
    <x v="3"/>
  </r>
  <r>
    <x v="24"/>
    <x v="41"/>
    <x v="4"/>
    <x v="2"/>
    <x v="8"/>
    <x v="5"/>
    <x v="1"/>
    <x v="2"/>
    <x v="4"/>
  </r>
  <r>
    <x v="24"/>
    <x v="42"/>
    <x v="5"/>
    <x v="2"/>
    <x v="3"/>
    <x v="3"/>
    <x v="0"/>
    <x v="0"/>
    <x v="1"/>
  </r>
  <r>
    <x v="25"/>
    <x v="43"/>
    <x v="6"/>
    <x v="2"/>
    <x v="3"/>
    <x v="3"/>
    <x v="0"/>
    <x v="3"/>
    <x v="2"/>
  </r>
  <r>
    <x v="26"/>
    <x v="44"/>
    <x v="7"/>
    <x v="0"/>
    <x v="3"/>
    <x v="3"/>
    <x v="0"/>
    <x v="1"/>
    <x v="5"/>
  </r>
  <r>
    <x v="27"/>
    <x v="45"/>
    <x v="8"/>
    <x v="0"/>
    <x v="3"/>
    <x v="3"/>
    <x v="0"/>
    <x v="4"/>
    <x v="6"/>
  </r>
  <r>
    <x v="28"/>
    <x v="46"/>
    <x v="9"/>
    <x v="0"/>
    <x v="9"/>
    <x v="1"/>
    <x v="1"/>
    <x v="2"/>
    <x v="1"/>
  </r>
  <r>
    <x v="29"/>
    <x v="47"/>
    <x v="10"/>
    <x v="1"/>
    <x v="9"/>
    <x v="1"/>
    <x v="1"/>
    <x v="5"/>
    <x v="7"/>
  </r>
  <r>
    <x v="30"/>
    <x v="48"/>
    <x v="11"/>
    <x v="1"/>
    <x v="2"/>
    <x v="2"/>
    <x v="0"/>
    <x v="6"/>
    <x v="8"/>
  </r>
  <r>
    <x v="30"/>
    <x v="49"/>
    <x v="8"/>
    <x v="0"/>
    <x v="2"/>
    <x v="2"/>
    <x v="0"/>
    <x v="4"/>
    <x v="6"/>
  </r>
  <r>
    <x v="31"/>
    <x v="50"/>
    <x v="9"/>
    <x v="0"/>
    <x v="9"/>
    <x v="1"/>
    <x v="1"/>
    <x v="2"/>
    <x v="1"/>
  </r>
  <r>
    <x v="32"/>
    <x v="51"/>
    <x v="17"/>
    <x v="1"/>
    <x v="8"/>
    <x v="5"/>
    <x v="1"/>
    <x v="3"/>
    <x v="21"/>
  </r>
  <r>
    <x v="33"/>
    <x v="52"/>
    <x v="18"/>
    <x v="1"/>
    <x v="3"/>
    <x v="3"/>
    <x v="0"/>
    <x v="15"/>
    <x v="0"/>
  </r>
  <r>
    <x v="34"/>
    <x v="53"/>
    <x v="19"/>
    <x v="2"/>
    <x v="8"/>
    <x v="5"/>
    <x v="1"/>
    <x v="21"/>
    <x v="22"/>
  </r>
  <r>
    <x v="35"/>
    <x v="54"/>
    <x v="0"/>
    <x v="0"/>
    <x v="0"/>
    <x v="0"/>
    <x v="0"/>
    <x v="3"/>
    <x v="0"/>
  </r>
  <r>
    <x v="36"/>
    <x v="55"/>
    <x v="1"/>
    <x v="1"/>
    <x v="8"/>
    <x v="5"/>
    <x v="1"/>
    <x v="22"/>
    <x v="1"/>
  </r>
  <r>
    <x v="37"/>
    <x v="56"/>
    <x v="2"/>
    <x v="0"/>
    <x v="9"/>
    <x v="1"/>
    <x v="1"/>
    <x v="23"/>
    <x v="15"/>
  </r>
  <r>
    <x v="38"/>
    <x v="57"/>
    <x v="3"/>
    <x v="1"/>
    <x v="3"/>
    <x v="3"/>
    <x v="0"/>
    <x v="13"/>
    <x v="23"/>
  </r>
  <r>
    <x v="39"/>
    <x v="58"/>
    <x v="4"/>
    <x v="2"/>
    <x v="8"/>
    <x v="5"/>
    <x v="1"/>
    <x v="24"/>
    <x v="4"/>
  </r>
  <r>
    <x v="40"/>
    <x v="59"/>
    <x v="5"/>
    <x v="2"/>
    <x v="8"/>
    <x v="5"/>
    <x v="1"/>
    <x v="3"/>
    <x v="13"/>
  </r>
  <r>
    <x v="41"/>
    <x v="60"/>
    <x v="6"/>
    <x v="2"/>
    <x v="3"/>
    <x v="3"/>
    <x v="0"/>
    <x v="11"/>
    <x v="2"/>
  </r>
  <r>
    <x v="42"/>
    <x v="61"/>
    <x v="7"/>
    <x v="0"/>
    <x v="3"/>
    <x v="3"/>
    <x v="0"/>
    <x v="3"/>
    <x v="5"/>
  </r>
  <r>
    <x v="43"/>
    <x v="62"/>
    <x v="8"/>
    <x v="0"/>
    <x v="3"/>
    <x v="3"/>
    <x v="0"/>
    <x v="25"/>
    <x v="6"/>
  </r>
  <r>
    <x v="44"/>
    <x v="63"/>
    <x v="9"/>
    <x v="0"/>
    <x v="10"/>
    <x v="6"/>
    <x v="1"/>
    <x v="26"/>
    <x v="1"/>
  </r>
  <r>
    <x v="45"/>
    <x v="64"/>
    <x v="10"/>
    <x v="1"/>
    <x v="0"/>
    <x v="0"/>
    <x v="0"/>
    <x v="3"/>
    <x v="18"/>
  </r>
  <r>
    <x v="46"/>
    <x v="65"/>
    <x v="4"/>
    <x v="2"/>
    <x v="4"/>
    <x v="4"/>
    <x v="1"/>
    <x v="24"/>
    <x v="4"/>
  </r>
  <r>
    <x v="47"/>
    <x v="66"/>
    <x v="5"/>
    <x v="2"/>
    <x v="4"/>
    <x v="4"/>
    <x v="1"/>
    <x v="3"/>
    <x v="13"/>
  </r>
  <r>
    <x v="48"/>
    <x v="67"/>
    <x v="6"/>
    <x v="2"/>
    <x v="2"/>
    <x v="2"/>
    <x v="0"/>
    <x v="11"/>
    <x v="2"/>
  </r>
  <r>
    <x v="49"/>
    <x v="68"/>
    <x v="7"/>
    <x v="0"/>
    <x v="2"/>
    <x v="2"/>
    <x v="0"/>
    <x v="3"/>
    <x v="5"/>
  </r>
  <r>
    <x v="50"/>
    <x v="69"/>
    <x v="8"/>
    <x v="0"/>
    <x v="2"/>
    <x v="2"/>
    <x v="0"/>
    <x v="25"/>
    <x v="6"/>
  </r>
  <r>
    <x v="50"/>
    <x v="70"/>
    <x v="9"/>
    <x v="0"/>
    <x v="5"/>
    <x v="1"/>
    <x v="1"/>
    <x v="26"/>
    <x v="1"/>
  </r>
  <r>
    <x v="51"/>
    <x v="71"/>
    <x v="10"/>
    <x v="1"/>
    <x v="2"/>
    <x v="2"/>
    <x v="0"/>
    <x v="3"/>
    <x v="18"/>
  </r>
  <r>
    <x v="52"/>
    <x v="72"/>
    <x v="4"/>
    <x v="2"/>
    <x v="4"/>
    <x v="4"/>
    <x v="1"/>
    <x v="24"/>
    <x v="4"/>
  </r>
  <r>
    <x v="53"/>
    <x v="73"/>
    <x v="5"/>
    <x v="2"/>
    <x v="4"/>
    <x v="4"/>
    <x v="1"/>
    <x v="3"/>
    <x v="13"/>
  </r>
  <r>
    <x v="54"/>
    <x v="74"/>
    <x v="6"/>
    <x v="2"/>
    <x v="2"/>
    <x v="2"/>
    <x v="0"/>
    <x v="11"/>
    <x v="2"/>
  </r>
  <r>
    <x v="55"/>
    <x v="75"/>
    <x v="7"/>
    <x v="0"/>
    <x v="2"/>
    <x v="2"/>
    <x v="0"/>
    <x v="3"/>
    <x v="5"/>
  </r>
  <r>
    <x v="56"/>
    <x v="76"/>
    <x v="8"/>
    <x v="0"/>
    <x v="2"/>
    <x v="2"/>
    <x v="0"/>
    <x v="25"/>
    <x v="6"/>
  </r>
  <r>
    <x v="57"/>
    <x v="77"/>
    <x v="9"/>
    <x v="0"/>
    <x v="11"/>
    <x v="4"/>
    <x v="1"/>
    <x v="26"/>
    <x v="1"/>
  </r>
  <r>
    <x v="58"/>
    <x v="78"/>
    <x v="10"/>
    <x v="1"/>
    <x v="0"/>
    <x v="0"/>
    <x v="0"/>
    <x v="3"/>
    <x v="18"/>
  </r>
  <r>
    <x v="58"/>
    <x v="79"/>
    <x v="10"/>
    <x v="1"/>
    <x v="11"/>
    <x v="4"/>
    <x v="1"/>
    <x v="5"/>
    <x v="7"/>
  </r>
  <r>
    <x v="59"/>
    <x v="80"/>
    <x v="11"/>
    <x v="1"/>
    <x v="0"/>
    <x v="0"/>
    <x v="0"/>
    <x v="6"/>
    <x v="8"/>
  </r>
  <r>
    <x v="59"/>
    <x v="81"/>
    <x v="12"/>
    <x v="1"/>
    <x v="11"/>
    <x v="4"/>
    <x v="1"/>
    <x v="3"/>
    <x v="9"/>
  </r>
  <r>
    <x v="59"/>
    <x v="82"/>
    <x v="13"/>
    <x v="0"/>
    <x v="0"/>
    <x v="0"/>
    <x v="0"/>
    <x v="7"/>
    <x v="10"/>
  </r>
  <r>
    <x v="60"/>
    <x v="83"/>
    <x v="14"/>
    <x v="2"/>
    <x v="11"/>
    <x v="4"/>
    <x v="1"/>
    <x v="8"/>
    <x v="11"/>
  </r>
  <r>
    <x v="61"/>
    <x v="84"/>
    <x v="15"/>
    <x v="2"/>
    <x v="11"/>
    <x v="4"/>
    <x v="1"/>
    <x v="9"/>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73CA001-4277-4A9A-8ECD-415C87BC1661}"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N119:O128" firstHeaderRow="1" firstDataRow="1" firstDataCol="1" rowPageCount="1" colPageCount="1"/>
  <pivotFields count="11">
    <pivotField numFmtId="14" showAll="0"/>
    <pivotField showAll="0"/>
    <pivotField showAll="0">
      <items count="21">
        <item x="0"/>
        <item x="9"/>
        <item x="13"/>
        <item x="2"/>
        <item x="7"/>
        <item x="8"/>
        <item x="10"/>
        <item x="11"/>
        <item x="12"/>
        <item x="17"/>
        <item x="18"/>
        <item x="1"/>
        <item x="3"/>
        <item x="14"/>
        <item x="15"/>
        <item x="16"/>
        <item x="19"/>
        <item x="4"/>
        <item x="5"/>
        <item x="6"/>
        <item t="default"/>
      </items>
    </pivotField>
    <pivotField axis="axisPage" showAll="0">
      <items count="4">
        <item x="0"/>
        <item x="1"/>
        <item x="2"/>
        <item t="default"/>
      </items>
    </pivotField>
    <pivotField showAll="0"/>
    <pivotField axis="axisRow" showAll="0">
      <items count="8">
        <item x="1"/>
        <item x="0"/>
        <item x="2"/>
        <item x="5"/>
        <item x="3"/>
        <item x="6"/>
        <item x="4"/>
        <item t="default"/>
      </items>
    </pivotField>
    <pivotField axis="axisRow" showAll="0">
      <items count="3">
        <item h="1" x="0"/>
        <item x="1"/>
        <item t="default"/>
      </items>
    </pivotField>
    <pivotField dataField="1" showAll="0">
      <items count="28">
        <item x="12"/>
        <item x="2"/>
        <item x="0"/>
        <item x="23"/>
        <item x="9"/>
        <item x="18"/>
        <item x="5"/>
        <item x="19"/>
        <item x="10"/>
        <item x="1"/>
        <item x="20"/>
        <item x="14"/>
        <item x="8"/>
        <item x="11"/>
        <item x="17"/>
        <item x="7"/>
        <item x="4"/>
        <item x="22"/>
        <item x="6"/>
        <item x="13"/>
        <item x="16"/>
        <item x="15"/>
        <item x="3"/>
        <item x="26"/>
        <item x="21"/>
        <item x="24"/>
        <item x="25"/>
        <item t="default"/>
      </items>
    </pivotField>
    <pivotField showAll="0"/>
    <pivotField showAll="0" defaultSubtotal="0">
      <items count="6">
        <item x="0"/>
        <item x="1"/>
        <item x="2"/>
        <item x="3"/>
        <item x="4"/>
        <item x="5"/>
      </items>
    </pivotField>
    <pivotField showAll="0" defaultSubtotal="0"/>
  </pivotFields>
  <rowFields count="2">
    <field x="5"/>
    <field x="6"/>
  </rowFields>
  <rowItems count="9">
    <i>
      <x/>
    </i>
    <i r="1">
      <x v="1"/>
    </i>
    <i>
      <x v="3"/>
    </i>
    <i r="1">
      <x v="1"/>
    </i>
    <i>
      <x v="5"/>
    </i>
    <i r="1">
      <x v="1"/>
    </i>
    <i>
      <x v="6"/>
    </i>
    <i r="1">
      <x v="1"/>
    </i>
    <i t="grand">
      <x/>
    </i>
  </rowItems>
  <colItems count="1">
    <i/>
  </colItems>
  <pageFields count="1">
    <pageField fld="3" hier="-1"/>
  </pageFields>
  <dataFields count="1">
    <dataField name="Sum of  Transaction Quantity " fld="7" baseField="0" baseItem="0"/>
  </dataField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B8523B-FC17-4520-9E90-C4EDCB199DF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M51:N57" firstHeaderRow="1" firstDataRow="1" firstDataCol="1"/>
  <pivotFields count="11">
    <pivotField numFmtId="14" showAll="0"/>
    <pivotField showAll="0">
      <items count="86">
        <item x="4"/>
        <item x="21"/>
        <item x="5"/>
        <item x="16"/>
        <item x="22"/>
        <item x="33"/>
        <item x="6"/>
        <item x="17"/>
        <item x="23"/>
        <item x="34"/>
        <item x="7"/>
        <item x="24"/>
        <item x="8"/>
        <item x="18"/>
        <item x="25"/>
        <item x="35"/>
        <item x="9"/>
        <item x="19"/>
        <item x="26"/>
        <item x="36"/>
        <item x="20"/>
        <item x="37"/>
        <item x="10"/>
        <item x="27"/>
        <item x="38"/>
        <item x="39"/>
        <item x="40"/>
        <item x="41"/>
        <item x="11"/>
        <item x="28"/>
        <item x="42"/>
        <item x="12"/>
        <item x="29"/>
        <item x="43"/>
        <item x="13"/>
        <item x="30"/>
        <item x="44"/>
        <item x="14"/>
        <item x="31"/>
        <item x="45"/>
        <item x="15"/>
        <item x="32"/>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1"/>
        <item x="0"/>
        <item x="2"/>
        <item x="3"/>
        <item t="default"/>
      </items>
    </pivotField>
    <pivotField axis="axisRow" showAll="0" measureFilter="1" defaultSubtotal="0">
      <items count="20">
        <item x="0"/>
        <item x="9"/>
        <item x="13"/>
        <item x="2"/>
        <item x="7"/>
        <item x="8"/>
        <item x="10"/>
        <item x="11"/>
        <item x="12"/>
        <item x="17"/>
        <item x="18"/>
        <item x="1"/>
        <item x="3"/>
        <item x="14"/>
        <item x="15"/>
        <item x="16"/>
        <item x="19"/>
        <item x="4"/>
        <item x="5"/>
        <item x="6"/>
      </items>
    </pivotField>
    <pivotField showAll="0">
      <items count="4">
        <item x="0"/>
        <item x="1"/>
        <item x="2"/>
        <item t="default"/>
      </items>
    </pivotField>
    <pivotField showAll="0"/>
    <pivotField showAll="0"/>
    <pivotField showAll="0">
      <items count="3">
        <item h="1" sd="0" x="0"/>
        <item x="1"/>
        <item t="default"/>
      </items>
    </pivotField>
    <pivotField dataField="1" multipleItemSelectionAllowed="1" showAll="0">
      <items count="28">
        <item x="12"/>
        <item x="2"/>
        <item h="1" x="0"/>
        <item x="23"/>
        <item x="9"/>
        <item x="18"/>
        <item x="5"/>
        <item x="19"/>
        <item x="10"/>
        <item x="1"/>
        <item x="20"/>
        <item x="14"/>
        <item x="8"/>
        <item x="11"/>
        <item x="17"/>
        <item x="7"/>
        <item h="1" x="4"/>
        <item h="1" x="22"/>
        <item h="1" x="6"/>
        <item h="1" x="13"/>
        <item h="1" x="16"/>
        <item h="1" x="15"/>
        <item x="3"/>
        <item x="26"/>
        <item x="21"/>
        <item x="24"/>
        <item x="25"/>
        <item t="default"/>
      </items>
    </pivotField>
    <pivotField showAll="0"/>
    <pivotField showAll="0" defaultSubtotal="0"/>
    <pivotField showAll="0" defaultSubtotal="0"/>
  </pivotFields>
  <rowFields count="1">
    <field x="2"/>
  </rowFields>
  <rowItems count="6">
    <i>
      <x v="1"/>
    </i>
    <i>
      <x v="4"/>
    </i>
    <i>
      <x v="5"/>
    </i>
    <i>
      <x v="6"/>
    </i>
    <i>
      <x v="17"/>
    </i>
    <i t="grand">
      <x/>
    </i>
  </rowItems>
  <colItems count="1">
    <i/>
  </colItems>
  <dataFields count="1">
    <dataField name="Sum of  Transaction Quantity " fld="7"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1"/>
          </reference>
        </references>
      </pivotArea>
    </chartFormat>
    <chartFormat chart="0" format="2">
      <pivotArea type="data" outline="0" fieldPosition="0">
        <references count="2">
          <reference field="4294967294" count="1" selected="0">
            <x v="0"/>
          </reference>
          <reference field="2" count="1" selected="0">
            <x v="4"/>
          </reference>
        </references>
      </pivotArea>
    </chartFormat>
    <chartFormat chart="0" format="3">
      <pivotArea type="data" outline="0" fieldPosition="0">
        <references count="2">
          <reference field="4294967294" count="1" selected="0">
            <x v="0"/>
          </reference>
          <reference field="2" count="1" selected="0">
            <x v="5"/>
          </reference>
        </references>
      </pivotArea>
    </chartFormat>
    <chartFormat chart="0" format="4">
      <pivotArea type="data" outline="0" fieldPosition="0">
        <references count="2">
          <reference field="4294967294" count="1" selected="0">
            <x v="0"/>
          </reference>
          <reference field="2" count="1" selected="0">
            <x v="6"/>
          </reference>
        </references>
      </pivotArea>
    </chartFormat>
    <chartFormat chart="0" format="5">
      <pivotArea type="data" outline="0" fieldPosition="0">
        <references count="2">
          <reference field="4294967294" count="1" selected="0">
            <x v="0"/>
          </reference>
          <reference field="2" count="1" selected="0">
            <x v="17"/>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2" count="1" selected="0">
            <x v="1"/>
          </reference>
        </references>
      </pivotArea>
    </chartFormat>
    <chartFormat chart="3" format="8">
      <pivotArea type="data" outline="0" fieldPosition="0">
        <references count="2">
          <reference field="4294967294" count="1" selected="0">
            <x v="0"/>
          </reference>
          <reference field="2" count="1" selected="0">
            <x v="4"/>
          </reference>
        </references>
      </pivotArea>
    </chartFormat>
    <chartFormat chart="3" format="9">
      <pivotArea type="data" outline="0" fieldPosition="0">
        <references count="2">
          <reference field="4294967294" count="1" selected="0">
            <x v="0"/>
          </reference>
          <reference field="2" count="1" selected="0">
            <x v="5"/>
          </reference>
        </references>
      </pivotArea>
    </chartFormat>
    <chartFormat chart="3" format="10">
      <pivotArea type="data" outline="0" fieldPosition="0">
        <references count="2">
          <reference field="4294967294" count="1" selected="0">
            <x v="0"/>
          </reference>
          <reference field="2" count="1" selected="0">
            <x v="6"/>
          </reference>
        </references>
      </pivotArea>
    </chartFormat>
    <chartFormat chart="3" format="11">
      <pivotArea type="data" outline="0" fieldPosition="0">
        <references count="2">
          <reference field="4294967294" count="1" selected="0">
            <x v="0"/>
          </reference>
          <reference field="2" count="1" selected="0">
            <x v="17"/>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27503E-FF73-425B-A934-4DF3B062891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M70:N89" firstHeaderRow="1" firstDataRow="1" firstDataCol="1"/>
  <pivotFields count="11">
    <pivotField numFmtId="14" showAll="0"/>
    <pivotField showAll="0"/>
    <pivotField axis="axisRow" showAll="0">
      <items count="21">
        <item x="0"/>
        <item x="9"/>
        <item x="13"/>
        <item x="2"/>
        <item x="7"/>
        <item x="8"/>
        <item x="10"/>
        <item x="11"/>
        <item x="12"/>
        <item x="17"/>
        <item x="18"/>
        <item x="1"/>
        <item x="3"/>
        <item x="14"/>
        <item x="15"/>
        <item x="16"/>
        <item x="19"/>
        <item x="4"/>
        <item x="5"/>
        <item x="6"/>
        <item t="default"/>
      </items>
    </pivotField>
    <pivotField showAll="0"/>
    <pivotField showAll="0"/>
    <pivotField showAll="0"/>
    <pivotField axis="axisRow" showAll="0">
      <items count="3">
        <item x="0"/>
        <item h="1" x="1"/>
        <item t="default"/>
      </items>
    </pivotField>
    <pivotField dataField="1" showAll="0">
      <items count="28">
        <item x="12"/>
        <item x="2"/>
        <item x="0"/>
        <item x="23"/>
        <item x="9"/>
        <item x="18"/>
        <item x="5"/>
        <item x="19"/>
        <item x="10"/>
        <item x="1"/>
        <item x="20"/>
        <item x="14"/>
        <item x="8"/>
        <item x="11"/>
        <item x="17"/>
        <item x="7"/>
        <item x="4"/>
        <item x="22"/>
        <item x="6"/>
        <item x="13"/>
        <item x="16"/>
        <item x="15"/>
        <item x="3"/>
        <item x="26"/>
        <item x="21"/>
        <item x="24"/>
        <item x="25"/>
        <item t="default"/>
      </items>
    </pivotField>
    <pivotField showAll="0"/>
    <pivotField showAll="0" defaultSubtotal="0"/>
    <pivotField showAll="0" defaultSubtotal="0"/>
  </pivotFields>
  <rowFields count="2">
    <field x="6"/>
    <field x="2"/>
  </rowFields>
  <rowItems count="19">
    <i>
      <x/>
    </i>
    <i r="1">
      <x/>
    </i>
    <i r="1">
      <x v="2"/>
    </i>
    <i r="1">
      <x v="3"/>
    </i>
    <i r="1">
      <x v="4"/>
    </i>
    <i r="1">
      <x v="5"/>
    </i>
    <i r="1">
      <x v="6"/>
    </i>
    <i r="1">
      <x v="7"/>
    </i>
    <i r="1">
      <x v="9"/>
    </i>
    <i r="1">
      <x v="10"/>
    </i>
    <i r="1">
      <x v="12"/>
    </i>
    <i r="1">
      <x v="13"/>
    </i>
    <i r="1">
      <x v="14"/>
    </i>
    <i r="1">
      <x v="15"/>
    </i>
    <i r="1">
      <x v="16"/>
    </i>
    <i r="1">
      <x v="17"/>
    </i>
    <i r="1">
      <x v="18"/>
    </i>
    <i r="1">
      <x v="19"/>
    </i>
    <i t="grand">
      <x/>
    </i>
  </rowItems>
  <colItems count="1">
    <i/>
  </colItems>
  <dataFields count="1">
    <dataField name="Sum of  Transaction Quantity " fld="7" baseField="0" baseItem="0"/>
  </dataFields>
  <chartFormats count="2">
    <chartFormat chart="0"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BFC9F52-2692-485D-AB6F-7B02C455E6C8}"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M96:N100" firstHeaderRow="1" firstDataRow="1" firstDataCol="1"/>
  <pivotFields count="11">
    <pivotField numFmtId="14" showAll="0"/>
    <pivotField dataField="1" showAll="0">
      <items count="86">
        <item x="4"/>
        <item x="21"/>
        <item x="5"/>
        <item x="16"/>
        <item x="22"/>
        <item x="33"/>
        <item x="6"/>
        <item x="17"/>
        <item x="23"/>
        <item x="34"/>
        <item x="7"/>
        <item x="24"/>
        <item x="8"/>
        <item x="18"/>
        <item x="25"/>
        <item x="35"/>
        <item x="9"/>
        <item x="19"/>
        <item x="26"/>
        <item x="36"/>
        <item x="20"/>
        <item x="37"/>
        <item x="10"/>
        <item x="27"/>
        <item x="38"/>
        <item x="39"/>
        <item x="40"/>
        <item x="41"/>
        <item x="11"/>
        <item x="28"/>
        <item x="42"/>
        <item x="12"/>
        <item x="29"/>
        <item x="43"/>
        <item x="13"/>
        <item x="30"/>
        <item x="44"/>
        <item x="14"/>
        <item x="31"/>
        <item x="45"/>
        <item x="15"/>
        <item x="32"/>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1"/>
        <item x="0"/>
        <item x="2"/>
        <item x="3"/>
        <item t="default"/>
      </items>
    </pivotField>
    <pivotField showAll="0">
      <items count="21">
        <item x="0"/>
        <item x="9"/>
        <item x="13"/>
        <item x="2"/>
        <item x="7"/>
        <item x="8"/>
        <item x="10"/>
        <item x="11"/>
        <item x="12"/>
        <item x="17"/>
        <item x="18"/>
        <item x="1"/>
        <item x="3"/>
        <item x="14"/>
        <item x="15"/>
        <item x="16"/>
        <item x="19"/>
        <item x="4"/>
        <item x="5"/>
        <item x="6"/>
        <item t="default"/>
      </items>
    </pivotField>
    <pivotField axis="axisRow" showAll="0">
      <items count="4">
        <item x="0"/>
        <item x="1"/>
        <item x="2"/>
        <item t="default"/>
      </items>
    </pivotField>
    <pivotField showAll="0">
      <items count="13">
        <item x="9"/>
        <item x="7"/>
        <item x="2"/>
        <item x="0"/>
        <item x="11"/>
        <item x="5"/>
        <item x="6"/>
        <item x="10"/>
        <item x="8"/>
        <item x="3"/>
        <item x="1"/>
        <item x="4"/>
        <item t="default"/>
      </items>
    </pivotField>
    <pivotField showAll="0"/>
    <pivotField multipleItemSelectionAllowed="1" showAll="0">
      <items count="3">
        <item x="0"/>
        <item h="1" x="1"/>
        <item t="default"/>
      </items>
    </pivotField>
    <pivotField showAll="0">
      <items count="28">
        <item x="12"/>
        <item x="2"/>
        <item x="0"/>
        <item x="23"/>
        <item x="9"/>
        <item x="18"/>
        <item x="5"/>
        <item x="19"/>
        <item x="10"/>
        <item x="1"/>
        <item x="20"/>
        <item x="14"/>
        <item x="8"/>
        <item x="11"/>
        <item x="17"/>
        <item x="7"/>
        <item x="4"/>
        <item x="22"/>
        <item x="6"/>
        <item x="13"/>
        <item x="16"/>
        <item x="15"/>
        <item x="3"/>
        <item x="26"/>
        <item x="21"/>
        <item x="24"/>
        <item x="25"/>
        <item t="default"/>
      </items>
    </pivotField>
    <pivotField showAll="0">
      <items count="25">
        <item x="6"/>
        <item x="5"/>
        <item x="8"/>
        <item x="17"/>
        <item x="2"/>
        <item x="18"/>
        <item x="0"/>
        <item x="19"/>
        <item x="20"/>
        <item x="1"/>
        <item x="15"/>
        <item x="7"/>
        <item x="13"/>
        <item x="10"/>
        <item x="14"/>
        <item x="12"/>
        <item x="9"/>
        <item x="16"/>
        <item x="22"/>
        <item x="4"/>
        <item x="23"/>
        <item x="11"/>
        <item x="21"/>
        <item x="3"/>
        <item t="default"/>
      </items>
    </pivotField>
    <pivotField showAll="0" defaultSubtotal="0"/>
    <pivotField showAll="0" defaultSubtotal="0"/>
  </pivotFields>
  <rowFields count="1">
    <field x="3"/>
  </rowFields>
  <rowItems count="4">
    <i>
      <x/>
    </i>
    <i>
      <x v="1"/>
    </i>
    <i>
      <x v="2"/>
    </i>
    <i t="grand">
      <x/>
    </i>
  </rowItems>
  <colItems count="1">
    <i/>
  </colItems>
  <dataFields count="1">
    <dataField name="Count of Order number" fld="1" subtotal="count" baseField="0" baseItem="0"/>
  </dataFields>
  <chartFormats count="16">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2"/>
          </reference>
        </references>
      </pivotArea>
    </chartFormat>
    <chartFormat chart="1" format="3"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3" count="1" selected="0">
            <x v="0"/>
          </reference>
        </references>
      </pivotArea>
    </chartFormat>
    <chartFormat chart="2" format="2">
      <pivotArea type="data" outline="0" fieldPosition="0">
        <references count="2">
          <reference field="4294967294" count="1" selected="0">
            <x v="0"/>
          </reference>
          <reference field="3" count="1" selected="0">
            <x v="1"/>
          </reference>
        </references>
      </pivotArea>
    </chartFormat>
    <chartFormat chart="2" format="3">
      <pivotArea type="data" outline="0" fieldPosition="0">
        <references count="2">
          <reference field="4294967294" count="1" selected="0">
            <x v="0"/>
          </reference>
          <reference field="3" count="1" selected="0">
            <x v="2"/>
          </reference>
        </references>
      </pivotArea>
    </chartFormat>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3" count="1" selected="0">
            <x v="0"/>
          </reference>
        </references>
      </pivotArea>
    </chartFormat>
    <chartFormat chart="5" format="6">
      <pivotArea type="data" outline="0" fieldPosition="0">
        <references count="2">
          <reference field="4294967294" count="1" selected="0">
            <x v="0"/>
          </reference>
          <reference field="3" count="1" selected="0">
            <x v="1"/>
          </reference>
        </references>
      </pivotArea>
    </chartFormat>
    <chartFormat chart="5" format="7">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C571F46-F185-4FBC-86C2-3D3619CD4DD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M29:P45" firstHeaderRow="1" firstDataRow="2" firstDataCol="1"/>
  <pivotFields count="11">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axis="axisCol" showAll="0">
      <items count="3">
        <item x="0"/>
        <item x="1"/>
        <item t="default"/>
      </items>
    </pivotField>
    <pivotField dataField="1" showAll="0"/>
    <pivotField showAll="0"/>
    <pivotField showAll="0">
      <items count="7">
        <item sd="0" x="0"/>
        <item sd="0" x="1"/>
        <item sd="0" x="2"/>
        <item sd="0" x="3"/>
        <item sd="0" x="4"/>
        <item sd="0" x="5"/>
        <item t="default"/>
      </items>
    </pivotField>
    <pivotField axis="axisRow" showAll="0">
      <items count="5">
        <item sd="0" x="0"/>
        <item x="1"/>
        <item x="2"/>
        <item sd="0" x="3"/>
        <item t="default"/>
      </items>
    </pivotField>
  </pivotFields>
  <rowFields count="2">
    <field x="10"/>
    <field x="0"/>
  </rowFields>
  <rowItems count="15">
    <i>
      <x v="1"/>
    </i>
    <i r="1">
      <x v="9"/>
    </i>
    <i r="1">
      <x v="10"/>
    </i>
    <i r="1">
      <x v="11"/>
    </i>
    <i r="1">
      <x v="12"/>
    </i>
    <i>
      <x v="2"/>
    </i>
    <i r="1">
      <x v="1"/>
    </i>
    <i r="1">
      <x v="2"/>
    </i>
    <i r="1">
      <x v="3"/>
    </i>
    <i r="1">
      <x v="4"/>
    </i>
    <i r="1">
      <x v="5"/>
    </i>
    <i r="1">
      <x v="6"/>
    </i>
    <i r="1">
      <x v="7"/>
    </i>
    <i r="1">
      <x v="8"/>
    </i>
    <i t="grand">
      <x/>
    </i>
  </rowItems>
  <colFields count="1">
    <field x="6"/>
  </colFields>
  <colItems count="3">
    <i>
      <x/>
    </i>
    <i>
      <x v="1"/>
    </i>
    <i t="grand">
      <x/>
    </i>
  </colItems>
  <dataFields count="1">
    <dataField name="Sum of  Transaction Quantity " fld="7" baseField="0" baseItem="0"/>
  </dataFields>
  <chartFormats count="4">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6" format="2" series="1">
      <pivotArea type="data" outline="0" fieldPosition="0">
        <references count="2">
          <reference field="4294967294" count="1" selected="0">
            <x v="0"/>
          </reference>
          <reference field="6" count="1" selected="0">
            <x v="0"/>
          </reference>
        </references>
      </pivotArea>
    </chartFormat>
    <chartFormat chart="6" format="3"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763584C-9CBA-45B8-9A13-58FFC48D75BC}" autoFormatId="16" applyNumberFormats="0" applyBorderFormats="0" applyFontFormats="0" applyPatternFormats="0" applyAlignmentFormats="0" applyWidthHeightFormats="0">
  <queryTableRefresh nextId="4" unboundColumnsRight="1">
    <queryTableFields count="3">
      <queryTableField id="1" name="Column1" tableColumnId="1"/>
      <queryTableField id="2" name="Column2"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D8DFBAC-F190-47E1-BB6D-51CE081EA7E8}" name="data_transaction" displayName="data_transaction" ref="A1:J84" totalsRowShown="0">
  <autoFilter ref="A1:J84" xr:uid="{ED8DFBAC-F190-47E1-BB6D-51CE081EA7E8}"/>
  <sortState xmlns:xlrd2="http://schemas.microsoft.com/office/spreadsheetml/2017/richdata2" ref="A2:J84">
    <sortCondition ref="C1:C84"/>
  </sortState>
  <tableColumns count="10">
    <tableColumn id="1" xr3:uid="{11996B4B-83BC-4B1D-9B25-47F8CD3EF7AA}" name=" Transaction Date" dataDxfId="28"/>
    <tableColumn id="2" xr3:uid="{BFF1550C-F74D-4C50-931E-CCFC527C725E}" name="Order number"/>
    <tableColumn id="3" xr3:uid="{D69F227B-ACBB-4D9A-9DA7-B14510F70BE9}" name="Product_reference" dataDxfId="27"/>
    <tableColumn id="4" xr3:uid="{29C9A23A-EA01-49CE-9DC0-17E54E9EE4EF}" name="Category" dataDxfId="26">
      <calculatedColumnFormula>VLOOKUP(C2,Product_List[],6,FALSE)</calculatedColumnFormula>
    </tableColumn>
    <tableColumn id="5" xr3:uid="{D7B6E6F1-EE06-44BA-AC88-A2C6F55F64E3}" name="Partners / Supplier Name / Customer Name" dataDxfId="25"/>
    <tableColumn id="6" xr3:uid="{4E340622-FC6F-470E-B436-60D0131307AB}" name="City/Region" dataDxfId="24">
      <calculatedColumnFormula>VLOOKUP(E2,suppliers___clients__1[],2,FALSE)</calculatedColumnFormula>
    </tableColumn>
    <tableColumn id="7" xr3:uid="{DDC0D364-E9C5-4B00-A966-018FA3416559}" name="Transaction Type" dataDxfId="23"/>
    <tableColumn id="8" xr3:uid="{2989C536-2B6E-44CB-A6C1-F5D83AB771BC}" name=" Transaction Quantity "/>
    <tableColumn id="9" xr3:uid="{AB830AB0-1F24-4AE2-9703-F2BE665C5FB5}" name="Unit Price" dataDxfId="22">
      <calculatedColumnFormula>VLOOKUP(C2,Product_List[],IF(G2="Purchase",7,8),FALSE)</calculatedColumnFormula>
    </tableColumn>
    <tableColumn id="10" xr3:uid="{0C56A65E-BB35-472A-852B-C21EF30CEA85}" name="Total Value (Quantity on hand*Unit price)" dataDxfId="21">
      <calculatedColumnFormula>VLOOKUP(data_transaction[[#This Row],[Product_reference]],Product_List[],5,FALSE)*data_transaction[[#This Row],[Unit Price]]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780DFE-E567-4FCE-981C-947A37F138F7}" name="suppliers___clients__1" displayName="suppliers___clients__1" ref="A1:C15" tableType="queryTable" totalsRowShown="0">
  <autoFilter ref="A1:C15" xr:uid="{85780DFE-E567-4FCE-981C-947A37F138F7}"/>
  <tableColumns count="3">
    <tableColumn id="1" xr3:uid="{570DC52D-3349-4181-9423-586AC37AAA16}" uniqueName="1" name="Partners" queryTableFieldId="1" dataDxfId="20"/>
    <tableColumn id="2" xr3:uid="{C7886CD5-3553-4A53-B507-D93BC5B1E5CA}" uniqueName="2" name="City/Region" queryTableFieldId="2" dataDxfId="19"/>
    <tableColumn id="3" xr3:uid="{BE7CC2D6-B456-47BF-B91F-103948D5B137}" uniqueName="3" name="Email" queryTableFieldId="3" dataDxfId="18">
      <calculatedColumnFormula>CONCATENATE(suppliers___clients__1[[#This Row],[Partners]],"@Cosmetic11.com")</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A591BC4-32D6-4B54-8442-C108D6030B7E}" name="Product_List" displayName="Product_List" ref="A1:H21" totalsRowShown="0" headerRowDxfId="16" headerRowBorderDxfId="15" tableBorderDxfId="14" totalsRowBorderDxfId="13">
  <autoFilter ref="A1:H21" xr:uid="{1A591BC4-32D6-4B54-8442-C108D6030B7E}"/>
  <tableColumns count="8">
    <tableColumn id="1" xr3:uid="{0E988093-1E5D-44E5-A90C-375EADF69870}" name="Product_reference" dataDxfId="12"/>
    <tableColumn id="2" xr3:uid="{F213D627-1D2A-4BA4-917C-DDD4031FC40F}" name="Initial_stocks" dataDxfId="11"/>
    <tableColumn id="3" xr3:uid="{BA36A9ED-FB8E-4C1C-94BC-2E28D20A2CD2}" name="Safety_stock" dataDxfId="10"/>
    <tableColumn id="4" xr3:uid="{5BDE93DA-D26F-4D1F-83A2-8A5C151A1286}" name="Alert_stock" dataDxfId="9"/>
    <tableColumn id="5" xr3:uid="{E65C732C-034B-4E2E-A26F-9528659C2384}" name="Quantity on hand = (initial stocks + total purchase quantity - total sale quantity) " dataDxfId="8">
      <calculatedColumnFormula>Product_List[[#This Row],[Initial_stocks]] + SUMIFS(data_transaction[[ Transaction Quantity ]],data_transaction[Product_reference],Product_List[[#This Row],[Product_reference]],data_transaction[Transaction Type],"Purchase") - SUMIFS(data_transaction[[ Transaction Quantity ]],data_transaction[Transaction Type],"Sale")</calculatedColumnFormula>
    </tableColumn>
    <tableColumn id="6" xr3:uid="{D19A4183-DDB6-4C0E-93D9-AE83BD0CB372}" name="Category" dataDxfId="7"/>
    <tableColumn id="7" xr3:uid="{C940AD86-1C0A-42AA-AF0E-C9766636636E}" name="Purchase_Priceper_Unit" dataDxfId="6"/>
    <tableColumn id="8" xr3:uid="{8E67178A-089F-4EFC-93A3-DE8B4B0881C2}" name="Sold_Pricepe_Unit" dataDxfId="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0FF656D-AF85-4DF1-8C8C-4177D197DDD8}" name="Table2" displayName="Table2" ref="F1:G6" totalsRowShown="0">
  <autoFilter ref="F1:G6" xr:uid="{20FF656D-AF85-4DF1-8C8C-4177D197DDD8}"/>
  <tableColumns count="2">
    <tableColumn id="1" xr3:uid="{AED5FF3F-73EC-41D6-9AF0-8C4859302819}" name="First Name"/>
    <tableColumn id="2" xr3:uid="{B693E5E5-1DEF-4CB2-97C8-AA7B978D2164}" name="Last Nam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8A57EC1-B14B-42A3-B1D0-58AE407B8051}" name="Table3" displayName="Table3" ref="A1:C6" totalsRowShown="0">
  <autoFilter ref="A1:C6" xr:uid="{48A57EC1-B14B-42A3-B1D0-58AE407B8051}"/>
  <tableColumns count="3">
    <tableColumn id="1" xr3:uid="{C2D6BF23-EBE4-4842-80E1-529DCC71DC36}" name="First Name in lower letters">
      <calculatedColumnFormula>LOWER(F2)</calculatedColumnFormula>
    </tableColumn>
    <tableColumn id="2" xr3:uid="{C54BD6E0-BD7A-4D5F-BD37-FDF0603743F5}" name="Last Name in UPPER letters">
      <calculatedColumnFormula>UPPER(G2)</calculatedColumnFormula>
    </tableColumn>
    <tableColumn id="3" xr3:uid="{A662369C-FAFC-4558-BAA3-B3298637895B}" name="Email" dataDxfId="0">
      <calculatedColumnFormula>CONCATENATE(Table3[[#This Row],[First Name in lower letters]],".",Table3[[#This Row],[Last Name in UPPER letters]],"@kedgebs.com")</calculatedColumnFormula>
    </tableColumn>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table" Target="../tables/table3.xml"/><Relationship Id="rId4" Type="http://schemas.openxmlformats.org/officeDocument/2006/relationships/ctrlProp" Target="../ctrlProps/ctrlProp1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pivotTable" Target="../pivotTables/pivotTable3.xml"/><Relationship Id="rId7" Type="http://schemas.openxmlformats.org/officeDocument/2006/relationships/vmlDrawing" Target="../drawings/vmlDrawing7.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8.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3.bin"/><Relationship Id="rId4"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9.vml"/><Relationship Id="rId1" Type="http://schemas.openxmlformats.org/officeDocument/2006/relationships/drawing" Target="../drawings/drawing10.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F9062-CEEC-1243-BFD3-9B9F4BF28D8E}">
  <sheetPr codeName="Sheet1"/>
  <dimension ref="A1"/>
  <sheetViews>
    <sheetView topLeftCell="A17" zoomScale="91" workbookViewId="0">
      <selection activeCell="P29" sqref="P29"/>
    </sheetView>
  </sheetViews>
  <sheetFormatPr defaultColWidth="11.19921875" defaultRowHeight="15.6" x14ac:dyDescent="0.3"/>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DBB2D-1A8A-474B-ACDB-EA80A5DCB365}">
  <sheetPr codeName="Sheet2"/>
  <dimension ref="A3:N4"/>
  <sheetViews>
    <sheetView tabSelected="1" workbookViewId="0">
      <selection activeCell="N4" sqref="N4"/>
    </sheetView>
  </sheetViews>
  <sheetFormatPr defaultColWidth="11.19921875" defaultRowHeight="15.6" x14ac:dyDescent="0.3"/>
  <cols>
    <col min="14" max="14" width="22.8984375" bestFit="1" customWidth="1"/>
  </cols>
  <sheetData>
    <row r="3" spans="1:14" x14ac:dyDescent="0.3">
      <c r="N3" s="91" t="s">
        <v>238</v>
      </c>
    </row>
    <row r="4" spans="1:14" x14ac:dyDescent="0.3">
      <c r="A4" s="1"/>
      <c r="N4" s="90">
        <f ca="1">NOW()</f>
        <v>44910.764713888886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Go_to_Members_of_your_group">
                <anchor moveWithCells="1" sizeWithCells="1">
                  <from>
                    <xdr:col>8</xdr:col>
                    <xdr:colOff>647700</xdr:colOff>
                    <xdr:row>15</xdr:row>
                    <xdr:rowOff>137160</xdr:rowOff>
                  </from>
                  <to>
                    <xdr:col>10</xdr:col>
                    <xdr:colOff>632460</xdr:colOff>
                    <xdr:row>18</xdr:row>
                    <xdr:rowOff>114300</xdr:rowOff>
                  </to>
                </anchor>
              </controlPr>
            </control>
          </mc:Choice>
        </mc:AlternateContent>
        <mc:AlternateContent xmlns:mc="http://schemas.openxmlformats.org/markup-compatibility/2006">
          <mc:Choice Requires="x14">
            <control shapeId="2052" r:id="rId5" name="Button 4">
              <controlPr defaultSize="0" print="0" autoFill="0" autoPict="0" macro="[0]!Go_to_Optimization">
                <anchor moveWithCells="1" sizeWithCells="1">
                  <from>
                    <xdr:col>5</xdr:col>
                    <xdr:colOff>800100</xdr:colOff>
                    <xdr:row>15</xdr:row>
                    <xdr:rowOff>121920</xdr:rowOff>
                  </from>
                  <to>
                    <xdr:col>8</xdr:col>
                    <xdr:colOff>129540</xdr:colOff>
                    <xdr:row>18</xdr:row>
                    <xdr:rowOff>99060</xdr:rowOff>
                  </to>
                </anchor>
              </controlPr>
            </control>
          </mc:Choice>
        </mc:AlternateContent>
        <mc:AlternateContent xmlns:mc="http://schemas.openxmlformats.org/markup-compatibility/2006">
          <mc:Choice Requires="x14">
            <control shapeId="2053" r:id="rId6" name="Button 5">
              <controlPr defaultSize="0" print="0" autoFill="0" autoPict="0" macro="[0]!Go_to_Dashboard">
                <anchor moveWithCells="1" sizeWithCells="1">
                  <from>
                    <xdr:col>3</xdr:col>
                    <xdr:colOff>365760</xdr:colOff>
                    <xdr:row>15</xdr:row>
                    <xdr:rowOff>121920</xdr:rowOff>
                  </from>
                  <to>
                    <xdr:col>5</xdr:col>
                    <xdr:colOff>350520</xdr:colOff>
                    <xdr:row>18</xdr:row>
                    <xdr:rowOff>99060</xdr:rowOff>
                  </to>
                </anchor>
              </controlPr>
            </control>
          </mc:Choice>
        </mc:AlternateContent>
        <mc:AlternateContent xmlns:mc="http://schemas.openxmlformats.org/markup-compatibility/2006">
          <mc:Choice Requires="x14">
            <control shapeId="2054" r:id="rId7" name="Button 6">
              <controlPr defaultSize="0" print="0" autoFill="0" autoPict="0" macro="[0]!Go_to_products_list">
                <anchor moveWithCells="1" sizeWithCells="1">
                  <from>
                    <xdr:col>0</xdr:col>
                    <xdr:colOff>777240</xdr:colOff>
                    <xdr:row>15</xdr:row>
                    <xdr:rowOff>114300</xdr:rowOff>
                  </from>
                  <to>
                    <xdr:col>2</xdr:col>
                    <xdr:colOff>762000</xdr:colOff>
                    <xdr:row>18</xdr:row>
                    <xdr:rowOff>91440</xdr:rowOff>
                  </to>
                </anchor>
              </controlPr>
            </control>
          </mc:Choice>
        </mc:AlternateContent>
        <mc:AlternateContent xmlns:mc="http://schemas.openxmlformats.org/markup-compatibility/2006">
          <mc:Choice Requires="x14">
            <control shapeId="2055" r:id="rId8" name="Button 7">
              <controlPr defaultSize="0" print="0" autoFill="0" autoPict="0" macro="[0]!Go_To_Data_Entry_Form">
                <anchor moveWithCells="1" sizeWithCells="1">
                  <from>
                    <xdr:col>8</xdr:col>
                    <xdr:colOff>640080</xdr:colOff>
                    <xdr:row>11</xdr:row>
                    <xdr:rowOff>7620</xdr:rowOff>
                  </from>
                  <to>
                    <xdr:col>10</xdr:col>
                    <xdr:colOff>624840</xdr:colOff>
                    <xdr:row>13</xdr:row>
                    <xdr:rowOff>182880</xdr:rowOff>
                  </to>
                </anchor>
              </controlPr>
            </control>
          </mc:Choice>
        </mc:AlternateContent>
        <mc:AlternateContent xmlns:mc="http://schemas.openxmlformats.org/markup-compatibility/2006">
          <mc:Choice Requires="x14">
            <control shapeId="2056" r:id="rId9" name="Button 8">
              <controlPr defaultSize="0" print="0" autoFill="0" autoPict="0" macro="[0]!Go_to_Calculations">
                <anchor moveWithCells="1" sizeWithCells="1">
                  <from>
                    <xdr:col>6</xdr:col>
                    <xdr:colOff>106680</xdr:colOff>
                    <xdr:row>11</xdr:row>
                    <xdr:rowOff>0</xdr:rowOff>
                  </from>
                  <to>
                    <xdr:col>8</xdr:col>
                    <xdr:colOff>91440</xdr:colOff>
                    <xdr:row>13</xdr:row>
                    <xdr:rowOff>175260</xdr:rowOff>
                  </to>
                </anchor>
              </controlPr>
            </control>
          </mc:Choice>
        </mc:AlternateContent>
        <mc:AlternateContent xmlns:mc="http://schemas.openxmlformats.org/markup-compatibility/2006">
          <mc:Choice Requires="x14">
            <control shapeId="2057" r:id="rId10" name="Button 9">
              <controlPr defaultSize="0" print="0" autoFill="0" autoPict="0" macro="[0]!Go_To_Partners">
                <anchor moveWithCells="1" sizeWithCells="1">
                  <from>
                    <xdr:col>3</xdr:col>
                    <xdr:colOff>304800</xdr:colOff>
                    <xdr:row>10</xdr:row>
                    <xdr:rowOff>144780</xdr:rowOff>
                  </from>
                  <to>
                    <xdr:col>5</xdr:col>
                    <xdr:colOff>358140</xdr:colOff>
                    <xdr:row>13</xdr:row>
                    <xdr:rowOff>160020</xdr:rowOff>
                  </to>
                </anchor>
              </controlPr>
            </control>
          </mc:Choice>
        </mc:AlternateContent>
        <mc:AlternateContent xmlns:mc="http://schemas.openxmlformats.org/markup-compatibility/2006">
          <mc:Choice Requires="x14">
            <control shapeId="2058" r:id="rId11" name="Button 10">
              <controlPr defaultSize="0" print="0" autoFill="0" autoPict="0" macro="[0]!Go_To_Operations_Database">
                <anchor moveWithCells="1" sizeWithCells="1">
                  <from>
                    <xdr:col>0</xdr:col>
                    <xdr:colOff>769620</xdr:colOff>
                    <xdr:row>10</xdr:row>
                    <xdr:rowOff>175260</xdr:rowOff>
                  </from>
                  <to>
                    <xdr:col>2</xdr:col>
                    <xdr:colOff>754380</xdr:colOff>
                    <xdr:row>13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3A29-D14A-E34F-9BEB-5587CDA28043}">
  <sheetPr codeName="Sheet3"/>
  <dimension ref="A1:X314"/>
  <sheetViews>
    <sheetView topLeftCell="B1" zoomScale="60" workbookViewId="0">
      <selection activeCell="H2" sqref="H2"/>
    </sheetView>
  </sheetViews>
  <sheetFormatPr defaultColWidth="11.19921875" defaultRowHeight="15.6" x14ac:dyDescent="0.3"/>
  <cols>
    <col min="1" max="1" width="24.69921875" customWidth="1"/>
    <col min="2" max="2" width="25.69921875" customWidth="1"/>
    <col min="3" max="3" width="30.5" customWidth="1"/>
    <col min="4" max="4" width="19.69921875" customWidth="1"/>
    <col min="5" max="5" width="39.296875" customWidth="1"/>
    <col min="6" max="6" width="28.19921875" customWidth="1"/>
    <col min="7" max="7" width="27.69921875" customWidth="1"/>
    <col min="8" max="8" width="21.296875" customWidth="1"/>
    <col min="9" max="9" width="42.5" customWidth="1"/>
    <col min="10" max="10" width="38" customWidth="1"/>
  </cols>
  <sheetData>
    <row r="1" spans="1:10" x14ac:dyDescent="0.3">
      <c r="A1" t="s">
        <v>0</v>
      </c>
      <c r="B1" t="s">
        <v>1</v>
      </c>
      <c r="C1" t="s">
        <v>2</v>
      </c>
      <c r="D1" t="s">
        <v>3</v>
      </c>
      <c r="E1" s="2" t="s">
        <v>137</v>
      </c>
      <c r="F1" t="s">
        <v>4</v>
      </c>
      <c r="G1" t="s">
        <v>5</v>
      </c>
      <c r="H1" t="s">
        <v>6</v>
      </c>
      <c r="I1" t="s">
        <v>7</v>
      </c>
      <c r="J1" t="s">
        <v>8</v>
      </c>
    </row>
    <row r="2" spans="1:10" x14ac:dyDescent="0.3">
      <c r="A2" s="2">
        <v>43979</v>
      </c>
      <c r="B2" t="s">
        <v>57</v>
      </c>
      <c r="C2" s="3" t="s">
        <v>10</v>
      </c>
      <c r="D2" t="str">
        <f>VLOOKUP(C2,Product_List[],6,FALSE)</f>
        <v xml:space="preserve">Body </v>
      </c>
      <c r="E2" s="2" t="s">
        <v>46</v>
      </c>
      <c r="F2" s="2" t="str">
        <f>VLOOKUP(E2,suppliers___clients__1[],2,FALSE)</f>
        <v xml:space="preserve">Bordeaux </v>
      </c>
      <c r="G2" t="s">
        <v>16</v>
      </c>
      <c r="H2">
        <v>100</v>
      </c>
      <c r="I2">
        <f>VLOOKUP(C2,Product_List[],IF(G2="Purchase",7,8),FALSE)</f>
        <v>24</v>
      </c>
      <c r="J2">
        <f>VLOOKUP(data_transaction[[#This Row],[Product_reference]],Product_List[],5,FALSE)*data_transaction[[#This Row],[Unit Price]]</f>
        <v>250296</v>
      </c>
    </row>
    <row r="3" spans="1:10" x14ac:dyDescent="0.3">
      <c r="A3" s="2">
        <v>43923</v>
      </c>
      <c r="B3" t="s">
        <v>77</v>
      </c>
      <c r="C3" s="3" t="s">
        <v>10</v>
      </c>
      <c r="D3" t="str">
        <f>VLOOKUP(C3,Product_List[],6,FALSE)</f>
        <v xml:space="preserve">Body </v>
      </c>
      <c r="E3" s="2" t="s">
        <v>19</v>
      </c>
      <c r="F3" s="2" t="str">
        <f>VLOOKUP(E3,suppliers___clients__1[],2,FALSE)</f>
        <v>Internationl</v>
      </c>
      <c r="G3" s="2" t="s">
        <v>12</v>
      </c>
      <c r="H3">
        <v>20</v>
      </c>
      <c r="I3">
        <f>VLOOKUP(C3,Product_List[],IF(G3="Purchase",7,8),FALSE)</f>
        <v>12</v>
      </c>
      <c r="J3">
        <f>VLOOKUP(data_transaction[[#This Row],[Product_reference]],Product_List[],5,FALSE)*data_transaction[[#This Row],[Unit Price]]</f>
        <v>125148</v>
      </c>
    </row>
    <row r="4" spans="1:10" x14ac:dyDescent="0.3">
      <c r="A4" s="2">
        <v>43860</v>
      </c>
      <c r="B4" t="s">
        <v>95</v>
      </c>
      <c r="C4" s="3" t="s">
        <v>10</v>
      </c>
      <c r="D4" t="str">
        <f>VLOOKUP(C4,Product_List[],6,FALSE)</f>
        <v xml:space="preserve">Body </v>
      </c>
      <c r="E4" s="2" t="s">
        <v>11</v>
      </c>
      <c r="F4" s="2" t="str">
        <f>VLOOKUP(E4,suppliers___clients__1[],2,FALSE)</f>
        <v>Internationl</v>
      </c>
      <c r="G4" t="s">
        <v>12</v>
      </c>
      <c r="H4">
        <v>100</v>
      </c>
      <c r="I4">
        <f>VLOOKUP(C4,Product_List[],IF(G4="Purchase",7,8),FALSE)</f>
        <v>12</v>
      </c>
      <c r="J4">
        <f>VLOOKUP(data_transaction[[#This Row],[Product_reference]],Product_List[],5,FALSE)*data_transaction[[#This Row],[Unit Price]]</f>
        <v>125148</v>
      </c>
    </row>
    <row r="5" spans="1:10" x14ac:dyDescent="0.3">
      <c r="A5" s="2">
        <v>44011</v>
      </c>
      <c r="B5" t="s">
        <v>33</v>
      </c>
      <c r="C5" s="3" t="s">
        <v>34</v>
      </c>
      <c r="D5" t="str">
        <f>VLOOKUP(C5,Product_List[],6,FALSE)</f>
        <v xml:space="preserve">Body </v>
      </c>
      <c r="E5" s="2" t="s">
        <v>35</v>
      </c>
      <c r="F5" s="2" t="str">
        <f>VLOOKUP(E5,suppliers___clients__1[],2,FALSE)</f>
        <v>Paris</v>
      </c>
      <c r="G5" t="s">
        <v>16</v>
      </c>
      <c r="H5">
        <v>10</v>
      </c>
      <c r="I5">
        <f>VLOOKUP(C5,Product_List[],IF(G5="Purchase",7,8),FALSE)</f>
        <v>19</v>
      </c>
      <c r="J5">
        <f>VLOOKUP(data_transaction[[#This Row],[Product_reference]],Product_List[],5,FALSE)*data_transaction[[#This Row],[Unit Price]]</f>
        <v>195871</v>
      </c>
    </row>
    <row r="6" spans="1:10" x14ac:dyDescent="0.3">
      <c r="A6" s="2">
        <v>43932</v>
      </c>
      <c r="B6" t="s">
        <v>68</v>
      </c>
      <c r="C6" s="3" t="s">
        <v>34</v>
      </c>
      <c r="D6" t="str">
        <f>VLOOKUP(C6,Product_List[],6,FALSE)</f>
        <v xml:space="preserve">Body </v>
      </c>
      <c r="E6" s="2" t="s">
        <v>66</v>
      </c>
      <c r="F6" s="2" t="str">
        <f>VLOOKUP(E6,suppliers___clients__1[],2,FALSE)</f>
        <v xml:space="preserve">Bordeaux </v>
      </c>
      <c r="G6" t="s">
        <v>16</v>
      </c>
      <c r="H6">
        <v>100</v>
      </c>
      <c r="I6">
        <f>VLOOKUP(C6,Product_List[],IF(G6="Purchase",7,8),FALSE)</f>
        <v>19</v>
      </c>
      <c r="J6">
        <f>VLOOKUP(data_transaction[[#This Row],[Product_reference]],Product_List[],5,FALSE)*data_transaction[[#This Row],[Unit Price]]</f>
        <v>195871</v>
      </c>
    </row>
    <row r="7" spans="1:10" x14ac:dyDescent="0.3">
      <c r="A7" s="2">
        <v>43888</v>
      </c>
      <c r="B7" t="s">
        <v>86</v>
      </c>
      <c r="C7" s="3" t="s">
        <v>34</v>
      </c>
      <c r="D7" t="str">
        <f>VLOOKUP(C7,Product_List[],6,FALSE)</f>
        <v xml:space="preserve">Body </v>
      </c>
      <c r="E7" s="2" t="s">
        <v>87</v>
      </c>
      <c r="F7" s="2" t="str">
        <f>VLOOKUP(E7,suppliers___clients__1[],2,FALSE)</f>
        <v xml:space="preserve">Bordeaux </v>
      </c>
      <c r="G7" t="s">
        <v>16</v>
      </c>
      <c r="H7">
        <v>10</v>
      </c>
      <c r="I7">
        <f>VLOOKUP(C7,Product_List[],IF(G7="Purchase",7,8),FALSE)</f>
        <v>19</v>
      </c>
      <c r="J7">
        <f>VLOOKUP(data_transaction[[#This Row],[Product_reference]],Product_List[],5,FALSE)*data_transaction[[#This Row],[Unit Price]]</f>
        <v>195871</v>
      </c>
    </row>
    <row r="8" spans="1:10" x14ac:dyDescent="0.3">
      <c r="A8" s="2">
        <v>43882</v>
      </c>
      <c r="B8" t="s">
        <v>91</v>
      </c>
      <c r="C8" s="3" t="s">
        <v>34</v>
      </c>
      <c r="D8" t="str">
        <f>VLOOKUP(C8,Product_List[],6,FALSE)</f>
        <v xml:space="preserve">Body </v>
      </c>
      <c r="E8" s="2" t="s">
        <v>87</v>
      </c>
      <c r="F8" s="2" t="str">
        <f>VLOOKUP(E8,suppliers___clients__1[],2,FALSE)</f>
        <v xml:space="preserve">Bordeaux </v>
      </c>
      <c r="G8" t="s">
        <v>16</v>
      </c>
      <c r="H8">
        <v>10</v>
      </c>
      <c r="I8">
        <f>VLOOKUP(C8,Product_List[],IF(G8="Purchase",7,8),FALSE)</f>
        <v>19</v>
      </c>
      <c r="J8">
        <f>VLOOKUP(data_transaction[[#This Row],[Product_reference]],Product_List[],5,FALSE)*data_transaction[[#This Row],[Unit Price]]</f>
        <v>195871</v>
      </c>
    </row>
    <row r="9" spans="1:10" x14ac:dyDescent="0.3">
      <c r="A9" s="2">
        <v>43823</v>
      </c>
      <c r="B9" t="s">
        <v>104</v>
      </c>
      <c r="C9" s="3" t="s">
        <v>34</v>
      </c>
      <c r="D9" t="str">
        <f>VLOOKUP(C9,Product_List[],6,FALSE)</f>
        <v xml:space="preserve">Body </v>
      </c>
      <c r="E9" s="2" t="s">
        <v>105</v>
      </c>
      <c r="F9" s="2" t="str">
        <f>VLOOKUP(E9,suppliers___clients__1[],2,FALSE)</f>
        <v>Marseille</v>
      </c>
      <c r="G9" t="s">
        <v>16</v>
      </c>
      <c r="H9">
        <v>196</v>
      </c>
      <c r="I9">
        <f>VLOOKUP(C9,Product_List[],IF(G9="Purchase",7,8),FALSE)</f>
        <v>19</v>
      </c>
      <c r="J9">
        <f>VLOOKUP(data_transaction[[#This Row],[Product_reference]],Product_List[],5,FALSE)*data_transaction[[#This Row],[Unit Price]]</f>
        <v>195871</v>
      </c>
    </row>
    <row r="10" spans="1:10" x14ac:dyDescent="0.3">
      <c r="A10" s="2">
        <v>43804</v>
      </c>
      <c r="B10" t="s">
        <v>112</v>
      </c>
      <c r="C10" s="3" t="s">
        <v>34</v>
      </c>
      <c r="D10" t="str">
        <f>VLOOKUP(C10,Product_List[],6,FALSE)</f>
        <v xml:space="preserve">Body </v>
      </c>
      <c r="E10" s="2" t="s">
        <v>46</v>
      </c>
      <c r="F10" s="2" t="str">
        <f>VLOOKUP(E10,suppliers___clients__1[],2,FALSE)</f>
        <v xml:space="preserve">Bordeaux </v>
      </c>
      <c r="G10" t="s">
        <v>16</v>
      </c>
      <c r="H10">
        <v>196</v>
      </c>
      <c r="I10">
        <f>VLOOKUP(C10,Product_List[],IF(G10="Purchase",7,8),FALSE)</f>
        <v>19</v>
      </c>
      <c r="J10">
        <f>VLOOKUP(data_transaction[[#This Row],[Product_reference]],Product_List[],5,FALSE)*data_transaction[[#This Row],[Unit Price]]</f>
        <v>195871</v>
      </c>
    </row>
    <row r="11" spans="1:10" x14ac:dyDescent="0.3">
      <c r="A11" s="2">
        <v>43770</v>
      </c>
      <c r="B11" t="s">
        <v>119</v>
      </c>
      <c r="C11" s="3" t="s">
        <v>34</v>
      </c>
      <c r="D11" t="str">
        <f>VLOOKUP(C11,Product_List[],6,FALSE)</f>
        <v xml:space="preserve">Body </v>
      </c>
      <c r="E11" s="2" t="s">
        <v>120</v>
      </c>
      <c r="F11" s="2" t="str">
        <f>VLOOKUP(E11,suppliers___clients__1[],2,FALSE)</f>
        <v>Paris</v>
      </c>
      <c r="G11" t="s">
        <v>16</v>
      </c>
      <c r="H11">
        <v>196</v>
      </c>
      <c r="I11">
        <f>VLOOKUP(C11,Product_List[],IF(G11="Purchase",7,8),FALSE)</f>
        <v>19</v>
      </c>
      <c r="J11">
        <f>VLOOKUP(data_transaction[[#This Row],[Product_reference]],Product_List[],5,FALSE)*data_transaction[[#This Row],[Unit Price]]</f>
        <v>195871</v>
      </c>
    </row>
    <row r="12" spans="1:10" x14ac:dyDescent="0.3">
      <c r="A12" s="2">
        <v>43995</v>
      </c>
      <c r="B12" t="s">
        <v>42</v>
      </c>
      <c r="C12" s="3" t="s">
        <v>43</v>
      </c>
      <c r="D12" t="str">
        <f>VLOOKUP(C12,Product_List[],6,FALSE)</f>
        <v xml:space="preserve">Body </v>
      </c>
      <c r="E12" s="2" t="s">
        <v>30</v>
      </c>
      <c r="F12" s="2" t="str">
        <f>VLOOKUP(E12,suppliers___clients__1[],2,FALSE)</f>
        <v>Local</v>
      </c>
      <c r="G12" t="s">
        <v>12</v>
      </c>
      <c r="H12">
        <v>74</v>
      </c>
      <c r="I12">
        <f>VLOOKUP(C12,Product_List[],IF(G12="Purchase",7,8),FALSE)</f>
        <v>23</v>
      </c>
      <c r="J12">
        <f>VLOOKUP(data_transaction[[#This Row],[Product_reference]],Product_List[],5,FALSE)*data_transaction[[#This Row],[Unit Price]]</f>
        <v>264224</v>
      </c>
    </row>
    <row r="13" spans="1:10" x14ac:dyDescent="0.3">
      <c r="A13" s="2">
        <v>43932</v>
      </c>
      <c r="B13" t="s">
        <v>73</v>
      </c>
      <c r="C13" s="3" t="s">
        <v>43</v>
      </c>
      <c r="D13" t="str">
        <f>VLOOKUP(C13,Product_List[],6,FALSE)</f>
        <v xml:space="preserve">Body </v>
      </c>
      <c r="E13" s="2" t="s">
        <v>30</v>
      </c>
      <c r="F13" s="2" t="str">
        <f>VLOOKUP(E13,suppliers___clients__1[],2,FALSE)</f>
        <v>Local</v>
      </c>
      <c r="G13" t="s">
        <v>12</v>
      </c>
      <c r="H13">
        <v>31</v>
      </c>
      <c r="I13">
        <f>VLOOKUP(C13,Product_List[],IF(G13="Purchase",7,8),FALSE)</f>
        <v>23</v>
      </c>
      <c r="J13">
        <f>VLOOKUP(data_transaction[[#This Row],[Product_reference]],Product_List[],5,FALSE)*data_transaction[[#This Row],[Unit Price]]</f>
        <v>264224</v>
      </c>
    </row>
    <row r="14" spans="1:10" x14ac:dyDescent="0.3">
      <c r="A14" s="2">
        <v>43738</v>
      </c>
      <c r="B14" t="s">
        <v>125</v>
      </c>
      <c r="C14" s="3" t="s">
        <v>43</v>
      </c>
      <c r="D14" t="str">
        <f>VLOOKUP(C14,Product_List[],6,FALSE)</f>
        <v xml:space="preserve">Body </v>
      </c>
      <c r="E14" s="2" t="s">
        <v>11</v>
      </c>
      <c r="F14" s="2" t="str">
        <f>VLOOKUP(E14,suppliers___clients__1[],2,FALSE)</f>
        <v>Internationl</v>
      </c>
      <c r="G14" t="s">
        <v>12</v>
      </c>
      <c r="H14">
        <v>74</v>
      </c>
      <c r="I14">
        <f>VLOOKUP(C14,Product_List[],IF(G14="Purchase",7,8),FALSE)</f>
        <v>23</v>
      </c>
      <c r="J14">
        <f>VLOOKUP(data_transaction[[#This Row],[Product_reference]],Product_List[],5,FALSE)*data_transaction[[#This Row],[Unit Price]]</f>
        <v>264224</v>
      </c>
    </row>
    <row r="15" spans="1:10" x14ac:dyDescent="0.3">
      <c r="A15" s="2">
        <v>44064</v>
      </c>
      <c r="B15" t="s">
        <v>17</v>
      </c>
      <c r="C15" s="3" t="s">
        <v>18</v>
      </c>
      <c r="D15" t="str">
        <f>VLOOKUP(C15,Product_List[],6,FALSE)</f>
        <v xml:space="preserve">Body </v>
      </c>
      <c r="E15" s="2" t="s">
        <v>19</v>
      </c>
      <c r="F15" s="2" t="str">
        <f>VLOOKUP(E15,suppliers___clients__1[],2,FALSE)</f>
        <v>Internationl</v>
      </c>
      <c r="G15" s="2" t="s">
        <v>12</v>
      </c>
      <c r="H15">
        <v>10</v>
      </c>
      <c r="I15">
        <f>VLOOKUP(C15,Product_List[],IF(G15="Purchase",7,8),FALSE)</f>
        <v>10</v>
      </c>
      <c r="J15">
        <f>VLOOKUP(data_transaction[[#This Row],[Product_reference]],Product_List[],5,FALSE)*data_transaction[[#This Row],[Unit Price]]</f>
        <v>83290</v>
      </c>
    </row>
    <row r="16" spans="1:10" x14ac:dyDescent="0.3">
      <c r="A16" s="2">
        <v>43971</v>
      </c>
      <c r="B16" t="s">
        <v>59</v>
      </c>
      <c r="C16" s="3" t="s">
        <v>18</v>
      </c>
      <c r="D16" t="str">
        <f>VLOOKUP(C16,Product_List[],6,FALSE)</f>
        <v xml:space="preserve">Body </v>
      </c>
      <c r="E16" s="2" t="s">
        <v>35</v>
      </c>
      <c r="F16" s="2" t="str">
        <f>VLOOKUP(E16,suppliers___clients__1[],2,FALSE)</f>
        <v>Paris</v>
      </c>
      <c r="G16" t="s">
        <v>16</v>
      </c>
      <c r="H16">
        <v>64</v>
      </c>
      <c r="I16">
        <f>VLOOKUP(C16,Product_List[],IF(G16="Purchase",7,8),FALSE)</f>
        <v>20</v>
      </c>
      <c r="J16">
        <f>VLOOKUP(data_transaction[[#This Row],[Product_reference]],Product_List[],5,FALSE)*data_transaction[[#This Row],[Unit Price]]</f>
        <v>166580</v>
      </c>
    </row>
    <row r="17" spans="1:15" x14ac:dyDescent="0.3">
      <c r="A17" s="2">
        <v>43917</v>
      </c>
      <c r="B17" t="s">
        <v>79</v>
      </c>
      <c r="C17" s="3" t="s">
        <v>18</v>
      </c>
      <c r="D17" t="str">
        <f>VLOOKUP(C17,Product_List[],6,FALSE)</f>
        <v xml:space="preserve">Body </v>
      </c>
      <c r="E17" s="2" t="s">
        <v>19</v>
      </c>
      <c r="F17" s="2" t="str">
        <f>VLOOKUP(E17,suppliers___clients__1[],2,FALSE)</f>
        <v>Internationl</v>
      </c>
      <c r="G17" s="2" t="s">
        <v>12</v>
      </c>
      <c r="H17">
        <v>10</v>
      </c>
      <c r="I17">
        <f>VLOOKUP(C17,Product_List[],IF(G17="Purchase",7,8),FALSE)</f>
        <v>10</v>
      </c>
      <c r="J17">
        <f>VLOOKUP(data_transaction[[#This Row],[Product_reference]],Product_List[],5,FALSE)*data_transaction[[#This Row],[Unit Price]]</f>
        <v>83290</v>
      </c>
    </row>
    <row r="18" spans="1:15" x14ac:dyDescent="0.3">
      <c r="A18" s="2">
        <v>43851</v>
      </c>
      <c r="B18" t="s">
        <v>97</v>
      </c>
      <c r="C18" s="3" t="s">
        <v>18</v>
      </c>
      <c r="D18" t="str">
        <f>VLOOKUP(C18,Product_List[],6,FALSE)</f>
        <v xml:space="preserve">Body </v>
      </c>
      <c r="E18" s="2" t="s">
        <v>87</v>
      </c>
      <c r="F18" s="2" t="str">
        <f>VLOOKUP(E18,suppliers___clients__1[],2,FALSE)</f>
        <v xml:space="preserve">Bordeaux </v>
      </c>
      <c r="G18" t="s">
        <v>16</v>
      </c>
      <c r="H18">
        <v>26</v>
      </c>
      <c r="I18">
        <f>VLOOKUP(C18,Product_List[],IF(G18="Purchase",7,8),FALSE)</f>
        <v>20</v>
      </c>
      <c r="J18">
        <f>VLOOKUP(data_transaction[[#This Row],[Product_reference]],Product_List[],5,FALSE)*data_transaction[[#This Row],[Unit Price]]</f>
        <v>166580</v>
      </c>
    </row>
    <row r="19" spans="1:15" x14ac:dyDescent="0.3">
      <c r="A19" s="2">
        <v>44031</v>
      </c>
      <c r="B19" t="s">
        <v>28</v>
      </c>
      <c r="C19" s="3" t="s">
        <v>29</v>
      </c>
      <c r="D19" t="str">
        <f>VLOOKUP(C19,Product_List[],6,FALSE)</f>
        <v xml:space="preserve">Body </v>
      </c>
      <c r="E19" s="2" t="s">
        <v>30</v>
      </c>
      <c r="F19" s="2" t="str">
        <f>VLOOKUP(E19,suppliers___clients__1[],2,FALSE)</f>
        <v>Local</v>
      </c>
      <c r="G19" t="s">
        <v>12</v>
      </c>
      <c r="H19">
        <v>56</v>
      </c>
      <c r="I19">
        <f>VLOOKUP(C19,Product_List[],IF(G19="Purchase",7,8),FALSE)</f>
        <v>7</v>
      </c>
      <c r="J19">
        <f>VLOOKUP(data_transaction[[#This Row],[Product_reference]],Product_List[],5,FALSE)*data_transaction[[#This Row],[Unit Price]]</f>
        <v>54005</v>
      </c>
    </row>
    <row r="20" spans="1:15" x14ac:dyDescent="0.3">
      <c r="A20" s="2">
        <v>43932</v>
      </c>
      <c r="B20" t="s">
        <v>65</v>
      </c>
      <c r="C20" s="3" t="s">
        <v>29</v>
      </c>
      <c r="D20" t="str">
        <f>VLOOKUP(C20,Product_List[],6,FALSE)</f>
        <v xml:space="preserve">Body </v>
      </c>
      <c r="E20" s="2" t="s">
        <v>66</v>
      </c>
      <c r="F20" s="2" t="str">
        <f>VLOOKUP(E20,suppliers___clients__1[],2,FALSE)</f>
        <v xml:space="preserve">Bordeaux </v>
      </c>
      <c r="G20" s="2" t="s">
        <v>16</v>
      </c>
      <c r="H20">
        <v>74</v>
      </c>
      <c r="I20">
        <f>VLOOKUP(C20,Product_List[],IF(G20="Purchase",7,8),FALSE)</f>
        <v>9</v>
      </c>
      <c r="J20">
        <f>VLOOKUP(data_transaction[[#This Row],[Product_reference]],Product_List[],5,FALSE)*data_transaction[[#This Row],[Unit Price]]</f>
        <v>69435</v>
      </c>
    </row>
    <row r="21" spans="1:15" x14ac:dyDescent="0.3">
      <c r="A21" s="2">
        <v>43902</v>
      </c>
      <c r="B21" t="s">
        <v>84</v>
      </c>
      <c r="C21" s="3" t="s">
        <v>29</v>
      </c>
      <c r="D21" t="str">
        <f>VLOOKUP(C21,Product_List[],6,FALSE)</f>
        <v xml:space="preserve">Body </v>
      </c>
      <c r="E21" s="2" t="s">
        <v>30</v>
      </c>
      <c r="F21" s="2" t="str">
        <f>VLOOKUP(E21,suppliers___clients__1[],2,FALSE)</f>
        <v>Local</v>
      </c>
      <c r="G21" t="s">
        <v>12</v>
      </c>
      <c r="H21">
        <v>50</v>
      </c>
      <c r="I21">
        <f>VLOOKUP(C21,Product_List[],IF(G21="Purchase",7,8),FALSE)</f>
        <v>7</v>
      </c>
      <c r="J21">
        <f>VLOOKUP(data_transaction[[#This Row],[Product_reference]],Product_List[],5,FALSE)*data_transaction[[#This Row],[Unit Price]]</f>
        <v>54005</v>
      </c>
    </row>
    <row r="22" spans="1:15" x14ac:dyDescent="0.3">
      <c r="A22" s="2">
        <v>43830</v>
      </c>
      <c r="B22" t="s">
        <v>102</v>
      </c>
      <c r="C22" s="3" t="s">
        <v>29</v>
      </c>
      <c r="D22" t="str">
        <f>VLOOKUP(C22,Product_List[],6,FALSE)</f>
        <v xml:space="preserve">Body </v>
      </c>
      <c r="E22" s="2" t="s">
        <v>30</v>
      </c>
      <c r="F22" s="2" t="str">
        <f>VLOOKUP(E22,suppliers___clients__1[],2,FALSE)</f>
        <v>Local</v>
      </c>
      <c r="G22" s="2" t="s">
        <v>12</v>
      </c>
      <c r="H22">
        <v>100</v>
      </c>
      <c r="I22">
        <f>VLOOKUP(C22,Product_List[],IF(G22="Purchase",7,8),FALSE)</f>
        <v>7</v>
      </c>
      <c r="J22">
        <f>VLOOKUP(data_transaction[[#This Row],[Product_reference]],Product_List[],5,FALSE)*data_transaction[[#This Row],[Unit Price]]</f>
        <v>54005</v>
      </c>
    </row>
    <row r="23" spans="1:15" x14ac:dyDescent="0.3">
      <c r="A23" s="2">
        <v>43808</v>
      </c>
      <c r="B23" t="s">
        <v>110</v>
      </c>
      <c r="C23" s="3" t="s">
        <v>29</v>
      </c>
      <c r="D23" t="str">
        <f>VLOOKUP(C23,Product_List[],6,FALSE)</f>
        <v xml:space="preserve">Body </v>
      </c>
      <c r="E23" s="2" t="s">
        <v>19</v>
      </c>
      <c r="F23" s="2" t="str">
        <f>VLOOKUP(E23,suppliers___clients__1[],2,FALSE)</f>
        <v>Internationl</v>
      </c>
      <c r="G23" s="2" t="s">
        <v>12</v>
      </c>
      <c r="H23">
        <v>100</v>
      </c>
      <c r="I23">
        <f>VLOOKUP(C23,Product_List[],IF(G23="Purchase",7,8),FALSE)</f>
        <v>7</v>
      </c>
      <c r="J23">
        <f>VLOOKUP(data_transaction[[#This Row],[Product_reference]],Product_List[],5,FALSE)*data_transaction[[#This Row],[Unit Price]]</f>
        <v>54005</v>
      </c>
    </row>
    <row r="24" spans="1:15" x14ac:dyDescent="0.3">
      <c r="A24" s="2">
        <v>43783</v>
      </c>
      <c r="B24" t="s">
        <v>117</v>
      </c>
      <c r="C24" s="3" t="s">
        <v>29</v>
      </c>
      <c r="D24" t="str">
        <f>VLOOKUP(C24,Product_List[],6,FALSE)</f>
        <v xml:space="preserve">Body </v>
      </c>
      <c r="E24" s="2" t="s">
        <v>19</v>
      </c>
      <c r="F24" s="2" t="str">
        <f>VLOOKUP(E24,suppliers___clients__1[],2,FALSE)</f>
        <v>Internationl</v>
      </c>
      <c r="G24" s="2" t="s">
        <v>12</v>
      </c>
      <c r="H24">
        <v>100</v>
      </c>
      <c r="I24">
        <f>VLOOKUP(C24,Product_List[],IF(G24="Purchase",7,8),FALSE)</f>
        <v>7</v>
      </c>
      <c r="J24">
        <f>VLOOKUP(data_transaction[[#This Row],[Product_reference]],Product_List[],5,FALSE)*data_transaction[[#This Row],[Unit Price]]</f>
        <v>54005</v>
      </c>
    </row>
    <row r="25" spans="1:15" x14ac:dyDescent="0.3">
      <c r="A25" s="2">
        <v>44023</v>
      </c>
      <c r="B25" t="s">
        <v>31</v>
      </c>
      <c r="C25" s="3" t="s">
        <v>32</v>
      </c>
      <c r="D25" t="str">
        <f>VLOOKUP(C25,Product_List[],6,FALSE)</f>
        <v xml:space="preserve">Body </v>
      </c>
      <c r="E25" s="2" t="s">
        <v>30</v>
      </c>
      <c r="F25" s="2" t="str">
        <f>VLOOKUP(E25,suppliers___clients__1[],2,FALSE)</f>
        <v>Local</v>
      </c>
      <c r="G25" t="s">
        <v>12</v>
      </c>
      <c r="H25">
        <v>80</v>
      </c>
      <c r="I25">
        <f>VLOOKUP(C25,Product_List[],IF(G25="Purchase",7,8),FALSE)</f>
        <v>5.5</v>
      </c>
      <c r="J25">
        <f>VLOOKUP(data_transaction[[#This Row],[Product_reference]],Product_List[],5,FALSE)*data_transaction[[#This Row],[Unit Price]]</f>
        <v>60687</v>
      </c>
    </row>
    <row r="26" spans="1:15" x14ac:dyDescent="0.3">
      <c r="A26" s="2">
        <v>43932</v>
      </c>
      <c r="B26" t="s">
        <v>67</v>
      </c>
      <c r="C26" s="3" t="s">
        <v>32</v>
      </c>
      <c r="D26" t="str">
        <f>VLOOKUP(C26,Product_List[],6,FALSE)</f>
        <v xml:space="preserve">Body </v>
      </c>
      <c r="E26" s="2" t="s">
        <v>19</v>
      </c>
      <c r="F26" s="2" t="str">
        <f>VLOOKUP(E26,suppliers___clients__1[],2,FALSE)</f>
        <v>Internationl</v>
      </c>
      <c r="G26" t="s">
        <v>12</v>
      </c>
      <c r="H26">
        <v>85</v>
      </c>
      <c r="I26">
        <f>VLOOKUP(C26,Product_List[],IF(G26="Purchase",7,8),FALSE)</f>
        <v>5.5</v>
      </c>
      <c r="J26">
        <f>VLOOKUP(data_transaction[[#This Row],[Product_reference]],Product_List[],5,FALSE)*data_transaction[[#This Row],[Unit Price]]</f>
        <v>60687</v>
      </c>
    </row>
    <row r="27" spans="1:15" x14ac:dyDescent="0.3">
      <c r="A27" s="2">
        <v>43889</v>
      </c>
      <c r="B27" t="s">
        <v>85</v>
      </c>
      <c r="C27" s="3" t="s">
        <v>32</v>
      </c>
      <c r="D27" t="str">
        <f>VLOOKUP(C27,Product_List[],6,FALSE)</f>
        <v xml:space="preserve">Body </v>
      </c>
      <c r="E27" s="2" t="s">
        <v>30</v>
      </c>
      <c r="F27" s="2" t="str">
        <f>VLOOKUP(E27,suppliers___clients__1[],2,FALSE)</f>
        <v>Local</v>
      </c>
      <c r="G27" t="s">
        <v>12</v>
      </c>
      <c r="H27">
        <v>80</v>
      </c>
      <c r="I27">
        <f>VLOOKUP(C27,Product_List[],IF(G27="Purchase",7,8),FALSE)</f>
        <v>5.5</v>
      </c>
      <c r="J27">
        <f>VLOOKUP(data_transaction[[#This Row],[Product_reference]],Product_List[],5,FALSE)*data_transaction[[#This Row],[Unit Price]]</f>
        <v>60687</v>
      </c>
      <c r="O27" s="4"/>
    </row>
    <row r="28" spans="1:15" x14ac:dyDescent="0.3">
      <c r="A28" s="2">
        <v>43884</v>
      </c>
      <c r="B28" t="s">
        <v>90</v>
      </c>
      <c r="C28" s="3" t="s">
        <v>32</v>
      </c>
      <c r="D28" t="str">
        <f>VLOOKUP(C28,Product_List[],6,FALSE)</f>
        <v xml:space="preserve">Body </v>
      </c>
      <c r="E28" s="2" t="s">
        <v>19</v>
      </c>
      <c r="F28" s="2" t="str">
        <f>VLOOKUP(E28,suppliers___clients__1[],2,FALSE)</f>
        <v>Internationl</v>
      </c>
      <c r="G28" t="s">
        <v>12</v>
      </c>
      <c r="H28">
        <v>80</v>
      </c>
      <c r="I28">
        <f>VLOOKUP(C28,Product_List[],IF(G28="Purchase",7,8),FALSE)</f>
        <v>5.5</v>
      </c>
      <c r="J28">
        <f>VLOOKUP(data_transaction[[#This Row],[Product_reference]],Product_List[],5,FALSE)*data_transaction[[#This Row],[Unit Price]]</f>
        <v>60687</v>
      </c>
    </row>
    <row r="29" spans="1:15" x14ac:dyDescent="0.3">
      <c r="A29" s="2">
        <v>43826</v>
      </c>
      <c r="B29" t="s">
        <v>103</v>
      </c>
      <c r="C29" s="3" t="s">
        <v>32</v>
      </c>
      <c r="D29" t="str">
        <f>VLOOKUP(C29,Product_List[],6,FALSE)</f>
        <v xml:space="preserve">Body </v>
      </c>
      <c r="E29" s="2" t="s">
        <v>30</v>
      </c>
      <c r="F29" s="2" t="str">
        <f>VLOOKUP(E29,suppliers___clients__1[],2,FALSE)</f>
        <v>Local</v>
      </c>
      <c r="G29" s="2" t="s">
        <v>12</v>
      </c>
      <c r="H29">
        <v>800</v>
      </c>
      <c r="I29">
        <f>VLOOKUP(C29,Product_List[],IF(G29="Purchase",7,8),FALSE)</f>
        <v>5.5</v>
      </c>
      <c r="J29">
        <f>VLOOKUP(data_transaction[[#This Row],[Product_reference]],Product_List[],5,FALSE)*data_transaction[[#This Row],[Unit Price]]</f>
        <v>60687</v>
      </c>
    </row>
    <row r="30" spans="1:15" x14ac:dyDescent="0.3">
      <c r="A30" s="2">
        <v>43804</v>
      </c>
      <c r="B30" t="s">
        <v>111</v>
      </c>
      <c r="C30" s="3" t="s">
        <v>32</v>
      </c>
      <c r="D30" t="str">
        <f>VLOOKUP(C30,Product_List[],6,FALSE)</f>
        <v xml:space="preserve">Body </v>
      </c>
      <c r="E30" s="2" t="s">
        <v>19</v>
      </c>
      <c r="F30" s="2" t="str">
        <f>VLOOKUP(E30,suppliers___clients__1[],2,FALSE)</f>
        <v>Internationl</v>
      </c>
      <c r="G30" s="2" t="s">
        <v>12</v>
      </c>
      <c r="H30">
        <v>800</v>
      </c>
      <c r="I30">
        <f>VLOOKUP(C30,Product_List[],IF(G30="Purchase",7,8),FALSE)</f>
        <v>5.5</v>
      </c>
      <c r="J30">
        <f>VLOOKUP(data_transaction[[#This Row],[Product_reference]],Product_List[],5,FALSE)*data_transaction[[#This Row],[Unit Price]]</f>
        <v>60687</v>
      </c>
    </row>
    <row r="31" spans="1:15" x14ac:dyDescent="0.3">
      <c r="A31" s="2">
        <v>43777</v>
      </c>
      <c r="B31" t="s">
        <v>118</v>
      </c>
      <c r="C31" s="3" t="s">
        <v>32</v>
      </c>
      <c r="D31" t="str">
        <f>VLOOKUP(C31,Product_List[],6,FALSE)</f>
        <v xml:space="preserve">Body </v>
      </c>
      <c r="E31" s="2" t="s">
        <v>19</v>
      </c>
      <c r="F31" s="2" t="str">
        <f>VLOOKUP(E31,suppliers___clients__1[],2,FALSE)</f>
        <v>Internationl</v>
      </c>
      <c r="G31" s="2" t="s">
        <v>12</v>
      </c>
      <c r="H31">
        <v>800</v>
      </c>
      <c r="I31">
        <f>VLOOKUP(C31,Product_List[],IF(G31="Purchase",7,8),FALSE)</f>
        <v>5.5</v>
      </c>
      <c r="J31">
        <f>VLOOKUP(data_transaction[[#This Row],[Product_reference]],Product_List[],5,FALSE)*data_transaction[[#This Row],[Unit Price]]</f>
        <v>60687</v>
      </c>
    </row>
    <row r="32" spans="1:15" x14ac:dyDescent="0.3">
      <c r="A32" s="2">
        <v>44000</v>
      </c>
      <c r="B32" t="s">
        <v>36</v>
      </c>
      <c r="C32" s="3" t="s">
        <v>37</v>
      </c>
      <c r="D32" t="str">
        <f>VLOOKUP(C32,Product_List[],6,FALSE)</f>
        <v>Face</v>
      </c>
      <c r="E32" s="2" t="s">
        <v>35</v>
      </c>
      <c r="F32" s="2" t="str">
        <f>VLOOKUP(E32,suppliers___clients__1[],2,FALSE)</f>
        <v>Paris</v>
      </c>
      <c r="G32" s="2" t="s">
        <v>16</v>
      </c>
      <c r="H32">
        <v>35</v>
      </c>
      <c r="I32">
        <f>VLOOKUP(C32,Product_List[],IF(G32="Purchase",7,8),FALSE)</f>
        <v>21</v>
      </c>
      <c r="J32">
        <f>VLOOKUP(data_transaction[[#This Row],[Product_reference]],Product_List[],5,FALSE)*data_transaction[[#This Row],[Unit Price]]</f>
        <v>245763</v>
      </c>
    </row>
    <row r="33" spans="1:24" x14ac:dyDescent="0.3">
      <c r="A33" s="2">
        <v>43932</v>
      </c>
      <c r="B33" t="s">
        <v>69</v>
      </c>
      <c r="C33" s="3" t="s">
        <v>37</v>
      </c>
      <c r="D33" t="str">
        <f>VLOOKUP(C33,Product_List[],6,FALSE)</f>
        <v>Face</v>
      </c>
      <c r="E33" s="2" t="s">
        <v>19</v>
      </c>
      <c r="F33" s="2" t="str">
        <f>VLOOKUP(E33,suppliers___clients__1[],2,FALSE)</f>
        <v>Internationl</v>
      </c>
      <c r="G33" t="s">
        <v>12</v>
      </c>
      <c r="H33">
        <v>94</v>
      </c>
      <c r="I33">
        <f>VLOOKUP(C33,Product_List[],IF(G33="Purchase",7,8),FALSE)</f>
        <v>11</v>
      </c>
      <c r="J33">
        <f>VLOOKUP(data_transaction[[#This Row],[Product_reference]],Product_List[],5,FALSE)*data_transaction[[#This Row],[Unit Price]]</f>
        <v>128733</v>
      </c>
    </row>
    <row r="34" spans="1:24" ht="21" x14ac:dyDescent="0.4">
      <c r="A34" s="2">
        <v>43886</v>
      </c>
      <c r="B34" t="s">
        <v>88</v>
      </c>
      <c r="C34" s="3" t="s">
        <v>37</v>
      </c>
      <c r="D34" t="str">
        <f>VLOOKUP(C34,Product_List[],6,FALSE)</f>
        <v>Face</v>
      </c>
      <c r="E34" s="2" t="s">
        <v>87</v>
      </c>
      <c r="F34" s="2" t="str">
        <f>VLOOKUP(E34,suppliers___clients__1[],2,FALSE)</f>
        <v xml:space="preserve">Bordeaux </v>
      </c>
      <c r="G34" s="2" t="s">
        <v>16</v>
      </c>
      <c r="H34">
        <v>35</v>
      </c>
      <c r="I34">
        <f>VLOOKUP(C34,Product_List[],IF(G34="Purchase",7,8),FALSE)</f>
        <v>21</v>
      </c>
      <c r="J34">
        <f>VLOOKUP(data_transaction[[#This Row],[Product_reference]],Product_List[],5,FALSE)*data_transaction[[#This Row],[Unit Price]]</f>
        <v>245763</v>
      </c>
      <c r="X34" s="19"/>
    </row>
    <row r="35" spans="1:24" x14ac:dyDescent="0.3">
      <c r="A35" s="2">
        <v>43822</v>
      </c>
      <c r="B35" t="s">
        <v>106</v>
      </c>
      <c r="C35" s="3" t="s">
        <v>37</v>
      </c>
      <c r="D35" t="str">
        <f>VLOOKUP(C35,Product_List[],6,FALSE)</f>
        <v>Face</v>
      </c>
      <c r="E35" s="2" t="s">
        <v>11</v>
      </c>
      <c r="F35" s="2" t="str">
        <f>VLOOKUP(E35,suppliers___clients__1[],2,FALSE)</f>
        <v>Internationl</v>
      </c>
      <c r="G35" t="s">
        <v>12</v>
      </c>
      <c r="H35">
        <v>100</v>
      </c>
      <c r="I35">
        <f>VLOOKUP(C35,Product_List[],IF(G35="Purchase",7,8),FALSE)</f>
        <v>11</v>
      </c>
      <c r="J35">
        <f>VLOOKUP(data_transaction[[#This Row],[Product_reference]],Product_List[],5,FALSE)*data_transaction[[#This Row],[Unit Price]]</f>
        <v>128733</v>
      </c>
    </row>
    <row r="36" spans="1:24" x14ac:dyDescent="0.3">
      <c r="A36" s="2">
        <v>43802</v>
      </c>
      <c r="B36" t="s">
        <v>113</v>
      </c>
      <c r="C36" s="3" t="s">
        <v>37</v>
      </c>
      <c r="D36" t="str">
        <f>VLOOKUP(C36,Product_List[],6,FALSE)</f>
        <v>Face</v>
      </c>
      <c r="E36" s="2" t="s">
        <v>19</v>
      </c>
      <c r="F36" s="2" t="str">
        <f>VLOOKUP(E36,suppliers___clients__1[],2,FALSE)</f>
        <v>Internationl</v>
      </c>
      <c r="G36" t="s">
        <v>12</v>
      </c>
      <c r="H36">
        <v>100</v>
      </c>
      <c r="I36">
        <f>VLOOKUP(C36,Product_List[],IF(G36="Purchase",7,8),FALSE)</f>
        <v>11</v>
      </c>
      <c r="J36">
        <f>VLOOKUP(data_transaction[[#This Row],[Product_reference]],Product_List[],5,FALSE)*data_transaction[[#This Row],[Unit Price]]</f>
        <v>128733</v>
      </c>
    </row>
    <row r="37" spans="1:24" x14ac:dyDescent="0.3">
      <c r="A37" s="2">
        <v>43758</v>
      </c>
      <c r="B37" t="s">
        <v>121</v>
      </c>
      <c r="C37" s="3" t="s">
        <v>37</v>
      </c>
      <c r="D37" t="str">
        <f>VLOOKUP(C37,Product_List[],6,FALSE)</f>
        <v>Face</v>
      </c>
      <c r="E37" s="2" t="s">
        <v>11</v>
      </c>
      <c r="F37" s="2" t="str">
        <f>VLOOKUP(E37,suppliers___clients__1[],2,FALSE)</f>
        <v>Internationl</v>
      </c>
      <c r="G37" t="s">
        <v>12</v>
      </c>
      <c r="H37">
        <v>100</v>
      </c>
      <c r="I37">
        <f>VLOOKUP(C37,Product_List[],IF(G37="Purchase",7,8),FALSE)</f>
        <v>11</v>
      </c>
      <c r="J37">
        <f>VLOOKUP(data_transaction[[#This Row],[Product_reference]],Product_List[],5,FALSE)*data_transaction[[#This Row],[Unit Price]]</f>
        <v>128733</v>
      </c>
    </row>
    <row r="38" spans="1:24" x14ac:dyDescent="0.3">
      <c r="A38" s="2">
        <v>43758</v>
      </c>
      <c r="B38" t="s">
        <v>122</v>
      </c>
      <c r="C38" s="3" t="s">
        <v>37</v>
      </c>
      <c r="D38" t="str">
        <f>VLOOKUP(C38,Product_List[],6,FALSE)</f>
        <v>Face</v>
      </c>
      <c r="E38" s="2" t="s">
        <v>120</v>
      </c>
      <c r="F38" s="2" t="str">
        <f>VLOOKUP(E38,suppliers___clients__1[],2,FALSE)</f>
        <v>Paris</v>
      </c>
      <c r="G38" s="2" t="s">
        <v>16</v>
      </c>
      <c r="H38">
        <v>35</v>
      </c>
      <c r="I38">
        <f>VLOOKUP(C38,Product_List[],IF(G38="Purchase",7,8),FALSE)</f>
        <v>21</v>
      </c>
      <c r="J38">
        <f>VLOOKUP(data_transaction[[#This Row],[Product_reference]],Product_List[],5,FALSE)*data_transaction[[#This Row],[Unit Price]]</f>
        <v>245763</v>
      </c>
    </row>
    <row r="39" spans="1:24" x14ac:dyDescent="0.3">
      <c r="A39" s="2">
        <v>43999</v>
      </c>
      <c r="B39" t="s">
        <v>38</v>
      </c>
      <c r="C39" s="3" t="s">
        <v>39</v>
      </c>
      <c r="D39" t="str">
        <f>VLOOKUP(C39,Product_List[],6,FALSE)</f>
        <v>Face</v>
      </c>
      <c r="E39" s="2" t="s">
        <v>19</v>
      </c>
      <c r="F39" s="2" t="str">
        <f>VLOOKUP(E39,suppliers___clients__1[],2,FALSE)</f>
        <v>Internationl</v>
      </c>
      <c r="G39" t="s">
        <v>12</v>
      </c>
      <c r="H39">
        <v>85</v>
      </c>
      <c r="I39">
        <f>VLOOKUP(C39,Product_List[],IF(G39="Purchase",7,8),FALSE)</f>
        <v>8</v>
      </c>
      <c r="J39">
        <f>VLOOKUP(data_transaction[[#This Row],[Product_reference]],Product_List[],5,FALSE)*data_transaction[[#This Row],[Unit Price]]</f>
        <v>68512</v>
      </c>
    </row>
    <row r="40" spans="1:24" x14ac:dyDescent="0.3">
      <c r="A40" s="2">
        <v>43932</v>
      </c>
      <c r="B40" t="s">
        <v>70</v>
      </c>
      <c r="C40" s="3" t="s">
        <v>39</v>
      </c>
      <c r="D40" t="str">
        <f>VLOOKUP(C40,Product_List[],6,FALSE)</f>
        <v>Face</v>
      </c>
      <c r="E40" s="2" t="s">
        <v>66</v>
      </c>
      <c r="F40" s="2" t="str">
        <f>VLOOKUP(E40,suppliers___clients__1[],2,FALSE)</f>
        <v xml:space="preserve">Bordeaux </v>
      </c>
      <c r="G40" s="2" t="s">
        <v>16</v>
      </c>
      <c r="H40">
        <v>70</v>
      </c>
      <c r="I40">
        <f>VLOOKUP(C40,Product_List[],IF(G40="Purchase",7,8),FALSE)</f>
        <v>10</v>
      </c>
      <c r="J40">
        <f>VLOOKUP(data_transaction[[#This Row],[Product_reference]],Product_List[],5,FALSE)*data_transaction[[#This Row],[Unit Price]]</f>
        <v>85640</v>
      </c>
    </row>
    <row r="41" spans="1:24" x14ac:dyDescent="0.3">
      <c r="A41" s="2">
        <v>43884</v>
      </c>
      <c r="B41" t="s">
        <v>89</v>
      </c>
      <c r="C41" s="3" t="s">
        <v>39</v>
      </c>
      <c r="D41" t="str">
        <f>VLOOKUP(C41,Product_List[],6,FALSE)</f>
        <v>Face</v>
      </c>
      <c r="E41" s="2" t="s">
        <v>19</v>
      </c>
      <c r="F41" s="2" t="str">
        <f>VLOOKUP(E41,suppliers___clients__1[],2,FALSE)</f>
        <v>Internationl</v>
      </c>
      <c r="G41" t="s">
        <v>12</v>
      </c>
      <c r="H41">
        <v>85</v>
      </c>
      <c r="I41">
        <f>VLOOKUP(C41,Product_List[],IF(G41="Purchase",7,8),FALSE)</f>
        <v>8</v>
      </c>
      <c r="J41">
        <f>VLOOKUP(data_transaction[[#This Row],[Product_reference]],Product_List[],5,FALSE)*data_transaction[[#This Row],[Unit Price]]</f>
        <v>68512</v>
      </c>
    </row>
    <row r="42" spans="1:24" x14ac:dyDescent="0.3">
      <c r="A42" s="2">
        <v>43738</v>
      </c>
      <c r="B42" t="s">
        <v>123</v>
      </c>
      <c r="C42" s="3" t="s">
        <v>39</v>
      </c>
      <c r="D42" t="str">
        <f>VLOOKUP(C42,Product_List[],6,FALSE)</f>
        <v>Face</v>
      </c>
      <c r="E42" s="2" t="s">
        <v>11</v>
      </c>
      <c r="F42" s="2" t="str">
        <f>VLOOKUP(E42,suppliers___clients__1[],2,FALSE)</f>
        <v>Internationl</v>
      </c>
      <c r="G42" t="s">
        <v>12</v>
      </c>
      <c r="H42">
        <v>85</v>
      </c>
      <c r="I42">
        <f>VLOOKUP(C42,Product_List[],IF(G42="Purchase",7,8),FALSE)</f>
        <v>8</v>
      </c>
      <c r="J42">
        <f>VLOOKUP(data_transaction[[#This Row],[Product_reference]],Product_List[],5,FALSE)*data_transaction[[#This Row],[Unit Price]]</f>
        <v>68512</v>
      </c>
    </row>
    <row r="43" spans="1:24" x14ac:dyDescent="0.3">
      <c r="A43" s="2">
        <v>43995</v>
      </c>
      <c r="B43" t="s">
        <v>40</v>
      </c>
      <c r="C43" s="3" t="s">
        <v>41</v>
      </c>
      <c r="D43" t="str">
        <f>VLOOKUP(C43,Product_List[],6,FALSE)</f>
        <v>Face</v>
      </c>
      <c r="E43" s="2" t="s">
        <v>35</v>
      </c>
      <c r="F43" s="2" t="str">
        <f>VLOOKUP(E43,suppliers___clients__1[],2,FALSE)</f>
        <v>Paris</v>
      </c>
      <c r="G43" s="2" t="s">
        <v>16</v>
      </c>
      <c r="H43">
        <v>75</v>
      </c>
      <c r="I43">
        <f>VLOOKUP(C43,Product_List[],IF(G43="Purchase",7,8),FALSE)</f>
        <v>30</v>
      </c>
      <c r="J43">
        <f>VLOOKUP(data_transaction[[#This Row],[Product_reference]],Product_List[],5,FALSE)*data_transaction[[#This Row],[Unit Price]]</f>
        <v>279270</v>
      </c>
    </row>
    <row r="44" spans="1:24" x14ac:dyDescent="0.3">
      <c r="A44" s="2">
        <v>43932</v>
      </c>
      <c r="B44" t="s">
        <v>71</v>
      </c>
      <c r="C44" s="3" t="s">
        <v>41</v>
      </c>
      <c r="D44" t="str">
        <f>VLOOKUP(C44,Product_List[],6,FALSE)</f>
        <v>Face</v>
      </c>
      <c r="E44" s="2" t="s">
        <v>72</v>
      </c>
      <c r="F44" s="2" t="str">
        <f>VLOOKUP(E44,suppliers___clients__1[],2,FALSE)</f>
        <v>Lille</v>
      </c>
      <c r="G44" t="s">
        <v>16</v>
      </c>
      <c r="H44">
        <v>20</v>
      </c>
      <c r="I44">
        <f>VLOOKUP(C44,Product_List[],IF(G44="Purchase",7,8),FALSE)</f>
        <v>30</v>
      </c>
      <c r="J44">
        <f>VLOOKUP(data_transaction[[#This Row],[Product_reference]],Product_List[],5,FALSE)*data_transaction[[#This Row],[Unit Price]]</f>
        <v>279270</v>
      </c>
    </row>
    <row r="45" spans="1:24" x14ac:dyDescent="0.3">
      <c r="A45" s="2">
        <v>43738</v>
      </c>
      <c r="B45" t="s">
        <v>124</v>
      </c>
      <c r="C45" s="3" t="s">
        <v>41</v>
      </c>
      <c r="D45" t="str">
        <f>VLOOKUP(C45,Product_List[],6,FALSE)</f>
        <v>Face</v>
      </c>
      <c r="E45" s="2" t="s">
        <v>120</v>
      </c>
      <c r="F45" s="2" t="str">
        <f>VLOOKUP(E45,suppliers___clients__1[],2,FALSE)</f>
        <v>Paris</v>
      </c>
      <c r="G45" s="2" t="s">
        <v>16</v>
      </c>
      <c r="H45">
        <v>100</v>
      </c>
      <c r="I45">
        <f>VLOOKUP(C45,Product_List[],IF(G45="Purchase",7,8),FALSE)</f>
        <v>30</v>
      </c>
      <c r="J45">
        <f>VLOOKUP(data_transaction[[#This Row],[Product_reference]],Product_List[],5,FALSE)*data_transaction[[#This Row],[Unit Price]]</f>
        <v>279270</v>
      </c>
    </row>
    <row r="46" spans="1:24" x14ac:dyDescent="0.3">
      <c r="A46" s="2">
        <v>43995</v>
      </c>
      <c r="B46" t="s">
        <v>51</v>
      </c>
      <c r="C46" s="3" t="s">
        <v>52</v>
      </c>
      <c r="D46" t="str">
        <f>VLOOKUP(C46,Product_List[],6,FALSE)</f>
        <v>Face</v>
      </c>
      <c r="E46" s="2" t="s">
        <v>19</v>
      </c>
      <c r="F46" s="2" t="str">
        <f>VLOOKUP(E46,suppliers___clients__1[],2,FALSE)</f>
        <v>Internationl</v>
      </c>
      <c r="G46" s="2" t="s">
        <v>12</v>
      </c>
      <c r="H46">
        <v>48</v>
      </c>
      <c r="I46">
        <f>VLOOKUP(C46,Product_List[],IF(G46="Purchase",7,8),FALSE)</f>
        <v>40</v>
      </c>
      <c r="J46">
        <f>VLOOKUP(data_transaction[[#This Row],[Product_reference]],Product_List[],5,FALSE)*data_transaction[[#This Row],[Unit Price]]</f>
        <v>334280</v>
      </c>
    </row>
    <row r="47" spans="1:24" x14ac:dyDescent="0.3">
      <c r="A47" s="2">
        <v>43872</v>
      </c>
      <c r="B47" t="s">
        <v>92</v>
      </c>
      <c r="C47" s="3" t="s">
        <v>52</v>
      </c>
      <c r="D47" t="str">
        <f>VLOOKUP(C47,Product_List[],6,FALSE)</f>
        <v>Face</v>
      </c>
      <c r="E47" s="2" t="s">
        <v>72</v>
      </c>
      <c r="F47" s="2" t="str">
        <f>VLOOKUP(E47,suppliers___clients__1[],2,FALSE)</f>
        <v>Lille</v>
      </c>
      <c r="G47" t="s">
        <v>16</v>
      </c>
      <c r="H47">
        <v>100</v>
      </c>
      <c r="I47">
        <f>VLOOKUP(C47,Product_List[],IF(G47="Purchase",7,8),FALSE)</f>
        <v>55</v>
      </c>
      <c r="J47">
        <f>VLOOKUP(data_transaction[[#This Row],[Product_reference]],Product_List[],5,FALSE)*data_transaction[[#This Row],[Unit Price]]</f>
        <v>459635</v>
      </c>
    </row>
    <row r="48" spans="1:24" x14ac:dyDescent="0.3">
      <c r="A48" s="2">
        <v>43995</v>
      </c>
      <c r="B48" t="s">
        <v>53</v>
      </c>
      <c r="C48" s="3" t="s">
        <v>54</v>
      </c>
      <c r="D48" t="str">
        <f>VLOOKUP(C48,Product_List[],6,FALSE)</f>
        <v>Face</v>
      </c>
      <c r="E48" s="2" t="s">
        <v>46</v>
      </c>
      <c r="F48" s="2" t="str">
        <f>VLOOKUP(E48,suppliers___clients__1[],2,FALSE)</f>
        <v xml:space="preserve">Bordeaux </v>
      </c>
      <c r="G48" t="s">
        <v>16</v>
      </c>
      <c r="H48">
        <v>68</v>
      </c>
      <c r="I48">
        <f>VLOOKUP(C48,Product_List[],IF(G48="Purchase",7,8),FALSE)</f>
        <v>22</v>
      </c>
      <c r="J48">
        <f>VLOOKUP(data_transaction[[#This Row],[Product_reference]],Product_List[],5,FALSE)*data_transaction[[#This Row],[Unit Price]]</f>
        <v>162954</v>
      </c>
    </row>
    <row r="49" spans="1:10" x14ac:dyDescent="0.3">
      <c r="A49" s="2">
        <v>43866</v>
      </c>
      <c r="B49" t="s">
        <v>93</v>
      </c>
      <c r="C49" s="3" t="s">
        <v>54</v>
      </c>
      <c r="D49" t="str">
        <f>VLOOKUP(C49,Product_List[],6,FALSE)</f>
        <v>Face</v>
      </c>
      <c r="E49" s="2" t="s">
        <v>30</v>
      </c>
      <c r="F49" s="2" t="str">
        <f>VLOOKUP(E49,suppliers___clients__1[],2,FALSE)</f>
        <v>Local</v>
      </c>
      <c r="G49" t="s">
        <v>12</v>
      </c>
      <c r="H49">
        <v>98</v>
      </c>
      <c r="I49">
        <f>VLOOKUP(C49,Product_List[],IF(G49="Purchase",7,8),FALSE)</f>
        <v>12</v>
      </c>
      <c r="J49">
        <f>VLOOKUP(data_transaction[[#This Row],[Product_reference]],Product_List[],5,FALSE)*data_transaction[[#This Row],[Unit Price]]</f>
        <v>88884</v>
      </c>
    </row>
    <row r="50" spans="1:10" x14ac:dyDescent="0.3">
      <c r="A50" s="2">
        <v>43976</v>
      </c>
      <c r="B50" t="s">
        <v>58</v>
      </c>
      <c r="C50" s="3" t="s">
        <v>14</v>
      </c>
      <c r="D50" t="str">
        <f>VLOOKUP(C50,Product_List[],6,FALSE)</f>
        <v>Face</v>
      </c>
      <c r="E50" s="2" t="s">
        <v>35</v>
      </c>
      <c r="F50" s="2" t="str">
        <f>VLOOKUP(E50,suppliers___clients__1[],2,FALSE)</f>
        <v>Paris</v>
      </c>
      <c r="G50" t="s">
        <v>16</v>
      </c>
      <c r="H50">
        <v>87</v>
      </c>
      <c r="I50">
        <f>VLOOKUP(C50,Product_List[],IF(G50="Purchase",7,8),FALSE)</f>
        <v>19</v>
      </c>
      <c r="J50">
        <f>VLOOKUP(data_transaction[[#This Row],[Product_reference]],Product_List[],5,FALSE)*data_transaction[[#This Row],[Unit Price]]</f>
        <v>214871</v>
      </c>
    </row>
    <row r="51" spans="1:10" x14ac:dyDescent="0.3">
      <c r="A51" s="2">
        <v>43923</v>
      </c>
      <c r="B51" t="s">
        <v>78</v>
      </c>
      <c r="C51" s="3" t="s">
        <v>14</v>
      </c>
      <c r="D51" t="str">
        <f>VLOOKUP(C51,Product_List[],6,FALSE)</f>
        <v>Face</v>
      </c>
      <c r="E51" s="2" t="s">
        <v>72</v>
      </c>
      <c r="F51" s="2" t="str">
        <f>VLOOKUP(E51,suppliers___clients__1[],2,FALSE)</f>
        <v>Lille</v>
      </c>
      <c r="G51" s="2" t="s">
        <v>16</v>
      </c>
      <c r="H51">
        <v>50</v>
      </c>
      <c r="I51">
        <f>VLOOKUP(C51,Product_List[],IF(G51="Purchase",7,8),FALSE)</f>
        <v>19</v>
      </c>
      <c r="J51">
        <f>VLOOKUP(data_transaction[[#This Row],[Product_reference]],Product_List[],5,FALSE)*data_transaction[[#This Row],[Unit Price]]</f>
        <v>214871</v>
      </c>
    </row>
    <row r="52" spans="1:10" x14ac:dyDescent="0.3">
      <c r="A52" s="2">
        <v>43852</v>
      </c>
      <c r="B52" t="s">
        <v>96</v>
      </c>
      <c r="C52" s="3" t="s">
        <v>14</v>
      </c>
      <c r="D52" t="str">
        <f>VLOOKUP(C52,Product_List[],6,FALSE)</f>
        <v>Face</v>
      </c>
      <c r="E52" s="2" t="s">
        <v>72</v>
      </c>
      <c r="F52" s="2" t="str">
        <f>VLOOKUP(E52,suppliers___clients__1[],2,FALSE)</f>
        <v>Lille</v>
      </c>
      <c r="G52" t="s">
        <v>16</v>
      </c>
      <c r="H52">
        <v>84</v>
      </c>
      <c r="I52">
        <f>VLOOKUP(C52,Product_List[],IF(G52="Purchase",7,8),FALSE)</f>
        <v>19</v>
      </c>
      <c r="J52">
        <f>VLOOKUP(data_transaction[[#This Row],[Product_reference]],Product_List[],5,FALSE)*data_transaction[[#This Row],[Unit Price]]</f>
        <v>214871</v>
      </c>
    </row>
    <row r="53" spans="1:10" x14ac:dyDescent="0.3">
      <c r="A53" s="2">
        <v>44051</v>
      </c>
      <c r="B53" t="s">
        <v>20</v>
      </c>
      <c r="C53" s="3" t="s">
        <v>21</v>
      </c>
      <c r="D53" t="str">
        <f>VLOOKUP(C53,Product_List[],6,FALSE)</f>
        <v>Face</v>
      </c>
      <c r="E53" s="2" t="s">
        <v>15</v>
      </c>
      <c r="F53" s="2" t="str">
        <f>VLOOKUP(E53,suppliers___clients__1[],2,FALSE)</f>
        <v xml:space="preserve">Bordeaux </v>
      </c>
      <c r="G53" s="2" t="s">
        <v>16</v>
      </c>
      <c r="H53">
        <v>10</v>
      </c>
      <c r="I53">
        <f>VLOOKUP(C53,Product_List[],IF(G53="Purchase",7,8),FALSE)</f>
        <v>70</v>
      </c>
      <c r="J53">
        <f>VLOOKUP(data_transaction[[#This Row],[Product_reference]],Product_List[],5,FALSE)*data_transaction[[#This Row],[Unit Price]]</f>
        <v>657720</v>
      </c>
    </row>
    <row r="54" spans="1:10" x14ac:dyDescent="0.3">
      <c r="A54" s="2">
        <v>43957</v>
      </c>
      <c r="B54" t="s">
        <v>60</v>
      </c>
      <c r="C54" s="3" t="s">
        <v>21</v>
      </c>
      <c r="D54" t="str">
        <f>VLOOKUP(C54,Product_List[],6,FALSE)</f>
        <v>Face</v>
      </c>
      <c r="E54" s="2" t="s">
        <v>61</v>
      </c>
      <c r="F54" s="2" t="str">
        <f>VLOOKUP(E54,suppliers___clients__1[],2,FALSE)</f>
        <v>Lille</v>
      </c>
      <c r="G54" t="s">
        <v>16</v>
      </c>
      <c r="H54">
        <v>80</v>
      </c>
      <c r="I54">
        <f>VLOOKUP(C54,Product_List[],IF(G54="Purchase",7,8),FALSE)</f>
        <v>70</v>
      </c>
      <c r="J54">
        <f>VLOOKUP(data_transaction[[#This Row],[Product_reference]],Product_List[],5,FALSE)*data_transaction[[#This Row],[Unit Price]]</f>
        <v>657720</v>
      </c>
    </row>
    <row r="55" spans="1:10" x14ac:dyDescent="0.3">
      <c r="A55" s="2">
        <v>43908</v>
      </c>
      <c r="B55" t="s">
        <v>80</v>
      </c>
      <c r="C55" s="3" t="s">
        <v>21</v>
      </c>
      <c r="D55" t="str">
        <f>VLOOKUP(C55,Product_List[],6,FALSE)</f>
        <v>Face</v>
      </c>
      <c r="E55" s="2" t="s">
        <v>66</v>
      </c>
      <c r="F55" s="2" t="str">
        <f>VLOOKUP(E55,suppliers___clients__1[],2,FALSE)</f>
        <v xml:space="preserve">Bordeaux </v>
      </c>
      <c r="G55" s="2" t="s">
        <v>16</v>
      </c>
      <c r="H55">
        <v>10</v>
      </c>
      <c r="I55">
        <f>VLOOKUP(C55,Product_List[],IF(G55="Purchase",7,8),FALSE)</f>
        <v>70</v>
      </c>
      <c r="J55">
        <f>VLOOKUP(data_transaction[[#This Row],[Product_reference]],Product_List[],5,FALSE)*data_transaction[[#This Row],[Unit Price]]</f>
        <v>657720</v>
      </c>
    </row>
    <row r="56" spans="1:10" x14ac:dyDescent="0.3">
      <c r="A56" s="2">
        <v>43849</v>
      </c>
      <c r="B56" t="s">
        <v>98</v>
      </c>
      <c r="C56" s="3" t="s">
        <v>21</v>
      </c>
      <c r="D56" t="str">
        <f>VLOOKUP(C56,Product_List[],6,FALSE)</f>
        <v>Face</v>
      </c>
      <c r="E56" s="2" t="s">
        <v>30</v>
      </c>
      <c r="F56" s="2" t="str">
        <f>VLOOKUP(E56,suppliers___clients__1[],2,FALSE)</f>
        <v>Local</v>
      </c>
      <c r="G56" t="s">
        <v>12</v>
      </c>
      <c r="H56">
        <v>87</v>
      </c>
      <c r="I56">
        <f>VLOOKUP(C56,Product_List[],IF(G56="Purchase",7,8),FALSE)</f>
        <v>42</v>
      </c>
      <c r="J56">
        <f>VLOOKUP(data_transaction[[#This Row],[Product_reference]],Product_List[],5,FALSE)*data_transaction[[#This Row],[Unit Price]]</f>
        <v>394632</v>
      </c>
    </row>
    <row r="57" spans="1:10" x14ac:dyDescent="0.3">
      <c r="A57" s="2">
        <v>43995</v>
      </c>
      <c r="B57" t="s">
        <v>44</v>
      </c>
      <c r="C57" s="3" t="s">
        <v>45</v>
      </c>
      <c r="D57" t="str">
        <f>VLOOKUP(C57,Product_List[],6,FALSE)</f>
        <v>Hair</v>
      </c>
      <c r="E57" s="2" t="s">
        <v>46</v>
      </c>
      <c r="F57" s="2" t="str">
        <f>VLOOKUP(E57,suppliers___clients__1[],2,FALSE)</f>
        <v xml:space="preserve">Bordeaux </v>
      </c>
      <c r="G57" s="2" t="s">
        <v>16</v>
      </c>
      <c r="H57">
        <v>65</v>
      </c>
      <c r="I57">
        <f>VLOOKUP(C57,Product_List[],IF(G57="Purchase",7,8),FALSE)</f>
        <v>43</v>
      </c>
      <c r="J57">
        <f>VLOOKUP(data_transaction[[#This Row],[Product_reference]],Product_List[],5,FALSE)*data_transaction[[#This Row],[Unit Price]]</f>
        <v>317211</v>
      </c>
    </row>
    <row r="58" spans="1:10" x14ac:dyDescent="0.3">
      <c r="A58" s="2">
        <v>43932</v>
      </c>
      <c r="B58" t="s">
        <v>74</v>
      </c>
      <c r="C58" s="3" t="s">
        <v>45</v>
      </c>
      <c r="D58" t="str">
        <f>VLOOKUP(C58,Product_List[],6,FALSE)</f>
        <v>Hair</v>
      </c>
      <c r="E58" s="2" t="s">
        <v>30</v>
      </c>
      <c r="F58" s="2" t="str">
        <f>VLOOKUP(E58,suppliers___clients__1[],2,FALSE)</f>
        <v>Local</v>
      </c>
      <c r="G58" t="s">
        <v>12</v>
      </c>
      <c r="H58">
        <v>68</v>
      </c>
      <c r="I58">
        <f>VLOOKUP(C58,Product_List[],IF(G58="Purchase",7,8),FALSE)</f>
        <v>22</v>
      </c>
      <c r="J58">
        <f>VLOOKUP(data_transaction[[#This Row],[Product_reference]],Product_List[],5,FALSE)*data_transaction[[#This Row],[Unit Price]]</f>
        <v>162294</v>
      </c>
    </row>
    <row r="59" spans="1:10" x14ac:dyDescent="0.3">
      <c r="A59" s="2">
        <v>43737</v>
      </c>
      <c r="B59" t="s">
        <v>126</v>
      </c>
      <c r="C59" s="3" t="s">
        <v>45</v>
      </c>
      <c r="D59" t="str">
        <f>VLOOKUP(C59,Product_List[],6,FALSE)</f>
        <v>Hair</v>
      </c>
      <c r="E59" s="2" t="s">
        <v>120</v>
      </c>
      <c r="F59" s="2" t="str">
        <f>VLOOKUP(E59,suppliers___clients__1[],2,FALSE)</f>
        <v>Paris</v>
      </c>
      <c r="G59" s="2" t="s">
        <v>16</v>
      </c>
      <c r="H59">
        <v>65</v>
      </c>
      <c r="I59">
        <f>VLOOKUP(C59,Product_List[],IF(G59="Purchase",7,8),FALSE)</f>
        <v>43</v>
      </c>
      <c r="J59">
        <f>VLOOKUP(data_transaction[[#This Row],[Product_reference]],Product_List[],5,FALSE)*data_transaction[[#This Row],[Unit Price]]</f>
        <v>317211</v>
      </c>
    </row>
    <row r="60" spans="1:10" x14ac:dyDescent="0.3">
      <c r="A60" s="2">
        <v>43995</v>
      </c>
      <c r="B60" t="s">
        <v>47</v>
      </c>
      <c r="C60" s="3" t="s">
        <v>48</v>
      </c>
      <c r="D60" t="str">
        <f>VLOOKUP(C60,Product_List[],6,FALSE)</f>
        <v>Hair</v>
      </c>
      <c r="E60" s="2" t="s">
        <v>46</v>
      </c>
      <c r="F60" s="2" t="str">
        <f>VLOOKUP(E60,suppliers___clients__1[],2,FALSE)</f>
        <v xml:space="preserve">Bordeaux </v>
      </c>
      <c r="G60" s="2" t="s">
        <v>16</v>
      </c>
      <c r="H60">
        <v>30</v>
      </c>
      <c r="I60">
        <f>VLOOKUP(C60,Product_List[],IF(G60="Purchase",7,8),FALSE)</f>
        <v>28</v>
      </c>
      <c r="J60">
        <f>VLOOKUP(data_transaction[[#This Row],[Product_reference]],Product_List[],5,FALSE)*data_transaction[[#This Row],[Unit Price]]</f>
        <v>219968</v>
      </c>
    </row>
    <row r="61" spans="1:10" x14ac:dyDescent="0.3">
      <c r="A61" s="2">
        <v>43931</v>
      </c>
      <c r="B61" t="s">
        <v>75</v>
      </c>
      <c r="C61" s="3" t="s">
        <v>48</v>
      </c>
      <c r="D61" t="str">
        <f>VLOOKUP(C61,Product_List[],6,FALSE)</f>
        <v>Hair</v>
      </c>
      <c r="E61" s="2" t="s">
        <v>19</v>
      </c>
      <c r="F61" s="2" t="str">
        <f>VLOOKUP(E61,suppliers___clients__1[],2,FALSE)</f>
        <v>Internationl</v>
      </c>
      <c r="G61" t="s">
        <v>12</v>
      </c>
      <c r="H61">
        <v>47</v>
      </c>
      <c r="I61">
        <f>VLOOKUP(C61,Product_List[],IF(G61="Purchase",7,8),FALSE)</f>
        <v>17</v>
      </c>
      <c r="J61">
        <f>VLOOKUP(data_transaction[[#This Row],[Product_reference]],Product_List[],5,FALSE)*data_transaction[[#This Row],[Unit Price]]</f>
        <v>133552</v>
      </c>
    </row>
    <row r="62" spans="1:10" x14ac:dyDescent="0.3">
      <c r="A62" s="2">
        <v>43735</v>
      </c>
      <c r="B62" t="s">
        <v>127</v>
      </c>
      <c r="C62" s="3" t="s">
        <v>48</v>
      </c>
      <c r="D62" t="str">
        <f>VLOOKUP(C62,Product_List[],6,FALSE)</f>
        <v>Hair</v>
      </c>
      <c r="E62" s="2" t="s">
        <v>120</v>
      </c>
      <c r="F62" s="2" t="str">
        <f>VLOOKUP(E62,suppliers___clients__1[],2,FALSE)</f>
        <v>Paris</v>
      </c>
      <c r="G62" s="2" t="s">
        <v>16</v>
      </c>
      <c r="H62">
        <v>64</v>
      </c>
      <c r="I62">
        <f>VLOOKUP(C62,Product_List[],IF(G62="Purchase",7,8),FALSE)</f>
        <v>28</v>
      </c>
      <c r="J62">
        <f>VLOOKUP(data_transaction[[#This Row],[Product_reference]],Product_List[],5,FALSE)*data_transaction[[#This Row],[Unit Price]]</f>
        <v>219968</v>
      </c>
    </row>
    <row r="63" spans="1:10" x14ac:dyDescent="0.3">
      <c r="A63" s="2">
        <v>43995</v>
      </c>
      <c r="B63" t="s">
        <v>49</v>
      </c>
      <c r="C63" s="3" t="s">
        <v>50</v>
      </c>
      <c r="D63" t="str">
        <f>VLOOKUP(C63,Product_List[],6,FALSE)</f>
        <v>Hair</v>
      </c>
      <c r="E63" s="2" t="s">
        <v>19</v>
      </c>
      <c r="F63" s="2" t="str">
        <f>VLOOKUP(E63,suppliers___clients__1[],2,FALSE)</f>
        <v>Internationl</v>
      </c>
      <c r="G63" s="2" t="s">
        <v>12</v>
      </c>
      <c r="H63">
        <v>85</v>
      </c>
      <c r="I63">
        <f>VLOOKUP(C63,Product_List[],IF(G63="Purchase",7,8),FALSE)</f>
        <v>12</v>
      </c>
      <c r="J63">
        <f>VLOOKUP(data_transaction[[#This Row],[Product_reference]],Product_List[],5,FALSE)*data_transaction[[#This Row],[Unit Price]]</f>
        <v>88728</v>
      </c>
    </row>
    <row r="64" spans="1:10" x14ac:dyDescent="0.3">
      <c r="A64" s="2">
        <v>43925</v>
      </c>
      <c r="B64" t="s">
        <v>76</v>
      </c>
      <c r="C64" s="3" t="s">
        <v>50</v>
      </c>
      <c r="D64" t="str">
        <f>VLOOKUP(C64,Product_List[],6,FALSE)</f>
        <v>Hair</v>
      </c>
      <c r="E64" s="2" t="s">
        <v>66</v>
      </c>
      <c r="F64" s="2" t="str">
        <f>VLOOKUP(E64,suppliers___clients__1[],2,FALSE)</f>
        <v xml:space="preserve">Bordeaux </v>
      </c>
      <c r="G64" t="s">
        <v>16</v>
      </c>
      <c r="H64">
        <v>59</v>
      </c>
      <c r="I64">
        <f>VLOOKUP(C64,Product_List[],IF(G64="Purchase",7,8),FALSE)</f>
        <v>18</v>
      </c>
      <c r="J64">
        <f>VLOOKUP(data_transaction[[#This Row],[Product_reference]],Product_List[],5,FALSE)*data_transaction[[#This Row],[Unit Price]]</f>
        <v>133092</v>
      </c>
    </row>
    <row r="65" spans="1:10" x14ac:dyDescent="0.3">
      <c r="A65" s="2">
        <v>43985</v>
      </c>
      <c r="B65" t="s">
        <v>55</v>
      </c>
      <c r="C65" s="3" t="s">
        <v>56</v>
      </c>
      <c r="D65" t="str">
        <f>VLOOKUP(C65,Product_List[],6,FALSE)</f>
        <v>Hair</v>
      </c>
      <c r="E65" s="2" t="s">
        <v>19</v>
      </c>
      <c r="F65" s="2" t="str">
        <f>VLOOKUP(E65,suppliers___clients__1[],2,FALSE)</f>
        <v>Internationl</v>
      </c>
      <c r="G65" t="s">
        <v>12</v>
      </c>
      <c r="H65">
        <v>5</v>
      </c>
      <c r="I65">
        <f>VLOOKUP(C65,Product_List[],IF(G65="Purchase",7,8),FALSE)</f>
        <v>30</v>
      </c>
      <c r="J65">
        <f>VLOOKUP(data_transaction[[#This Row],[Product_reference]],Product_List[],5,FALSE)*data_transaction[[#This Row],[Unit Price]]</f>
        <v>204420</v>
      </c>
    </row>
    <row r="66" spans="1:10" x14ac:dyDescent="0.3">
      <c r="A66" s="2">
        <v>43863</v>
      </c>
      <c r="B66" t="s">
        <v>94</v>
      </c>
      <c r="C66" s="3" t="s">
        <v>56</v>
      </c>
      <c r="D66" t="str">
        <f>VLOOKUP(C66,Product_List[],6,FALSE)</f>
        <v>Hair</v>
      </c>
      <c r="E66" s="2" t="s">
        <v>72</v>
      </c>
      <c r="F66" s="2" t="str">
        <f>VLOOKUP(E66,suppliers___clients__1[],2,FALSE)</f>
        <v>Lille</v>
      </c>
      <c r="G66" t="s">
        <v>16</v>
      </c>
      <c r="H66">
        <v>357</v>
      </c>
      <c r="I66">
        <f>VLOOKUP(C66,Product_List[],IF(G66="Purchase",7,8),FALSE)</f>
        <v>35</v>
      </c>
      <c r="J66">
        <f>VLOOKUP(data_transaction[[#This Row],[Product_reference]],Product_List[],5,FALSE)*data_transaction[[#This Row],[Unit Price]]</f>
        <v>238490</v>
      </c>
    </row>
    <row r="67" spans="1:10" x14ac:dyDescent="0.3">
      <c r="A67" s="2">
        <v>44050</v>
      </c>
      <c r="B67" t="s">
        <v>22</v>
      </c>
      <c r="C67" s="3" t="s">
        <v>23</v>
      </c>
      <c r="D67" t="str">
        <f>VLOOKUP(C67,Product_List[],6,FALSE)</f>
        <v>Hair</v>
      </c>
      <c r="E67" s="2" t="s">
        <v>15</v>
      </c>
      <c r="F67" s="2" t="str">
        <f>VLOOKUP(E67,suppliers___clients__1[],2,FALSE)</f>
        <v xml:space="preserve">Bordeaux </v>
      </c>
      <c r="G67" t="s">
        <v>16</v>
      </c>
      <c r="H67">
        <v>10</v>
      </c>
      <c r="I67">
        <f>VLOOKUP(C67,Product_List[],IF(G67="Purchase",7,8),FALSE)</f>
        <v>40</v>
      </c>
      <c r="J67">
        <f>VLOOKUP(data_transaction[[#This Row],[Product_reference]],Product_List[],5,FALSE)*data_transaction[[#This Row],[Unit Price]]</f>
        <v>456360</v>
      </c>
    </row>
    <row r="68" spans="1:10" x14ac:dyDescent="0.3">
      <c r="A68" s="2">
        <v>43943</v>
      </c>
      <c r="B68" t="s">
        <v>62</v>
      </c>
      <c r="C68" s="3" t="s">
        <v>23</v>
      </c>
      <c r="D68" t="str">
        <f>VLOOKUP(C68,Product_List[],6,FALSE)</f>
        <v>Hair</v>
      </c>
      <c r="E68" s="2" t="s">
        <v>19</v>
      </c>
      <c r="F68" s="2" t="str">
        <f>VLOOKUP(E68,suppliers___clients__1[],2,FALSE)</f>
        <v>Internationl</v>
      </c>
      <c r="G68" t="s">
        <v>12</v>
      </c>
      <c r="H68">
        <v>100</v>
      </c>
      <c r="I68">
        <f>VLOOKUP(C68,Product_List[],IF(G68="Purchase",7,8),FALSE)</f>
        <v>21</v>
      </c>
      <c r="J68">
        <f>VLOOKUP(data_transaction[[#This Row],[Product_reference]],Product_List[],5,FALSE)*data_transaction[[#This Row],[Unit Price]]</f>
        <v>239589</v>
      </c>
    </row>
    <row r="69" spans="1:10" x14ac:dyDescent="0.3">
      <c r="A69" s="2">
        <v>43907</v>
      </c>
      <c r="B69" t="s">
        <v>81</v>
      </c>
      <c r="C69" s="3" t="s">
        <v>23</v>
      </c>
      <c r="D69" t="str">
        <f>VLOOKUP(C69,Product_List[],6,FALSE)</f>
        <v>Hair</v>
      </c>
      <c r="E69" s="2" t="s">
        <v>72</v>
      </c>
      <c r="F69" s="2" t="str">
        <f>VLOOKUP(E69,suppliers___clients__1[],2,FALSE)</f>
        <v>Lille</v>
      </c>
      <c r="G69" t="s">
        <v>16</v>
      </c>
      <c r="H69">
        <v>10</v>
      </c>
      <c r="I69">
        <f>VLOOKUP(C69,Product_List[],IF(G69="Purchase",7,8),FALSE)</f>
        <v>40</v>
      </c>
      <c r="J69">
        <f>VLOOKUP(data_transaction[[#This Row],[Product_reference]],Product_List[],5,FALSE)*data_transaction[[#This Row],[Unit Price]]</f>
        <v>456360</v>
      </c>
    </row>
    <row r="70" spans="1:10" x14ac:dyDescent="0.3">
      <c r="A70" s="2">
        <v>43846</v>
      </c>
      <c r="B70" t="s">
        <v>99</v>
      </c>
      <c r="C70" s="3" t="s">
        <v>23</v>
      </c>
      <c r="D70" t="str">
        <f>VLOOKUP(C70,Product_List[],6,FALSE)</f>
        <v>Hair</v>
      </c>
      <c r="E70" s="2" t="s">
        <v>72</v>
      </c>
      <c r="F70" s="2" t="str">
        <f>VLOOKUP(E70,suppliers___clients__1[],2,FALSE)</f>
        <v>Lille</v>
      </c>
      <c r="G70" t="s">
        <v>16</v>
      </c>
      <c r="H70">
        <v>620</v>
      </c>
      <c r="I70">
        <f>VLOOKUP(C70,Product_List[],IF(G70="Purchase",7,8),FALSE)</f>
        <v>40</v>
      </c>
      <c r="J70">
        <f>VLOOKUP(data_transaction[[#This Row],[Product_reference]],Product_List[],5,FALSE)*data_transaction[[#This Row],[Unit Price]]</f>
        <v>456360</v>
      </c>
    </row>
    <row r="71" spans="1:10" x14ac:dyDescent="0.3">
      <c r="A71" s="2">
        <v>43815</v>
      </c>
      <c r="B71" t="s">
        <v>107</v>
      </c>
      <c r="C71" s="3" t="s">
        <v>23</v>
      </c>
      <c r="D71" t="str">
        <f>VLOOKUP(C71,Product_List[],6,FALSE)</f>
        <v>Hair</v>
      </c>
      <c r="E71" s="2" t="s">
        <v>35</v>
      </c>
      <c r="F71" s="2" t="str">
        <f>VLOOKUP(E71,suppliers___clients__1[],2,FALSE)</f>
        <v>Paris</v>
      </c>
      <c r="G71" t="s">
        <v>16</v>
      </c>
      <c r="H71">
        <v>620</v>
      </c>
      <c r="I71">
        <f>VLOOKUP(C71,Product_List[],IF(G71="Purchase",7,8),FALSE)</f>
        <v>40</v>
      </c>
      <c r="J71">
        <f>VLOOKUP(data_transaction[[#This Row],[Product_reference]],Product_List[],5,FALSE)*data_transaction[[#This Row],[Unit Price]]</f>
        <v>456360</v>
      </c>
    </row>
    <row r="72" spans="1:10" x14ac:dyDescent="0.3">
      <c r="A72" s="2">
        <v>43794</v>
      </c>
      <c r="B72" t="s">
        <v>114</v>
      </c>
      <c r="C72" s="3" t="s">
        <v>23</v>
      </c>
      <c r="D72" t="str">
        <f>VLOOKUP(C72,Product_List[],6,FALSE)</f>
        <v>Hair</v>
      </c>
      <c r="E72" s="2" t="s">
        <v>35</v>
      </c>
      <c r="F72" s="2" t="str">
        <f>VLOOKUP(E72,suppliers___clients__1[],2,FALSE)</f>
        <v>Paris</v>
      </c>
      <c r="G72" t="s">
        <v>16</v>
      </c>
      <c r="H72">
        <v>620</v>
      </c>
      <c r="I72">
        <f>VLOOKUP(C72,Product_List[],IF(G72="Purchase",7,8),FALSE)</f>
        <v>40</v>
      </c>
      <c r="J72">
        <f>VLOOKUP(data_transaction[[#This Row],[Product_reference]],Product_List[],5,FALSE)*data_transaction[[#This Row],[Unit Price]]</f>
        <v>456360</v>
      </c>
    </row>
    <row r="73" spans="1:10" x14ac:dyDescent="0.3">
      <c r="A73" s="2">
        <v>44042</v>
      </c>
      <c r="B73" t="s">
        <v>24</v>
      </c>
      <c r="C73" s="3" t="s">
        <v>25</v>
      </c>
      <c r="D73" t="str">
        <f>VLOOKUP(C73,Product_List[],6,FALSE)</f>
        <v>Hair</v>
      </c>
      <c r="E73" s="2" t="s">
        <v>11</v>
      </c>
      <c r="F73" s="2" t="str">
        <f>VLOOKUP(E73,suppliers___clients__1[],2,FALSE)</f>
        <v>Internationl</v>
      </c>
      <c r="G73" t="s">
        <v>12</v>
      </c>
      <c r="H73">
        <v>20</v>
      </c>
      <c r="I73">
        <f>VLOOKUP(C73,Product_List[],IF(G73="Purchase",7,8),FALSE)</f>
        <v>19</v>
      </c>
      <c r="J73">
        <f>VLOOKUP(data_transaction[[#This Row],[Product_reference]],Product_List[],5,FALSE)*data_transaction[[#This Row],[Unit Price]]</f>
        <v>141493</v>
      </c>
    </row>
    <row r="74" spans="1:10" x14ac:dyDescent="0.3">
      <c r="A74" s="2">
        <v>43943</v>
      </c>
      <c r="B74" t="s">
        <v>63</v>
      </c>
      <c r="C74" s="3" t="s">
        <v>25</v>
      </c>
      <c r="D74" t="str">
        <f>VLOOKUP(C74,Product_List[],6,FALSE)</f>
        <v>Hair</v>
      </c>
      <c r="E74" s="2" t="s">
        <v>19</v>
      </c>
      <c r="F74" s="2" t="str">
        <f>VLOOKUP(E74,suppliers___clients__1[],2,FALSE)</f>
        <v>Internationl</v>
      </c>
      <c r="G74" t="s">
        <v>12</v>
      </c>
      <c r="H74">
        <v>98</v>
      </c>
      <c r="I74">
        <f>VLOOKUP(C74,Product_List[],IF(G74="Purchase",7,8),FALSE)</f>
        <v>19</v>
      </c>
      <c r="J74">
        <f>VLOOKUP(data_transaction[[#This Row],[Product_reference]],Product_List[],5,FALSE)*data_transaction[[#This Row],[Unit Price]]</f>
        <v>141493</v>
      </c>
    </row>
    <row r="75" spans="1:10" x14ac:dyDescent="0.3">
      <c r="A75" s="2">
        <v>43907</v>
      </c>
      <c r="B75" t="s">
        <v>82</v>
      </c>
      <c r="C75" s="3" t="s">
        <v>25</v>
      </c>
      <c r="D75" t="str">
        <f>VLOOKUP(C75,Product_List[],6,FALSE)</f>
        <v>Hair</v>
      </c>
      <c r="E75" s="2" t="s">
        <v>30</v>
      </c>
      <c r="F75" s="2" t="str">
        <f>VLOOKUP(E75,suppliers___clients__1[],2,FALSE)</f>
        <v>Local</v>
      </c>
      <c r="G75" t="s">
        <v>12</v>
      </c>
      <c r="H75">
        <v>20</v>
      </c>
      <c r="I75">
        <f>VLOOKUP(C75,Product_List[],IF(G75="Purchase",7,8),FALSE)</f>
        <v>19</v>
      </c>
      <c r="J75">
        <f>VLOOKUP(data_transaction[[#This Row],[Product_reference]],Product_List[],5,FALSE)*data_transaction[[#This Row],[Unit Price]]</f>
        <v>141493</v>
      </c>
    </row>
    <row r="76" spans="1:10" x14ac:dyDescent="0.3">
      <c r="A76" s="2">
        <v>43844</v>
      </c>
      <c r="B76" t="s">
        <v>100</v>
      </c>
      <c r="C76" s="3" t="s">
        <v>25</v>
      </c>
      <c r="D76" t="str">
        <f>VLOOKUP(C76,Product_List[],6,FALSE)</f>
        <v>Hair</v>
      </c>
      <c r="E76" s="2" t="s">
        <v>72</v>
      </c>
      <c r="F76" s="2" t="str">
        <f>VLOOKUP(E76,suppliers___clients__1[],2,FALSE)</f>
        <v>Lille</v>
      </c>
      <c r="G76" t="s">
        <v>16</v>
      </c>
      <c r="H76">
        <v>100</v>
      </c>
      <c r="I76">
        <f>VLOOKUP(C76,Product_List[],IF(G76="Purchase",7,8),FALSE)</f>
        <v>22</v>
      </c>
      <c r="J76">
        <f>VLOOKUP(data_transaction[[#This Row],[Product_reference]],Product_List[],5,FALSE)*data_transaction[[#This Row],[Unit Price]]</f>
        <v>163834</v>
      </c>
    </row>
    <row r="77" spans="1:10" x14ac:dyDescent="0.3">
      <c r="A77" s="2">
        <v>43814</v>
      </c>
      <c r="B77" t="s">
        <v>108</v>
      </c>
      <c r="C77" s="3" t="s">
        <v>25</v>
      </c>
      <c r="D77" t="str">
        <f>VLOOKUP(C77,Product_List[],6,FALSE)</f>
        <v>Hair</v>
      </c>
      <c r="E77" s="2" t="s">
        <v>35</v>
      </c>
      <c r="F77" s="2" t="str">
        <f>VLOOKUP(E77,suppliers___clients__1[],2,FALSE)</f>
        <v>Paris</v>
      </c>
      <c r="G77" t="s">
        <v>16</v>
      </c>
      <c r="H77">
        <v>100</v>
      </c>
      <c r="I77">
        <f>VLOOKUP(C77,Product_List[],IF(G77="Purchase",7,8),FALSE)</f>
        <v>22</v>
      </c>
      <c r="J77">
        <f>VLOOKUP(data_transaction[[#This Row],[Product_reference]],Product_List[],5,FALSE)*data_transaction[[#This Row],[Unit Price]]</f>
        <v>163834</v>
      </c>
    </row>
    <row r="78" spans="1:10" x14ac:dyDescent="0.3">
      <c r="A78" s="2">
        <v>43790</v>
      </c>
      <c r="B78" t="s">
        <v>115</v>
      </c>
      <c r="C78" s="3" t="s">
        <v>25</v>
      </c>
      <c r="D78" t="str">
        <f>VLOOKUP(C78,Product_List[],6,FALSE)</f>
        <v>Hair</v>
      </c>
      <c r="E78" s="2" t="s">
        <v>35</v>
      </c>
      <c r="F78" s="2" t="str">
        <f>VLOOKUP(E78,suppliers___clients__1[],2,FALSE)</f>
        <v>Paris</v>
      </c>
      <c r="G78" t="s">
        <v>16</v>
      </c>
      <c r="H78">
        <v>100</v>
      </c>
      <c r="I78">
        <f>VLOOKUP(C78,Product_List[],IF(G78="Purchase",7,8),FALSE)</f>
        <v>22</v>
      </c>
      <c r="J78">
        <f>VLOOKUP(data_transaction[[#This Row],[Product_reference]],Product_List[],5,FALSE)*data_transaction[[#This Row],[Unit Price]]</f>
        <v>163834</v>
      </c>
    </row>
    <row r="79" spans="1:10" x14ac:dyDescent="0.3">
      <c r="A79" s="2">
        <v>44033</v>
      </c>
      <c r="B79" t="s">
        <v>26</v>
      </c>
      <c r="C79" s="3" t="s">
        <v>27</v>
      </c>
      <c r="D79" t="str">
        <f>VLOOKUP(C79,Product_List[],6,FALSE)</f>
        <v>Hair</v>
      </c>
      <c r="E79" s="2" t="s">
        <v>11</v>
      </c>
      <c r="F79" s="2" t="str">
        <f>VLOOKUP(E79,suppliers___clients__1[],2,FALSE)</f>
        <v>Internationl</v>
      </c>
      <c r="G79" t="s">
        <v>12</v>
      </c>
      <c r="H79">
        <v>100</v>
      </c>
      <c r="I79">
        <f>VLOOKUP(C79,Product_List[],IF(G79="Purchase",7,8),FALSE)</f>
        <v>10</v>
      </c>
      <c r="J79">
        <f>VLOOKUP(data_transaction[[#This Row],[Product_reference]],Product_List[],5,FALSE)*data_transaction[[#This Row],[Unit Price]]</f>
        <v>82130</v>
      </c>
    </row>
    <row r="80" spans="1:10" x14ac:dyDescent="0.3">
      <c r="A80" s="2">
        <v>43932</v>
      </c>
      <c r="B80" t="s">
        <v>64</v>
      </c>
      <c r="C80" s="3" t="s">
        <v>27</v>
      </c>
      <c r="D80" t="str">
        <f>VLOOKUP(C80,Product_List[],6,FALSE)</f>
        <v>Hair</v>
      </c>
      <c r="E80" s="2" t="s">
        <v>61</v>
      </c>
      <c r="F80" s="2" t="str">
        <f>VLOOKUP(E80,suppliers___clients__1[],2,FALSE)</f>
        <v>Lille</v>
      </c>
      <c r="G80" t="s">
        <v>16</v>
      </c>
      <c r="H80">
        <v>30</v>
      </c>
      <c r="I80">
        <f>VLOOKUP(C80,Product_List[],IF(G80="Purchase",7,8),FALSE)</f>
        <v>31</v>
      </c>
      <c r="J80">
        <f>VLOOKUP(data_transaction[[#This Row],[Product_reference]],Product_List[],5,FALSE)*data_transaction[[#This Row],[Unit Price]]</f>
        <v>254603</v>
      </c>
    </row>
    <row r="81" spans="1:10" x14ac:dyDescent="0.3">
      <c r="A81" s="2">
        <v>43906</v>
      </c>
      <c r="B81" t="s">
        <v>83</v>
      </c>
      <c r="C81" s="3" t="s">
        <v>27</v>
      </c>
      <c r="D81" t="str">
        <f>VLOOKUP(C81,Product_List[],6,FALSE)</f>
        <v>Hair</v>
      </c>
      <c r="E81" s="2" t="s">
        <v>30</v>
      </c>
      <c r="F81" s="2" t="str">
        <f>VLOOKUP(E81,suppliers___clients__1[],2,FALSE)</f>
        <v>Local</v>
      </c>
      <c r="G81" t="s">
        <v>12</v>
      </c>
      <c r="H81">
        <v>100</v>
      </c>
      <c r="I81">
        <f>VLOOKUP(C81,Product_List[],IF(G81="Purchase",7,8),FALSE)</f>
        <v>10</v>
      </c>
      <c r="J81">
        <f>VLOOKUP(data_transaction[[#This Row],[Product_reference]],Product_List[],5,FALSE)*data_transaction[[#This Row],[Unit Price]]</f>
        <v>82130</v>
      </c>
    </row>
    <row r="82" spans="1:10" x14ac:dyDescent="0.3">
      <c r="A82" s="2">
        <v>43836</v>
      </c>
      <c r="B82" t="s">
        <v>101</v>
      </c>
      <c r="C82" s="3" t="s">
        <v>27</v>
      </c>
      <c r="D82" t="str">
        <f>VLOOKUP(C82,Product_List[],6,FALSE)</f>
        <v>Hair</v>
      </c>
      <c r="E82" s="2" t="s">
        <v>30</v>
      </c>
      <c r="F82" s="2" t="str">
        <f>VLOOKUP(E82,suppliers___clients__1[],2,FALSE)</f>
        <v>Local</v>
      </c>
      <c r="G82" s="2" t="s">
        <v>12</v>
      </c>
      <c r="H82">
        <v>68</v>
      </c>
      <c r="I82">
        <f>VLOOKUP(C82,Product_List[],IF(G82="Purchase",7,8),FALSE)</f>
        <v>10</v>
      </c>
      <c r="J82">
        <f>VLOOKUP(data_transaction[[#This Row],[Product_reference]],Product_List[],5,FALSE)*data_transaction[[#This Row],[Unit Price]]</f>
        <v>82130</v>
      </c>
    </row>
    <row r="83" spans="1:10" x14ac:dyDescent="0.3">
      <c r="A83" s="2">
        <v>43813</v>
      </c>
      <c r="B83" t="s">
        <v>109</v>
      </c>
      <c r="C83" s="3" t="s">
        <v>27</v>
      </c>
      <c r="D83" t="str">
        <f>VLOOKUP(C83,Product_List[],6,FALSE)</f>
        <v>Hair</v>
      </c>
      <c r="E83" s="2" t="s">
        <v>19</v>
      </c>
      <c r="F83" s="2" t="str">
        <f>VLOOKUP(E83,suppliers___clients__1[],2,FALSE)</f>
        <v>Internationl</v>
      </c>
      <c r="G83" s="2" t="s">
        <v>12</v>
      </c>
      <c r="H83">
        <v>68</v>
      </c>
      <c r="I83">
        <f>VLOOKUP(C83,Product_List[],IF(G83="Purchase",7,8),FALSE)</f>
        <v>10</v>
      </c>
      <c r="J83">
        <f>VLOOKUP(data_transaction[[#This Row],[Product_reference]],Product_List[],5,FALSE)*data_transaction[[#This Row],[Unit Price]]</f>
        <v>82130</v>
      </c>
    </row>
    <row r="84" spans="1:10" x14ac:dyDescent="0.3">
      <c r="A84" s="2">
        <v>43784</v>
      </c>
      <c r="B84" t="s">
        <v>116</v>
      </c>
      <c r="C84" s="3" t="s">
        <v>27</v>
      </c>
      <c r="D84" t="str">
        <f>VLOOKUP(C84,Product_List[],6,FALSE)</f>
        <v>Hair</v>
      </c>
      <c r="E84" s="2" t="s">
        <v>19</v>
      </c>
      <c r="F84" s="2" t="str">
        <f>VLOOKUP(E84,suppliers___clients__1[],2,FALSE)</f>
        <v>Internationl</v>
      </c>
      <c r="G84" s="2" t="s">
        <v>12</v>
      </c>
      <c r="H84">
        <v>68</v>
      </c>
      <c r="I84">
        <f>VLOOKUP(C84,Product_List[],IF(G84="Purchase",7,8),FALSE)</f>
        <v>10</v>
      </c>
      <c r="J84">
        <f>VLOOKUP(data_transaction[[#This Row],[Product_reference]],Product_List[],5,FALSE)*data_transaction[[#This Row],[Unit Price]]</f>
        <v>82130</v>
      </c>
    </row>
    <row r="85" spans="1:10" x14ac:dyDescent="0.3">
      <c r="A85" s="2"/>
      <c r="C85" s="3"/>
      <c r="E85" s="2"/>
      <c r="F85" s="2"/>
      <c r="G85" s="2"/>
    </row>
    <row r="86" spans="1:10" x14ac:dyDescent="0.3">
      <c r="A86" s="2"/>
      <c r="C86" s="3"/>
      <c r="E86" s="2"/>
      <c r="F86" s="2"/>
      <c r="G86" s="2"/>
    </row>
    <row r="87" spans="1:10" x14ac:dyDescent="0.3">
      <c r="A87" s="2"/>
      <c r="C87" s="3"/>
      <c r="E87" s="2"/>
      <c r="F87" s="2"/>
      <c r="G87" s="2"/>
    </row>
    <row r="88" spans="1:10" x14ac:dyDescent="0.3">
      <c r="A88" s="2"/>
      <c r="C88" s="3"/>
      <c r="E88" s="2"/>
      <c r="F88" s="2"/>
    </row>
    <row r="89" spans="1:10" x14ac:dyDescent="0.3">
      <c r="A89" s="2"/>
      <c r="C89" s="3"/>
      <c r="E89" s="2"/>
      <c r="F89" s="2"/>
      <c r="G89" s="2"/>
    </row>
    <row r="90" spans="1:10" x14ac:dyDescent="0.3">
      <c r="A90" s="2"/>
      <c r="C90" s="3"/>
      <c r="E90" s="2"/>
      <c r="F90" s="2"/>
    </row>
    <row r="91" spans="1:10" x14ac:dyDescent="0.3">
      <c r="A91" s="2"/>
      <c r="C91" s="3"/>
      <c r="E91" s="2"/>
      <c r="F91" s="2"/>
      <c r="G91" s="2"/>
    </row>
    <row r="92" spans="1:10" x14ac:dyDescent="0.3">
      <c r="A92" s="2"/>
      <c r="C92" s="3"/>
      <c r="E92" s="2"/>
      <c r="F92" s="2"/>
      <c r="G92" s="2"/>
    </row>
    <row r="93" spans="1:10" x14ac:dyDescent="0.3">
      <c r="A93" s="2"/>
      <c r="C93" s="3"/>
      <c r="E93" s="2"/>
      <c r="F93" s="2"/>
      <c r="G93" s="2"/>
    </row>
    <row r="94" spans="1:10" x14ac:dyDescent="0.3">
      <c r="A94" s="2"/>
      <c r="C94" s="3"/>
      <c r="E94" s="2"/>
      <c r="F94" s="2"/>
      <c r="G94" s="2"/>
    </row>
    <row r="95" spans="1:10" x14ac:dyDescent="0.3">
      <c r="A95" s="2"/>
      <c r="C95" s="3"/>
      <c r="E95" s="2"/>
      <c r="F95" s="2"/>
      <c r="G95" s="2"/>
    </row>
    <row r="96" spans="1:10" x14ac:dyDescent="0.3">
      <c r="A96" s="2"/>
      <c r="C96" s="3"/>
      <c r="E96" s="2"/>
      <c r="F96" s="2"/>
    </row>
    <row r="97" spans="1:7" x14ac:dyDescent="0.3">
      <c r="A97" s="2"/>
      <c r="C97" s="3"/>
      <c r="E97" s="2"/>
      <c r="F97" s="2"/>
      <c r="G97" s="2"/>
    </row>
    <row r="98" spans="1:7" x14ac:dyDescent="0.3">
      <c r="A98" s="2"/>
      <c r="C98" s="3"/>
      <c r="E98" s="2"/>
      <c r="F98" s="2"/>
    </row>
    <row r="99" spans="1:7" x14ac:dyDescent="0.3">
      <c r="A99" s="2"/>
      <c r="C99" s="3"/>
      <c r="E99" s="2"/>
      <c r="F99" s="2"/>
      <c r="G99" s="2"/>
    </row>
    <row r="100" spans="1:7" x14ac:dyDescent="0.3">
      <c r="A100" s="2"/>
      <c r="C100" s="3"/>
      <c r="E100" s="2"/>
      <c r="F100" s="2"/>
      <c r="G100" s="2"/>
    </row>
    <row r="101" spans="1:7" x14ac:dyDescent="0.3">
      <c r="A101" s="2"/>
      <c r="C101" s="3"/>
      <c r="E101" s="2"/>
      <c r="F101" s="2"/>
      <c r="G101" s="2"/>
    </row>
    <row r="102" spans="1:7" x14ac:dyDescent="0.3">
      <c r="A102" s="2"/>
      <c r="C102" s="3"/>
      <c r="E102" s="2"/>
      <c r="F102" s="2"/>
      <c r="G102" s="2"/>
    </row>
    <row r="103" spans="1:7" x14ac:dyDescent="0.3">
      <c r="A103" s="2"/>
      <c r="C103" s="3"/>
      <c r="E103" s="2"/>
      <c r="F103" s="2"/>
    </row>
    <row r="104" spans="1:7" x14ac:dyDescent="0.3">
      <c r="A104" s="2"/>
      <c r="C104" s="3"/>
      <c r="E104" s="2"/>
      <c r="F104" s="2"/>
    </row>
    <row r="105" spans="1:7" x14ac:dyDescent="0.3">
      <c r="A105" s="2"/>
      <c r="C105" s="3"/>
      <c r="E105" s="2"/>
      <c r="F105" s="2"/>
    </row>
    <row r="106" spans="1:7" x14ac:dyDescent="0.3">
      <c r="A106" s="2"/>
      <c r="C106" s="3"/>
      <c r="E106" s="2"/>
      <c r="F106" s="2"/>
    </row>
    <row r="107" spans="1:7" x14ac:dyDescent="0.3">
      <c r="A107" s="2"/>
      <c r="C107" s="3"/>
      <c r="E107" s="2"/>
      <c r="F107" s="2"/>
    </row>
    <row r="108" spans="1:7" x14ac:dyDescent="0.3">
      <c r="A108" s="2"/>
      <c r="C108" s="3"/>
      <c r="E108" s="2"/>
      <c r="F108" s="2"/>
    </row>
    <row r="109" spans="1:7" x14ac:dyDescent="0.3">
      <c r="A109" s="2"/>
      <c r="C109" s="3"/>
      <c r="E109" s="2"/>
      <c r="F109" s="2"/>
    </row>
    <row r="110" spans="1:7" x14ac:dyDescent="0.3">
      <c r="A110" s="2"/>
      <c r="C110" s="3"/>
      <c r="E110" s="2"/>
      <c r="F110" s="2"/>
    </row>
    <row r="111" spans="1:7" x14ac:dyDescent="0.3">
      <c r="A111" s="2"/>
      <c r="C111" s="3"/>
      <c r="E111" s="2"/>
      <c r="F111" s="2"/>
      <c r="G111" s="2"/>
    </row>
    <row r="112" spans="1:7" x14ac:dyDescent="0.3">
      <c r="A112" s="2"/>
      <c r="C112" s="3"/>
      <c r="E112" s="2"/>
      <c r="F112" s="2"/>
    </row>
    <row r="113" spans="1:7" x14ac:dyDescent="0.3">
      <c r="A113" s="2"/>
      <c r="C113" s="3"/>
      <c r="E113" s="2"/>
      <c r="F113" s="2"/>
    </row>
    <row r="114" spans="1:7" x14ac:dyDescent="0.3">
      <c r="A114" s="2"/>
      <c r="C114" s="3"/>
      <c r="E114" s="2"/>
      <c r="F114" s="2"/>
    </row>
    <row r="115" spans="1:7" x14ac:dyDescent="0.3">
      <c r="A115" s="2"/>
      <c r="C115" s="3"/>
      <c r="E115" s="2"/>
      <c r="F115" s="2"/>
    </row>
    <row r="116" spans="1:7" x14ac:dyDescent="0.3">
      <c r="A116" s="2"/>
      <c r="C116" s="3"/>
      <c r="E116" s="2"/>
      <c r="F116" s="2"/>
    </row>
    <row r="117" spans="1:7" x14ac:dyDescent="0.3">
      <c r="A117" s="2"/>
      <c r="C117" s="3"/>
      <c r="E117" s="2"/>
      <c r="F117" s="2"/>
    </row>
    <row r="118" spans="1:7" x14ac:dyDescent="0.3">
      <c r="A118" s="2"/>
      <c r="C118" s="3"/>
      <c r="E118" s="2"/>
      <c r="F118" s="2"/>
      <c r="G118" s="2"/>
    </row>
    <row r="119" spans="1:7" x14ac:dyDescent="0.3">
      <c r="A119" s="2"/>
      <c r="C119" s="3"/>
      <c r="E119" s="2"/>
      <c r="F119" s="2"/>
      <c r="G119" s="2"/>
    </row>
    <row r="120" spans="1:7" x14ac:dyDescent="0.3">
      <c r="A120" s="2"/>
      <c r="C120" s="3"/>
      <c r="E120" s="2"/>
      <c r="F120" s="2"/>
    </row>
    <row r="121" spans="1:7" x14ac:dyDescent="0.3">
      <c r="A121" s="2"/>
      <c r="C121" s="3"/>
      <c r="E121" s="2"/>
      <c r="F121" s="2"/>
    </row>
    <row r="122" spans="1:7" x14ac:dyDescent="0.3">
      <c r="A122" s="2"/>
      <c r="C122" s="3"/>
      <c r="E122" s="2"/>
      <c r="F122" s="2"/>
    </row>
    <row r="123" spans="1:7" x14ac:dyDescent="0.3">
      <c r="A123" s="2"/>
      <c r="C123" s="3"/>
      <c r="E123" s="2"/>
      <c r="F123" s="2"/>
    </row>
    <row r="124" spans="1:7" x14ac:dyDescent="0.3">
      <c r="A124" s="2"/>
      <c r="C124" s="3"/>
      <c r="E124" s="2"/>
      <c r="F124" s="2"/>
    </row>
    <row r="125" spans="1:7" x14ac:dyDescent="0.3">
      <c r="A125" s="2"/>
      <c r="C125" s="3"/>
      <c r="E125" s="2"/>
      <c r="F125" s="2"/>
    </row>
    <row r="126" spans="1:7" x14ac:dyDescent="0.3">
      <c r="A126" s="2"/>
      <c r="C126" s="3"/>
      <c r="E126" s="2"/>
      <c r="F126" s="2"/>
    </row>
    <row r="127" spans="1:7" x14ac:dyDescent="0.3">
      <c r="A127" s="2"/>
      <c r="C127" s="3"/>
      <c r="E127" s="2"/>
      <c r="F127" s="2"/>
      <c r="G127" s="2"/>
    </row>
    <row r="128" spans="1:7" x14ac:dyDescent="0.3">
      <c r="A128" s="2"/>
      <c r="C128" s="3"/>
      <c r="E128" s="2"/>
      <c r="F128" s="2"/>
      <c r="G128" s="2"/>
    </row>
    <row r="129" spans="1:7" x14ac:dyDescent="0.3">
      <c r="A129" s="2"/>
      <c r="C129" s="3"/>
      <c r="E129" s="2"/>
      <c r="F129" s="2"/>
      <c r="G129" s="2"/>
    </row>
    <row r="130" spans="1:7" x14ac:dyDescent="0.3">
      <c r="A130" s="2"/>
      <c r="C130" s="3"/>
      <c r="E130" s="2"/>
      <c r="F130" s="2"/>
      <c r="G130" s="2"/>
    </row>
    <row r="131" spans="1:7" x14ac:dyDescent="0.3">
      <c r="A131" s="2"/>
      <c r="C131" s="3"/>
      <c r="E131" s="2"/>
      <c r="F131" s="2"/>
    </row>
    <row r="132" spans="1:7" x14ac:dyDescent="0.3">
      <c r="A132" s="2"/>
      <c r="C132" s="3"/>
      <c r="E132" s="2"/>
      <c r="F132" s="2"/>
    </row>
    <row r="133" spans="1:7" x14ac:dyDescent="0.3">
      <c r="A133" s="2"/>
      <c r="C133" s="3"/>
      <c r="E133" s="2"/>
      <c r="F133" s="2"/>
    </row>
    <row r="134" spans="1:7" x14ac:dyDescent="0.3">
      <c r="A134" s="2"/>
      <c r="C134" s="3"/>
      <c r="E134" s="2"/>
      <c r="F134" s="2"/>
      <c r="G134" s="2"/>
    </row>
    <row r="135" spans="1:7" x14ac:dyDescent="0.3">
      <c r="A135" s="2"/>
      <c r="C135" s="3"/>
      <c r="E135" s="2"/>
      <c r="F135" s="2"/>
      <c r="G135" s="2"/>
    </row>
    <row r="136" spans="1:7" x14ac:dyDescent="0.3">
      <c r="A136" s="2"/>
      <c r="C136" s="3"/>
      <c r="G136" s="2"/>
    </row>
    <row r="137" spans="1:7" x14ac:dyDescent="0.3">
      <c r="A137" s="2"/>
      <c r="C137" s="3"/>
      <c r="G137" s="2"/>
    </row>
    <row r="138" spans="1:7" x14ac:dyDescent="0.3">
      <c r="A138" s="2"/>
      <c r="C138" s="3"/>
    </row>
    <row r="139" spans="1:7" x14ac:dyDescent="0.3">
      <c r="A139" s="2"/>
      <c r="C139" s="3"/>
    </row>
    <row r="140" spans="1:7" x14ac:dyDescent="0.3">
      <c r="A140" s="2"/>
      <c r="C140" s="3"/>
    </row>
    <row r="141" spans="1:7" x14ac:dyDescent="0.3">
      <c r="A141" s="2"/>
      <c r="C141" s="3"/>
      <c r="G141" s="2"/>
    </row>
    <row r="142" spans="1:7" x14ac:dyDescent="0.3">
      <c r="A142" s="2"/>
      <c r="C142" s="3"/>
      <c r="G142" s="2"/>
    </row>
    <row r="143" spans="1:7" x14ac:dyDescent="0.3">
      <c r="A143" s="2"/>
      <c r="C143" s="3"/>
      <c r="G143" s="2"/>
    </row>
    <row r="144" spans="1:7" x14ac:dyDescent="0.3">
      <c r="A144" s="2"/>
      <c r="C144" s="3"/>
      <c r="G144" s="2"/>
    </row>
    <row r="145" spans="1:7" x14ac:dyDescent="0.3">
      <c r="A145" s="2"/>
      <c r="C145" s="3"/>
      <c r="G145" s="2"/>
    </row>
    <row r="146" spans="1:7" x14ac:dyDescent="0.3">
      <c r="A146" s="2"/>
      <c r="C146" s="3"/>
    </row>
    <row r="147" spans="1:7" x14ac:dyDescent="0.3">
      <c r="A147" s="2"/>
      <c r="C147" s="3"/>
      <c r="G147" s="2"/>
    </row>
    <row r="148" spans="1:7" x14ac:dyDescent="0.3">
      <c r="A148" s="2"/>
      <c r="C148" s="3"/>
      <c r="G148" s="2"/>
    </row>
    <row r="149" spans="1:7" x14ac:dyDescent="0.3">
      <c r="A149" s="2"/>
      <c r="C149" s="3"/>
      <c r="G149" s="2"/>
    </row>
    <row r="150" spans="1:7" x14ac:dyDescent="0.3">
      <c r="A150" s="2"/>
      <c r="C150" s="3"/>
      <c r="G150" s="2"/>
    </row>
    <row r="151" spans="1:7" x14ac:dyDescent="0.3">
      <c r="A151" s="2"/>
      <c r="C151" s="3"/>
      <c r="G151" s="2"/>
    </row>
    <row r="152" spans="1:7" x14ac:dyDescent="0.3">
      <c r="A152" s="2"/>
      <c r="C152" s="3"/>
    </row>
    <row r="153" spans="1:7" x14ac:dyDescent="0.3">
      <c r="A153" s="2"/>
      <c r="C153" s="3"/>
      <c r="G153" s="2"/>
    </row>
    <row r="154" spans="1:7" x14ac:dyDescent="0.3">
      <c r="A154" s="2"/>
      <c r="C154" s="3"/>
    </row>
    <row r="155" spans="1:7" x14ac:dyDescent="0.3">
      <c r="A155" s="2"/>
      <c r="C155" s="3"/>
      <c r="G155" s="2"/>
    </row>
    <row r="156" spans="1:7" x14ac:dyDescent="0.3">
      <c r="A156" s="2"/>
      <c r="C156" s="3"/>
      <c r="G156" s="2"/>
    </row>
    <row r="157" spans="1:7" x14ac:dyDescent="0.3">
      <c r="A157" s="2"/>
      <c r="C157" s="3"/>
      <c r="G157" s="2"/>
    </row>
    <row r="158" spans="1:7" x14ac:dyDescent="0.3">
      <c r="A158" s="2"/>
      <c r="C158" s="3"/>
      <c r="G158" s="2"/>
    </row>
    <row r="159" spans="1:7" x14ac:dyDescent="0.3">
      <c r="A159" s="2"/>
      <c r="C159" s="3"/>
    </row>
    <row r="160" spans="1:7" x14ac:dyDescent="0.3">
      <c r="A160" s="2"/>
      <c r="C160" s="3"/>
    </row>
    <row r="161" spans="1:10" x14ac:dyDescent="0.3">
      <c r="A161" s="2"/>
      <c r="C161" s="3"/>
    </row>
    <row r="162" spans="1:10" x14ac:dyDescent="0.3">
      <c r="A162" s="2"/>
      <c r="C162" s="3"/>
    </row>
    <row r="163" spans="1:10" x14ac:dyDescent="0.3">
      <c r="A163" s="2"/>
      <c r="C163" s="3"/>
      <c r="G163" s="2"/>
    </row>
    <row r="164" spans="1:10" x14ac:dyDescent="0.3">
      <c r="A164" s="2"/>
      <c r="C164" s="3"/>
      <c r="G164" s="2"/>
    </row>
    <row r="165" spans="1:10" x14ac:dyDescent="0.3">
      <c r="A165" s="2"/>
      <c r="C165" s="3"/>
      <c r="G165" s="2"/>
    </row>
    <row r="166" spans="1:10" x14ac:dyDescent="0.3">
      <c r="A166" s="2"/>
      <c r="C166" s="3"/>
      <c r="G166" s="2"/>
    </row>
    <row r="167" spans="1:10" x14ac:dyDescent="0.3">
      <c r="A167" s="2"/>
      <c r="C167" s="3"/>
    </row>
    <row r="168" spans="1:10" x14ac:dyDescent="0.3">
      <c r="A168" s="2"/>
      <c r="C168" s="3"/>
      <c r="G168" s="2"/>
    </row>
    <row r="169" spans="1:10" x14ac:dyDescent="0.3">
      <c r="A169" s="2"/>
      <c r="C169" s="3"/>
    </row>
    <row r="170" spans="1:10" x14ac:dyDescent="0.3">
      <c r="A170" s="2"/>
      <c r="C170" s="3"/>
      <c r="G170" s="2"/>
    </row>
    <row r="171" spans="1:10" x14ac:dyDescent="0.3">
      <c r="A171" s="2"/>
      <c r="C171" s="3"/>
      <c r="G171" s="2"/>
    </row>
    <row r="172" spans="1:10" x14ac:dyDescent="0.3">
      <c r="A172" s="2"/>
      <c r="C172" s="3"/>
      <c r="G172" s="2"/>
    </row>
    <row r="173" spans="1:10" x14ac:dyDescent="0.3">
      <c r="A173" s="2"/>
      <c r="C173" s="3"/>
      <c r="G173" s="2"/>
    </row>
    <row r="174" spans="1:10" ht="15" customHeight="1" x14ac:dyDescent="0.3">
      <c r="A174" s="2"/>
      <c r="C174" s="2"/>
      <c r="D174" s="2"/>
      <c r="E174" s="2"/>
      <c r="F174" s="2"/>
      <c r="G174" s="2"/>
      <c r="H174" s="2"/>
      <c r="J174" s="2"/>
    </row>
    <row r="175" spans="1:10" hidden="1" x14ac:dyDescent="0.3">
      <c r="A175" s="2"/>
      <c r="C175" s="2"/>
      <c r="D175" s="2"/>
      <c r="E175" s="2"/>
      <c r="F175" s="2"/>
      <c r="G175" s="2"/>
      <c r="H175" s="2"/>
      <c r="J175" s="2"/>
    </row>
    <row r="176" spans="1:10" x14ac:dyDescent="0.3">
      <c r="A176" s="2"/>
      <c r="C176" s="2"/>
      <c r="D176" s="2"/>
      <c r="E176" s="2"/>
      <c r="F176" s="2"/>
      <c r="G176" s="2"/>
      <c r="H176" s="2"/>
      <c r="J176" s="2"/>
    </row>
    <row r="177" spans="1:10" x14ac:dyDescent="0.3">
      <c r="A177" s="2"/>
      <c r="C177" s="2"/>
      <c r="D177" s="2"/>
      <c r="E177" s="2"/>
      <c r="F177" s="2"/>
      <c r="G177" s="2"/>
      <c r="H177" s="2"/>
      <c r="J177" s="2"/>
    </row>
    <row r="178" spans="1:10" x14ac:dyDescent="0.3">
      <c r="A178" s="2"/>
      <c r="C178" s="2"/>
      <c r="D178" s="2"/>
      <c r="E178" s="2"/>
      <c r="F178" s="2"/>
      <c r="G178" s="2"/>
      <c r="H178" s="2"/>
      <c r="J178" s="2"/>
    </row>
    <row r="179" spans="1:10" x14ac:dyDescent="0.3">
      <c r="A179" s="2"/>
    </row>
    <row r="180" spans="1:10" x14ac:dyDescent="0.3">
      <c r="A180" s="2"/>
    </row>
    <row r="181" spans="1:10" x14ac:dyDescent="0.3">
      <c r="A181" s="2"/>
    </row>
    <row r="182" spans="1:10" x14ac:dyDescent="0.3">
      <c r="A182" s="2"/>
    </row>
    <row r="183" spans="1:10" x14ac:dyDescent="0.3">
      <c r="A183" s="2"/>
    </row>
    <row r="184" spans="1:10" x14ac:dyDescent="0.3">
      <c r="A184" s="2"/>
    </row>
    <row r="185" spans="1:10" x14ac:dyDescent="0.3">
      <c r="A185" s="2"/>
    </row>
    <row r="186" spans="1:10" x14ac:dyDescent="0.3">
      <c r="A186" s="2"/>
    </row>
    <row r="187" spans="1:10" x14ac:dyDescent="0.3">
      <c r="A187" s="2"/>
    </row>
    <row r="188" spans="1:10" x14ac:dyDescent="0.3">
      <c r="A188" s="2"/>
    </row>
    <row r="189" spans="1:10" x14ac:dyDescent="0.3">
      <c r="A189" s="2"/>
    </row>
    <row r="190" spans="1:10" x14ac:dyDescent="0.3">
      <c r="A190" s="2"/>
    </row>
    <row r="191" spans="1:10" x14ac:dyDescent="0.3">
      <c r="A191" s="2"/>
    </row>
    <row r="192" spans="1:10" x14ac:dyDescent="0.3">
      <c r="A192" s="2"/>
    </row>
    <row r="193" spans="1:1" x14ac:dyDescent="0.3">
      <c r="A193" s="2"/>
    </row>
    <row r="194" spans="1:1" x14ac:dyDescent="0.3">
      <c r="A194" s="2"/>
    </row>
    <row r="195" spans="1:1" x14ac:dyDescent="0.3">
      <c r="A195" s="2"/>
    </row>
    <row r="196" spans="1:1" x14ac:dyDescent="0.3">
      <c r="A196" s="2"/>
    </row>
    <row r="197" spans="1:1" x14ac:dyDescent="0.3">
      <c r="A197" s="2"/>
    </row>
    <row r="198" spans="1:1" x14ac:dyDescent="0.3">
      <c r="A198" s="2"/>
    </row>
    <row r="199" spans="1:1" x14ac:dyDescent="0.3">
      <c r="A199" s="2"/>
    </row>
    <row r="200" spans="1:1" x14ac:dyDescent="0.3">
      <c r="A200" s="2"/>
    </row>
    <row r="201" spans="1:1" x14ac:dyDescent="0.3">
      <c r="A201" s="2"/>
    </row>
    <row r="202" spans="1:1" x14ac:dyDescent="0.3">
      <c r="A202" s="2"/>
    </row>
    <row r="203" spans="1:1" x14ac:dyDescent="0.3">
      <c r="A203" s="2"/>
    </row>
    <row r="204" spans="1:1" x14ac:dyDescent="0.3">
      <c r="A204" s="2"/>
    </row>
    <row r="205" spans="1:1" x14ac:dyDescent="0.3">
      <c r="A205" s="2"/>
    </row>
    <row r="206" spans="1:1" x14ac:dyDescent="0.3">
      <c r="A206" s="2"/>
    </row>
    <row r="207" spans="1:1" x14ac:dyDescent="0.3">
      <c r="A207" s="2"/>
    </row>
    <row r="208" spans="1:1" x14ac:dyDescent="0.3">
      <c r="A208" s="2"/>
    </row>
    <row r="209" spans="1:1" x14ac:dyDescent="0.3">
      <c r="A209" s="2"/>
    </row>
    <row r="210" spans="1:1" x14ac:dyDescent="0.3">
      <c r="A210" s="2"/>
    </row>
    <row r="211" spans="1:1" x14ac:dyDescent="0.3">
      <c r="A211" s="2"/>
    </row>
    <row r="212" spans="1:1" x14ac:dyDescent="0.3">
      <c r="A212" s="2"/>
    </row>
    <row r="213" spans="1:1" x14ac:dyDescent="0.3">
      <c r="A213" s="2"/>
    </row>
    <row r="214" spans="1:1" x14ac:dyDescent="0.3">
      <c r="A214" s="2"/>
    </row>
    <row r="215" spans="1:1" x14ac:dyDescent="0.3">
      <c r="A215" s="2"/>
    </row>
    <row r="216" spans="1:1" x14ac:dyDescent="0.3">
      <c r="A216" s="2"/>
    </row>
    <row r="217" spans="1:1" x14ac:dyDescent="0.3">
      <c r="A217" s="2"/>
    </row>
    <row r="218" spans="1:1" x14ac:dyDescent="0.3">
      <c r="A218" s="2"/>
    </row>
    <row r="219" spans="1:1" x14ac:dyDescent="0.3">
      <c r="A219" s="2"/>
    </row>
    <row r="220" spans="1:1" x14ac:dyDescent="0.3">
      <c r="A220" s="2"/>
    </row>
    <row r="221" spans="1:1" x14ac:dyDescent="0.3">
      <c r="A221" s="2"/>
    </row>
    <row r="222" spans="1:1" x14ac:dyDescent="0.3">
      <c r="A222" s="2"/>
    </row>
    <row r="223" spans="1:1" x14ac:dyDescent="0.3">
      <c r="A223" s="2"/>
    </row>
    <row r="224" spans="1:1" x14ac:dyDescent="0.3">
      <c r="A224" s="2"/>
    </row>
    <row r="225" spans="1:1" x14ac:dyDescent="0.3">
      <c r="A225" s="2"/>
    </row>
    <row r="226" spans="1:1" x14ac:dyDescent="0.3">
      <c r="A226" s="2"/>
    </row>
    <row r="227" spans="1:1" x14ac:dyDescent="0.3">
      <c r="A227" s="2"/>
    </row>
    <row r="228" spans="1:1" x14ac:dyDescent="0.3">
      <c r="A228" s="2"/>
    </row>
    <row r="229" spans="1:1" x14ac:dyDescent="0.3">
      <c r="A229" s="2"/>
    </row>
    <row r="230" spans="1:1" x14ac:dyDescent="0.3">
      <c r="A230" s="2"/>
    </row>
    <row r="231" spans="1:1" x14ac:dyDescent="0.3">
      <c r="A231" s="2"/>
    </row>
    <row r="232" spans="1:1" x14ac:dyDescent="0.3">
      <c r="A232" s="2"/>
    </row>
    <row r="233" spans="1:1" x14ac:dyDescent="0.3">
      <c r="A233" s="2"/>
    </row>
    <row r="234" spans="1:1" x14ac:dyDescent="0.3">
      <c r="A234" s="2"/>
    </row>
    <row r="235" spans="1:1" x14ac:dyDescent="0.3">
      <c r="A235" s="2"/>
    </row>
    <row r="236" spans="1:1" x14ac:dyDescent="0.3">
      <c r="A236" s="2"/>
    </row>
    <row r="237" spans="1:1" x14ac:dyDescent="0.3">
      <c r="A237" s="2"/>
    </row>
    <row r="238" spans="1:1" x14ac:dyDescent="0.3">
      <c r="A238" s="2"/>
    </row>
    <row r="239" spans="1:1" x14ac:dyDescent="0.3">
      <c r="A239" s="2"/>
    </row>
    <row r="240" spans="1:1" x14ac:dyDescent="0.3">
      <c r="A240" s="2"/>
    </row>
    <row r="241" spans="1:1" x14ac:dyDescent="0.3">
      <c r="A241" s="2"/>
    </row>
    <row r="242" spans="1:1" x14ac:dyDescent="0.3">
      <c r="A242" s="2"/>
    </row>
    <row r="243" spans="1:1" x14ac:dyDescent="0.3">
      <c r="A243" s="2"/>
    </row>
    <row r="244" spans="1:1" x14ac:dyDescent="0.3">
      <c r="A244" s="2"/>
    </row>
    <row r="245" spans="1:1" x14ac:dyDescent="0.3">
      <c r="A245" s="2"/>
    </row>
    <row r="246" spans="1:1" x14ac:dyDescent="0.3">
      <c r="A246" s="2"/>
    </row>
    <row r="247" spans="1:1" x14ac:dyDescent="0.3">
      <c r="A247" s="2"/>
    </row>
    <row r="248" spans="1:1" x14ac:dyDescent="0.3">
      <c r="A248" s="2"/>
    </row>
    <row r="249" spans="1:1" x14ac:dyDescent="0.3">
      <c r="A249" s="2"/>
    </row>
    <row r="250" spans="1:1" x14ac:dyDescent="0.3">
      <c r="A250" s="2"/>
    </row>
    <row r="251" spans="1:1" x14ac:dyDescent="0.3">
      <c r="A251" s="2"/>
    </row>
    <row r="252" spans="1:1" x14ac:dyDescent="0.3">
      <c r="A252" s="2"/>
    </row>
    <row r="253" spans="1:1" x14ac:dyDescent="0.3">
      <c r="A253" s="2"/>
    </row>
    <row r="254" spans="1:1" x14ac:dyDescent="0.3">
      <c r="A254" s="2"/>
    </row>
    <row r="255" spans="1:1" x14ac:dyDescent="0.3">
      <c r="A255" s="2"/>
    </row>
    <row r="256" spans="1:1" x14ac:dyDescent="0.3">
      <c r="A256" s="2"/>
    </row>
    <row r="257" spans="1:1" x14ac:dyDescent="0.3">
      <c r="A257" s="2"/>
    </row>
    <row r="258" spans="1:1" x14ac:dyDescent="0.3">
      <c r="A258" s="2"/>
    </row>
    <row r="259" spans="1:1" x14ac:dyDescent="0.3">
      <c r="A259" s="2"/>
    </row>
    <row r="260" spans="1:1" x14ac:dyDescent="0.3">
      <c r="A260" s="2"/>
    </row>
    <row r="261" spans="1:1" x14ac:dyDescent="0.3">
      <c r="A261" s="2"/>
    </row>
    <row r="262" spans="1:1" x14ac:dyDescent="0.3">
      <c r="A262" s="2"/>
    </row>
    <row r="263" spans="1:1" x14ac:dyDescent="0.3">
      <c r="A263" s="2"/>
    </row>
    <row r="264" spans="1:1" x14ac:dyDescent="0.3">
      <c r="A264" s="2"/>
    </row>
    <row r="265" spans="1:1" x14ac:dyDescent="0.3">
      <c r="A265" s="2"/>
    </row>
    <row r="266" spans="1:1" x14ac:dyDescent="0.3">
      <c r="A266" s="2"/>
    </row>
    <row r="267" spans="1:1" x14ac:dyDescent="0.3">
      <c r="A267" s="2"/>
    </row>
    <row r="268" spans="1:1" x14ac:dyDescent="0.3">
      <c r="A268" s="2"/>
    </row>
    <row r="269" spans="1:1" x14ac:dyDescent="0.3">
      <c r="A269" s="2"/>
    </row>
    <row r="270" spans="1:1" x14ac:dyDescent="0.3">
      <c r="A270" s="2"/>
    </row>
    <row r="271" spans="1:1" x14ac:dyDescent="0.3">
      <c r="A271" s="2"/>
    </row>
    <row r="272" spans="1:1" x14ac:dyDescent="0.3">
      <c r="A272" s="2"/>
    </row>
    <row r="273" spans="1:1" x14ac:dyDescent="0.3">
      <c r="A273" s="2"/>
    </row>
    <row r="274" spans="1:1" x14ac:dyDescent="0.3">
      <c r="A274" s="2"/>
    </row>
    <row r="275" spans="1:1" x14ac:dyDescent="0.3">
      <c r="A275" s="2"/>
    </row>
    <row r="276" spans="1:1" x14ac:dyDescent="0.3">
      <c r="A276" s="2"/>
    </row>
    <row r="277" spans="1:1" x14ac:dyDescent="0.3">
      <c r="A277" s="2"/>
    </row>
    <row r="278" spans="1:1" x14ac:dyDescent="0.3">
      <c r="A278" s="2"/>
    </row>
    <row r="279" spans="1:1" x14ac:dyDescent="0.3">
      <c r="A279" s="2"/>
    </row>
    <row r="280" spans="1:1" x14ac:dyDescent="0.3">
      <c r="A280" s="2"/>
    </row>
    <row r="281" spans="1:1" x14ac:dyDescent="0.3">
      <c r="A281" s="2"/>
    </row>
    <row r="282" spans="1:1" x14ac:dyDescent="0.3">
      <c r="A282" s="2"/>
    </row>
    <row r="283" spans="1:1" x14ac:dyDescent="0.3">
      <c r="A283" s="2"/>
    </row>
    <row r="284" spans="1:1" x14ac:dyDescent="0.3">
      <c r="A284" s="2"/>
    </row>
    <row r="285" spans="1:1" x14ac:dyDescent="0.3">
      <c r="A285" s="2"/>
    </row>
    <row r="286" spans="1:1" x14ac:dyDescent="0.3">
      <c r="A286" s="2"/>
    </row>
    <row r="287" spans="1:1" x14ac:dyDescent="0.3">
      <c r="A287" s="2"/>
    </row>
    <row r="288" spans="1:1" x14ac:dyDescent="0.3">
      <c r="A288" s="2"/>
    </row>
    <row r="289" spans="1:1" x14ac:dyDescent="0.3">
      <c r="A289" s="2"/>
    </row>
    <row r="290" spans="1:1" x14ac:dyDescent="0.3">
      <c r="A290" s="2"/>
    </row>
    <row r="291" spans="1:1" x14ac:dyDescent="0.3">
      <c r="A291" s="2"/>
    </row>
    <row r="292" spans="1:1" x14ac:dyDescent="0.3">
      <c r="A292" s="2"/>
    </row>
    <row r="293" spans="1:1" x14ac:dyDescent="0.3">
      <c r="A293" s="2"/>
    </row>
    <row r="294" spans="1:1" x14ac:dyDescent="0.3">
      <c r="A294" s="2"/>
    </row>
    <row r="295" spans="1:1" x14ac:dyDescent="0.3">
      <c r="A295" s="2"/>
    </row>
    <row r="296" spans="1:1" x14ac:dyDescent="0.3">
      <c r="A296" s="2"/>
    </row>
    <row r="297" spans="1:1" x14ac:dyDescent="0.3">
      <c r="A297" s="2"/>
    </row>
    <row r="298" spans="1:1" x14ac:dyDescent="0.3">
      <c r="A298" s="2"/>
    </row>
    <row r="299" spans="1:1" x14ac:dyDescent="0.3">
      <c r="A299" s="2"/>
    </row>
    <row r="300" spans="1:1" x14ac:dyDescent="0.3">
      <c r="A300" s="2"/>
    </row>
    <row r="301" spans="1:1" x14ac:dyDescent="0.3">
      <c r="A301" s="2"/>
    </row>
    <row r="302" spans="1:1" x14ac:dyDescent="0.3">
      <c r="A302" s="2"/>
    </row>
    <row r="303" spans="1:1" x14ac:dyDescent="0.3">
      <c r="A303" s="2"/>
    </row>
    <row r="304" spans="1:1" x14ac:dyDescent="0.3">
      <c r="A304" s="2"/>
    </row>
    <row r="305" spans="1:1" x14ac:dyDescent="0.3">
      <c r="A305" s="2"/>
    </row>
    <row r="306" spans="1:1" x14ac:dyDescent="0.3">
      <c r="A306" s="2"/>
    </row>
    <row r="307" spans="1:1" x14ac:dyDescent="0.3">
      <c r="A307" s="2"/>
    </row>
    <row r="308" spans="1:1" x14ac:dyDescent="0.3">
      <c r="A308" s="2"/>
    </row>
    <row r="309" spans="1:1" x14ac:dyDescent="0.3">
      <c r="A309" s="2"/>
    </row>
    <row r="310" spans="1:1" x14ac:dyDescent="0.3">
      <c r="A310" s="2"/>
    </row>
    <row r="311" spans="1:1" x14ac:dyDescent="0.3">
      <c r="A311" s="2"/>
    </row>
    <row r="312" spans="1:1" x14ac:dyDescent="0.3">
      <c r="A312" s="2"/>
    </row>
    <row r="313" spans="1:1" x14ac:dyDescent="0.3">
      <c r="A313" s="2"/>
    </row>
    <row r="314" spans="1:1" x14ac:dyDescent="0.3">
      <c r="A314" s="2"/>
    </row>
  </sheetData>
  <dataValidations count="2">
    <dataValidation type="custom" allowBlank="1" showInputMessage="1" showErrorMessage="1" errorTitle="Number only" error="The data must contain only numbers" sqref="H85:H1048576 H1" xr:uid="{BDB91C24-F08C-4DA4-B208-A27C8DBAC3FF}">
      <formula1>"ISNUMBER(H2)"</formula1>
    </dataValidation>
    <dataValidation type="custom" operator="greaterThanOrEqual" allowBlank="1" showInputMessage="1" showErrorMessage="1" errorTitle="Number only" error="please, input only number ! " sqref="H2:H84" xr:uid="{9A0B91B5-7575-49DE-B3C1-5AE246842459}">
      <formula1>ISNUMBER(H2)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odule1.Go_To_Summary">
                <anchor moveWithCells="1" sizeWithCells="1">
                  <from>
                    <xdr:col>13</xdr:col>
                    <xdr:colOff>60960</xdr:colOff>
                    <xdr:row>25</xdr:row>
                    <xdr:rowOff>22860</xdr:rowOff>
                  </from>
                  <to>
                    <xdr:col>16</xdr:col>
                    <xdr:colOff>0</xdr:colOff>
                    <xdr:row>28</xdr:row>
                    <xdr:rowOff>129540</xdr:rowOff>
                  </to>
                </anchor>
              </controlPr>
            </control>
          </mc:Choice>
        </mc:AlternateContent>
        <mc:AlternateContent xmlns:mc="http://schemas.openxmlformats.org/markup-compatibility/2006">
          <mc:Choice Requires="x14">
            <control shapeId="3075" r:id="rId5" name="Button 3">
              <controlPr defaultSize="0" print="0" autoFill="0" autoPict="0" macro="[0]!Go_To_Data_Entry_Form">
                <anchor moveWithCells="1" sizeWithCells="1">
                  <from>
                    <xdr:col>20</xdr:col>
                    <xdr:colOff>106680</xdr:colOff>
                    <xdr:row>23</xdr:row>
                    <xdr:rowOff>137160</xdr:rowOff>
                  </from>
                  <to>
                    <xdr:col>23</xdr:col>
                    <xdr:colOff>251460</xdr:colOff>
                    <xdr:row>28</xdr:row>
                    <xdr:rowOff>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C6385-3491-394A-BB6B-B0705DBAA30C}">
  <sheetPr codeName="Sheet6"/>
  <dimension ref="A1:C23"/>
  <sheetViews>
    <sheetView topLeftCell="C1" workbookViewId="0">
      <selection activeCell="C3" sqref="C3"/>
    </sheetView>
  </sheetViews>
  <sheetFormatPr defaultColWidth="11.19921875" defaultRowHeight="15.6" x14ac:dyDescent="0.3"/>
  <cols>
    <col min="1" max="1" width="14.09765625" bestFit="1" customWidth="1"/>
    <col min="2" max="2" width="12.69921875" bestFit="1" customWidth="1"/>
    <col min="3" max="3" width="29.8984375" bestFit="1" customWidth="1"/>
  </cols>
  <sheetData>
    <row r="1" spans="1:3" x14ac:dyDescent="0.3">
      <c r="A1" t="s">
        <v>145</v>
      </c>
      <c r="B1" t="s">
        <v>4</v>
      </c>
      <c r="C1" t="s">
        <v>154</v>
      </c>
    </row>
    <row r="2" spans="1:3" x14ac:dyDescent="0.3">
      <c r="A2" t="s">
        <v>11</v>
      </c>
      <c r="B2" t="s">
        <v>146</v>
      </c>
      <c r="C2" t="str">
        <f>CONCATENATE(suppliers___clients__1[[#This Row],[Partners]],"@Cosmetic11.com")</f>
        <v>D O'Brien@Cosmetic11.com</v>
      </c>
    </row>
    <row r="3" spans="1:3" x14ac:dyDescent="0.3">
      <c r="A3" t="s">
        <v>30</v>
      </c>
      <c r="B3" t="s">
        <v>147</v>
      </c>
      <c r="C3" t="str">
        <f>CONCATENATE(suppliers___clients__1[[#This Row],[Partners]],"@Cosmetic11.com")</f>
        <v>T Grant@Cosmetic11.com</v>
      </c>
    </row>
    <row r="4" spans="1:3" x14ac:dyDescent="0.3">
      <c r="A4" t="s">
        <v>19</v>
      </c>
      <c r="B4" t="s">
        <v>146</v>
      </c>
      <c r="C4" t="str">
        <f>CONCATENATE(suppliers___clients__1[[#This Row],[Partners]],"@Cosmetic11.com")</f>
        <v>A Lewis@Cosmetic11.com</v>
      </c>
    </row>
    <row r="5" spans="1:3" x14ac:dyDescent="0.3">
      <c r="A5" t="s">
        <v>15</v>
      </c>
      <c r="B5" t="s">
        <v>148</v>
      </c>
      <c r="C5" t="str">
        <f>CONCATENATE(suppliers___clients__1[[#This Row],[Partners]],"@Cosmetic11.com")</f>
        <v>W Montgomery@Cosmetic11.com</v>
      </c>
    </row>
    <row r="6" spans="1:3" x14ac:dyDescent="0.3">
      <c r="A6" t="s">
        <v>120</v>
      </c>
      <c r="B6" t="s">
        <v>149</v>
      </c>
      <c r="C6" t="str">
        <f>CONCATENATE(suppliers___clients__1[[#This Row],[Partners]],"@Cosmetic11.com")</f>
        <v>E Symington@Cosmetic11.com</v>
      </c>
    </row>
    <row r="7" spans="1:3" x14ac:dyDescent="0.3">
      <c r="A7" t="s">
        <v>35</v>
      </c>
      <c r="B7" t="s">
        <v>149</v>
      </c>
      <c r="C7" t="str">
        <f>CONCATENATE(suppliers___clients__1[[#This Row],[Partners]],"@Cosmetic11.com")</f>
        <v>Z Depot@Cosmetic11.com</v>
      </c>
    </row>
    <row r="8" spans="1:3" x14ac:dyDescent="0.3">
      <c r="A8" t="s">
        <v>46</v>
      </c>
      <c r="B8" t="s">
        <v>148</v>
      </c>
      <c r="C8" t="str">
        <f>CONCATENATE(suppliers___clients__1[[#This Row],[Partners]],"@Cosmetic11.com")</f>
        <v>L Parker@Cosmetic11.com</v>
      </c>
    </row>
    <row r="9" spans="1:3" x14ac:dyDescent="0.3">
      <c r="A9" t="s">
        <v>61</v>
      </c>
      <c r="B9" t="s">
        <v>150</v>
      </c>
      <c r="C9" t="str">
        <f>CONCATENATE(suppliers___clients__1[[#This Row],[Partners]],"@Cosmetic11.com")</f>
        <v>N Cowell@Cosmetic11.com</v>
      </c>
    </row>
    <row r="10" spans="1:3" x14ac:dyDescent="0.3">
      <c r="A10" t="s">
        <v>66</v>
      </c>
      <c r="B10" t="s">
        <v>148</v>
      </c>
      <c r="C10" t="str">
        <f>CONCATENATE(suppliers___clients__1[[#This Row],[Partners]],"@Cosmetic11.com")</f>
        <v>A Gainsford@Cosmetic11.com</v>
      </c>
    </row>
    <row r="11" spans="1:3" x14ac:dyDescent="0.3">
      <c r="A11" t="s">
        <v>72</v>
      </c>
      <c r="B11" t="s">
        <v>150</v>
      </c>
      <c r="C11" t="str">
        <f>CONCATENATE(suppliers___clients__1[[#This Row],[Partners]],"@Cosmetic11.com")</f>
        <v>P Hughes@Cosmetic11.com</v>
      </c>
    </row>
    <row r="12" spans="1:3" x14ac:dyDescent="0.3">
      <c r="A12" t="s">
        <v>151</v>
      </c>
      <c r="B12" t="s">
        <v>152</v>
      </c>
      <c r="C12" t="str">
        <f>CONCATENATE(suppliers___clients__1[[#This Row],[Partners]],"@Cosmetic11.com")</f>
        <v>K Shaw@Cosmetic11.com</v>
      </c>
    </row>
    <row r="13" spans="1:3" x14ac:dyDescent="0.3">
      <c r="A13" t="s">
        <v>105</v>
      </c>
      <c r="B13" t="s">
        <v>152</v>
      </c>
      <c r="C13" t="str">
        <f>CONCATENATE(suppliers___clients__1[[#This Row],[Partners]],"@Cosmetic11.com")</f>
        <v>N Zoy@Cosmetic11.com</v>
      </c>
    </row>
    <row r="14" spans="1:3" x14ac:dyDescent="0.3">
      <c r="A14" t="s">
        <v>87</v>
      </c>
      <c r="B14" t="s">
        <v>148</v>
      </c>
      <c r="C14" t="str">
        <f>CONCATENATE(suppliers___clients__1[[#This Row],[Partners]],"@Cosmetic11.com")</f>
        <v>A ford@Cosmetic11.com</v>
      </c>
    </row>
    <row r="15" spans="1:3" x14ac:dyDescent="0.3">
      <c r="A15" t="s">
        <v>194</v>
      </c>
      <c r="B15" t="s">
        <v>148</v>
      </c>
      <c r="C15" t="str">
        <f>CONCATENATE(suppliers___clients__1[[#This Row],[Partners]],"@Cosmetic11.com")</f>
        <v>HD_customer@Cosmetic11.com</v>
      </c>
    </row>
    <row r="17" spans="1:2" x14ac:dyDescent="0.3">
      <c r="A17" t="s">
        <v>153</v>
      </c>
      <c r="B17" t="s">
        <v>153</v>
      </c>
    </row>
    <row r="18" spans="1:2" x14ac:dyDescent="0.3">
      <c r="A18" t="s">
        <v>153</v>
      </c>
      <c r="B18" t="s">
        <v>153</v>
      </c>
    </row>
    <row r="19" spans="1:2" x14ac:dyDescent="0.3">
      <c r="A19" t="s">
        <v>153</v>
      </c>
      <c r="B19" t="s">
        <v>153</v>
      </c>
    </row>
    <row r="20" spans="1:2" x14ac:dyDescent="0.3">
      <c r="A20" t="s">
        <v>153</v>
      </c>
      <c r="B20" t="s">
        <v>153</v>
      </c>
    </row>
    <row r="21" spans="1:2" x14ac:dyDescent="0.3">
      <c r="A21" t="s">
        <v>153</v>
      </c>
      <c r="B21" t="s">
        <v>153</v>
      </c>
    </row>
    <row r="22" spans="1:2" x14ac:dyDescent="0.3">
      <c r="A22" t="s">
        <v>153</v>
      </c>
      <c r="B22" t="s">
        <v>153</v>
      </c>
    </row>
    <row r="23" spans="1:2" x14ac:dyDescent="0.3">
      <c r="A23" t="s">
        <v>153</v>
      </c>
      <c r="B23" t="s">
        <v>153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Module1.Go_To_Summary">
                <anchor moveWithCells="1" sizeWithCells="1">
                  <from>
                    <xdr:col>9</xdr:col>
                    <xdr:colOff>426720</xdr:colOff>
                    <xdr:row>16</xdr:row>
                    <xdr:rowOff>45720</xdr:rowOff>
                  </from>
                  <to>
                    <xdr:col>12</xdr:col>
                    <xdr:colOff>365760</xdr:colOff>
                    <xdr:row>19</xdr:row>
                    <xdr:rowOff>152400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DD564-2A41-9449-BC22-E776BCEC709C}">
  <sheetPr codeName="Sheet9"/>
  <dimension ref="A1:K86"/>
  <sheetViews>
    <sheetView zoomScale="68" workbookViewId="0">
      <selection activeCell="J19" sqref="J19"/>
    </sheetView>
  </sheetViews>
  <sheetFormatPr defaultColWidth="11.19921875" defaultRowHeight="15.6" x14ac:dyDescent="0.3"/>
  <cols>
    <col min="1" max="1" width="18" style="2" customWidth="1"/>
    <col min="2" max="2" width="15" customWidth="1"/>
    <col min="3" max="3" width="18.5" customWidth="1"/>
    <col min="4" max="4" width="39.5" customWidth="1"/>
    <col min="5" max="5" width="17.5" customWidth="1"/>
    <col min="6" max="6" width="21.69921875" customWidth="1"/>
    <col min="10" max="10" width="64.796875" customWidth="1"/>
    <col min="11" max="11" width="29.796875" customWidth="1"/>
  </cols>
  <sheetData>
    <row r="1" spans="1:11" ht="18" x14ac:dyDescent="0.35">
      <c r="A1" s="10" t="s">
        <v>0</v>
      </c>
      <c r="B1" s="9" t="s">
        <v>1</v>
      </c>
      <c r="C1" s="9" t="s">
        <v>2</v>
      </c>
      <c r="D1" s="9" t="s">
        <v>137</v>
      </c>
      <c r="E1" s="9" t="s">
        <v>5</v>
      </c>
      <c r="F1" s="9" t="s">
        <v>6</v>
      </c>
      <c r="J1" s="7" t="s">
        <v>139</v>
      </c>
      <c r="K1" s="5"/>
    </row>
    <row r="2" spans="1:11" ht="18" x14ac:dyDescent="0.35">
      <c r="A2" s="10">
        <v>44068</v>
      </c>
      <c r="B2" s="9" t="s">
        <v>9</v>
      </c>
      <c r="C2" s="9" t="s">
        <v>10</v>
      </c>
      <c r="D2" s="9" t="s">
        <v>11</v>
      </c>
      <c r="E2" s="9" t="s">
        <v>12</v>
      </c>
      <c r="F2" s="9">
        <v>20</v>
      </c>
      <c r="J2" s="8" t="s">
        <v>138</v>
      </c>
      <c r="K2" s="6">
        <f>SUM(F$1:F$86)</f>
        <v>9925</v>
      </c>
    </row>
    <row r="3" spans="1:11" ht="18" x14ac:dyDescent="0.35">
      <c r="A3" s="10">
        <v>44068</v>
      </c>
      <c r="B3" s="9" t="s">
        <v>13</v>
      </c>
      <c r="C3" s="9" t="s">
        <v>14</v>
      </c>
      <c r="D3" s="9" t="s">
        <v>15</v>
      </c>
      <c r="E3" s="9" t="s">
        <v>16</v>
      </c>
      <c r="F3" s="9">
        <v>50</v>
      </c>
      <c r="J3" s="8" t="s">
        <v>141</v>
      </c>
      <c r="K3" s="6">
        <f>AVERAGEIF(D2:D86,"D O'Brien", F2:F86)</f>
        <v>74.875</v>
      </c>
    </row>
    <row r="4" spans="1:11" ht="18" x14ac:dyDescent="0.35">
      <c r="A4" s="10">
        <v>44064</v>
      </c>
      <c r="B4" s="9" t="s">
        <v>17</v>
      </c>
      <c r="C4" s="9" t="s">
        <v>18</v>
      </c>
      <c r="D4" s="9" t="s">
        <v>19</v>
      </c>
      <c r="E4" s="9" t="s">
        <v>12</v>
      </c>
      <c r="F4" s="9">
        <v>10</v>
      </c>
      <c r="J4" s="8" t="s">
        <v>140</v>
      </c>
      <c r="K4" s="6">
        <f>_xlfn.MAXIFS(F2:F86,D2:D86,"W Montgomery")</f>
        <v>50</v>
      </c>
    </row>
    <row r="5" spans="1:11" ht="18" x14ac:dyDescent="0.35">
      <c r="A5" s="10">
        <v>44051</v>
      </c>
      <c r="B5" s="9" t="s">
        <v>20</v>
      </c>
      <c r="C5" s="9" t="s">
        <v>21</v>
      </c>
      <c r="D5" s="9" t="s">
        <v>15</v>
      </c>
      <c r="E5" s="9" t="s">
        <v>16</v>
      </c>
      <c r="F5" s="9">
        <v>10</v>
      </c>
      <c r="J5" s="8" t="s">
        <v>143</v>
      </c>
      <c r="K5" s="6">
        <f>IF(YEAR("2020"),MIN(F2:F86),"")</f>
        <v>5</v>
      </c>
    </row>
    <row r="6" spans="1:11" ht="18" x14ac:dyDescent="0.35">
      <c r="A6" s="10">
        <v>44050</v>
      </c>
      <c r="B6" s="9" t="s">
        <v>22</v>
      </c>
      <c r="C6" s="9" t="s">
        <v>23</v>
      </c>
      <c r="D6" s="9" t="s">
        <v>15</v>
      </c>
      <c r="E6" s="9" t="s">
        <v>16</v>
      </c>
      <c r="F6" s="9">
        <v>10</v>
      </c>
      <c r="J6" s="8" t="s">
        <v>142</v>
      </c>
      <c r="K6" s="6">
        <f>COUNTIF(F2:F87,"&gt;600")</f>
        <v>6</v>
      </c>
    </row>
    <row r="7" spans="1:11" ht="18" x14ac:dyDescent="0.35">
      <c r="A7" s="10">
        <v>44042</v>
      </c>
      <c r="B7" s="9" t="s">
        <v>24</v>
      </c>
      <c r="C7" s="9" t="s">
        <v>25</v>
      </c>
      <c r="D7" s="9" t="s">
        <v>11</v>
      </c>
      <c r="E7" s="9" t="s">
        <v>12</v>
      </c>
      <c r="F7" s="9">
        <v>20</v>
      </c>
      <c r="J7" s="8" t="s">
        <v>144</v>
      </c>
      <c r="K7" s="8">
        <f>IF(YEAR("2019"),MAX(F2:F86),"")</f>
        <v>800</v>
      </c>
    </row>
    <row r="8" spans="1:11" x14ac:dyDescent="0.3">
      <c r="A8" s="10">
        <v>44033</v>
      </c>
      <c r="B8" s="9" t="s">
        <v>26</v>
      </c>
      <c r="C8" s="9" t="s">
        <v>27</v>
      </c>
      <c r="D8" s="9" t="s">
        <v>11</v>
      </c>
      <c r="E8" s="9" t="s">
        <v>12</v>
      </c>
      <c r="F8" s="9">
        <v>100</v>
      </c>
    </row>
    <row r="9" spans="1:11" x14ac:dyDescent="0.3">
      <c r="A9" s="10">
        <v>44031</v>
      </c>
      <c r="B9" s="9" t="s">
        <v>28</v>
      </c>
      <c r="C9" s="9" t="s">
        <v>29</v>
      </c>
      <c r="D9" s="9" t="s">
        <v>30</v>
      </c>
      <c r="E9" s="9" t="s">
        <v>12</v>
      </c>
      <c r="F9" s="9">
        <v>50</v>
      </c>
    </row>
    <row r="10" spans="1:11" x14ac:dyDescent="0.3">
      <c r="A10" s="10">
        <v>44023</v>
      </c>
      <c r="B10" s="9" t="s">
        <v>31</v>
      </c>
      <c r="C10" s="9" t="s">
        <v>32</v>
      </c>
      <c r="D10" s="9" t="s">
        <v>30</v>
      </c>
      <c r="E10" s="9" t="s">
        <v>12</v>
      </c>
      <c r="F10" s="9">
        <v>80</v>
      </c>
    </row>
    <row r="11" spans="1:11" x14ac:dyDescent="0.3">
      <c r="A11" s="10">
        <v>44011</v>
      </c>
      <c r="B11" s="9" t="s">
        <v>33</v>
      </c>
      <c r="C11" s="9" t="s">
        <v>34</v>
      </c>
      <c r="D11" s="9" t="s">
        <v>35</v>
      </c>
      <c r="E11" s="9" t="s">
        <v>16</v>
      </c>
      <c r="F11" s="9">
        <v>10</v>
      </c>
    </row>
    <row r="12" spans="1:11" x14ac:dyDescent="0.3">
      <c r="A12" s="10">
        <v>44000</v>
      </c>
      <c r="B12" s="9" t="s">
        <v>36</v>
      </c>
      <c r="C12" s="9" t="s">
        <v>37</v>
      </c>
      <c r="D12" s="9" t="s">
        <v>35</v>
      </c>
      <c r="E12" s="9" t="s">
        <v>16</v>
      </c>
      <c r="F12" s="9">
        <v>35</v>
      </c>
    </row>
    <row r="13" spans="1:11" x14ac:dyDescent="0.3">
      <c r="A13" s="10">
        <v>43999</v>
      </c>
      <c r="B13" s="9" t="s">
        <v>38</v>
      </c>
      <c r="C13" s="9" t="s">
        <v>39</v>
      </c>
      <c r="D13" s="9" t="s">
        <v>19</v>
      </c>
      <c r="E13" s="9" t="s">
        <v>12</v>
      </c>
      <c r="F13" s="9">
        <v>85</v>
      </c>
    </row>
    <row r="14" spans="1:11" x14ac:dyDescent="0.3">
      <c r="A14" s="10">
        <v>43995</v>
      </c>
      <c r="B14" s="9" t="s">
        <v>40</v>
      </c>
      <c r="C14" s="9" t="s">
        <v>41</v>
      </c>
      <c r="D14" s="9" t="s">
        <v>35</v>
      </c>
      <c r="E14" s="9" t="s">
        <v>16</v>
      </c>
      <c r="F14" s="9">
        <v>100</v>
      </c>
    </row>
    <row r="15" spans="1:11" x14ac:dyDescent="0.3">
      <c r="A15" s="10">
        <v>43995</v>
      </c>
      <c r="B15" s="9" t="s">
        <v>42</v>
      </c>
      <c r="C15" s="9" t="s">
        <v>43</v>
      </c>
      <c r="D15" s="9" t="s">
        <v>30</v>
      </c>
      <c r="E15" s="9" t="s">
        <v>12</v>
      </c>
      <c r="F15" s="9">
        <v>74</v>
      </c>
    </row>
    <row r="16" spans="1:11" x14ac:dyDescent="0.3">
      <c r="A16" s="10">
        <v>43995</v>
      </c>
      <c r="B16" s="9" t="s">
        <v>44</v>
      </c>
      <c r="C16" s="9" t="s">
        <v>45</v>
      </c>
      <c r="D16" s="9" t="s">
        <v>46</v>
      </c>
      <c r="E16" s="9" t="s">
        <v>16</v>
      </c>
      <c r="F16" s="9">
        <v>65</v>
      </c>
    </row>
    <row r="17" spans="1:6" x14ac:dyDescent="0.3">
      <c r="A17" s="10">
        <v>43995</v>
      </c>
      <c r="B17" s="9" t="s">
        <v>47</v>
      </c>
      <c r="C17" s="9" t="s">
        <v>48</v>
      </c>
      <c r="D17" s="9" t="s">
        <v>46</v>
      </c>
      <c r="E17" s="9" t="s">
        <v>16</v>
      </c>
      <c r="F17" s="9">
        <v>30</v>
      </c>
    </row>
    <row r="18" spans="1:6" x14ac:dyDescent="0.3">
      <c r="A18" s="10">
        <v>43995</v>
      </c>
      <c r="B18" s="9" t="s">
        <v>49</v>
      </c>
      <c r="C18" s="9" t="s">
        <v>50</v>
      </c>
      <c r="D18" s="9" t="s">
        <v>19</v>
      </c>
      <c r="E18" s="9" t="s">
        <v>12</v>
      </c>
      <c r="F18" s="9">
        <v>85</v>
      </c>
    </row>
    <row r="19" spans="1:6" x14ac:dyDescent="0.3">
      <c r="A19" s="10">
        <v>43995</v>
      </c>
      <c r="B19" s="9" t="s">
        <v>51</v>
      </c>
      <c r="C19" s="9" t="s">
        <v>52</v>
      </c>
      <c r="D19" s="9" t="s">
        <v>19</v>
      </c>
      <c r="E19" s="9" t="s">
        <v>12</v>
      </c>
      <c r="F19" s="9">
        <v>48</v>
      </c>
    </row>
    <row r="20" spans="1:6" x14ac:dyDescent="0.3">
      <c r="A20" s="10">
        <v>43995</v>
      </c>
      <c r="B20" s="9" t="s">
        <v>53</v>
      </c>
      <c r="C20" s="9" t="s">
        <v>54</v>
      </c>
      <c r="D20" s="9" t="s">
        <v>46</v>
      </c>
      <c r="E20" s="9" t="s">
        <v>16</v>
      </c>
      <c r="F20" s="9">
        <v>68</v>
      </c>
    </row>
    <row r="21" spans="1:6" x14ac:dyDescent="0.3">
      <c r="A21" s="10">
        <v>43985</v>
      </c>
      <c r="B21" s="9" t="s">
        <v>55</v>
      </c>
      <c r="C21" s="9" t="s">
        <v>56</v>
      </c>
      <c r="D21" s="9" t="s">
        <v>19</v>
      </c>
      <c r="E21" s="9" t="s">
        <v>12</v>
      </c>
      <c r="F21" s="9">
        <v>5</v>
      </c>
    </row>
    <row r="22" spans="1:6" x14ac:dyDescent="0.3">
      <c r="A22" s="10">
        <v>43979</v>
      </c>
      <c r="B22" s="9" t="s">
        <v>57</v>
      </c>
      <c r="C22" s="9" t="s">
        <v>10</v>
      </c>
      <c r="D22" s="9" t="s">
        <v>46</v>
      </c>
      <c r="E22" s="9" t="s">
        <v>16</v>
      </c>
      <c r="F22" s="9">
        <v>100</v>
      </c>
    </row>
    <row r="23" spans="1:6" x14ac:dyDescent="0.3">
      <c r="A23" s="10">
        <v>43976</v>
      </c>
      <c r="B23" s="9" t="s">
        <v>58</v>
      </c>
      <c r="C23" s="9" t="s">
        <v>14</v>
      </c>
      <c r="D23" s="9" t="s">
        <v>35</v>
      </c>
      <c r="E23" s="9" t="s">
        <v>16</v>
      </c>
      <c r="F23" s="9">
        <v>87</v>
      </c>
    </row>
    <row r="24" spans="1:6" x14ac:dyDescent="0.3">
      <c r="A24" s="10">
        <v>43971</v>
      </c>
      <c r="B24" s="9" t="s">
        <v>59</v>
      </c>
      <c r="C24" s="9" t="s">
        <v>18</v>
      </c>
      <c r="D24" s="9" t="s">
        <v>35</v>
      </c>
      <c r="E24" s="9" t="s">
        <v>16</v>
      </c>
      <c r="F24" s="9">
        <v>64</v>
      </c>
    </row>
    <row r="25" spans="1:6" x14ac:dyDescent="0.3">
      <c r="A25" s="10">
        <v>43957</v>
      </c>
      <c r="B25" s="9" t="s">
        <v>60</v>
      </c>
      <c r="C25" s="9" t="s">
        <v>21</v>
      </c>
      <c r="D25" s="9" t="s">
        <v>61</v>
      </c>
      <c r="E25" s="9" t="s">
        <v>16</v>
      </c>
      <c r="F25" s="9">
        <v>80</v>
      </c>
    </row>
    <row r="26" spans="1:6" x14ac:dyDescent="0.3">
      <c r="A26" s="10">
        <v>43943</v>
      </c>
      <c r="B26" s="9" t="s">
        <v>62</v>
      </c>
      <c r="C26" s="9" t="s">
        <v>23</v>
      </c>
      <c r="D26" s="9" t="s">
        <v>19</v>
      </c>
      <c r="E26" s="9" t="s">
        <v>12</v>
      </c>
      <c r="F26" s="9">
        <v>100</v>
      </c>
    </row>
    <row r="27" spans="1:6" x14ac:dyDescent="0.3">
      <c r="A27" s="10">
        <v>43943</v>
      </c>
      <c r="B27" s="9" t="s">
        <v>63</v>
      </c>
      <c r="C27" s="9" t="s">
        <v>25</v>
      </c>
      <c r="D27" s="9" t="s">
        <v>19</v>
      </c>
      <c r="E27" s="9" t="s">
        <v>12</v>
      </c>
      <c r="F27" s="9">
        <v>98</v>
      </c>
    </row>
    <row r="28" spans="1:6" x14ac:dyDescent="0.3">
      <c r="A28" s="10">
        <v>43932</v>
      </c>
      <c r="B28" s="9" t="s">
        <v>64</v>
      </c>
      <c r="C28" s="9" t="s">
        <v>27</v>
      </c>
      <c r="D28" s="9" t="s">
        <v>61</v>
      </c>
      <c r="E28" s="9" t="s">
        <v>16</v>
      </c>
      <c r="F28" s="9">
        <v>30</v>
      </c>
    </row>
    <row r="29" spans="1:6" x14ac:dyDescent="0.3">
      <c r="A29" s="10">
        <v>43932</v>
      </c>
      <c r="B29" s="9" t="s">
        <v>65</v>
      </c>
      <c r="C29" s="9" t="s">
        <v>29</v>
      </c>
      <c r="D29" s="9" t="s">
        <v>66</v>
      </c>
      <c r="E29" s="9" t="s">
        <v>16</v>
      </c>
      <c r="F29" s="9">
        <v>74</v>
      </c>
    </row>
    <row r="30" spans="1:6" x14ac:dyDescent="0.3">
      <c r="A30" s="10">
        <v>43932</v>
      </c>
      <c r="B30" s="9" t="s">
        <v>67</v>
      </c>
      <c r="C30" s="9" t="s">
        <v>32</v>
      </c>
      <c r="D30" s="9" t="s">
        <v>19</v>
      </c>
      <c r="E30" s="9" t="s">
        <v>12</v>
      </c>
      <c r="F30" s="9">
        <v>85</v>
      </c>
    </row>
    <row r="31" spans="1:6" x14ac:dyDescent="0.3">
      <c r="A31" s="10">
        <v>43932</v>
      </c>
      <c r="B31" s="9" t="s">
        <v>68</v>
      </c>
      <c r="C31" s="9" t="s">
        <v>34</v>
      </c>
      <c r="D31" s="9" t="s">
        <v>66</v>
      </c>
      <c r="E31" s="9" t="s">
        <v>16</v>
      </c>
      <c r="F31" s="9">
        <v>100</v>
      </c>
    </row>
    <row r="32" spans="1:6" x14ac:dyDescent="0.3">
      <c r="A32" s="10">
        <v>43932</v>
      </c>
      <c r="B32" s="9" t="s">
        <v>69</v>
      </c>
      <c r="C32" s="9" t="s">
        <v>37</v>
      </c>
      <c r="D32" s="9" t="s">
        <v>19</v>
      </c>
      <c r="E32" s="9" t="s">
        <v>12</v>
      </c>
      <c r="F32" s="9">
        <v>94</v>
      </c>
    </row>
    <row r="33" spans="1:6" x14ac:dyDescent="0.3">
      <c r="A33" s="10">
        <v>43932</v>
      </c>
      <c r="B33" s="9" t="s">
        <v>70</v>
      </c>
      <c r="C33" s="9" t="s">
        <v>39</v>
      </c>
      <c r="D33" s="9" t="s">
        <v>66</v>
      </c>
      <c r="E33" s="9" t="s">
        <v>16</v>
      </c>
      <c r="F33" s="9">
        <v>70</v>
      </c>
    </row>
    <row r="34" spans="1:6" x14ac:dyDescent="0.3">
      <c r="A34" s="10">
        <v>43932</v>
      </c>
      <c r="B34" s="9" t="s">
        <v>71</v>
      </c>
      <c r="C34" s="9" t="s">
        <v>41</v>
      </c>
      <c r="D34" s="9" t="s">
        <v>72</v>
      </c>
      <c r="E34" s="9" t="s">
        <v>16</v>
      </c>
      <c r="F34" s="9">
        <v>20</v>
      </c>
    </row>
    <row r="35" spans="1:6" x14ac:dyDescent="0.3">
      <c r="A35" s="10">
        <v>43932</v>
      </c>
      <c r="B35" s="9" t="s">
        <v>73</v>
      </c>
      <c r="C35" s="9" t="s">
        <v>43</v>
      </c>
      <c r="D35" s="9" t="s">
        <v>30</v>
      </c>
      <c r="E35" s="9" t="s">
        <v>12</v>
      </c>
      <c r="F35" s="9">
        <v>31</v>
      </c>
    </row>
    <row r="36" spans="1:6" x14ac:dyDescent="0.3">
      <c r="A36" s="10">
        <v>43932</v>
      </c>
      <c r="B36" s="9" t="s">
        <v>74</v>
      </c>
      <c r="C36" s="9" t="s">
        <v>45</v>
      </c>
      <c r="D36" s="9" t="s">
        <v>30</v>
      </c>
      <c r="E36" s="9" t="s">
        <v>12</v>
      </c>
      <c r="F36" s="9">
        <v>68</v>
      </c>
    </row>
    <row r="37" spans="1:6" x14ac:dyDescent="0.3">
      <c r="A37" s="10">
        <v>43931</v>
      </c>
      <c r="B37" s="9" t="s">
        <v>75</v>
      </c>
      <c r="C37" s="9" t="s">
        <v>48</v>
      </c>
      <c r="D37" s="9" t="s">
        <v>19</v>
      </c>
      <c r="E37" s="9" t="s">
        <v>12</v>
      </c>
      <c r="F37" s="9">
        <v>47</v>
      </c>
    </row>
    <row r="38" spans="1:6" x14ac:dyDescent="0.3">
      <c r="A38" s="10">
        <v>43925</v>
      </c>
      <c r="B38" s="9" t="s">
        <v>76</v>
      </c>
      <c r="C38" s="9" t="s">
        <v>50</v>
      </c>
      <c r="D38" s="9" t="s">
        <v>66</v>
      </c>
      <c r="E38" s="9" t="s">
        <v>16</v>
      </c>
      <c r="F38" s="9">
        <v>59</v>
      </c>
    </row>
    <row r="39" spans="1:6" x14ac:dyDescent="0.3">
      <c r="A39" s="10">
        <v>43923</v>
      </c>
      <c r="B39" s="9" t="s">
        <v>77</v>
      </c>
      <c r="C39" s="9" t="s">
        <v>10</v>
      </c>
      <c r="D39" s="9" t="s">
        <v>19</v>
      </c>
      <c r="E39" s="9" t="s">
        <v>12</v>
      </c>
      <c r="F39" s="9">
        <v>20</v>
      </c>
    </row>
    <row r="40" spans="1:6" x14ac:dyDescent="0.3">
      <c r="A40" s="10">
        <v>43923</v>
      </c>
      <c r="B40" s="9" t="s">
        <v>78</v>
      </c>
      <c r="C40" s="9" t="s">
        <v>14</v>
      </c>
      <c r="D40" s="9" t="s">
        <v>72</v>
      </c>
      <c r="E40" s="9" t="s">
        <v>16</v>
      </c>
      <c r="F40" s="9">
        <v>50</v>
      </c>
    </row>
    <row r="41" spans="1:6" x14ac:dyDescent="0.3">
      <c r="A41" s="10">
        <v>43917</v>
      </c>
      <c r="B41" s="9" t="s">
        <v>79</v>
      </c>
      <c r="C41" s="9" t="s">
        <v>18</v>
      </c>
      <c r="D41" s="9" t="s">
        <v>19</v>
      </c>
      <c r="E41" s="9" t="s">
        <v>12</v>
      </c>
      <c r="F41" s="9">
        <v>10</v>
      </c>
    </row>
    <row r="42" spans="1:6" x14ac:dyDescent="0.3">
      <c r="A42" s="10">
        <v>43908</v>
      </c>
      <c r="B42" s="9" t="s">
        <v>80</v>
      </c>
      <c r="C42" s="9" t="s">
        <v>21</v>
      </c>
      <c r="D42" s="9" t="s">
        <v>66</v>
      </c>
      <c r="E42" s="9" t="s">
        <v>16</v>
      </c>
      <c r="F42" s="9">
        <v>10</v>
      </c>
    </row>
    <row r="43" spans="1:6" x14ac:dyDescent="0.3">
      <c r="A43" s="10">
        <v>43907</v>
      </c>
      <c r="B43" s="9" t="s">
        <v>81</v>
      </c>
      <c r="C43" s="9" t="s">
        <v>23</v>
      </c>
      <c r="D43" s="9" t="s">
        <v>72</v>
      </c>
      <c r="E43" s="9" t="s">
        <v>16</v>
      </c>
      <c r="F43" s="9">
        <v>10</v>
      </c>
    </row>
    <row r="44" spans="1:6" x14ac:dyDescent="0.3">
      <c r="A44" s="10">
        <v>43907</v>
      </c>
      <c r="B44" s="9" t="s">
        <v>82</v>
      </c>
      <c r="C44" s="9" t="s">
        <v>25</v>
      </c>
      <c r="D44" s="9" t="s">
        <v>30</v>
      </c>
      <c r="E44" s="9" t="s">
        <v>12</v>
      </c>
      <c r="F44" s="9">
        <v>20</v>
      </c>
    </row>
    <row r="45" spans="1:6" x14ac:dyDescent="0.3">
      <c r="A45" s="10">
        <v>43906</v>
      </c>
      <c r="B45" s="9" t="s">
        <v>83</v>
      </c>
      <c r="C45" s="9" t="s">
        <v>27</v>
      </c>
      <c r="D45" s="9" t="s">
        <v>30</v>
      </c>
      <c r="E45" s="9" t="s">
        <v>12</v>
      </c>
      <c r="F45" s="9">
        <v>100</v>
      </c>
    </row>
    <row r="46" spans="1:6" x14ac:dyDescent="0.3">
      <c r="A46" s="10">
        <v>43902</v>
      </c>
      <c r="B46" s="9" t="s">
        <v>84</v>
      </c>
      <c r="C46" s="9" t="s">
        <v>29</v>
      </c>
      <c r="D46" s="9" t="s">
        <v>30</v>
      </c>
      <c r="E46" s="9" t="s">
        <v>12</v>
      </c>
      <c r="F46" s="9">
        <v>50</v>
      </c>
    </row>
    <row r="47" spans="1:6" x14ac:dyDescent="0.3">
      <c r="A47" s="10">
        <v>43889</v>
      </c>
      <c r="B47" s="9" t="s">
        <v>85</v>
      </c>
      <c r="C47" s="9" t="s">
        <v>32</v>
      </c>
      <c r="D47" s="9" t="s">
        <v>30</v>
      </c>
      <c r="E47" s="9" t="s">
        <v>12</v>
      </c>
      <c r="F47" s="9">
        <v>80</v>
      </c>
    </row>
    <row r="48" spans="1:6" x14ac:dyDescent="0.3">
      <c r="A48" s="10">
        <v>43888</v>
      </c>
      <c r="B48" s="9" t="s">
        <v>86</v>
      </c>
      <c r="C48" s="9" t="s">
        <v>34</v>
      </c>
      <c r="D48" s="9" t="s">
        <v>87</v>
      </c>
      <c r="E48" s="9" t="s">
        <v>16</v>
      </c>
      <c r="F48" s="9">
        <v>10</v>
      </c>
    </row>
    <row r="49" spans="1:6" x14ac:dyDescent="0.3">
      <c r="A49" s="10">
        <v>43886</v>
      </c>
      <c r="B49" s="9" t="s">
        <v>88</v>
      </c>
      <c r="C49" s="9" t="s">
        <v>37</v>
      </c>
      <c r="D49" s="9" t="s">
        <v>87</v>
      </c>
      <c r="E49" s="9" t="s">
        <v>16</v>
      </c>
      <c r="F49" s="9">
        <v>35</v>
      </c>
    </row>
    <row r="50" spans="1:6" x14ac:dyDescent="0.3">
      <c r="A50" s="10">
        <v>43884</v>
      </c>
      <c r="B50" s="9" t="s">
        <v>89</v>
      </c>
      <c r="C50" s="9" t="s">
        <v>39</v>
      </c>
      <c r="D50" s="9" t="s">
        <v>19</v>
      </c>
      <c r="E50" s="9" t="s">
        <v>12</v>
      </c>
      <c r="F50" s="9">
        <v>85</v>
      </c>
    </row>
    <row r="51" spans="1:6" x14ac:dyDescent="0.3">
      <c r="A51" s="10">
        <v>43884</v>
      </c>
      <c r="B51" s="9" t="s">
        <v>90</v>
      </c>
      <c r="C51" s="9" t="s">
        <v>32</v>
      </c>
      <c r="D51" s="9" t="s">
        <v>19</v>
      </c>
      <c r="E51" s="9" t="s">
        <v>12</v>
      </c>
      <c r="F51" s="9">
        <v>80</v>
      </c>
    </row>
    <row r="52" spans="1:6" x14ac:dyDescent="0.3">
      <c r="A52" s="10">
        <v>43882</v>
      </c>
      <c r="B52" s="9" t="s">
        <v>91</v>
      </c>
      <c r="C52" s="9" t="s">
        <v>34</v>
      </c>
      <c r="D52" s="9" t="s">
        <v>87</v>
      </c>
      <c r="E52" s="9" t="s">
        <v>16</v>
      </c>
      <c r="F52" s="9">
        <v>10</v>
      </c>
    </row>
    <row r="53" spans="1:6" x14ac:dyDescent="0.3">
      <c r="A53" s="10">
        <v>43872</v>
      </c>
      <c r="B53" s="9" t="s">
        <v>92</v>
      </c>
      <c r="C53" s="9" t="s">
        <v>52</v>
      </c>
      <c r="D53" s="9" t="s">
        <v>72</v>
      </c>
      <c r="E53" s="9" t="s">
        <v>16</v>
      </c>
      <c r="F53" s="9">
        <v>100</v>
      </c>
    </row>
    <row r="54" spans="1:6" x14ac:dyDescent="0.3">
      <c r="A54" s="10">
        <v>43866</v>
      </c>
      <c r="B54" s="9" t="s">
        <v>93</v>
      </c>
      <c r="C54" s="9" t="s">
        <v>54</v>
      </c>
      <c r="D54" s="9" t="s">
        <v>30</v>
      </c>
      <c r="E54" s="9" t="s">
        <v>12</v>
      </c>
      <c r="F54" s="9">
        <v>98</v>
      </c>
    </row>
    <row r="55" spans="1:6" x14ac:dyDescent="0.3">
      <c r="A55" s="10">
        <v>43863</v>
      </c>
      <c r="B55" s="9" t="s">
        <v>94</v>
      </c>
      <c r="C55" s="9" t="s">
        <v>56</v>
      </c>
      <c r="D55" s="9" t="s">
        <v>72</v>
      </c>
      <c r="E55" s="9" t="s">
        <v>16</v>
      </c>
      <c r="F55" s="9">
        <v>357</v>
      </c>
    </row>
    <row r="56" spans="1:6" x14ac:dyDescent="0.3">
      <c r="A56" s="10">
        <v>43860</v>
      </c>
      <c r="B56" s="9" t="s">
        <v>95</v>
      </c>
      <c r="C56" s="9" t="s">
        <v>10</v>
      </c>
      <c r="D56" s="9" t="s">
        <v>11</v>
      </c>
      <c r="E56" s="9" t="s">
        <v>12</v>
      </c>
      <c r="F56" s="9">
        <v>100</v>
      </c>
    </row>
    <row r="57" spans="1:6" x14ac:dyDescent="0.3">
      <c r="A57" s="10">
        <v>43852</v>
      </c>
      <c r="B57" s="9" t="s">
        <v>96</v>
      </c>
      <c r="C57" s="9" t="s">
        <v>14</v>
      </c>
      <c r="D57" s="9" t="s">
        <v>72</v>
      </c>
      <c r="E57" s="9" t="s">
        <v>16</v>
      </c>
      <c r="F57" s="9">
        <v>84</v>
      </c>
    </row>
    <row r="58" spans="1:6" x14ac:dyDescent="0.3">
      <c r="A58" s="10">
        <v>43851</v>
      </c>
      <c r="B58" s="9" t="s">
        <v>97</v>
      </c>
      <c r="C58" s="9" t="s">
        <v>18</v>
      </c>
      <c r="D58" s="9" t="s">
        <v>87</v>
      </c>
      <c r="E58" s="9" t="s">
        <v>16</v>
      </c>
      <c r="F58" s="9">
        <v>26</v>
      </c>
    </row>
    <row r="59" spans="1:6" x14ac:dyDescent="0.3">
      <c r="A59" s="10">
        <v>43849</v>
      </c>
      <c r="B59" s="9" t="s">
        <v>98</v>
      </c>
      <c r="C59" s="9" t="s">
        <v>21</v>
      </c>
      <c r="D59" s="9" t="s">
        <v>30</v>
      </c>
      <c r="E59" s="9" t="s">
        <v>12</v>
      </c>
      <c r="F59" s="9">
        <v>87</v>
      </c>
    </row>
    <row r="60" spans="1:6" x14ac:dyDescent="0.3">
      <c r="A60" s="10">
        <v>43846</v>
      </c>
      <c r="B60" s="9" t="s">
        <v>99</v>
      </c>
      <c r="C60" s="9" t="s">
        <v>23</v>
      </c>
      <c r="D60" s="9" t="s">
        <v>72</v>
      </c>
      <c r="E60" s="9" t="s">
        <v>16</v>
      </c>
      <c r="F60" s="9">
        <v>620</v>
      </c>
    </row>
    <row r="61" spans="1:6" x14ac:dyDescent="0.3">
      <c r="A61" s="10">
        <v>43844</v>
      </c>
      <c r="B61" s="9" t="s">
        <v>100</v>
      </c>
      <c r="C61" s="9" t="s">
        <v>25</v>
      </c>
      <c r="D61" s="9" t="s">
        <v>72</v>
      </c>
      <c r="E61" s="9" t="s">
        <v>16</v>
      </c>
      <c r="F61" s="9">
        <v>100</v>
      </c>
    </row>
    <row r="62" spans="1:6" x14ac:dyDescent="0.3">
      <c r="A62" s="10">
        <v>43836</v>
      </c>
      <c r="B62" s="9" t="s">
        <v>101</v>
      </c>
      <c r="C62" s="9" t="s">
        <v>27</v>
      </c>
      <c r="D62" s="9" t="s">
        <v>30</v>
      </c>
      <c r="E62" s="9" t="s">
        <v>12</v>
      </c>
      <c r="F62" s="9">
        <v>68</v>
      </c>
    </row>
    <row r="63" spans="1:6" x14ac:dyDescent="0.3">
      <c r="A63" s="10">
        <v>43830</v>
      </c>
      <c r="B63" s="9" t="s">
        <v>102</v>
      </c>
      <c r="C63" s="9" t="s">
        <v>29</v>
      </c>
      <c r="D63" s="9" t="s">
        <v>30</v>
      </c>
      <c r="E63" s="9" t="s">
        <v>12</v>
      </c>
      <c r="F63" s="9">
        <v>100</v>
      </c>
    </row>
    <row r="64" spans="1:6" x14ac:dyDescent="0.3">
      <c r="A64" s="10">
        <v>43826</v>
      </c>
      <c r="B64" s="9" t="s">
        <v>103</v>
      </c>
      <c r="C64" s="9" t="s">
        <v>32</v>
      </c>
      <c r="D64" s="9" t="s">
        <v>30</v>
      </c>
      <c r="E64" s="9" t="s">
        <v>12</v>
      </c>
      <c r="F64" s="9">
        <v>800</v>
      </c>
    </row>
    <row r="65" spans="1:6" x14ac:dyDescent="0.3">
      <c r="A65" s="10">
        <v>43823</v>
      </c>
      <c r="B65" s="9" t="s">
        <v>104</v>
      </c>
      <c r="C65" s="9" t="s">
        <v>34</v>
      </c>
      <c r="D65" s="9" t="s">
        <v>105</v>
      </c>
      <c r="E65" s="9" t="s">
        <v>16</v>
      </c>
      <c r="F65" s="9">
        <v>196</v>
      </c>
    </row>
    <row r="66" spans="1:6" x14ac:dyDescent="0.3">
      <c r="A66" s="10">
        <v>43822</v>
      </c>
      <c r="B66" s="9" t="s">
        <v>106</v>
      </c>
      <c r="C66" s="9" t="s">
        <v>37</v>
      </c>
      <c r="D66" s="9" t="s">
        <v>11</v>
      </c>
      <c r="E66" s="9" t="s">
        <v>12</v>
      </c>
      <c r="F66" s="9">
        <v>100</v>
      </c>
    </row>
    <row r="67" spans="1:6" x14ac:dyDescent="0.3">
      <c r="A67" s="10">
        <v>43815</v>
      </c>
      <c r="B67" s="9" t="s">
        <v>107</v>
      </c>
      <c r="C67" s="9" t="s">
        <v>23</v>
      </c>
      <c r="D67" s="9" t="s">
        <v>35</v>
      </c>
      <c r="E67" s="9" t="s">
        <v>16</v>
      </c>
      <c r="F67" s="9">
        <v>620</v>
      </c>
    </row>
    <row r="68" spans="1:6" x14ac:dyDescent="0.3">
      <c r="A68" s="10">
        <v>43814</v>
      </c>
      <c r="B68" s="9" t="s">
        <v>108</v>
      </c>
      <c r="C68" s="9" t="s">
        <v>25</v>
      </c>
      <c r="D68" s="9" t="s">
        <v>35</v>
      </c>
      <c r="E68" s="9" t="s">
        <v>16</v>
      </c>
      <c r="F68" s="9">
        <v>100</v>
      </c>
    </row>
    <row r="69" spans="1:6" x14ac:dyDescent="0.3">
      <c r="A69" s="10">
        <v>43813</v>
      </c>
      <c r="B69" s="9" t="s">
        <v>109</v>
      </c>
      <c r="C69" s="9" t="s">
        <v>27</v>
      </c>
      <c r="D69" s="9" t="s">
        <v>19</v>
      </c>
      <c r="E69" s="9" t="s">
        <v>12</v>
      </c>
      <c r="F69" s="9">
        <v>68</v>
      </c>
    </row>
    <row r="70" spans="1:6" x14ac:dyDescent="0.3">
      <c r="A70" s="10">
        <v>43808</v>
      </c>
      <c r="B70" s="9" t="s">
        <v>110</v>
      </c>
      <c r="C70" s="9" t="s">
        <v>29</v>
      </c>
      <c r="D70" s="9" t="s">
        <v>19</v>
      </c>
      <c r="E70" s="9" t="s">
        <v>12</v>
      </c>
      <c r="F70" s="9">
        <v>100</v>
      </c>
    </row>
    <row r="71" spans="1:6" x14ac:dyDescent="0.3">
      <c r="A71" s="10">
        <v>43804</v>
      </c>
      <c r="B71" s="9" t="s">
        <v>111</v>
      </c>
      <c r="C71" s="9" t="s">
        <v>32</v>
      </c>
      <c r="D71" s="9" t="s">
        <v>19</v>
      </c>
      <c r="E71" s="9" t="s">
        <v>12</v>
      </c>
      <c r="F71" s="9">
        <v>800</v>
      </c>
    </row>
    <row r="72" spans="1:6" x14ac:dyDescent="0.3">
      <c r="A72" s="10">
        <v>43804</v>
      </c>
      <c r="B72" s="9" t="s">
        <v>112</v>
      </c>
      <c r="C72" s="9" t="s">
        <v>34</v>
      </c>
      <c r="D72" s="9" t="s">
        <v>46</v>
      </c>
      <c r="E72" s="9" t="s">
        <v>16</v>
      </c>
      <c r="F72" s="9">
        <v>196</v>
      </c>
    </row>
    <row r="73" spans="1:6" x14ac:dyDescent="0.3">
      <c r="A73" s="10">
        <v>43802</v>
      </c>
      <c r="B73" s="9" t="s">
        <v>113</v>
      </c>
      <c r="C73" s="9" t="s">
        <v>37</v>
      </c>
      <c r="D73" s="9" t="s">
        <v>19</v>
      </c>
      <c r="E73" s="9" t="s">
        <v>12</v>
      </c>
      <c r="F73" s="9">
        <v>100</v>
      </c>
    </row>
    <row r="74" spans="1:6" x14ac:dyDescent="0.3">
      <c r="A74" s="10">
        <v>43794</v>
      </c>
      <c r="B74" s="9" t="s">
        <v>114</v>
      </c>
      <c r="C74" s="9" t="s">
        <v>23</v>
      </c>
      <c r="D74" s="9" t="s">
        <v>35</v>
      </c>
      <c r="E74" s="9" t="s">
        <v>16</v>
      </c>
      <c r="F74" s="9">
        <v>620</v>
      </c>
    </row>
    <row r="75" spans="1:6" x14ac:dyDescent="0.3">
      <c r="A75" s="10">
        <v>43790</v>
      </c>
      <c r="B75" s="9" t="s">
        <v>115</v>
      </c>
      <c r="C75" s="9" t="s">
        <v>25</v>
      </c>
      <c r="D75" s="9" t="s">
        <v>35</v>
      </c>
      <c r="E75" s="9" t="s">
        <v>16</v>
      </c>
      <c r="F75" s="9">
        <v>100</v>
      </c>
    </row>
    <row r="76" spans="1:6" x14ac:dyDescent="0.3">
      <c r="A76" s="10">
        <v>43784</v>
      </c>
      <c r="B76" s="9" t="s">
        <v>116</v>
      </c>
      <c r="C76" s="9" t="s">
        <v>27</v>
      </c>
      <c r="D76" s="9" t="s">
        <v>19</v>
      </c>
      <c r="E76" s="9" t="s">
        <v>12</v>
      </c>
      <c r="F76" s="9">
        <v>68</v>
      </c>
    </row>
    <row r="77" spans="1:6" x14ac:dyDescent="0.3">
      <c r="A77" s="10">
        <v>43783</v>
      </c>
      <c r="B77" s="9" t="s">
        <v>117</v>
      </c>
      <c r="C77" s="9" t="s">
        <v>29</v>
      </c>
      <c r="D77" s="9" t="s">
        <v>19</v>
      </c>
      <c r="E77" s="9" t="s">
        <v>12</v>
      </c>
      <c r="F77" s="9">
        <v>100</v>
      </c>
    </row>
    <row r="78" spans="1:6" x14ac:dyDescent="0.3">
      <c r="A78" s="10">
        <v>43777</v>
      </c>
      <c r="B78" s="9" t="s">
        <v>118</v>
      </c>
      <c r="C78" s="9" t="s">
        <v>32</v>
      </c>
      <c r="D78" s="9" t="s">
        <v>19</v>
      </c>
      <c r="E78" s="9" t="s">
        <v>12</v>
      </c>
      <c r="F78" s="9">
        <v>800</v>
      </c>
    </row>
    <row r="79" spans="1:6" x14ac:dyDescent="0.3">
      <c r="A79" s="10">
        <v>43770</v>
      </c>
      <c r="B79" s="9" t="s">
        <v>119</v>
      </c>
      <c r="C79" s="9" t="s">
        <v>34</v>
      </c>
      <c r="D79" s="9" t="s">
        <v>120</v>
      </c>
      <c r="E79" s="9" t="s">
        <v>16</v>
      </c>
      <c r="F79" s="9">
        <v>196</v>
      </c>
    </row>
    <row r="80" spans="1:6" x14ac:dyDescent="0.3">
      <c r="A80" s="10">
        <v>43758</v>
      </c>
      <c r="B80" s="9" t="s">
        <v>121</v>
      </c>
      <c r="C80" s="9" t="s">
        <v>37</v>
      </c>
      <c r="D80" s="9" t="s">
        <v>11</v>
      </c>
      <c r="E80" s="9" t="s">
        <v>12</v>
      </c>
      <c r="F80" s="9">
        <v>100</v>
      </c>
    </row>
    <row r="81" spans="1:6" x14ac:dyDescent="0.3">
      <c r="A81" s="10">
        <v>43758</v>
      </c>
      <c r="B81" s="9" t="s">
        <v>122</v>
      </c>
      <c r="C81" s="9" t="s">
        <v>37</v>
      </c>
      <c r="D81" s="9" t="s">
        <v>120</v>
      </c>
      <c r="E81" s="9" t="s">
        <v>16</v>
      </c>
      <c r="F81" s="9">
        <v>35</v>
      </c>
    </row>
    <row r="82" spans="1:6" x14ac:dyDescent="0.3">
      <c r="A82" s="10">
        <v>43738</v>
      </c>
      <c r="B82" s="9" t="s">
        <v>123</v>
      </c>
      <c r="C82" s="9" t="s">
        <v>39</v>
      </c>
      <c r="D82" s="9" t="s">
        <v>11</v>
      </c>
      <c r="E82" s="9" t="s">
        <v>12</v>
      </c>
      <c r="F82" s="9">
        <v>85</v>
      </c>
    </row>
    <row r="83" spans="1:6" x14ac:dyDescent="0.3">
      <c r="A83" s="10">
        <v>43738</v>
      </c>
      <c r="B83" s="9" t="s">
        <v>124</v>
      </c>
      <c r="C83" s="9" t="s">
        <v>41</v>
      </c>
      <c r="D83" s="9" t="s">
        <v>120</v>
      </c>
      <c r="E83" s="9" t="s">
        <v>16</v>
      </c>
      <c r="F83" s="9">
        <v>100</v>
      </c>
    </row>
    <row r="84" spans="1:6" x14ac:dyDescent="0.3">
      <c r="A84" s="10">
        <v>43738</v>
      </c>
      <c r="B84" s="9" t="s">
        <v>125</v>
      </c>
      <c r="C84" s="9" t="s">
        <v>43</v>
      </c>
      <c r="D84" s="9" t="s">
        <v>11</v>
      </c>
      <c r="E84" s="9" t="s">
        <v>12</v>
      </c>
      <c r="F84" s="9">
        <v>74</v>
      </c>
    </row>
    <row r="85" spans="1:6" x14ac:dyDescent="0.3">
      <c r="A85" s="10">
        <v>43737</v>
      </c>
      <c r="B85" s="9" t="s">
        <v>126</v>
      </c>
      <c r="C85" s="9" t="s">
        <v>45</v>
      </c>
      <c r="D85" s="9" t="s">
        <v>120</v>
      </c>
      <c r="E85" s="9" t="s">
        <v>16</v>
      </c>
      <c r="F85" s="9">
        <v>65</v>
      </c>
    </row>
    <row r="86" spans="1:6" x14ac:dyDescent="0.3">
      <c r="A86" s="10">
        <v>43735</v>
      </c>
      <c r="B86" s="9" t="s">
        <v>127</v>
      </c>
      <c r="C86" s="9" t="s">
        <v>48</v>
      </c>
      <c r="D86" s="9" t="s">
        <v>120</v>
      </c>
      <c r="E86" s="9" t="s">
        <v>16</v>
      </c>
      <c r="F86" s="9">
        <v>30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Module1.Go_To_Summary">
                <anchor moveWithCells="1" sizeWithCells="1">
                  <from>
                    <xdr:col>9</xdr:col>
                    <xdr:colOff>487680</xdr:colOff>
                    <xdr:row>24</xdr:row>
                    <xdr:rowOff>7620</xdr:rowOff>
                  </from>
                  <to>
                    <xdr:col>9</xdr:col>
                    <xdr:colOff>2987040</xdr:colOff>
                    <xdr:row>27</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C18E8-5ABD-1246-8116-5CBDEAE56FEB}">
  <sheetPr codeName="Sheet4"/>
  <dimension ref="A1:F37"/>
  <sheetViews>
    <sheetView topLeftCell="A3" workbookViewId="0">
      <selection activeCell="E18" sqref="E18"/>
    </sheetView>
  </sheetViews>
  <sheetFormatPr defaultColWidth="11.19921875" defaultRowHeight="15.6" x14ac:dyDescent="0.3"/>
  <cols>
    <col min="1" max="1" width="24" customWidth="1"/>
    <col min="2" max="2" width="62.5" bestFit="1" customWidth="1"/>
    <col min="3" max="3" width="16.3984375" bestFit="1" customWidth="1"/>
    <col min="4" max="4" width="23.5" customWidth="1"/>
    <col min="5" max="5" width="35.296875" customWidth="1"/>
    <col min="6" max="6" width="26.296875" customWidth="1"/>
    <col min="7" max="7" width="19.796875" customWidth="1"/>
    <col min="8" max="8" width="20.796875" customWidth="1"/>
  </cols>
  <sheetData>
    <row r="1" spans="1:6" ht="33.6" x14ac:dyDescent="0.65">
      <c r="A1" s="51"/>
      <c r="B1" s="51" t="s">
        <v>185</v>
      </c>
      <c r="C1" s="51"/>
    </row>
    <row r="5" spans="1:6" ht="15.6" customHeight="1" x14ac:dyDescent="0.3">
      <c r="A5" t="s">
        <v>186</v>
      </c>
      <c r="B5" t="s">
        <v>187</v>
      </c>
      <c r="C5" t="s">
        <v>2</v>
      </c>
      <c r="D5" t="s">
        <v>3</v>
      </c>
      <c r="E5" s="2" t="s">
        <v>188</v>
      </c>
      <c r="F5" t="s">
        <v>4</v>
      </c>
    </row>
    <row r="6" spans="1:6" ht="15.6" customHeight="1" x14ac:dyDescent="0.3">
      <c r="A6">
        <v>1</v>
      </c>
      <c r="B6" t="s">
        <v>9</v>
      </c>
      <c r="C6" t="s">
        <v>10</v>
      </c>
      <c r="D6" t="s">
        <v>189</v>
      </c>
      <c r="E6" t="s">
        <v>190</v>
      </c>
      <c r="F6" t="s">
        <v>191</v>
      </c>
    </row>
    <row r="7" spans="1:6" ht="15.6" customHeight="1" x14ac:dyDescent="0.3">
      <c r="B7" s="52"/>
    </row>
    <row r="8" spans="1:6" ht="15.6" customHeight="1" x14ac:dyDescent="0.3">
      <c r="A8" s="52"/>
    </row>
    <row r="9" spans="1:6" ht="15.6" customHeight="1" x14ac:dyDescent="0.3">
      <c r="A9" s="52"/>
    </row>
    <row r="10" spans="1:6" ht="33.6" x14ac:dyDescent="0.65">
      <c r="A10" s="53"/>
      <c r="B10" s="51" t="s">
        <v>192</v>
      </c>
      <c r="C10" s="51"/>
      <c r="D10" s="51"/>
      <c r="E10" s="51"/>
    </row>
    <row r="11" spans="1:6" ht="15.6" customHeight="1" x14ac:dyDescent="0.3">
      <c r="A11" s="54"/>
      <c r="B11" s="55"/>
      <c r="C11" s="55"/>
      <c r="D11" s="55"/>
      <c r="E11" s="55"/>
    </row>
    <row r="12" spans="1:6" ht="15.6" customHeight="1" x14ac:dyDescent="0.3">
      <c r="A12" s="55"/>
      <c r="B12" s="54"/>
      <c r="C12" s="55"/>
      <c r="D12" s="55"/>
      <c r="E12" s="55"/>
    </row>
    <row r="13" spans="1:6" ht="31.2" customHeight="1" x14ac:dyDescent="0.6">
      <c r="A13" s="55"/>
      <c r="B13" s="56" t="s">
        <v>186</v>
      </c>
      <c r="C13" s="58">
        <v>44064</v>
      </c>
      <c r="D13" s="55"/>
      <c r="E13" s="55"/>
    </row>
    <row r="14" spans="1:6" x14ac:dyDescent="0.3">
      <c r="A14" s="55"/>
      <c r="B14" s="55"/>
      <c r="C14" s="55"/>
      <c r="D14" s="55"/>
      <c r="E14" s="55"/>
    </row>
    <row r="15" spans="1:6" ht="31.2" customHeight="1" x14ac:dyDescent="0.6">
      <c r="A15" s="55"/>
      <c r="B15" s="56" t="s">
        <v>187</v>
      </c>
      <c r="C15" s="59" t="s">
        <v>127</v>
      </c>
      <c r="D15" s="55"/>
      <c r="E15" s="55"/>
    </row>
    <row r="16" spans="1:6" x14ac:dyDescent="0.3">
      <c r="A16" s="55"/>
      <c r="B16" s="55"/>
      <c r="C16" s="55"/>
      <c r="D16" s="55"/>
      <c r="E16" s="55"/>
    </row>
    <row r="17" spans="1:5" x14ac:dyDescent="0.3">
      <c r="A17" s="55"/>
      <c r="B17" s="55"/>
      <c r="C17" s="55"/>
      <c r="D17" s="55"/>
      <c r="E17" s="55"/>
    </row>
    <row r="18" spans="1:5" ht="31.2" customHeight="1" x14ac:dyDescent="0.6">
      <c r="A18" s="55"/>
      <c r="B18" s="56" t="s">
        <v>2</v>
      </c>
      <c r="C18" s="60" t="s">
        <v>54</v>
      </c>
      <c r="D18" s="55"/>
      <c r="E18" s="55"/>
    </row>
    <row r="19" spans="1:5" x14ac:dyDescent="0.3">
      <c r="A19" s="55"/>
      <c r="B19" s="55"/>
      <c r="C19" s="55"/>
      <c r="D19" s="55"/>
      <c r="E19" s="55"/>
    </row>
    <row r="20" spans="1:5" x14ac:dyDescent="0.3">
      <c r="A20" s="55"/>
      <c r="B20" s="55"/>
      <c r="C20" s="55"/>
      <c r="D20" s="55"/>
      <c r="E20" s="55"/>
    </row>
    <row r="21" spans="1:5" ht="31.2" customHeight="1" x14ac:dyDescent="0.6">
      <c r="A21" s="55"/>
      <c r="B21" s="56" t="s">
        <v>3</v>
      </c>
      <c r="C21" s="59" t="str">
        <f>VLOOKUP(C18,Product_List[],6,FALSE)</f>
        <v>Face</v>
      </c>
      <c r="D21" s="55" t="s">
        <v>195</v>
      </c>
      <c r="E21" s="55"/>
    </row>
    <row r="22" spans="1:5" x14ac:dyDescent="0.3">
      <c r="A22" s="55"/>
      <c r="B22" s="55"/>
      <c r="C22" s="55"/>
      <c r="D22" s="55"/>
      <c r="E22" s="55"/>
    </row>
    <row r="23" spans="1:5" x14ac:dyDescent="0.3">
      <c r="A23" s="55"/>
      <c r="B23" s="55"/>
      <c r="C23" s="55"/>
      <c r="D23" s="55"/>
      <c r="E23" s="55"/>
    </row>
    <row r="24" spans="1:5" x14ac:dyDescent="0.3">
      <c r="A24" s="55"/>
      <c r="B24" s="55"/>
      <c r="C24" s="55"/>
      <c r="D24" s="55"/>
      <c r="E24" s="55"/>
    </row>
    <row r="25" spans="1:5" ht="31.2" customHeight="1" x14ac:dyDescent="0.6">
      <c r="A25" s="55"/>
      <c r="B25" s="56" t="s">
        <v>188</v>
      </c>
      <c r="C25" s="57" t="s">
        <v>11</v>
      </c>
      <c r="D25" s="55"/>
      <c r="E25" s="55"/>
    </row>
    <row r="26" spans="1:5" x14ac:dyDescent="0.3">
      <c r="A26" s="55"/>
      <c r="B26" s="55"/>
      <c r="C26" s="55"/>
      <c r="D26" s="55"/>
      <c r="E26" s="55"/>
    </row>
    <row r="27" spans="1:5" x14ac:dyDescent="0.3">
      <c r="A27" s="55"/>
      <c r="B27" s="55"/>
      <c r="C27" s="55"/>
      <c r="D27" s="55"/>
      <c r="E27" s="55"/>
    </row>
    <row r="28" spans="1:5" x14ac:dyDescent="0.3">
      <c r="A28" s="55"/>
      <c r="B28" s="55"/>
      <c r="C28" s="55"/>
      <c r="D28" s="55"/>
      <c r="E28" s="55"/>
    </row>
    <row r="29" spans="1:5" ht="31.2" customHeight="1" x14ac:dyDescent="0.6">
      <c r="A29" s="55"/>
      <c r="B29" s="56" t="s">
        <v>4</v>
      </c>
      <c r="C29" s="61" t="str">
        <f>VLOOKUP(C25,suppliers___clients__1[],2,FALSE)</f>
        <v>Internationl</v>
      </c>
      <c r="D29" s="55" t="s">
        <v>196</v>
      </c>
      <c r="E29" s="55"/>
    </row>
    <row r="30" spans="1:5" x14ac:dyDescent="0.3">
      <c r="A30" s="55"/>
      <c r="B30" s="55"/>
      <c r="C30" s="55"/>
      <c r="D30" s="55"/>
      <c r="E30" s="55"/>
    </row>
    <row r="31" spans="1:5" x14ac:dyDescent="0.3">
      <c r="A31" s="55"/>
      <c r="B31" s="55"/>
      <c r="C31" s="55"/>
      <c r="D31" s="55"/>
      <c r="E31" s="55"/>
    </row>
    <row r="32" spans="1:5" ht="31.2" customHeight="1" x14ac:dyDescent="0.6">
      <c r="A32" s="55"/>
      <c r="B32" s="56" t="s">
        <v>5</v>
      </c>
      <c r="C32" s="61" t="s">
        <v>12</v>
      </c>
      <c r="D32" s="55"/>
      <c r="E32" s="55"/>
    </row>
    <row r="33" spans="1:5" x14ac:dyDescent="0.3">
      <c r="A33" s="55"/>
      <c r="B33" s="55"/>
      <c r="C33" s="55"/>
      <c r="D33" s="55"/>
      <c r="E33" s="55"/>
    </row>
    <row r="34" spans="1:5" x14ac:dyDescent="0.3">
      <c r="A34" s="55"/>
      <c r="B34" s="55"/>
      <c r="C34" s="55"/>
      <c r="D34" s="55"/>
      <c r="E34" s="55"/>
    </row>
    <row r="35" spans="1:5" ht="31.2" customHeight="1" x14ac:dyDescent="0.6">
      <c r="A35" s="55"/>
      <c r="B35" s="56" t="s">
        <v>193</v>
      </c>
      <c r="C35" s="59">
        <v>64</v>
      </c>
      <c r="D35" s="55"/>
      <c r="E35" s="55"/>
    </row>
    <row r="36" spans="1:5" x14ac:dyDescent="0.3">
      <c r="A36" s="55"/>
      <c r="B36" s="55"/>
      <c r="C36" s="55"/>
      <c r="D36" s="55"/>
      <c r="E36" s="55"/>
    </row>
    <row r="37" spans="1:5" x14ac:dyDescent="0.3">
      <c r="A37" s="55"/>
      <c r="B37" s="55"/>
      <c r="C37" s="55"/>
      <c r="D37" s="55"/>
      <c r="E37" s="55"/>
    </row>
  </sheetData>
  <dataValidations count="1">
    <dataValidation type="custom" operator="greaterThanOrEqual" allowBlank="1" showInputMessage="1" showErrorMessage="1" errorTitle="Number only" error="please, input only number ! " sqref="C35" xr:uid="{3CE747BD-0119-4524-85C7-8FDC0FE64E5B}">
      <formula1>ISNUMBER(C35)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Module1.Go_To_Summary">
                <anchor moveWithCells="1" sizeWithCells="1">
                  <from>
                    <xdr:col>12</xdr:col>
                    <xdr:colOff>777240</xdr:colOff>
                    <xdr:row>24</xdr:row>
                    <xdr:rowOff>7620</xdr:rowOff>
                  </from>
                  <to>
                    <xdr:col>15</xdr:col>
                    <xdr:colOff>716280</xdr:colOff>
                    <xdr:row>26</xdr:row>
                    <xdr:rowOff>114300</xdr:rowOff>
                  </to>
                </anchor>
              </controlPr>
            </control>
          </mc:Choice>
        </mc:AlternateContent>
        <mc:AlternateContent xmlns:mc="http://schemas.openxmlformats.org/markup-compatibility/2006">
          <mc:Choice Requires="x14">
            <control shapeId="6150" r:id="rId4" name="Button 6">
              <controlPr defaultSize="0" print="0" autoFill="0" autoPict="0" macro="[0]!Go_To_Operations_Database">
                <anchor moveWithCells="1" sizeWithCells="1">
                  <from>
                    <xdr:col>20</xdr:col>
                    <xdr:colOff>274320</xdr:colOff>
                    <xdr:row>23</xdr:row>
                    <xdr:rowOff>144780</xdr:rowOff>
                  </from>
                  <to>
                    <xdr:col>22</xdr:col>
                    <xdr:colOff>556260</xdr:colOff>
                    <xdr:row>25</xdr:row>
                    <xdr:rowOff>121920</xdr:rowOff>
                  </to>
                </anchor>
              </controlPr>
            </control>
          </mc:Choice>
        </mc:AlternateContent>
        <mc:AlternateContent xmlns:mc="http://schemas.openxmlformats.org/markup-compatibility/2006">
          <mc:Choice Requires="x14">
            <control shapeId="6152" r:id="rId5" name="Button 8">
              <controlPr defaultSize="0" print="0" autoFill="0" autoPict="0" macro="[0]!input_into_data_entry_form">
                <anchor moveWithCells="1" sizeWithCells="1">
                  <from>
                    <xdr:col>3</xdr:col>
                    <xdr:colOff>1661160</xdr:colOff>
                    <xdr:row>31</xdr:row>
                    <xdr:rowOff>83820</xdr:rowOff>
                  </from>
                  <to>
                    <xdr:col>4</xdr:col>
                    <xdr:colOff>2034540</xdr:colOff>
                    <xdr:row>35</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2585FA97-85A3-484B-8C43-38A206A5FCF2}">
          <x14:formula1>
            <xm:f>Products_List!$A$2:$A$21</xm:f>
          </x14:formula1>
          <xm:sqref>C18</xm:sqref>
        </x14:dataValidation>
        <x14:dataValidation type="list" allowBlank="1" showInputMessage="1" showErrorMessage="1" xr:uid="{A408999D-9E61-4601-9504-7F0A702F8CA1}">
          <x14:formula1>
            <xm:f>Partners!$A$2:$A$15</xm:f>
          </x14:formula1>
          <xm:sqref>C25</xm:sqref>
        </x14:dataValidation>
        <x14:dataValidation type="list" allowBlank="1" showInputMessage="1" showErrorMessage="1" xr:uid="{7027B8F1-25B2-43E0-A357-2DF7F3A8B65C}">
          <x14:formula1>
            <xm:f>Operations_Database!$G$32:$G$33</xm:f>
          </x14:formula1>
          <xm:sqref>C32</xm:sqref>
        </x14:dataValidation>
        <x14:dataValidation type="list" allowBlank="1" showDropDown="1" showInputMessage="1" showErrorMessage="1" xr:uid="{9C9E6230-4B79-4616-8F0F-A5AE567C65CF}">
          <x14:formula1>
            <xm:f>Operations_Database!$A$2:$A$84</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2E7B9-E866-A14B-8900-D4834CCED785}">
  <sheetPr codeName="Sheet5"/>
  <dimension ref="A1:H21"/>
  <sheetViews>
    <sheetView topLeftCell="F1" workbookViewId="0">
      <selection activeCell="B25" sqref="B25"/>
    </sheetView>
  </sheetViews>
  <sheetFormatPr defaultColWidth="11.19921875" defaultRowHeight="15.6" x14ac:dyDescent="0.3"/>
  <cols>
    <col min="1" max="1" width="18.09765625" customWidth="1"/>
    <col min="2" max="2" width="13.59765625" customWidth="1"/>
    <col min="3" max="3" width="13.09765625" customWidth="1"/>
    <col min="4" max="4" width="12.09765625" customWidth="1"/>
    <col min="5" max="5" width="76.5" customWidth="1"/>
    <col min="7" max="7" width="22.69921875" customWidth="1"/>
    <col min="8" max="8" width="18" customWidth="1"/>
  </cols>
  <sheetData>
    <row r="1" spans="1:8" x14ac:dyDescent="0.3">
      <c r="A1" s="13" t="s">
        <v>2</v>
      </c>
      <c r="B1" s="14" t="s">
        <v>128</v>
      </c>
      <c r="C1" s="14" t="s">
        <v>129</v>
      </c>
      <c r="D1" s="14" t="s">
        <v>130</v>
      </c>
      <c r="E1" s="14" t="s">
        <v>136</v>
      </c>
      <c r="F1" s="14" t="s">
        <v>3</v>
      </c>
      <c r="G1" s="14" t="s">
        <v>131</v>
      </c>
      <c r="H1" s="15" t="s">
        <v>132</v>
      </c>
    </row>
    <row r="2" spans="1:8" x14ac:dyDescent="0.3">
      <c r="A2" s="11" t="s">
        <v>10</v>
      </c>
      <c r="B2" s="9">
        <v>15000</v>
      </c>
      <c r="C2" s="9">
        <v>5000</v>
      </c>
      <c r="D2" s="9">
        <v>6500</v>
      </c>
      <c r="E2" s="3">
        <f>Product_List[[#This Row],[Initial_stocks]] + SUMIFS(data_transaction[[ Transaction Quantity ]],data_transaction[Product_reference],Product_List[[#This Row],[Product_reference]],data_transaction[Transaction Type],"Purchase") - SUMIFS(data_transaction[[ Transaction Quantity ]],data_transaction[Transaction Type],"Sale")</f>
        <v>10429</v>
      </c>
      <c r="F2" s="9" t="s">
        <v>133</v>
      </c>
      <c r="G2" s="9">
        <v>12</v>
      </c>
      <c r="H2" s="12">
        <v>24</v>
      </c>
    </row>
    <row r="3" spans="1:8" x14ac:dyDescent="0.3">
      <c r="A3" s="11" t="s">
        <v>14</v>
      </c>
      <c r="B3" s="9">
        <v>16000</v>
      </c>
      <c r="C3" s="9">
        <v>4000</v>
      </c>
      <c r="D3" s="9">
        <v>5500</v>
      </c>
      <c r="E3"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11309</v>
      </c>
      <c r="F3" s="9" t="s">
        <v>134</v>
      </c>
      <c r="G3" s="9">
        <v>11</v>
      </c>
      <c r="H3" s="12">
        <v>19</v>
      </c>
    </row>
    <row r="4" spans="1:8" x14ac:dyDescent="0.3">
      <c r="A4" s="11" t="s">
        <v>18</v>
      </c>
      <c r="B4" s="9">
        <v>13000</v>
      </c>
      <c r="C4" s="9">
        <v>3000</v>
      </c>
      <c r="D4" s="9">
        <v>4500</v>
      </c>
      <c r="E4"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8329</v>
      </c>
      <c r="F4" s="9" t="s">
        <v>133</v>
      </c>
      <c r="G4" s="9">
        <v>10</v>
      </c>
      <c r="H4" s="12">
        <v>20</v>
      </c>
    </row>
    <row r="5" spans="1:8" x14ac:dyDescent="0.3">
      <c r="A5" s="11" t="s">
        <v>21</v>
      </c>
      <c r="B5" s="9">
        <v>14000</v>
      </c>
      <c r="C5" s="9">
        <v>3500</v>
      </c>
      <c r="D5" s="9">
        <v>5500</v>
      </c>
      <c r="E5"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9396</v>
      </c>
      <c r="F5" s="9" t="s">
        <v>134</v>
      </c>
      <c r="G5" s="9">
        <v>42</v>
      </c>
      <c r="H5" s="12">
        <v>70</v>
      </c>
    </row>
    <row r="6" spans="1:8" x14ac:dyDescent="0.3">
      <c r="A6" s="11" t="s">
        <v>23</v>
      </c>
      <c r="B6" s="9">
        <v>16000</v>
      </c>
      <c r="C6" s="9">
        <v>4300</v>
      </c>
      <c r="D6" s="9">
        <v>6500</v>
      </c>
      <c r="E6"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11409</v>
      </c>
      <c r="F6" s="9" t="s">
        <v>135</v>
      </c>
      <c r="G6" s="9">
        <v>21</v>
      </c>
      <c r="H6" s="12">
        <v>40</v>
      </c>
    </row>
    <row r="7" spans="1:8" x14ac:dyDescent="0.3">
      <c r="A7" s="11" t="s">
        <v>25</v>
      </c>
      <c r="B7" s="9">
        <v>12000</v>
      </c>
      <c r="C7" s="9">
        <v>1500</v>
      </c>
      <c r="D7" s="9">
        <v>3500</v>
      </c>
      <c r="E7"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7447</v>
      </c>
      <c r="F7" s="9" t="s">
        <v>135</v>
      </c>
      <c r="G7" s="9">
        <v>19</v>
      </c>
      <c r="H7" s="12">
        <v>22</v>
      </c>
    </row>
    <row r="8" spans="1:8" x14ac:dyDescent="0.3">
      <c r="A8" s="11" t="s">
        <v>27</v>
      </c>
      <c r="B8" s="9">
        <v>12500</v>
      </c>
      <c r="C8" s="9">
        <v>2400</v>
      </c>
      <c r="D8" s="9">
        <v>3500</v>
      </c>
      <c r="E8"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8213</v>
      </c>
      <c r="F8" s="9" t="s">
        <v>135</v>
      </c>
      <c r="G8" s="9">
        <v>10</v>
      </c>
      <c r="H8" s="12">
        <v>31</v>
      </c>
    </row>
    <row r="9" spans="1:8" x14ac:dyDescent="0.3">
      <c r="A9" s="11" t="s">
        <v>29</v>
      </c>
      <c r="B9" s="9">
        <v>12000</v>
      </c>
      <c r="C9" s="9">
        <v>3100</v>
      </c>
      <c r="D9" s="9">
        <v>4500</v>
      </c>
      <c r="E9"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7715</v>
      </c>
      <c r="F9" s="9" t="s">
        <v>133</v>
      </c>
      <c r="G9" s="9">
        <v>7</v>
      </c>
      <c r="H9" s="12">
        <v>9</v>
      </c>
    </row>
    <row r="10" spans="1:8" x14ac:dyDescent="0.3">
      <c r="A10" s="11" t="s">
        <v>32</v>
      </c>
      <c r="B10" s="9">
        <v>13000</v>
      </c>
      <c r="C10" s="9">
        <v>2400</v>
      </c>
      <c r="D10" s="9">
        <v>3500</v>
      </c>
      <c r="E10"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11034</v>
      </c>
      <c r="F10" s="9" t="s">
        <v>133</v>
      </c>
      <c r="G10" s="9">
        <v>5.5</v>
      </c>
      <c r="H10" s="12">
        <v>12</v>
      </c>
    </row>
    <row r="11" spans="1:8" x14ac:dyDescent="0.3">
      <c r="A11" s="11" t="s">
        <v>34</v>
      </c>
      <c r="B11" s="9">
        <v>15000</v>
      </c>
      <c r="C11" s="9">
        <v>4500</v>
      </c>
      <c r="D11" s="9">
        <v>5500</v>
      </c>
      <c r="E11"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10309</v>
      </c>
      <c r="F11" s="9" t="s">
        <v>133</v>
      </c>
      <c r="G11" s="9">
        <v>12</v>
      </c>
      <c r="H11" s="12">
        <v>19</v>
      </c>
    </row>
    <row r="12" spans="1:8" x14ac:dyDescent="0.3">
      <c r="A12" s="11" t="s">
        <v>37</v>
      </c>
      <c r="B12" s="9">
        <v>16000</v>
      </c>
      <c r="C12" s="9">
        <v>2500</v>
      </c>
      <c r="D12" s="9">
        <v>2600</v>
      </c>
      <c r="E12"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11703</v>
      </c>
      <c r="F12" s="9" t="s">
        <v>134</v>
      </c>
      <c r="G12" s="9">
        <v>11</v>
      </c>
      <c r="H12" s="12">
        <v>21</v>
      </c>
    </row>
    <row r="13" spans="1:8" x14ac:dyDescent="0.3">
      <c r="A13" s="11" t="s">
        <v>39</v>
      </c>
      <c r="B13" s="9">
        <v>13000</v>
      </c>
      <c r="C13" s="9">
        <v>1000</v>
      </c>
      <c r="D13" s="9">
        <v>1500</v>
      </c>
      <c r="E13"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8564</v>
      </c>
      <c r="F13" s="9" t="s">
        <v>134</v>
      </c>
      <c r="G13" s="9">
        <v>8</v>
      </c>
      <c r="H13" s="12">
        <v>10</v>
      </c>
    </row>
    <row r="14" spans="1:8" x14ac:dyDescent="0.3">
      <c r="A14" s="11" t="s">
        <v>41</v>
      </c>
      <c r="B14" s="9">
        <v>14000</v>
      </c>
      <c r="C14" s="9">
        <v>4000</v>
      </c>
      <c r="D14" s="9">
        <v>4500</v>
      </c>
      <c r="E14"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9309</v>
      </c>
      <c r="F14" s="9" t="s">
        <v>134</v>
      </c>
      <c r="G14" s="9">
        <v>21</v>
      </c>
      <c r="H14" s="12">
        <v>30</v>
      </c>
    </row>
    <row r="15" spans="1:8" x14ac:dyDescent="0.3">
      <c r="A15" s="11" t="s">
        <v>43</v>
      </c>
      <c r="B15" s="9">
        <v>16000</v>
      </c>
      <c r="C15" s="9">
        <v>4500</v>
      </c>
      <c r="D15" s="9">
        <v>5000</v>
      </c>
      <c r="E15"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11488</v>
      </c>
      <c r="F15" s="9" t="s">
        <v>133</v>
      </c>
      <c r="G15" s="9">
        <v>23</v>
      </c>
      <c r="H15" s="12">
        <v>29</v>
      </c>
    </row>
    <row r="16" spans="1:8" x14ac:dyDescent="0.3">
      <c r="A16" s="11" t="s">
        <v>45</v>
      </c>
      <c r="B16" s="9">
        <v>12000</v>
      </c>
      <c r="C16" s="9">
        <v>3500</v>
      </c>
      <c r="D16" s="9">
        <v>4000</v>
      </c>
      <c r="E16"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7377</v>
      </c>
      <c r="F16" s="9" t="s">
        <v>135</v>
      </c>
      <c r="G16" s="9">
        <v>22</v>
      </c>
      <c r="H16" s="12">
        <v>43</v>
      </c>
    </row>
    <row r="17" spans="1:8" x14ac:dyDescent="0.3">
      <c r="A17" s="11" t="s">
        <v>48</v>
      </c>
      <c r="B17" s="9">
        <v>12500</v>
      </c>
      <c r="C17" s="9">
        <v>2000</v>
      </c>
      <c r="D17" s="9">
        <v>2300</v>
      </c>
      <c r="E17"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7856</v>
      </c>
      <c r="F17" s="9" t="s">
        <v>135</v>
      </c>
      <c r="G17" s="9">
        <v>17</v>
      </c>
      <c r="H17" s="12">
        <v>28</v>
      </c>
    </row>
    <row r="18" spans="1:8" x14ac:dyDescent="0.3">
      <c r="A18" s="11" t="s">
        <v>50</v>
      </c>
      <c r="B18" s="9">
        <v>12000</v>
      </c>
      <c r="C18" s="9">
        <v>900</v>
      </c>
      <c r="D18" s="9">
        <v>1000</v>
      </c>
      <c r="E18"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7394</v>
      </c>
      <c r="F18" s="9" t="s">
        <v>135</v>
      </c>
      <c r="G18" s="9">
        <v>12</v>
      </c>
      <c r="H18" s="12">
        <v>18</v>
      </c>
    </row>
    <row r="19" spans="1:8" x14ac:dyDescent="0.3">
      <c r="A19" s="11" t="s">
        <v>52</v>
      </c>
      <c r="B19" s="9">
        <v>13000</v>
      </c>
      <c r="C19" s="9">
        <v>1000</v>
      </c>
      <c r="D19" s="9">
        <v>500</v>
      </c>
      <c r="E19"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8357</v>
      </c>
      <c r="F19" s="9" t="s">
        <v>134</v>
      </c>
      <c r="G19" s="9">
        <v>40</v>
      </c>
      <c r="H19" s="12">
        <v>55</v>
      </c>
    </row>
    <row r="20" spans="1:8" x14ac:dyDescent="0.3">
      <c r="A20" s="11" t="s">
        <v>54</v>
      </c>
      <c r="B20" s="9">
        <v>12000</v>
      </c>
      <c r="C20" s="9">
        <v>2000</v>
      </c>
      <c r="D20" s="9">
        <v>2500</v>
      </c>
      <c r="E20" s="9">
        <f>Product_List[[#This Row],[Initial_stocks]] + SUMIFS(data_transaction[[ Transaction Quantity ]],data_transaction[Product_reference],Product_List[[#This Row],[Product_reference]],data_transaction[Transaction Type],"Purchase") - SUMIFS(data_transaction[[ Transaction Quantity ]],data_transaction[Transaction Type],"Sale")</f>
        <v>7407</v>
      </c>
      <c r="F20" s="9" t="s">
        <v>134</v>
      </c>
      <c r="G20" s="9">
        <v>12</v>
      </c>
      <c r="H20" s="12">
        <v>22</v>
      </c>
    </row>
    <row r="21" spans="1:8" x14ac:dyDescent="0.3">
      <c r="A21" s="16" t="s">
        <v>56</v>
      </c>
      <c r="B21" s="17">
        <v>11500</v>
      </c>
      <c r="C21" s="17">
        <v>600</v>
      </c>
      <c r="D21" s="17">
        <v>1000</v>
      </c>
      <c r="E21" s="17">
        <f>Product_List[[#This Row],[Initial_stocks]] + SUMIFS(data_transaction[[ Transaction Quantity ]],data_transaction[Product_reference],Product_List[[#This Row],[Product_reference]],data_transaction[Transaction Type],"Purchase") - SUMIFS(data_transaction[[ Transaction Quantity ]],data_transaction[Transaction Type],"Sale")</f>
        <v>6814</v>
      </c>
      <c r="F21" s="17" t="s">
        <v>135</v>
      </c>
      <c r="G21" s="17">
        <v>30</v>
      </c>
      <c r="H21" s="18">
        <v>35</v>
      </c>
    </row>
  </sheetData>
  <conditionalFormatting sqref="D1:D21">
    <cfRule type="cellIs" dxfId="17" priority="1" operator="lessThan">
      <formula>1000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Module1.Go_To_Summary">
                <anchor moveWithCells="1" sizeWithCells="1">
                  <from>
                    <xdr:col>17</xdr:col>
                    <xdr:colOff>190500</xdr:colOff>
                    <xdr:row>17</xdr:row>
                    <xdr:rowOff>121920</xdr:rowOff>
                  </from>
                  <to>
                    <xdr:col>20</xdr:col>
                    <xdr:colOff>129540</xdr:colOff>
                    <xdr:row>21</xdr:row>
                    <xdr:rowOff>30480</xdr:rowOff>
                  </to>
                </anchor>
              </controlPr>
            </control>
          </mc:Choice>
        </mc:AlternateContent>
        <mc:AlternateContent xmlns:mc="http://schemas.openxmlformats.org/markup-compatibility/2006">
          <mc:Choice Requires="x14">
            <control shapeId="7170" r:id="rId4" name="Button 2">
              <controlPr defaultSize="0" print="0" autoFill="0" autoPict="0" macro="[0]!Go_To_Operations_Database">
                <anchor moveWithCells="1" sizeWithCells="1">
                  <from>
                    <xdr:col>21</xdr:col>
                    <xdr:colOff>647700</xdr:colOff>
                    <xdr:row>15</xdr:row>
                    <xdr:rowOff>91440</xdr:rowOff>
                  </from>
                  <to>
                    <xdr:col>23</xdr:col>
                    <xdr:colOff>632460</xdr:colOff>
                    <xdr:row>18</xdr:row>
                    <xdr:rowOff>68580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EC86D-66CE-4B68-8E48-C21EBA46EDE4}">
  <sheetPr>
    <outlinePr summaryBelow="0"/>
  </sheetPr>
  <dimension ref="B1:H12"/>
  <sheetViews>
    <sheetView showGridLines="0" workbookViewId="0">
      <selection activeCell="E17" sqref="E17"/>
    </sheetView>
  </sheetViews>
  <sheetFormatPr defaultRowHeight="15.6" outlineLevelRow="1" outlineLevelCol="1" x14ac:dyDescent="0.3"/>
  <cols>
    <col min="3" max="3" width="11.3984375" bestFit="1" customWidth="1"/>
    <col min="4" max="8" width="12.09765625" bestFit="1" customWidth="1" outlineLevel="1"/>
  </cols>
  <sheetData>
    <row r="1" spans="2:8" ht="16.2" thickBot="1" x14ac:dyDescent="0.35"/>
    <row r="2" spans="2:8" ht="18" x14ac:dyDescent="0.35">
      <c r="B2" s="64" t="s">
        <v>204</v>
      </c>
      <c r="C2" s="64"/>
      <c r="D2" s="69"/>
      <c r="E2" s="69"/>
      <c r="F2" s="69"/>
      <c r="G2" s="69"/>
      <c r="H2" s="69"/>
    </row>
    <row r="3" spans="2:8" ht="18" collapsed="1" x14ac:dyDescent="0.35">
      <c r="B3" s="63"/>
      <c r="C3" s="63"/>
      <c r="D3" s="70" t="s">
        <v>206</v>
      </c>
      <c r="E3" s="70" t="s">
        <v>199</v>
      </c>
      <c r="F3" s="70" t="s">
        <v>201</v>
      </c>
      <c r="G3" s="70" t="s">
        <v>202</v>
      </c>
      <c r="H3" s="70" t="s">
        <v>203</v>
      </c>
    </row>
    <row r="4" spans="2:8" ht="30.6" hidden="1" outlineLevel="1" x14ac:dyDescent="0.3">
      <c r="B4" s="66"/>
      <c r="C4" s="66"/>
      <c r="E4" s="72" t="s">
        <v>200</v>
      </c>
      <c r="F4" s="72" t="s">
        <v>200</v>
      </c>
      <c r="G4" s="72" t="s">
        <v>200</v>
      </c>
      <c r="H4" s="72" t="s">
        <v>200</v>
      </c>
    </row>
    <row r="5" spans="2:8" x14ac:dyDescent="0.3">
      <c r="B5" s="67" t="s">
        <v>205</v>
      </c>
      <c r="C5" s="67"/>
      <c r="D5" s="65"/>
      <c r="E5" s="65"/>
      <c r="F5" s="65"/>
      <c r="G5" s="65"/>
      <c r="H5" s="65"/>
    </row>
    <row r="6" spans="2:8" outlineLevel="1" x14ac:dyDescent="0.3">
      <c r="B6" s="66"/>
      <c r="C6" s="66" t="s">
        <v>197</v>
      </c>
      <c r="E6" s="71">
        <v>200</v>
      </c>
      <c r="F6" s="71">
        <v>200</v>
      </c>
      <c r="G6" s="71">
        <v>200</v>
      </c>
      <c r="H6" s="71">
        <v>600</v>
      </c>
    </row>
    <row r="7" spans="2:8" outlineLevel="1" x14ac:dyDescent="0.3">
      <c r="B7" s="66"/>
      <c r="C7" s="66" t="s">
        <v>198</v>
      </c>
      <c r="E7" s="71">
        <v>11</v>
      </c>
      <c r="F7" s="71">
        <v>11</v>
      </c>
      <c r="G7" s="71">
        <v>10</v>
      </c>
      <c r="H7" s="71">
        <v>10.7</v>
      </c>
    </row>
    <row r="8" spans="2:8" x14ac:dyDescent="0.3">
      <c r="B8" s="67" t="s">
        <v>207</v>
      </c>
      <c r="C8" s="67"/>
      <c r="D8" s="65"/>
      <c r="E8" s="65"/>
      <c r="F8" s="65"/>
      <c r="G8" s="65"/>
      <c r="H8" s="65"/>
    </row>
    <row r="9" spans="2:8" ht="16.2" outlineLevel="1" thickBot="1" x14ac:dyDescent="0.35">
      <c r="B9" s="68"/>
      <c r="C9" s="68" t="s">
        <v>211</v>
      </c>
      <c r="D9" s="62">
        <v>6420</v>
      </c>
      <c r="E9" s="62">
        <v>2200</v>
      </c>
      <c r="F9" s="62">
        <v>2200</v>
      </c>
      <c r="G9" s="62">
        <v>2000</v>
      </c>
      <c r="H9" s="62">
        <v>6420</v>
      </c>
    </row>
    <row r="10" spans="2:8" x14ac:dyDescent="0.3">
      <c r="B10" t="s">
        <v>208</v>
      </c>
    </row>
    <row r="11" spans="2:8" x14ac:dyDescent="0.3">
      <c r="B11" t="s">
        <v>209</v>
      </c>
    </row>
    <row r="12" spans="2:8" x14ac:dyDescent="0.3">
      <c r="B12" t="s">
        <v>210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426D9-E6F5-4EA5-A7BF-397CBB5923F4}">
  <dimension ref="B3:P128"/>
  <sheetViews>
    <sheetView topLeftCell="D1" zoomScale="59" workbookViewId="0">
      <selection activeCell="E73" sqref="E73"/>
    </sheetView>
  </sheetViews>
  <sheetFormatPr defaultColWidth="11.19921875" defaultRowHeight="15.6" x14ac:dyDescent="0.3"/>
  <cols>
    <col min="9" max="9" width="14.796875" customWidth="1"/>
    <col min="10" max="10" width="11.296875" bestFit="1" customWidth="1"/>
    <col min="13" max="13" width="13.69921875" bestFit="1" customWidth="1"/>
    <col min="14" max="14" width="13" bestFit="1" customWidth="1"/>
    <col min="15" max="15" width="27.19921875" bestFit="1" customWidth="1"/>
    <col min="16" max="17" width="11.19921875" bestFit="1" customWidth="1"/>
    <col min="18" max="18" width="11" bestFit="1" customWidth="1"/>
    <col min="19" max="20" width="7.296875" bestFit="1" customWidth="1"/>
    <col min="21" max="25" width="8.19921875" bestFit="1" customWidth="1"/>
    <col min="26" max="27" width="7.19921875" bestFit="1" customWidth="1"/>
    <col min="28" max="31" width="8.296875" bestFit="1" customWidth="1"/>
    <col min="32" max="34" width="7.296875" bestFit="1" customWidth="1"/>
    <col min="35" max="35" width="11" bestFit="1" customWidth="1"/>
    <col min="36" max="36" width="13" bestFit="1" customWidth="1"/>
    <col min="37" max="37" width="10.69921875" bestFit="1" customWidth="1"/>
    <col min="38" max="38" width="4.796875" bestFit="1" customWidth="1"/>
    <col min="39" max="39" width="13.19921875" bestFit="1" customWidth="1"/>
    <col min="40" max="40" width="8.19921875" bestFit="1" customWidth="1"/>
    <col min="41" max="41" width="10.796875" bestFit="1" customWidth="1"/>
    <col min="42" max="42" width="11" bestFit="1" customWidth="1"/>
    <col min="43" max="43" width="4.796875" bestFit="1" customWidth="1"/>
    <col min="44" max="44" width="13.5" bestFit="1" customWidth="1"/>
    <col min="45" max="45" width="9.5" bestFit="1" customWidth="1"/>
    <col min="46" max="46" width="5.296875" bestFit="1" customWidth="1"/>
    <col min="47" max="47" width="4.796875" bestFit="1" customWidth="1"/>
    <col min="48" max="48" width="12.19921875" bestFit="1" customWidth="1"/>
    <col min="49" max="49" width="16.69921875" bestFit="1" customWidth="1"/>
    <col min="50" max="50" width="4.796875" bestFit="1" customWidth="1"/>
    <col min="51" max="51" width="19.5" bestFit="1" customWidth="1"/>
    <col min="52" max="52" width="9.796875" bestFit="1" customWidth="1"/>
    <col min="53" max="53" width="5.296875" bestFit="1" customWidth="1"/>
    <col min="54" max="54" width="4.796875" bestFit="1" customWidth="1"/>
    <col min="55" max="55" width="12.296875" bestFit="1" customWidth="1"/>
    <col min="56" max="56" width="11" bestFit="1" customWidth="1"/>
    <col min="57" max="57" width="5.19921875" bestFit="1" customWidth="1"/>
    <col min="58" max="58" width="9.796875" bestFit="1" customWidth="1"/>
    <col min="59" max="59" width="9" bestFit="1" customWidth="1"/>
    <col min="60" max="60" width="10.796875" bestFit="1" customWidth="1"/>
  </cols>
  <sheetData>
    <row r="3" spans="2:10" x14ac:dyDescent="0.3">
      <c r="B3" s="75" t="s">
        <v>0</v>
      </c>
      <c r="C3" s="76" t="s">
        <v>1</v>
      </c>
      <c r="D3" s="76" t="s">
        <v>2</v>
      </c>
      <c r="E3" s="76" t="s">
        <v>3</v>
      </c>
      <c r="F3" s="77" t="s">
        <v>137</v>
      </c>
      <c r="G3" s="76" t="s">
        <v>4</v>
      </c>
      <c r="H3" s="76" t="s">
        <v>5</v>
      </c>
      <c r="I3" s="76" t="s">
        <v>6</v>
      </c>
      <c r="J3" s="76" t="s">
        <v>7</v>
      </c>
    </row>
    <row r="4" spans="2:10" x14ac:dyDescent="0.3">
      <c r="B4" s="78">
        <v>44068</v>
      </c>
      <c r="C4" s="79" t="s">
        <v>9</v>
      </c>
      <c r="D4" s="80" t="s">
        <v>10</v>
      </c>
      <c r="E4" s="79" t="str">
        <f>VLOOKUP(D4,Product_List[],6,FALSE)</f>
        <v xml:space="preserve">Body </v>
      </c>
      <c r="F4" s="81" t="s">
        <v>11</v>
      </c>
      <c r="G4" s="81" t="str">
        <f>VLOOKUP(F4,suppliers___clients__1[],2,FALSE)</f>
        <v>Internationl</v>
      </c>
      <c r="H4" s="81" t="s">
        <v>12</v>
      </c>
      <c r="I4" s="79">
        <v>20</v>
      </c>
      <c r="J4" s="79">
        <f>VLOOKUP(D4,Product_List[],IF(H2="Purchase",7,8),FALSE)</f>
        <v>24</v>
      </c>
    </row>
    <row r="5" spans="2:10" x14ac:dyDescent="0.3">
      <c r="B5" s="82">
        <v>44068</v>
      </c>
      <c r="C5" s="59" t="s">
        <v>13</v>
      </c>
      <c r="D5" s="60" t="s">
        <v>14</v>
      </c>
      <c r="E5" s="79" t="str">
        <f>VLOOKUP(D5,Product_List[],6,FALSE)</f>
        <v>Face</v>
      </c>
      <c r="F5" s="61" t="s">
        <v>15</v>
      </c>
      <c r="G5" s="81" t="str">
        <f>VLOOKUP(F5,suppliers___clients__1[],2,FALSE)</f>
        <v xml:space="preserve">Bordeaux </v>
      </c>
      <c r="H5" s="61" t="s">
        <v>16</v>
      </c>
      <c r="I5" s="59">
        <v>50</v>
      </c>
      <c r="J5" s="79">
        <f>VLOOKUP(D5,Product_List[],IF(H3="Purchase",7,8),FALSE)</f>
        <v>19</v>
      </c>
    </row>
    <row r="6" spans="2:10" x14ac:dyDescent="0.3">
      <c r="B6" s="78">
        <v>44064</v>
      </c>
      <c r="C6" s="79" t="s">
        <v>17</v>
      </c>
      <c r="D6" s="80" t="s">
        <v>18</v>
      </c>
      <c r="E6" s="79" t="str">
        <f>VLOOKUP(D6,Product_List[],6,FALSE)</f>
        <v xml:space="preserve">Body </v>
      </c>
      <c r="F6" s="81" t="s">
        <v>19</v>
      </c>
      <c r="G6" s="81" t="str">
        <f>VLOOKUP(F6,suppliers___clients__1[],2,FALSE)</f>
        <v>Internationl</v>
      </c>
      <c r="H6" s="81" t="s">
        <v>12</v>
      </c>
      <c r="I6" s="79">
        <v>10</v>
      </c>
      <c r="J6" s="79">
        <f>VLOOKUP(D6,Product_List[],IF(H4="Purchase",7,8),FALSE)</f>
        <v>10</v>
      </c>
    </row>
    <row r="7" spans="2:10" x14ac:dyDescent="0.3">
      <c r="B7" s="82">
        <v>44051</v>
      </c>
      <c r="C7" s="59" t="s">
        <v>20</v>
      </c>
      <c r="D7" s="60" t="s">
        <v>21</v>
      </c>
      <c r="E7" s="79" t="str">
        <f>VLOOKUP(D7,Product_List[],6,FALSE)</f>
        <v>Face</v>
      </c>
      <c r="F7" s="61" t="s">
        <v>15</v>
      </c>
      <c r="G7" s="81" t="str">
        <f>VLOOKUP(F7,suppliers___clients__1[],2,FALSE)</f>
        <v xml:space="preserve">Bordeaux </v>
      </c>
      <c r="H7" s="61" t="s">
        <v>16</v>
      </c>
      <c r="I7" s="59">
        <v>10</v>
      </c>
      <c r="J7" s="79">
        <f>VLOOKUP(D7,Product_List[],IF(H5="Purchase",7,8),FALSE)</f>
        <v>70</v>
      </c>
    </row>
    <row r="8" spans="2:10" x14ac:dyDescent="0.3">
      <c r="B8" s="78">
        <v>44050</v>
      </c>
      <c r="C8" s="79" t="s">
        <v>22</v>
      </c>
      <c r="D8" s="80" t="s">
        <v>23</v>
      </c>
      <c r="E8" s="79" t="str">
        <f>VLOOKUP(D8,Product_List[],6,FALSE)</f>
        <v>Hair</v>
      </c>
      <c r="F8" s="81" t="s">
        <v>15</v>
      </c>
      <c r="G8" s="81" t="str">
        <f>VLOOKUP(F8,suppliers___clients__1[],2,FALSE)</f>
        <v xml:space="preserve">Bordeaux </v>
      </c>
      <c r="H8" s="79" t="s">
        <v>16</v>
      </c>
      <c r="I8" s="79">
        <v>10</v>
      </c>
      <c r="J8" s="79">
        <f>VLOOKUP(D8,Product_List[],IF(H6="Purchase",7,8),FALSE)</f>
        <v>21</v>
      </c>
    </row>
    <row r="9" spans="2:10" x14ac:dyDescent="0.3">
      <c r="B9" s="82">
        <v>44042</v>
      </c>
      <c r="C9" s="59" t="s">
        <v>24</v>
      </c>
      <c r="D9" s="60" t="s">
        <v>25</v>
      </c>
      <c r="E9" s="79" t="str">
        <f>VLOOKUP(D9,Product_List[],6,FALSE)</f>
        <v>Hair</v>
      </c>
      <c r="F9" s="61" t="s">
        <v>11</v>
      </c>
      <c r="G9" s="81" t="str">
        <f>VLOOKUP(F9,suppliers___clients__1[],2,FALSE)</f>
        <v>Internationl</v>
      </c>
      <c r="H9" s="59" t="s">
        <v>12</v>
      </c>
      <c r="I9" s="59">
        <v>20</v>
      </c>
      <c r="J9" s="79">
        <f>VLOOKUP(D9,Product_List[],IF(H7="Purchase",7,8),FALSE)</f>
        <v>22</v>
      </c>
    </row>
    <row r="10" spans="2:10" x14ac:dyDescent="0.3">
      <c r="B10" s="78">
        <v>44033</v>
      </c>
      <c r="C10" s="79" t="s">
        <v>26</v>
      </c>
      <c r="D10" s="80" t="s">
        <v>27</v>
      </c>
      <c r="E10" s="79" t="str">
        <f>VLOOKUP(D10,Product_List[],6,FALSE)</f>
        <v>Hair</v>
      </c>
      <c r="F10" s="81" t="s">
        <v>11</v>
      </c>
      <c r="G10" s="81" t="str">
        <f>VLOOKUP(F10,suppliers___clients__1[],2,FALSE)</f>
        <v>Internationl</v>
      </c>
      <c r="H10" s="79" t="s">
        <v>12</v>
      </c>
      <c r="I10" s="79">
        <v>100</v>
      </c>
      <c r="J10" s="79">
        <f>VLOOKUP(D10,Product_List[],IF(H8="Purchase",7,8),FALSE)</f>
        <v>31</v>
      </c>
    </row>
    <row r="11" spans="2:10" x14ac:dyDescent="0.3">
      <c r="B11" s="82">
        <v>44031</v>
      </c>
      <c r="C11" s="59" t="s">
        <v>28</v>
      </c>
      <c r="D11" s="60" t="s">
        <v>29</v>
      </c>
      <c r="E11" s="79" t="str">
        <f>VLOOKUP(D11,Product_List[],6,FALSE)</f>
        <v xml:space="preserve">Body </v>
      </c>
      <c r="F11" s="61" t="s">
        <v>30</v>
      </c>
      <c r="G11" s="81" t="str">
        <f>VLOOKUP(F11,suppliers___clients__1[],2,FALSE)</f>
        <v>Local</v>
      </c>
      <c r="H11" s="59" t="s">
        <v>12</v>
      </c>
      <c r="I11" s="59">
        <v>50</v>
      </c>
      <c r="J11" s="79">
        <f>VLOOKUP(D11,Product_List[],IF(H9="Purchase",7,8),FALSE)</f>
        <v>7</v>
      </c>
    </row>
    <row r="12" spans="2:10" x14ac:dyDescent="0.3">
      <c r="B12" s="78">
        <v>44023</v>
      </c>
      <c r="C12" s="79" t="s">
        <v>31</v>
      </c>
      <c r="D12" s="80" t="s">
        <v>32</v>
      </c>
      <c r="E12" s="79" t="str">
        <f>VLOOKUP(D12,Product_List[],6,FALSE)</f>
        <v xml:space="preserve">Body </v>
      </c>
      <c r="F12" s="81" t="s">
        <v>30</v>
      </c>
      <c r="G12" s="81" t="str">
        <f>VLOOKUP(F12,suppliers___clients__1[],2,FALSE)</f>
        <v>Local</v>
      </c>
      <c r="H12" s="79" t="s">
        <v>12</v>
      </c>
      <c r="I12" s="79">
        <v>80</v>
      </c>
      <c r="J12" s="79">
        <f>VLOOKUP(D12,Product_List[],IF(H10="Purchase",7,8),FALSE)</f>
        <v>5.5</v>
      </c>
    </row>
    <row r="13" spans="2:10" x14ac:dyDescent="0.3">
      <c r="B13" s="82">
        <v>44011</v>
      </c>
      <c r="C13" s="59" t="s">
        <v>33</v>
      </c>
      <c r="D13" s="60" t="s">
        <v>34</v>
      </c>
      <c r="E13" s="79" t="str">
        <f>VLOOKUP(D13,Product_List[],6,FALSE)</f>
        <v xml:space="preserve">Body </v>
      </c>
      <c r="F13" s="61" t="s">
        <v>35</v>
      </c>
      <c r="G13" s="81" t="str">
        <f>VLOOKUP(F13,suppliers___clients__1[],2,FALSE)</f>
        <v>Paris</v>
      </c>
      <c r="H13" s="59" t="s">
        <v>16</v>
      </c>
      <c r="I13" s="59">
        <v>10</v>
      </c>
      <c r="J13" s="79">
        <f>VLOOKUP(D13,Product_List[],IF(H11="Purchase",7,8),FALSE)</f>
        <v>12</v>
      </c>
    </row>
    <row r="14" spans="2:10" x14ac:dyDescent="0.3">
      <c r="B14" s="78">
        <v>44000</v>
      </c>
      <c r="C14" s="79" t="s">
        <v>36</v>
      </c>
      <c r="D14" s="80" t="s">
        <v>37</v>
      </c>
      <c r="E14" s="79" t="str">
        <f>VLOOKUP(D14,Product_List[],6,FALSE)</f>
        <v>Face</v>
      </c>
      <c r="F14" s="81" t="s">
        <v>35</v>
      </c>
      <c r="G14" s="81" t="str">
        <f>VLOOKUP(F14,suppliers___clients__1[],2,FALSE)</f>
        <v>Paris</v>
      </c>
      <c r="H14" s="81" t="s">
        <v>16</v>
      </c>
      <c r="I14" s="79">
        <v>35</v>
      </c>
      <c r="J14" s="79">
        <f>VLOOKUP(D14,Product_List[],IF(H12="Purchase",7,8),FALSE)</f>
        <v>11</v>
      </c>
    </row>
    <row r="15" spans="2:10" x14ac:dyDescent="0.3">
      <c r="B15" s="82">
        <v>43999</v>
      </c>
      <c r="C15" s="59" t="s">
        <v>38</v>
      </c>
      <c r="D15" s="60" t="s">
        <v>39</v>
      </c>
      <c r="E15" s="79" t="str">
        <f>VLOOKUP(D15,Product_List[],6,FALSE)</f>
        <v>Face</v>
      </c>
      <c r="F15" s="61" t="s">
        <v>19</v>
      </c>
      <c r="G15" s="81" t="str">
        <f>VLOOKUP(F15,suppliers___clients__1[],2,FALSE)</f>
        <v>Internationl</v>
      </c>
      <c r="H15" s="59" t="s">
        <v>12</v>
      </c>
      <c r="I15" s="59">
        <v>85</v>
      </c>
      <c r="J15" s="79">
        <f>VLOOKUP(D15,Product_List[],IF(H13="Purchase",7,8),FALSE)</f>
        <v>10</v>
      </c>
    </row>
    <row r="16" spans="2:10" x14ac:dyDescent="0.3">
      <c r="B16" s="78">
        <v>43995</v>
      </c>
      <c r="C16" s="79" t="s">
        <v>40</v>
      </c>
      <c r="D16" s="80" t="s">
        <v>41</v>
      </c>
      <c r="E16" s="79" t="str">
        <f>VLOOKUP(D16,Product_List[],6,FALSE)</f>
        <v>Face</v>
      </c>
      <c r="F16" s="81" t="s">
        <v>35</v>
      </c>
      <c r="G16" s="81" t="str">
        <f>VLOOKUP(F16,suppliers___clients__1[],2,FALSE)</f>
        <v>Paris</v>
      </c>
      <c r="H16" s="81" t="s">
        <v>16</v>
      </c>
      <c r="I16" s="79">
        <v>100</v>
      </c>
      <c r="J16" s="79">
        <f>VLOOKUP(D16,Product_List[],IF(H14="Purchase",7,8),FALSE)</f>
        <v>30</v>
      </c>
    </row>
    <row r="17" spans="2:16" x14ac:dyDescent="0.3">
      <c r="B17" s="82">
        <v>43995</v>
      </c>
      <c r="C17" s="59" t="s">
        <v>42</v>
      </c>
      <c r="D17" s="60" t="s">
        <v>43</v>
      </c>
      <c r="E17" s="79" t="str">
        <f>VLOOKUP(D17,Product_List[],6,FALSE)</f>
        <v xml:space="preserve">Body </v>
      </c>
      <c r="F17" s="61" t="s">
        <v>30</v>
      </c>
      <c r="G17" s="81" t="str">
        <f>VLOOKUP(F17,suppliers___clients__1[],2,FALSE)</f>
        <v>Local</v>
      </c>
      <c r="H17" s="59" t="s">
        <v>12</v>
      </c>
      <c r="I17" s="59">
        <v>74</v>
      </c>
      <c r="J17" s="79">
        <f>VLOOKUP(D17,Product_List[],IF(H15="Purchase",7,8),FALSE)</f>
        <v>23</v>
      </c>
    </row>
    <row r="18" spans="2:16" x14ac:dyDescent="0.3">
      <c r="B18" s="78">
        <v>43995</v>
      </c>
      <c r="C18" s="79" t="s">
        <v>44</v>
      </c>
      <c r="D18" s="80" t="s">
        <v>45</v>
      </c>
      <c r="E18" s="79" t="str">
        <f>VLOOKUP(D18,Product_List[],6,FALSE)</f>
        <v>Hair</v>
      </c>
      <c r="F18" s="81" t="s">
        <v>46</v>
      </c>
      <c r="G18" s="81" t="str">
        <f>VLOOKUP(F18,suppliers___clients__1[],2,FALSE)</f>
        <v xml:space="preserve">Bordeaux </v>
      </c>
      <c r="H18" s="81" t="s">
        <v>16</v>
      </c>
      <c r="I18" s="79">
        <v>65</v>
      </c>
      <c r="J18" s="79">
        <f>VLOOKUP(D18,Product_List[],IF(H16="Purchase",7,8),FALSE)</f>
        <v>43</v>
      </c>
    </row>
    <row r="19" spans="2:16" x14ac:dyDescent="0.3">
      <c r="B19" s="82">
        <v>43995</v>
      </c>
      <c r="C19" s="59" t="s">
        <v>47</v>
      </c>
      <c r="D19" s="60" t="s">
        <v>48</v>
      </c>
      <c r="E19" s="79" t="str">
        <f>VLOOKUP(D19,Product_List[],6,FALSE)</f>
        <v>Hair</v>
      </c>
      <c r="F19" s="61" t="s">
        <v>46</v>
      </c>
      <c r="G19" s="81" t="str">
        <f>VLOOKUP(F19,suppliers___clients__1[],2,FALSE)</f>
        <v xml:space="preserve">Bordeaux </v>
      </c>
      <c r="H19" s="61" t="s">
        <v>16</v>
      </c>
      <c r="I19" s="59">
        <v>30</v>
      </c>
      <c r="J19" s="79">
        <f>VLOOKUP(D19,Product_List[],IF(H17="Purchase",7,8),FALSE)</f>
        <v>17</v>
      </c>
    </row>
    <row r="20" spans="2:16" x14ac:dyDescent="0.3">
      <c r="B20" s="78">
        <v>43995</v>
      </c>
      <c r="C20" s="79" t="s">
        <v>49</v>
      </c>
      <c r="D20" s="80" t="s">
        <v>50</v>
      </c>
      <c r="E20" s="79" t="str">
        <f>VLOOKUP(D20,Product_List[],6,FALSE)</f>
        <v>Hair</v>
      </c>
      <c r="F20" s="81" t="s">
        <v>19</v>
      </c>
      <c r="G20" s="81" t="str">
        <f>VLOOKUP(F20,suppliers___clients__1[],2,FALSE)</f>
        <v>Internationl</v>
      </c>
      <c r="H20" s="81" t="s">
        <v>12</v>
      </c>
      <c r="I20" s="79">
        <v>85</v>
      </c>
      <c r="J20" s="79">
        <f>VLOOKUP(D20,Product_List[],IF(H18="Purchase",7,8),FALSE)</f>
        <v>18</v>
      </c>
    </row>
    <row r="21" spans="2:16" x14ac:dyDescent="0.3">
      <c r="B21" s="82">
        <v>43995</v>
      </c>
      <c r="C21" s="59" t="s">
        <v>51</v>
      </c>
      <c r="D21" s="60" t="s">
        <v>52</v>
      </c>
      <c r="E21" s="79" t="str">
        <f>VLOOKUP(D21,Product_List[],6,FALSE)</f>
        <v>Face</v>
      </c>
      <c r="F21" s="61" t="s">
        <v>19</v>
      </c>
      <c r="G21" s="81" t="str">
        <f>VLOOKUP(F21,suppliers___clients__1[],2,FALSE)</f>
        <v>Internationl</v>
      </c>
      <c r="H21" s="61" t="s">
        <v>12</v>
      </c>
      <c r="I21" s="59">
        <v>48</v>
      </c>
      <c r="J21" s="79">
        <f>VLOOKUP(D21,Product_List[],IF(H19="Purchase",7,8),FALSE)</f>
        <v>55</v>
      </c>
    </row>
    <row r="22" spans="2:16" x14ac:dyDescent="0.3">
      <c r="B22" s="78">
        <v>43995</v>
      </c>
      <c r="C22" s="79" t="s">
        <v>53</v>
      </c>
      <c r="D22" s="80" t="s">
        <v>54</v>
      </c>
      <c r="E22" s="79" t="str">
        <f>VLOOKUP(D22,Product_List[],6,FALSE)</f>
        <v>Face</v>
      </c>
      <c r="F22" s="81" t="s">
        <v>46</v>
      </c>
      <c r="G22" s="81" t="str">
        <f>VLOOKUP(F22,suppliers___clients__1[],2,FALSE)</f>
        <v xml:space="preserve">Bordeaux </v>
      </c>
      <c r="H22" s="79" t="s">
        <v>16</v>
      </c>
      <c r="I22" s="79">
        <v>68</v>
      </c>
      <c r="J22" s="79">
        <f>VLOOKUP(D22,Product_List[],IF(H20="Purchase",7,8),FALSE)</f>
        <v>12</v>
      </c>
    </row>
    <row r="23" spans="2:16" x14ac:dyDescent="0.3">
      <c r="B23" s="82">
        <v>43985</v>
      </c>
      <c r="C23" s="59" t="s">
        <v>55</v>
      </c>
      <c r="D23" s="60" t="s">
        <v>56</v>
      </c>
      <c r="E23" s="79" t="str">
        <f>VLOOKUP(D23,Product_List[],6,FALSE)</f>
        <v>Hair</v>
      </c>
      <c r="F23" s="61" t="s">
        <v>19</v>
      </c>
      <c r="G23" s="81" t="str">
        <f>VLOOKUP(F23,suppliers___clients__1[],2,FALSE)</f>
        <v>Internationl</v>
      </c>
      <c r="H23" s="59" t="s">
        <v>12</v>
      </c>
      <c r="I23" s="59">
        <v>5</v>
      </c>
      <c r="J23" s="79">
        <f>VLOOKUP(D23,Product_List[],IF(H21="Purchase",7,8),FALSE)</f>
        <v>30</v>
      </c>
    </row>
    <row r="24" spans="2:16" x14ac:dyDescent="0.3">
      <c r="B24" s="78">
        <v>43979</v>
      </c>
      <c r="C24" s="79" t="s">
        <v>57</v>
      </c>
      <c r="D24" s="80" t="s">
        <v>10</v>
      </c>
      <c r="E24" s="79" t="str">
        <f>VLOOKUP(D24,Product_List[],6,FALSE)</f>
        <v xml:space="preserve">Body </v>
      </c>
      <c r="F24" s="81" t="s">
        <v>46</v>
      </c>
      <c r="G24" s="81" t="str">
        <f>VLOOKUP(F24,suppliers___clients__1[],2,FALSE)</f>
        <v xml:space="preserve">Bordeaux </v>
      </c>
      <c r="H24" s="79" t="s">
        <v>16</v>
      </c>
      <c r="I24" s="79">
        <v>100</v>
      </c>
      <c r="J24" s="79">
        <f>VLOOKUP(D24,Product_List[],IF(H22="Purchase",7,8),FALSE)</f>
        <v>24</v>
      </c>
    </row>
    <row r="25" spans="2:16" x14ac:dyDescent="0.3">
      <c r="B25" s="82">
        <v>43976</v>
      </c>
      <c r="C25" s="59" t="s">
        <v>58</v>
      </c>
      <c r="D25" s="60" t="s">
        <v>14</v>
      </c>
      <c r="E25" s="79" t="str">
        <f>VLOOKUP(D25,Product_List[],6,FALSE)</f>
        <v>Face</v>
      </c>
      <c r="F25" s="61" t="s">
        <v>35</v>
      </c>
      <c r="G25" s="81" t="str">
        <f>VLOOKUP(F25,suppliers___clients__1[],2,FALSE)</f>
        <v>Paris</v>
      </c>
      <c r="H25" s="59" t="s">
        <v>16</v>
      </c>
      <c r="I25" s="59">
        <v>87</v>
      </c>
      <c r="J25" s="79">
        <f>VLOOKUP(D25,Product_List[],IF(H23="Purchase",7,8),FALSE)</f>
        <v>11</v>
      </c>
    </row>
    <row r="26" spans="2:16" x14ac:dyDescent="0.3">
      <c r="B26" s="78">
        <v>43971</v>
      </c>
      <c r="C26" s="79" t="s">
        <v>59</v>
      </c>
      <c r="D26" s="80" t="s">
        <v>18</v>
      </c>
      <c r="E26" s="79" t="str">
        <f>VLOOKUP(D26,Product_List[],6,FALSE)</f>
        <v xml:space="preserve">Body </v>
      </c>
      <c r="F26" s="81" t="s">
        <v>35</v>
      </c>
      <c r="G26" s="81" t="str">
        <f>VLOOKUP(F26,suppliers___clients__1[],2,FALSE)</f>
        <v>Paris</v>
      </c>
      <c r="H26" s="79" t="s">
        <v>16</v>
      </c>
      <c r="I26" s="79">
        <v>64</v>
      </c>
      <c r="J26" s="79">
        <f>VLOOKUP(D26,Product_List[],IF(H24="Purchase",7,8),FALSE)</f>
        <v>20</v>
      </c>
    </row>
    <row r="27" spans="2:16" x14ac:dyDescent="0.3">
      <c r="B27" s="82">
        <v>43957</v>
      </c>
      <c r="C27" s="59" t="s">
        <v>60</v>
      </c>
      <c r="D27" s="60" t="s">
        <v>21</v>
      </c>
      <c r="E27" s="79" t="str">
        <f>VLOOKUP(D27,Product_List[],6,FALSE)</f>
        <v>Face</v>
      </c>
      <c r="F27" s="61" t="s">
        <v>61</v>
      </c>
      <c r="G27" s="81" t="str">
        <f>VLOOKUP(F27,suppliers___clients__1[],2,FALSE)</f>
        <v>Lille</v>
      </c>
      <c r="H27" s="59" t="s">
        <v>16</v>
      </c>
      <c r="I27" s="59">
        <v>80</v>
      </c>
      <c r="J27" s="79">
        <f>VLOOKUP(D27,Product_List[],IF(H25="Purchase",7,8),FALSE)</f>
        <v>70</v>
      </c>
    </row>
    <row r="28" spans="2:16" x14ac:dyDescent="0.3">
      <c r="B28" s="78">
        <v>43943</v>
      </c>
      <c r="C28" s="79" t="s">
        <v>62</v>
      </c>
      <c r="D28" s="80" t="s">
        <v>23</v>
      </c>
      <c r="E28" s="79" t="str">
        <f>VLOOKUP(D28,Product_List[],6,FALSE)</f>
        <v>Hair</v>
      </c>
      <c r="F28" s="81" t="s">
        <v>19</v>
      </c>
      <c r="G28" s="81" t="str">
        <f>VLOOKUP(F28,suppliers___clients__1[],2,FALSE)</f>
        <v>Internationl</v>
      </c>
      <c r="H28" s="79" t="s">
        <v>12</v>
      </c>
      <c r="I28" s="79">
        <v>100</v>
      </c>
      <c r="J28" s="79">
        <f>VLOOKUP(D28,Product_List[],IF(H26="Purchase",7,8),FALSE)</f>
        <v>40</v>
      </c>
    </row>
    <row r="29" spans="2:16" x14ac:dyDescent="0.3">
      <c r="B29" s="82">
        <v>43943</v>
      </c>
      <c r="C29" s="59" t="s">
        <v>63</v>
      </c>
      <c r="D29" s="60" t="s">
        <v>25</v>
      </c>
      <c r="E29" s="79" t="str">
        <f>VLOOKUP(D29,Product_List[],6,FALSE)</f>
        <v>Hair</v>
      </c>
      <c r="F29" s="61" t="s">
        <v>19</v>
      </c>
      <c r="G29" s="81" t="str">
        <f>VLOOKUP(F29,suppliers___clients__1[],2,FALSE)</f>
        <v>Internationl</v>
      </c>
      <c r="H29" s="59" t="s">
        <v>12</v>
      </c>
      <c r="I29" s="59">
        <v>98</v>
      </c>
      <c r="J29" s="79">
        <f>VLOOKUP(D29,Product_List[],IF(H27="Purchase",7,8),FALSE)</f>
        <v>22</v>
      </c>
      <c r="M29" t="s">
        <v>217</v>
      </c>
      <c r="N29" t="s">
        <v>218</v>
      </c>
    </row>
    <row r="30" spans="2:16" x14ac:dyDescent="0.3">
      <c r="B30" s="78">
        <v>43932</v>
      </c>
      <c r="C30" s="79" t="s">
        <v>64</v>
      </c>
      <c r="D30" s="80" t="s">
        <v>27</v>
      </c>
      <c r="E30" s="79" t="str">
        <f>VLOOKUP(D30,Product_List[],6,FALSE)</f>
        <v>Hair</v>
      </c>
      <c r="F30" s="81" t="s">
        <v>61</v>
      </c>
      <c r="G30" s="81" t="str">
        <f>VLOOKUP(F30,suppliers___clients__1[],2,FALSE)</f>
        <v>Lille</v>
      </c>
      <c r="H30" s="79" t="s">
        <v>16</v>
      </c>
      <c r="I30" s="79">
        <v>30</v>
      </c>
      <c r="J30" s="79">
        <f>VLOOKUP(D30,Product_List[],IF(H28="Purchase",7,8),FALSE)</f>
        <v>10</v>
      </c>
      <c r="M30" t="s">
        <v>219</v>
      </c>
      <c r="N30" t="s">
        <v>12</v>
      </c>
      <c r="O30" t="s">
        <v>16</v>
      </c>
      <c r="P30" t="s">
        <v>220</v>
      </c>
    </row>
    <row r="31" spans="2:16" x14ac:dyDescent="0.3">
      <c r="B31" s="82">
        <v>43932</v>
      </c>
      <c r="C31" s="59" t="s">
        <v>65</v>
      </c>
      <c r="D31" s="60" t="s">
        <v>29</v>
      </c>
      <c r="E31" s="79" t="str">
        <f>VLOOKUP(D31,Product_List[],6,FALSE)</f>
        <v xml:space="preserve">Body </v>
      </c>
      <c r="F31" s="61" t="s">
        <v>66</v>
      </c>
      <c r="G31" s="81" t="str">
        <f>VLOOKUP(F31,suppliers___clients__1[],2,FALSE)</f>
        <v xml:space="preserve">Bordeaux </v>
      </c>
      <c r="H31" s="61" t="s">
        <v>16</v>
      </c>
      <c r="I31" s="59">
        <v>74</v>
      </c>
      <c r="J31" s="79">
        <f>VLOOKUP(D31,Product_List[],IF(H29="Purchase",7,8),FALSE)</f>
        <v>7</v>
      </c>
      <c r="M31" s="83" t="s">
        <v>221</v>
      </c>
      <c r="N31">
        <v>3295</v>
      </c>
      <c r="O31">
        <v>2258</v>
      </c>
      <c r="P31">
        <v>5553</v>
      </c>
    </row>
    <row r="32" spans="2:16" x14ac:dyDescent="0.3">
      <c r="B32" s="78">
        <v>43932</v>
      </c>
      <c r="C32" s="79" t="s">
        <v>67</v>
      </c>
      <c r="D32" s="80" t="s">
        <v>32</v>
      </c>
      <c r="E32" s="79" t="str">
        <f>VLOOKUP(D32,Product_List[],6,FALSE)</f>
        <v xml:space="preserve">Body </v>
      </c>
      <c r="F32" s="81" t="s">
        <v>19</v>
      </c>
      <c r="G32" s="81" t="str">
        <f>VLOOKUP(F32,suppliers___clients__1[],2,FALSE)</f>
        <v>Internationl</v>
      </c>
      <c r="H32" s="79" t="s">
        <v>12</v>
      </c>
      <c r="I32" s="79">
        <v>85</v>
      </c>
      <c r="J32" s="79">
        <f>VLOOKUP(D32,Product_List[],IF(H30="Purchase",7,8),FALSE)</f>
        <v>12</v>
      </c>
      <c r="M32" s="84" t="s">
        <v>222</v>
      </c>
      <c r="N32">
        <v>159</v>
      </c>
      <c r="O32">
        <v>195</v>
      </c>
      <c r="P32">
        <v>354</v>
      </c>
    </row>
    <row r="33" spans="2:16" x14ac:dyDescent="0.3">
      <c r="B33" s="82">
        <v>43932</v>
      </c>
      <c r="C33" s="59" t="s">
        <v>68</v>
      </c>
      <c r="D33" s="60" t="s">
        <v>34</v>
      </c>
      <c r="E33" s="79" t="str">
        <f>VLOOKUP(D33,Product_List[],6,FALSE)</f>
        <v xml:space="preserve">Body </v>
      </c>
      <c r="F33" s="61" t="s">
        <v>66</v>
      </c>
      <c r="G33" s="81" t="str">
        <f>VLOOKUP(F33,suppliers___clients__1[],2,FALSE)</f>
        <v xml:space="preserve">Bordeaux </v>
      </c>
      <c r="H33" s="59" t="s">
        <v>16</v>
      </c>
      <c r="I33" s="59">
        <v>100</v>
      </c>
      <c r="J33" s="79">
        <f>VLOOKUP(D33,Product_List[],IF(H31="Purchase",7,8),FALSE)</f>
        <v>19</v>
      </c>
      <c r="M33" s="84" t="s">
        <v>223</v>
      </c>
      <c r="N33">
        <v>100</v>
      </c>
      <c r="O33">
        <v>35</v>
      </c>
      <c r="P33">
        <v>135</v>
      </c>
    </row>
    <row r="34" spans="2:16" x14ac:dyDescent="0.3">
      <c r="B34" s="78">
        <v>43932</v>
      </c>
      <c r="C34" s="79" t="s">
        <v>69</v>
      </c>
      <c r="D34" s="80" t="s">
        <v>37</v>
      </c>
      <c r="E34" s="79" t="str">
        <f>VLOOKUP(D34,Product_List[],6,FALSE)</f>
        <v>Face</v>
      </c>
      <c r="F34" s="81" t="s">
        <v>19</v>
      </c>
      <c r="G34" s="81" t="str">
        <f>VLOOKUP(F34,suppliers___clients__1[],2,FALSE)</f>
        <v>Internationl</v>
      </c>
      <c r="H34" s="79" t="s">
        <v>12</v>
      </c>
      <c r="I34" s="79">
        <v>94</v>
      </c>
      <c r="J34" s="79">
        <f>VLOOKUP(D34,Product_List[],IF(H32="Purchase",7,8),FALSE)</f>
        <v>11</v>
      </c>
      <c r="M34" s="84" t="s">
        <v>224</v>
      </c>
      <c r="N34">
        <v>968</v>
      </c>
      <c r="O34">
        <v>916</v>
      </c>
      <c r="P34">
        <v>1884</v>
      </c>
    </row>
    <row r="35" spans="2:16" x14ac:dyDescent="0.3">
      <c r="B35" s="82">
        <v>43932</v>
      </c>
      <c r="C35" s="59" t="s">
        <v>70</v>
      </c>
      <c r="D35" s="60" t="s">
        <v>39</v>
      </c>
      <c r="E35" s="79" t="str">
        <f>VLOOKUP(D35,Product_List[],6,FALSE)</f>
        <v>Face</v>
      </c>
      <c r="F35" s="61" t="s">
        <v>66</v>
      </c>
      <c r="G35" s="81" t="str">
        <f>VLOOKUP(F35,suppliers___clients__1[],2,FALSE)</f>
        <v xml:space="preserve">Bordeaux </v>
      </c>
      <c r="H35" s="61" t="s">
        <v>16</v>
      </c>
      <c r="I35" s="59">
        <v>70</v>
      </c>
      <c r="J35" s="79">
        <f>VLOOKUP(D35,Product_List[],IF(H33="Purchase",7,8),FALSE)</f>
        <v>10</v>
      </c>
      <c r="M35" s="84" t="s">
        <v>225</v>
      </c>
      <c r="N35">
        <v>2068</v>
      </c>
      <c r="O35">
        <v>1112</v>
      </c>
      <c r="P35">
        <v>3180</v>
      </c>
    </row>
    <row r="36" spans="2:16" x14ac:dyDescent="0.3">
      <c r="B36" s="78">
        <v>43932</v>
      </c>
      <c r="C36" s="79" t="s">
        <v>71</v>
      </c>
      <c r="D36" s="80" t="s">
        <v>41</v>
      </c>
      <c r="E36" s="79" t="str">
        <f>VLOOKUP(D36,Product_List[],6,FALSE)</f>
        <v>Face</v>
      </c>
      <c r="F36" s="81" t="s">
        <v>72</v>
      </c>
      <c r="G36" s="81" t="str">
        <f>VLOOKUP(F36,suppliers___clients__1[],2,FALSE)</f>
        <v>Lille</v>
      </c>
      <c r="H36" s="79" t="s">
        <v>16</v>
      </c>
      <c r="I36" s="79">
        <v>20</v>
      </c>
      <c r="J36" s="79">
        <f>VLOOKUP(D36,Product_List[],IF(H34="Purchase",7,8),FALSE)</f>
        <v>21</v>
      </c>
      <c r="M36" s="83" t="s">
        <v>226</v>
      </c>
      <c r="N36">
        <v>1898</v>
      </c>
      <c r="O36">
        <v>2474</v>
      </c>
      <c r="P36">
        <v>4372</v>
      </c>
    </row>
    <row r="37" spans="2:16" x14ac:dyDescent="0.3">
      <c r="B37" s="82">
        <v>43932</v>
      </c>
      <c r="C37" s="59" t="s">
        <v>73</v>
      </c>
      <c r="D37" s="60" t="s">
        <v>43</v>
      </c>
      <c r="E37" s="79" t="str">
        <f>VLOOKUP(D37,Product_List[],6,FALSE)</f>
        <v xml:space="preserve">Body </v>
      </c>
      <c r="F37" s="61" t="s">
        <v>30</v>
      </c>
      <c r="G37" s="81" t="str">
        <f>VLOOKUP(F37,suppliers___clients__1[],2,FALSE)</f>
        <v>Local</v>
      </c>
      <c r="H37" s="59" t="s">
        <v>12</v>
      </c>
      <c r="I37" s="59">
        <v>31</v>
      </c>
      <c r="J37" s="79">
        <f>VLOOKUP(D37,Product_List[],IF(H35="Purchase",7,8),FALSE)</f>
        <v>29</v>
      </c>
      <c r="M37" s="84" t="s">
        <v>227</v>
      </c>
      <c r="N37">
        <v>255</v>
      </c>
      <c r="O37">
        <v>830</v>
      </c>
      <c r="P37">
        <v>1085</v>
      </c>
    </row>
    <row r="38" spans="2:16" x14ac:dyDescent="0.3">
      <c r="B38" s="78">
        <v>43932</v>
      </c>
      <c r="C38" s="79" t="s">
        <v>74</v>
      </c>
      <c r="D38" s="80" t="s">
        <v>45</v>
      </c>
      <c r="E38" s="79" t="str">
        <f>VLOOKUP(D38,Product_List[],6,FALSE)</f>
        <v>Hair</v>
      </c>
      <c r="F38" s="81" t="s">
        <v>30</v>
      </c>
      <c r="G38" s="81" t="str">
        <f>VLOOKUP(F38,suppliers___clients__1[],2,FALSE)</f>
        <v>Local</v>
      </c>
      <c r="H38" s="79" t="s">
        <v>12</v>
      </c>
      <c r="I38" s="79">
        <v>68</v>
      </c>
      <c r="J38" s="79">
        <f>VLOOKUP(D38,Product_List[],IF(H36="Purchase",7,8),FALSE)</f>
        <v>43</v>
      </c>
      <c r="M38" s="84" t="s">
        <v>228</v>
      </c>
      <c r="N38">
        <v>343</v>
      </c>
      <c r="O38">
        <v>512</v>
      </c>
      <c r="P38">
        <v>855</v>
      </c>
    </row>
    <row r="39" spans="2:16" x14ac:dyDescent="0.3">
      <c r="B39" s="82">
        <v>43931</v>
      </c>
      <c r="C39" s="59" t="s">
        <v>75</v>
      </c>
      <c r="D39" s="60" t="s">
        <v>48</v>
      </c>
      <c r="E39" s="79" t="str">
        <f>VLOOKUP(D39,Product_List[],6,FALSE)</f>
        <v>Hair</v>
      </c>
      <c r="F39" s="61" t="s">
        <v>19</v>
      </c>
      <c r="G39" s="81" t="str">
        <f>VLOOKUP(F39,suppliers___clients__1[],2,FALSE)</f>
        <v>Internationl</v>
      </c>
      <c r="H39" s="59" t="s">
        <v>12</v>
      </c>
      <c r="I39" s="59">
        <v>47</v>
      </c>
      <c r="J39" s="79">
        <f>VLOOKUP(D39,Product_List[],IF(H37="Purchase",7,8),FALSE)</f>
        <v>17</v>
      </c>
      <c r="M39" s="84" t="s">
        <v>229</v>
      </c>
      <c r="N39">
        <v>180</v>
      </c>
      <c r="O39">
        <v>20</v>
      </c>
      <c r="P39">
        <v>200</v>
      </c>
    </row>
    <row r="40" spans="2:16" x14ac:dyDescent="0.3">
      <c r="B40" s="78">
        <v>43925</v>
      </c>
      <c r="C40" s="79" t="s">
        <v>76</v>
      </c>
      <c r="D40" s="80" t="s">
        <v>50</v>
      </c>
      <c r="E40" s="79" t="str">
        <f>VLOOKUP(D40,Product_List[],6,FALSE)</f>
        <v>Hair</v>
      </c>
      <c r="F40" s="81" t="s">
        <v>66</v>
      </c>
      <c r="G40" s="81" t="str">
        <f>VLOOKUP(F40,suppliers___clients__1[],2,FALSE)</f>
        <v xml:space="preserve">Bordeaux </v>
      </c>
      <c r="H40" s="79" t="s">
        <v>16</v>
      </c>
      <c r="I40" s="79">
        <v>59</v>
      </c>
      <c r="J40" s="79">
        <f>VLOOKUP(D40,Product_List[],IF(H38="Purchase",7,8),FALSE)</f>
        <v>12</v>
      </c>
      <c r="M40" s="84" t="s">
        <v>230</v>
      </c>
      <c r="N40">
        <v>543</v>
      </c>
      <c r="O40">
        <v>403</v>
      </c>
      <c r="P40">
        <v>946</v>
      </c>
    </row>
    <row r="41" spans="2:16" x14ac:dyDescent="0.3">
      <c r="B41" s="82">
        <v>43923</v>
      </c>
      <c r="C41" s="59" t="s">
        <v>77</v>
      </c>
      <c r="D41" s="60" t="s">
        <v>10</v>
      </c>
      <c r="E41" s="79" t="str">
        <f>VLOOKUP(D41,Product_List[],6,FALSE)</f>
        <v xml:space="preserve">Body </v>
      </c>
      <c r="F41" s="61" t="s">
        <v>19</v>
      </c>
      <c r="G41" s="81" t="str">
        <f>VLOOKUP(F41,suppliers___clients__1[],2,FALSE)</f>
        <v>Internationl</v>
      </c>
      <c r="H41" s="61" t="s">
        <v>12</v>
      </c>
      <c r="I41" s="59">
        <v>20</v>
      </c>
      <c r="J41" s="79">
        <f>VLOOKUP(D41,Product_List[],IF(H39="Purchase",7,8),FALSE)</f>
        <v>12</v>
      </c>
      <c r="M41" s="84" t="s">
        <v>231</v>
      </c>
      <c r="O41">
        <v>331</v>
      </c>
      <c r="P41">
        <v>331</v>
      </c>
    </row>
    <row r="42" spans="2:16" x14ac:dyDescent="0.3">
      <c r="B42" s="78">
        <v>43923</v>
      </c>
      <c r="C42" s="79" t="s">
        <v>78</v>
      </c>
      <c r="D42" s="80" t="s">
        <v>14</v>
      </c>
      <c r="E42" s="79" t="str">
        <f>VLOOKUP(D42,Product_List[],6,FALSE)</f>
        <v>Face</v>
      </c>
      <c r="F42" s="81" t="s">
        <v>72</v>
      </c>
      <c r="G42" s="81" t="str">
        <f>VLOOKUP(F42,suppliers___clients__1[],2,FALSE)</f>
        <v>Lille</v>
      </c>
      <c r="H42" s="81" t="s">
        <v>16</v>
      </c>
      <c r="I42" s="79">
        <v>50</v>
      </c>
      <c r="J42" s="79">
        <f>VLOOKUP(D42,Product_List[],IF(H40="Purchase",7,8),FALSE)</f>
        <v>19</v>
      </c>
      <c r="M42" s="84" t="s">
        <v>232</v>
      </c>
      <c r="N42">
        <v>297</v>
      </c>
      <c r="O42">
        <v>308</v>
      </c>
      <c r="P42">
        <v>605</v>
      </c>
    </row>
    <row r="43" spans="2:16" x14ac:dyDescent="0.3">
      <c r="B43" s="82">
        <v>43917</v>
      </c>
      <c r="C43" s="59" t="s">
        <v>79</v>
      </c>
      <c r="D43" s="60" t="s">
        <v>18</v>
      </c>
      <c r="E43" s="79" t="str">
        <f>VLOOKUP(D43,Product_List[],6,FALSE)</f>
        <v xml:space="preserve">Body </v>
      </c>
      <c r="F43" s="61" t="s">
        <v>19</v>
      </c>
      <c r="G43" s="81" t="str">
        <f>VLOOKUP(F43,suppliers___clients__1[],2,FALSE)</f>
        <v>Internationl</v>
      </c>
      <c r="H43" s="61" t="s">
        <v>12</v>
      </c>
      <c r="I43" s="59">
        <v>10</v>
      </c>
      <c r="J43" s="79">
        <f>VLOOKUP(D43,Product_List[],IF(H41="Purchase",7,8),FALSE)</f>
        <v>10</v>
      </c>
      <c r="M43" s="84" t="s">
        <v>233</v>
      </c>
      <c r="N43">
        <v>250</v>
      </c>
      <c r="P43">
        <v>250</v>
      </c>
    </row>
    <row r="44" spans="2:16" x14ac:dyDescent="0.3">
      <c r="B44" s="78">
        <v>43908</v>
      </c>
      <c r="C44" s="79" t="s">
        <v>80</v>
      </c>
      <c r="D44" s="80" t="s">
        <v>21</v>
      </c>
      <c r="E44" s="79" t="str">
        <f>VLOOKUP(D44,Product_List[],6,FALSE)</f>
        <v>Face</v>
      </c>
      <c r="F44" s="81" t="s">
        <v>66</v>
      </c>
      <c r="G44" s="81" t="str">
        <f>VLOOKUP(F44,suppliers___clients__1[],2,FALSE)</f>
        <v xml:space="preserve">Bordeaux </v>
      </c>
      <c r="H44" s="81" t="s">
        <v>16</v>
      </c>
      <c r="I44" s="79">
        <v>10</v>
      </c>
      <c r="J44" s="79">
        <f>VLOOKUP(D44,Product_List[],IF(H42="Purchase",7,8),FALSE)</f>
        <v>70</v>
      </c>
      <c r="M44" s="84" t="s">
        <v>234</v>
      </c>
      <c r="N44">
        <v>30</v>
      </c>
      <c r="O44">
        <v>70</v>
      </c>
      <c r="P44">
        <v>100</v>
      </c>
    </row>
    <row r="45" spans="2:16" x14ac:dyDescent="0.3">
      <c r="B45" s="82">
        <v>43907</v>
      </c>
      <c r="C45" s="59" t="s">
        <v>81</v>
      </c>
      <c r="D45" s="60" t="s">
        <v>23</v>
      </c>
      <c r="E45" s="79" t="str">
        <f>VLOOKUP(D45,Product_List[],6,FALSE)</f>
        <v>Hair</v>
      </c>
      <c r="F45" s="61" t="s">
        <v>72</v>
      </c>
      <c r="G45" s="81" t="str">
        <f>VLOOKUP(F45,suppliers___clients__1[],2,FALSE)</f>
        <v>Lille</v>
      </c>
      <c r="H45" s="59" t="s">
        <v>16</v>
      </c>
      <c r="I45" s="59">
        <v>10</v>
      </c>
      <c r="J45" s="79">
        <f>VLOOKUP(D45,Product_List[],IF(H43="Purchase",7,8),FALSE)</f>
        <v>21</v>
      </c>
      <c r="M45" s="83" t="s">
        <v>220</v>
      </c>
      <c r="N45">
        <v>5193</v>
      </c>
      <c r="O45">
        <v>4732</v>
      </c>
      <c r="P45">
        <v>9925</v>
      </c>
    </row>
    <row r="46" spans="2:16" x14ac:dyDescent="0.3">
      <c r="B46" s="78">
        <v>43907</v>
      </c>
      <c r="C46" s="79" t="s">
        <v>82</v>
      </c>
      <c r="D46" s="80" t="s">
        <v>25</v>
      </c>
      <c r="E46" s="79" t="str">
        <f>VLOOKUP(D46,Product_List[],6,FALSE)</f>
        <v>Hair</v>
      </c>
      <c r="F46" s="81" t="s">
        <v>30</v>
      </c>
      <c r="G46" s="81" t="str">
        <f>VLOOKUP(F46,suppliers___clients__1[],2,FALSE)</f>
        <v>Local</v>
      </c>
      <c r="H46" s="79" t="s">
        <v>12</v>
      </c>
      <c r="I46" s="79">
        <v>20</v>
      </c>
      <c r="J46" s="79">
        <f>VLOOKUP(D46,Product_List[],IF(H44="Purchase",7,8),FALSE)</f>
        <v>22</v>
      </c>
    </row>
    <row r="47" spans="2:16" x14ac:dyDescent="0.3">
      <c r="B47" s="82">
        <v>43906</v>
      </c>
      <c r="C47" s="59" t="s">
        <v>83</v>
      </c>
      <c r="D47" s="60" t="s">
        <v>27</v>
      </c>
      <c r="E47" s="79" t="str">
        <f>VLOOKUP(D47,Product_List[],6,FALSE)</f>
        <v>Hair</v>
      </c>
      <c r="F47" s="61" t="s">
        <v>30</v>
      </c>
      <c r="G47" s="81" t="str">
        <f>VLOOKUP(F47,suppliers___clients__1[],2,FALSE)</f>
        <v>Local</v>
      </c>
      <c r="H47" s="59" t="s">
        <v>12</v>
      </c>
      <c r="I47" s="59">
        <v>100</v>
      </c>
      <c r="J47" s="79">
        <f>VLOOKUP(D47,Product_List[],IF(H45="Purchase",7,8),FALSE)</f>
        <v>31</v>
      </c>
    </row>
    <row r="48" spans="2:16" x14ac:dyDescent="0.3">
      <c r="B48" s="78">
        <v>43902</v>
      </c>
      <c r="C48" s="79" t="s">
        <v>84</v>
      </c>
      <c r="D48" s="80" t="s">
        <v>29</v>
      </c>
      <c r="E48" s="79" t="str">
        <f>VLOOKUP(D48,Product_List[],6,FALSE)</f>
        <v xml:space="preserve">Body </v>
      </c>
      <c r="F48" s="81" t="s">
        <v>30</v>
      </c>
      <c r="G48" s="81" t="str">
        <f>VLOOKUP(F48,suppliers___clients__1[],2,FALSE)</f>
        <v>Local</v>
      </c>
      <c r="H48" s="79" t="s">
        <v>12</v>
      </c>
      <c r="I48" s="79">
        <v>50</v>
      </c>
      <c r="J48" s="79">
        <f>VLOOKUP(D48,Product_List[],IF(H46="Purchase",7,8),FALSE)</f>
        <v>7</v>
      </c>
    </row>
    <row r="49" spans="2:14" x14ac:dyDescent="0.3">
      <c r="B49" s="82">
        <v>43889</v>
      </c>
      <c r="C49" s="59" t="s">
        <v>85</v>
      </c>
      <c r="D49" s="60" t="s">
        <v>32</v>
      </c>
      <c r="E49" s="79" t="str">
        <f>VLOOKUP(D49,Product_List[],6,FALSE)</f>
        <v xml:space="preserve">Body </v>
      </c>
      <c r="F49" s="61" t="s">
        <v>30</v>
      </c>
      <c r="G49" s="81" t="str">
        <f>VLOOKUP(F49,suppliers___clients__1[],2,FALSE)</f>
        <v>Local</v>
      </c>
      <c r="H49" s="59" t="s">
        <v>12</v>
      </c>
      <c r="I49" s="59">
        <v>80</v>
      </c>
      <c r="J49" s="79">
        <f>VLOOKUP(D49,Product_List[],IF(H47="Purchase",7,8),FALSE)</f>
        <v>5.5</v>
      </c>
    </row>
    <row r="50" spans="2:14" x14ac:dyDescent="0.3">
      <c r="B50" s="78">
        <v>43888</v>
      </c>
      <c r="C50" s="79" t="s">
        <v>86</v>
      </c>
      <c r="D50" s="80" t="s">
        <v>34</v>
      </c>
      <c r="E50" s="79" t="str">
        <f>VLOOKUP(D50,Product_List[],6,FALSE)</f>
        <v xml:space="preserve">Body </v>
      </c>
      <c r="F50" s="81" t="s">
        <v>87</v>
      </c>
      <c r="G50" s="81" t="str">
        <f>VLOOKUP(F50,suppliers___clients__1[],2,FALSE)</f>
        <v xml:space="preserve">Bordeaux </v>
      </c>
      <c r="H50" s="79" t="s">
        <v>16</v>
      </c>
      <c r="I50" s="79">
        <v>10</v>
      </c>
      <c r="J50" s="79">
        <f>VLOOKUP(D50,Product_List[],IF(H48="Purchase",7,8),FALSE)</f>
        <v>12</v>
      </c>
    </row>
    <row r="51" spans="2:14" x14ac:dyDescent="0.3">
      <c r="B51" s="82">
        <v>43886</v>
      </c>
      <c r="C51" s="59" t="s">
        <v>88</v>
      </c>
      <c r="D51" s="60" t="s">
        <v>37</v>
      </c>
      <c r="E51" s="79" t="str">
        <f>VLOOKUP(D51,Product_List[],6,FALSE)</f>
        <v>Face</v>
      </c>
      <c r="F51" s="61" t="s">
        <v>87</v>
      </c>
      <c r="G51" s="81" t="str">
        <f>VLOOKUP(F51,suppliers___clients__1[],2,FALSE)</f>
        <v xml:space="preserve">Bordeaux </v>
      </c>
      <c r="H51" s="61" t="s">
        <v>16</v>
      </c>
      <c r="I51" s="59">
        <v>35</v>
      </c>
      <c r="J51" s="79">
        <f>VLOOKUP(D51,Product_List[],IF(H49="Purchase",7,8),FALSE)</f>
        <v>11</v>
      </c>
      <c r="M51" t="s">
        <v>219</v>
      </c>
      <c r="N51" t="s">
        <v>217</v>
      </c>
    </row>
    <row r="52" spans="2:14" x14ac:dyDescent="0.3">
      <c r="B52" s="78">
        <v>43884</v>
      </c>
      <c r="C52" s="79" t="s">
        <v>89</v>
      </c>
      <c r="D52" s="80" t="s">
        <v>39</v>
      </c>
      <c r="E52" s="79" t="str">
        <f>VLOOKUP(D52,Product_List[],6,FALSE)</f>
        <v>Face</v>
      </c>
      <c r="F52" s="81" t="s">
        <v>19</v>
      </c>
      <c r="G52" s="81" t="str">
        <f>VLOOKUP(F52,suppliers___clients__1[],2,FALSE)</f>
        <v>Internationl</v>
      </c>
      <c r="H52" s="79" t="s">
        <v>12</v>
      </c>
      <c r="I52" s="79">
        <v>85</v>
      </c>
      <c r="J52" s="79">
        <f>VLOOKUP(D52,Product_List[],IF(H50="Purchase",7,8),FALSE)</f>
        <v>10</v>
      </c>
      <c r="M52" s="83" t="s">
        <v>34</v>
      </c>
      <c r="N52">
        <v>718</v>
      </c>
    </row>
    <row r="53" spans="2:14" x14ac:dyDescent="0.3">
      <c r="B53" s="82">
        <v>43884</v>
      </c>
      <c r="C53" s="59" t="s">
        <v>90</v>
      </c>
      <c r="D53" s="60" t="s">
        <v>32</v>
      </c>
      <c r="E53" s="79" t="str">
        <f>VLOOKUP(D53,Product_List[],6,FALSE)</f>
        <v xml:space="preserve">Body </v>
      </c>
      <c r="F53" s="61" t="s">
        <v>19</v>
      </c>
      <c r="G53" s="81" t="str">
        <f>VLOOKUP(F53,suppliers___clients__1[],2,FALSE)</f>
        <v>Internationl</v>
      </c>
      <c r="H53" s="59" t="s">
        <v>12</v>
      </c>
      <c r="I53" s="59">
        <v>80</v>
      </c>
      <c r="J53" s="79">
        <f>VLOOKUP(D53,Product_List[],IF(H51="Purchase",7,8),FALSE)</f>
        <v>12</v>
      </c>
      <c r="M53" s="83" t="s">
        <v>29</v>
      </c>
      <c r="N53">
        <v>474</v>
      </c>
    </row>
    <row r="54" spans="2:14" x14ac:dyDescent="0.3">
      <c r="B54" s="78">
        <v>43882</v>
      </c>
      <c r="C54" s="79" t="s">
        <v>91</v>
      </c>
      <c r="D54" s="80" t="s">
        <v>34</v>
      </c>
      <c r="E54" s="79" t="str">
        <f>VLOOKUP(D54,Product_List[],6,FALSE)</f>
        <v xml:space="preserve">Body </v>
      </c>
      <c r="F54" s="81" t="s">
        <v>87</v>
      </c>
      <c r="G54" s="81" t="str">
        <f>VLOOKUP(F54,suppliers___clients__1[],2,FALSE)</f>
        <v xml:space="preserve">Bordeaux </v>
      </c>
      <c r="H54" s="79" t="s">
        <v>16</v>
      </c>
      <c r="I54" s="79">
        <v>10</v>
      </c>
      <c r="J54" s="79">
        <f>VLOOKUP(D54,Product_List[],IF(H52="Purchase",7,8),FALSE)</f>
        <v>12</v>
      </c>
      <c r="M54" s="83" t="s">
        <v>32</v>
      </c>
      <c r="N54">
        <v>2725</v>
      </c>
    </row>
    <row r="55" spans="2:14" x14ac:dyDescent="0.3">
      <c r="B55" s="82">
        <v>43872</v>
      </c>
      <c r="C55" s="59" t="s">
        <v>92</v>
      </c>
      <c r="D55" s="60" t="s">
        <v>52</v>
      </c>
      <c r="E55" s="79" t="str">
        <f>VLOOKUP(D55,Product_List[],6,FALSE)</f>
        <v>Face</v>
      </c>
      <c r="F55" s="61" t="s">
        <v>72</v>
      </c>
      <c r="G55" s="81" t="str">
        <f>VLOOKUP(F55,suppliers___clients__1[],2,FALSE)</f>
        <v>Lille</v>
      </c>
      <c r="H55" s="59" t="s">
        <v>16</v>
      </c>
      <c r="I55" s="59">
        <v>100</v>
      </c>
      <c r="J55" s="79">
        <f>VLOOKUP(D55,Product_List[],IF(H53="Purchase",7,8),FALSE)</f>
        <v>40</v>
      </c>
      <c r="M55" s="83" t="s">
        <v>37</v>
      </c>
      <c r="N55">
        <v>499</v>
      </c>
    </row>
    <row r="56" spans="2:14" x14ac:dyDescent="0.3">
      <c r="B56" s="78">
        <v>43866</v>
      </c>
      <c r="C56" s="79" t="s">
        <v>93</v>
      </c>
      <c r="D56" s="80" t="s">
        <v>54</v>
      </c>
      <c r="E56" s="79" t="str">
        <f>VLOOKUP(D56,Product_List[],6,FALSE)</f>
        <v>Face</v>
      </c>
      <c r="F56" s="81" t="s">
        <v>30</v>
      </c>
      <c r="G56" s="81" t="str">
        <f>VLOOKUP(F56,suppliers___clients__1[],2,FALSE)</f>
        <v>Local</v>
      </c>
      <c r="H56" s="79" t="s">
        <v>12</v>
      </c>
      <c r="I56" s="79">
        <v>98</v>
      </c>
      <c r="J56" s="79">
        <f>VLOOKUP(D56,Product_List[],IF(H54="Purchase",7,8),FALSE)</f>
        <v>22</v>
      </c>
      <c r="M56" s="83" t="s">
        <v>23</v>
      </c>
      <c r="N56">
        <v>1980</v>
      </c>
    </row>
    <row r="57" spans="2:14" x14ac:dyDescent="0.3">
      <c r="B57" s="82">
        <v>43863</v>
      </c>
      <c r="C57" s="59" t="s">
        <v>94</v>
      </c>
      <c r="D57" s="60" t="s">
        <v>56</v>
      </c>
      <c r="E57" s="79" t="str">
        <f>VLOOKUP(D57,Product_List[],6,FALSE)</f>
        <v>Hair</v>
      </c>
      <c r="F57" s="61" t="s">
        <v>72</v>
      </c>
      <c r="G57" s="81" t="str">
        <f>VLOOKUP(F57,suppliers___clients__1[],2,FALSE)</f>
        <v>Lille</v>
      </c>
      <c r="H57" s="59" t="s">
        <v>16</v>
      </c>
      <c r="I57" s="59">
        <v>357</v>
      </c>
      <c r="J57" s="79">
        <f>VLOOKUP(D57,Product_List[],IF(H55="Purchase",7,8),FALSE)</f>
        <v>35</v>
      </c>
      <c r="M57" s="83" t="s">
        <v>220</v>
      </c>
      <c r="N57">
        <v>6396</v>
      </c>
    </row>
    <row r="58" spans="2:14" x14ac:dyDescent="0.3">
      <c r="B58" s="78">
        <v>43860</v>
      </c>
      <c r="C58" s="79" t="s">
        <v>95</v>
      </c>
      <c r="D58" s="80" t="s">
        <v>10</v>
      </c>
      <c r="E58" s="79" t="str">
        <f>VLOOKUP(D58,Product_List[],6,FALSE)</f>
        <v xml:space="preserve">Body </v>
      </c>
      <c r="F58" s="81" t="s">
        <v>11</v>
      </c>
      <c r="G58" s="81" t="str">
        <f>VLOOKUP(F58,suppliers___clients__1[],2,FALSE)</f>
        <v>Internationl</v>
      </c>
      <c r="H58" s="79" t="s">
        <v>12</v>
      </c>
      <c r="I58" s="79">
        <v>100</v>
      </c>
      <c r="J58" s="79">
        <f>VLOOKUP(D58,Product_List[],IF(H56="Purchase",7,8),FALSE)</f>
        <v>12</v>
      </c>
    </row>
    <row r="59" spans="2:14" x14ac:dyDescent="0.3">
      <c r="B59" s="82">
        <v>43852</v>
      </c>
      <c r="C59" s="59" t="s">
        <v>96</v>
      </c>
      <c r="D59" s="60" t="s">
        <v>14</v>
      </c>
      <c r="E59" s="79" t="str">
        <f>VLOOKUP(D59,Product_List[],6,FALSE)</f>
        <v>Face</v>
      </c>
      <c r="F59" s="61" t="s">
        <v>72</v>
      </c>
      <c r="G59" s="81" t="str">
        <f>VLOOKUP(F59,suppliers___clients__1[],2,FALSE)</f>
        <v>Lille</v>
      </c>
      <c r="H59" s="59" t="s">
        <v>16</v>
      </c>
      <c r="I59" s="59">
        <v>84</v>
      </c>
      <c r="J59" s="79">
        <f>VLOOKUP(D59,Product_List[],IF(H57="Purchase",7,8),FALSE)</f>
        <v>19</v>
      </c>
    </row>
    <row r="60" spans="2:14" x14ac:dyDescent="0.3">
      <c r="B60" s="78">
        <v>43851</v>
      </c>
      <c r="C60" s="79" t="s">
        <v>97</v>
      </c>
      <c r="D60" s="80" t="s">
        <v>18</v>
      </c>
      <c r="E60" s="79" t="str">
        <f>VLOOKUP(D60,Product_List[],6,FALSE)</f>
        <v xml:space="preserve">Body </v>
      </c>
      <c r="F60" s="81" t="s">
        <v>87</v>
      </c>
      <c r="G60" s="81" t="str">
        <f>VLOOKUP(F60,suppliers___clients__1[],2,FALSE)</f>
        <v xml:space="preserve">Bordeaux </v>
      </c>
      <c r="H60" s="79" t="s">
        <v>16</v>
      </c>
      <c r="I60" s="79">
        <v>26</v>
      </c>
      <c r="J60" s="79">
        <f>VLOOKUP(D60,Product_List[],IF(H58="Purchase",7,8),FALSE)</f>
        <v>10</v>
      </c>
    </row>
    <row r="61" spans="2:14" x14ac:dyDescent="0.3">
      <c r="B61" s="82">
        <v>43849</v>
      </c>
      <c r="C61" s="59" t="s">
        <v>98</v>
      </c>
      <c r="D61" s="60" t="s">
        <v>21</v>
      </c>
      <c r="E61" s="79" t="str">
        <f>VLOOKUP(D61,Product_List[],6,FALSE)</f>
        <v>Face</v>
      </c>
      <c r="F61" s="61" t="s">
        <v>30</v>
      </c>
      <c r="G61" s="81" t="str">
        <f>VLOOKUP(F61,suppliers___clients__1[],2,FALSE)</f>
        <v>Local</v>
      </c>
      <c r="H61" s="59" t="s">
        <v>12</v>
      </c>
      <c r="I61" s="59">
        <v>87</v>
      </c>
      <c r="J61" s="79">
        <f>VLOOKUP(D61,Product_List[],IF(H59="Purchase",7,8),FALSE)</f>
        <v>70</v>
      </c>
    </row>
    <row r="62" spans="2:14" x14ac:dyDescent="0.3">
      <c r="B62" s="78">
        <v>43846</v>
      </c>
      <c r="C62" s="79" t="s">
        <v>99</v>
      </c>
      <c r="D62" s="80" t="s">
        <v>23</v>
      </c>
      <c r="E62" s="79" t="str">
        <f>VLOOKUP(D62,Product_List[],6,FALSE)</f>
        <v>Hair</v>
      </c>
      <c r="F62" s="81" t="s">
        <v>72</v>
      </c>
      <c r="G62" s="81" t="str">
        <f>VLOOKUP(F62,suppliers___clients__1[],2,FALSE)</f>
        <v>Lille</v>
      </c>
      <c r="H62" s="79" t="s">
        <v>16</v>
      </c>
      <c r="I62" s="79">
        <v>620</v>
      </c>
      <c r="J62" s="79">
        <f>VLOOKUP(D62,Product_List[],IF(H60="Purchase",7,8),FALSE)</f>
        <v>40</v>
      </c>
    </row>
    <row r="63" spans="2:14" x14ac:dyDescent="0.3">
      <c r="B63" s="82">
        <v>43844</v>
      </c>
      <c r="C63" s="59" t="s">
        <v>100</v>
      </c>
      <c r="D63" s="60" t="s">
        <v>25</v>
      </c>
      <c r="E63" s="79" t="str">
        <f>VLOOKUP(D63,Product_List[],6,FALSE)</f>
        <v>Hair</v>
      </c>
      <c r="F63" s="61" t="s">
        <v>72</v>
      </c>
      <c r="G63" s="81" t="str">
        <f>VLOOKUP(F63,suppliers___clients__1[],2,FALSE)</f>
        <v>Lille</v>
      </c>
      <c r="H63" s="59" t="s">
        <v>16</v>
      </c>
      <c r="I63" s="59">
        <v>100</v>
      </c>
      <c r="J63" s="79">
        <f>VLOOKUP(D63,Product_List[],IF(H61="Purchase",7,8),FALSE)</f>
        <v>19</v>
      </c>
    </row>
    <row r="64" spans="2:14" x14ac:dyDescent="0.3">
      <c r="B64" s="78">
        <v>43836</v>
      </c>
      <c r="C64" s="79" t="s">
        <v>101</v>
      </c>
      <c r="D64" s="80" t="s">
        <v>27</v>
      </c>
      <c r="E64" s="79" t="str">
        <f>VLOOKUP(D64,Product_List[],6,FALSE)</f>
        <v>Hair</v>
      </c>
      <c r="F64" s="81" t="s">
        <v>30</v>
      </c>
      <c r="G64" s="81" t="str">
        <f>VLOOKUP(F64,suppliers___clients__1[],2,FALSE)</f>
        <v>Local</v>
      </c>
      <c r="H64" s="81" t="s">
        <v>12</v>
      </c>
      <c r="I64" s="79">
        <v>68</v>
      </c>
      <c r="J64" s="79">
        <f>VLOOKUP(D64,Product_List[],IF(H62="Purchase",7,8),FALSE)</f>
        <v>31</v>
      </c>
    </row>
    <row r="65" spans="2:14" x14ac:dyDescent="0.3">
      <c r="B65" s="82">
        <v>43830</v>
      </c>
      <c r="C65" s="59" t="s">
        <v>102</v>
      </c>
      <c r="D65" s="60" t="s">
        <v>29</v>
      </c>
      <c r="E65" s="79" t="str">
        <f>VLOOKUP(D65,Product_List[],6,FALSE)</f>
        <v xml:space="preserve">Body </v>
      </c>
      <c r="F65" s="61" t="s">
        <v>30</v>
      </c>
      <c r="G65" s="81" t="str">
        <f>VLOOKUP(F65,suppliers___clients__1[],2,FALSE)</f>
        <v>Local</v>
      </c>
      <c r="H65" s="61" t="s">
        <v>12</v>
      </c>
      <c r="I65" s="59">
        <v>100</v>
      </c>
      <c r="J65" s="79">
        <f>VLOOKUP(D65,Product_List[],IF(H63="Purchase",7,8),FALSE)</f>
        <v>9</v>
      </c>
    </row>
    <row r="66" spans="2:14" x14ac:dyDescent="0.3">
      <c r="B66" s="78">
        <v>43826</v>
      </c>
      <c r="C66" s="79" t="s">
        <v>103</v>
      </c>
      <c r="D66" s="80" t="s">
        <v>32</v>
      </c>
      <c r="E66" s="79" t="str">
        <f>VLOOKUP(D66,Product_List[],6,FALSE)</f>
        <v xml:space="preserve">Body </v>
      </c>
      <c r="F66" s="81" t="s">
        <v>30</v>
      </c>
      <c r="G66" s="81" t="str">
        <f>VLOOKUP(F66,suppliers___clients__1[],2,FALSE)</f>
        <v>Local</v>
      </c>
      <c r="H66" s="81" t="s">
        <v>12</v>
      </c>
      <c r="I66" s="79">
        <v>800</v>
      </c>
      <c r="J66" s="79">
        <f>VLOOKUP(D66,Product_List[],IF(H64="Purchase",7,8),FALSE)</f>
        <v>5.5</v>
      </c>
    </row>
    <row r="67" spans="2:14" x14ac:dyDescent="0.3">
      <c r="B67" s="82">
        <v>43823</v>
      </c>
      <c r="C67" s="59" t="s">
        <v>104</v>
      </c>
      <c r="D67" s="60" t="s">
        <v>34</v>
      </c>
      <c r="E67" s="79" t="str">
        <f>VLOOKUP(D67,Product_List[],6,FALSE)</f>
        <v xml:space="preserve">Body </v>
      </c>
      <c r="F67" s="61" t="s">
        <v>105</v>
      </c>
      <c r="G67" s="81" t="str">
        <f>VLOOKUP(F67,suppliers___clients__1[],2,FALSE)</f>
        <v>Marseille</v>
      </c>
      <c r="H67" s="59" t="s">
        <v>16</v>
      </c>
      <c r="I67" s="59">
        <v>196</v>
      </c>
      <c r="J67" s="79">
        <f>VLOOKUP(D67,Product_List[],IF(H65="Purchase",7,8),FALSE)</f>
        <v>12</v>
      </c>
    </row>
    <row r="68" spans="2:14" x14ac:dyDescent="0.3">
      <c r="B68" s="78">
        <v>43822</v>
      </c>
      <c r="C68" s="79" t="s">
        <v>106</v>
      </c>
      <c r="D68" s="80" t="s">
        <v>37</v>
      </c>
      <c r="E68" s="79" t="str">
        <f>VLOOKUP(D68,Product_List[],6,FALSE)</f>
        <v>Face</v>
      </c>
      <c r="F68" s="81" t="s">
        <v>11</v>
      </c>
      <c r="G68" s="81" t="str">
        <f>VLOOKUP(F68,suppliers___clients__1[],2,FALSE)</f>
        <v>Internationl</v>
      </c>
      <c r="H68" s="79" t="s">
        <v>12</v>
      </c>
      <c r="I68" s="79">
        <v>100</v>
      </c>
      <c r="J68" s="79">
        <f>VLOOKUP(D68,Product_List[],IF(H66="Purchase",7,8),FALSE)</f>
        <v>11</v>
      </c>
    </row>
    <row r="69" spans="2:14" x14ac:dyDescent="0.3">
      <c r="B69" s="82">
        <v>43815</v>
      </c>
      <c r="C69" s="59" t="s">
        <v>107</v>
      </c>
      <c r="D69" s="60" t="s">
        <v>23</v>
      </c>
      <c r="E69" s="79" t="str">
        <f>VLOOKUP(D69,Product_List[],6,FALSE)</f>
        <v>Hair</v>
      </c>
      <c r="F69" s="61" t="s">
        <v>35</v>
      </c>
      <c r="G69" s="81" t="str">
        <f>VLOOKUP(F69,suppliers___clients__1[],2,FALSE)</f>
        <v>Paris</v>
      </c>
      <c r="H69" s="59" t="s">
        <v>16</v>
      </c>
      <c r="I69" s="59">
        <v>620</v>
      </c>
      <c r="J69" s="79">
        <f>VLOOKUP(D69,Product_List[],IF(H67="Purchase",7,8),FALSE)</f>
        <v>40</v>
      </c>
    </row>
    <row r="70" spans="2:14" x14ac:dyDescent="0.3">
      <c r="B70" s="78">
        <v>43814</v>
      </c>
      <c r="C70" s="79" t="s">
        <v>108</v>
      </c>
      <c r="D70" s="80" t="s">
        <v>25</v>
      </c>
      <c r="E70" s="79" t="str">
        <f>VLOOKUP(D70,Product_List[],6,FALSE)</f>
        <v>Hair</v>
      </c>
      <c r="F70" s="81" t="s">
        <v>35</v>
      </c>
      <c r="G70" s="81" t="str">
        <f>VLOOKUP(F70,suppliers___clients__1[],2,FALSE)</f>
        <v>Paris</v>
      </c>
      <c r="H70" s="79" t="s">
        <v>16</v>
      </c>
      <c r="I70" s="79">
        <v>100</v>
      </c>
      <c r="J70" s="79">
        <f>VLOOKUP(D70,Product_List[],IF(H68="Purchase",7,8),FALSE)</f>
        <v>19</v>
      </c>
      <c r="M70" t="s">
        <v>219</v>
      </c>
      <c r="N70" t="s">
        <v>217</v>
      </c>
    </row>
    <row r="71" spans="2:14" x14ac:dyDescent="0.3">
      <c r="B71" s="82">
        <v>43813</v>
      </c>
      <c r="C71" s="59" t="s">
        <v>109</v>
      </c>
      <c r="D71" s="60" t="s">
        <v>27</v>
      </c>
      <c r="E71" s="79" t="str">
        <f>VLOOKUP(D71,Product_List[],6,FALSE)</f>
        <v>Hair</v>
      </c>
      <c r="F71" s="61" t="s">
        <v>19</v>
      </c>
      <c r="G71" s="81" t="str">
        <f>VLOOKUP(F71,suppliers___clients__1[],2,FALSE)</f>
        <v>Internationl</v>
      </c>
      <c r="H71" s="61" t="s">
        <v>12</v>
      </c>
      <c r="I71" s="59">
        <v>68</v>
      </c>
      <c r="J71" s="79">
        <f>VLOOKUP(D71,Product_List[],IF(H69="Purchase",7,8),FALSE)</f>
        <v>31</v>
      </c>
      <c r="M71" s="83" t="s">
        <v>12</v>
      </c>
      <c r="N71">
        <v>5193</v>
      </c>
    </row>
    <row r="72" spans="2:14" x14ac:dyDescent="0.3">
      <c r="B72" s="78">
        <v>43808</v>
      </c>
      <c r="C72" s="79" t="s">
        <v>110</v>
      </c>
      <c r="D72" s="80" t="s">
        <v>29</v>
      </c>
      <c r="E72" s="79" t="str">
        <f>VLOOKUP(D72,Product_List[],6,FALSE)</f>
        <v xml:space="preserve">Body </v>
      </c>
      <c r="F72" s="81" t="s">
        <v>19</v>
      </c>
      <c r="G72" s="81" t="str">
        <f>VLOOKUP(F72,suppliers___clients__1[],2,FALSE)</f>
        <v>Internationl</v>
      </c>
      <c r="H72" s="81" t="s">
        <v>12</v>
      </c>
      <c r="I72" s="79">
        <v>100</v>
      </c>
      <c r="J72" s="79">
        <f>VLOOKUP(D72,Product_List[],IF(H70="Purchase",7,8),FALSE)</f>
        <v>9</v>
      </c>
      <c r="M72" s="85" t="s">
        <v>10</v>
      </c>
      <c r="N72">
        <v>140</v>
      </c>
    </row>
    <row r="73" spans="2:14" x14ac:dyDescent="0.3">
      <c r="B73" s="82">
        <v>43804</v>
      </c>
      <c r="C73" s="59" t="s">
        <v>111</v>
      </c>
      <c r="D73" s="60" t="s">
        <v>32</v>
      </c>
      <c r="E73" s="79" t="str">
        <f>VLOOKUP(D73,Product_List[],6,FALSE)</f>
        <v xml:space="preserve">Body </v>
      </c>
      <c r="F73" s="61" t="s">
        <v>19</v>
      </c>
      <c r="G73" s="81" t="str">
        <f>VLOOKUP(F73,suppliers___clients__1[],2,FALSE)</f>
        <v>Internationl</v>
      </c>
      <c r="H73" s="61" t="s">
        <v>12</v>
      </c>
      <c r="I73" s="59">
        <v>800</v>
      </c>
      <c r="J73" s="79">
        <f>VLOOKUP(D73,Product_List[],IF(H71="Purchase",7,8),FALSE)</f>
        <v>5.5</v>
      </c>
      <c r="M73" s="85" t="s">
        <v>43</v>
      </c>
      <c r="N73">
        <v>179</v>
      </c>
    </row>
    <row r="74" spans="2:14" x14ac:dyDescent="0.3">
      <c r="B74" s="78">
        <v>43804</v>
      </c>
      <c r="C74" s="79" t="s">
        <v>112</v>
      </c>
      <c r="D74" s="80" t="s">
        <v>34</v>
      </c>
      <c r="E74" s="79" t="str">
        <f>VLOOKUP(D74,Product_List[],6,FALSE)</f>
        <v xml:space="preserve">Body </v>
      </c>
      <c r="F74" s="81" t="s">
        <v>46</v>
      </c>
      <c r="G74" s="81" t="str">
        <f>VLOOKUP(F74,suppliers___clients__1[],2,FALSE)</f>
        <v xml:space="preserve">Bordeaux </v>
      </c>
      <c r="H74" s="79" t="s">
        <v>16</v>
      </c>
      <c r="I74" s="79">
        <v>196</v>
      </c>
      <c r="J74" s="79">
        <f>VLOOKUP(D74,Product_List[],IF(H72="Purchase",7,8),FALSE)</f>
        <v>12</v>
      </c>
      <c r="M74" s="85" t="s">
        <v>18</v>
      </c>
      <c r="N74">
        <v>20</v>
      </c>
    </row>
    <row r="75" spans="2:14" x14ac:dyDescent="0.3">
      <c r="B75" s="82">
        <v>43802</v>
      </c>
      <c r="C75" s="59" t="s">
        <v>113</v>
      </c>
      <c r="D75" s="60" t="s">
        <v>37</v>
      </c>
      <c r="E75" s="79" t="str">
        <f>VLOOKUP(D75,Product_List[],6,FALSE)</f>
        <v>Face</v>
      </c>
      <c r="F75" s="61" t="s">
        <v>19</v>
      </c>
      <c r="G75" s="81" t="str">
        <f>VLOOKUP(F75,suppliers___clients__1[],2,FALSE)</f>
        <v>Internationl</v>
      </c>
      <c r="H75" s="59" t="s">
        <v>12</v>
      </c>
      <c r="I75" s="59">
        <v>100</v>
      </c>
      <c r="J75" s="79">
        <f>VLOOKUP(D75,Product_List[],IF(H73="Purchase",7,8),FALSE)</f>
        <v>11</v>
      </c>
      <c r="M75" s="85" t="s">
        <v>29</v>
      </c>
      <c r="N75">
        <v>400</v>
      </c>
    </row>
    <row r="76" spans="2:14" x14ac:dyDescent="0.3">
      <c r="B76" s="78">
        <v>43794</v>
      </c>
      <c r="C76" s="79" t="s">
        <v>114</v>
      </c>
      <c r="D76" s="80" t="s">
        <v>23</v>
      </c>
      <c r="E76" s="79" t="str">
        <f>VLOOKUP(D76,Product_List[],6,FALSE)</f>
        <v>Hair</v>
      </c>
      <c r="F76" s="81" t="s">
        <v>35</v>
      </c>
      <c r="G76" s="81" t="str">
        <f>VLOOKUP(F76,suppliers___clients__1[],2,FALSE)</f>
        <v>Paris</v>
      </c>
      <c r="H76" s="79" t="s">
        <v>16</v>
      </c>
      <c r="I76" s="79">
        <v>620</v>
      </c>
      <c r="J76" s="79">
        <f>VLOOKUP(D76,Product_List[],IF(H74="Purchase",7,8),FALSE)</f>
        <v>40</v>
      </c>
      <c r="M76" s="85" t="s">
        <v>32</v>
      </c>
      <c r="N76">
        <v>2725</v>
      </c>
    </row>
    <row r="77" spans="2:14" x14ac:dyDescent="0.3">
      <c r="B77" s="82">
        <v>43790</v>
      </c>
      <c r="C77" s="59" t="s">
        <v>115</v>
      </c>
      <c r="D77" s="60" t="s">
        <v>25</v>
      </c>
      <c r="E77" s="79" t="str">
        <f>VLOOKUP(D77,Product_List[],6,FALSE)</f>
        <v>Hair</v>
      </c>
      <c r="F77" s="61" t="s">
        <v>35</v>
      </c>
      <c r="G77" s="81" t="str">
        <f>VLOOKUP(F77,suppliers___clients__1[],2,FALSE)</f>
        <v>Paris</v>
      </c>
      <c r="H77" s="59" t="s">
        <v>16</v>
      </c>
      <c r="I77" s="59">
        <v>100</v>
      </c>
      <c r="J77" s="79">
        <f>VLOOKUP(D77,Product_List[],IF(H75="Purchase",7,8),FALSE)</f>
        <v>19</v>
      </c>
      <c r="M77" s="85" t="s">
        <v>37</v>
      </c>
      <c r="N77">
        <v>394</v>
      </c>
    </row>
    <row r="78" spans="2:14" x14ac:dyDescent="0.3">
      <c r="B78" s="78">
        <v>43784</v>
      </c>
      <c r="C78" s="79" t="s">
        <v>116</v>
      </c>
      <c r="D78" s="80" t="s">
        <v>27</v>
      </c>
      <c r="E78" s="79" t="str">
        <f>VLOOKUP(D78,Product_List[],6,FALSE)</f>
        <v>Hair</v>
      </c>
      <c r="F78" s="81" t="s">
        <v>19</v>
      </c>
      <c r="G78" s="81" t="str">
        <f>VLOOKUP(F78,suppliers___clients__1[],2,FALSE)</f>
        <v>Internationl</v>
      </c>
      <c r="H78" s="81" t="s">
        <v>12</v>
      </c>
      <c r="I78" s="79">
        <v>68</v>
      </c>
      <c r="J78" s="79">
        <f>VLOOKUP(D78,Product_List[],IF(H76="Purchase",7,8),FALSE)</f>
        <v>31</v>
      </c>
      <c r="M78" s="85" t="s">
        <v>39</v>
      </c>
      <c r="N78">
        <v>255</v>
      </c>
    </row>
    <row r="79" spans="2:14" x14ac:dyDescent="0.3">
      <c r="B79" s="82">
        <v>43783</v>
      </c>
      <c r="C79" s="59" t="s">
        <v>117</v>
      </c>
      <c r="D79" s="60" t="s">
        <v>29</v>
      </c>
      <c r="E79" s="79" t="str">
        <f>VLOOKUP(D79,Product_List[],6,FALSE)</f>
        <v xml:space="preserve">Body </v>
      </c>
      <c r="F79" s="61" t="s">
        <v>19</v>
      </c>
      <c r="G79" s="81" t="str">
        <f>VLOOKUP(F79,suppliers___clients__1[],2,FALSE)</f>
        <v>Internationl</v>
      </c>
      <c r="H79" s="61" t="s">
        <v>12</v>
      </c>
      <c r="I79" s="59">
        <v>100</v>
      </c>
      <c r="J79" s="79">
        <f>VLOOKUP(D79,Product_List[],IF(H77="Purchase",7,8),FALSE)</f>
        <v>9</v>
      </c>
      <c r="M79" s="85" t="s">
        <v>52</v>
      </c>
      <c r="N79">
        <v>48</v>
      </c>
    </row>
    <row r="80" spans="2:14" x14ac:dyDescent="0.3">
      <c r="B80" s="78">
        <v>43777</v>
      </c>
      <c r="C80" s="79" t="s">
        <v>118</v>
      </c>
      <c r="D80" s="80" t="s">
        <v>32</v>
      </c>
      <c r="E80" s="79" t="str">
        <f>VLOOKUP(D80,Product_List[],6,FALSE)</f>
        <v xml:space="preserve">Body </v>
      </c>
      <c r="F80" s="81" t="s">
        <v>19</v>
      </c>
      <c r="G80" s="81" t="str">
        <f>VLOOKUP(F80,suppliers___clients__1[],2,FALSE)</f>
        <v>Internationl</v>
      </c>
      <c r="H80" s="81" t="s">
        <v>12</v>
      </c>
      <c r="I80" s="79">
        <v>800</v>
      </c>
      <c r="J80" s="79">
        <f>VLOOKUP(D80,Product_List[],IF(H78="Purchase",7,8),FALSE)</f>
        <v>5.5</v>
      </c>
      <c r="M80" s="85" t="s">
        <v>54</v>
      </c>
      <c r="N80">
        <v>98</v>
      </c>
    </row>
    <row r="81" spans="2:14" x14ac:dyDescent="0.3">
      <c r="B81" s="82">
        <v>43770</v>
      </c>
      <c r="C81" s="59" t="s">
        <v>119</v>
      </c>
      <c r="D81" s="60" t="s">
        <v>34</v>
      </c>
      <c r="E81" s="79" t="str">
        <f>VLOOKUP(D81,Product_List[],6,FALSE)</f>
        <v xml:space="preserve">Body </v>
      </c>
      <c r="F81" s="61" t="s">
        <v>120</v>
      </c>
      <c r="G81" s="81" t="str">
        <f>VLOOKUP(F81,suppliers___clients__1[],2,FALSE)</f>
        <v>Paris</v>
      </c>
      <c r="H81" s="59" t="s">
        <v>16</v>
      </c>
      <c r="I81" s="59">
        <v>196</v>
      </c>
      <c r="J81" s="79">
        <f>VLOOKUP(D81,Product_List[],IF(H79="Purchase",7,8),FALSE)</f>
        <v>12</v>
      </c>
      <c r="M81" s="85" t="s">
        <v>21</v>
      </c>
      <c r="N81">
        <v>87</v>
      </c>
    </row>
    <row r="82" spans="2:14" x14ac:dyDescent="0.3">
      <c r="B82" s="78">
        <v>43758</v>
      </c>
      <c r="C82" s="79" t="s">
        <v>121</v>
      </c>
      <c r="D82" s="80" t="s">
        <v>37</v>
      </c>
      <c r="E82" s="79" t="str">
        <f>VLOOKUP(D82,Product_List[],6,FALSE)</f>
        <v>Face</v>
      </c>
      <c r="F82" s="81" t="s">
        <v>11</v>
      </c>
      <c r="G82" s="81" t="str">
        <f>VLOOKUP(F82,suppliers___clients__1[],2,FALSE)</f>
        <v>Internationl</v>
      </c>
      <c r="H82" s="79" t="s">
        <v>12</v>
      </c>
      <c r="I82" s="79">
        <v>100</v>
      </c>
      <c r="J82" s="79">
        <f>VLOOKUP(D82,Product_List[],IF(H80="Purchase",7,8),FALSE)</f>
        <v>11</v>
      </c>
      <c r="M82" s="85" t="s">
        <v>45</v>
      </c>
      <c r="N82">
        <v>68</v>
      </c>
    </row>
    <row r="83" spans="2:14" x14ac:dyDescent="0.3">
      <c r="B83" s="82">
        <v>43758</v>
      </c>
      <c r="C83" s="59" t="s">
        <v>122</v>
      </c>
      <c r="D83" s="60" t="s">
        <v>37</v>
      </c>
      <c r="E83" s="79" t="str">
        <f>VLOOKUP(D83,Product_List[],6,FALSE)</f>
        <v>Face</v>
      </c>
      <c r="F83" s="61" t="s">
        <v>120</v>
      </c>
      <c r="G83" s="81" t="str">
        <f>VLOOKUP(F83,suppliers___clients__1[],2,FALSE)</f>
        <v>Paris</v>
      </c>
      <c r="H83" s="61" t="s">
        <v>16</v>
      </c>
      <c r="I83" s="59">
        <v>35</v>
      </c>
      <c r="J83" s="79">
        <f>VLOOKUP(D83,Product_List[],IF(H81="Purchase",7,8),FALSE)</f>
        <v>21</v>
      </c>
      <c r="M83" s="85" t="s">
        <v>48</v>
      </c>
      <c r="N83">
        <v>47</v>
      </c>
    </row>
    <row r="84" spans="2:14" x14ac:dyDescent="0.3">
      <c r="B84" s="78">
        <v>43738</v>
      </c>
      <c r="C84" s="79" t="s">
        <v>123</v>
      </c>
      <c r="D84" s="80" t="s">
        <v>39</v>
      </c>
      <c r="E84" s="79" t="str">
        <f>VLOOKUP(D84,Product_List[],6,FALSE)</f>
        <v>Face</v>
      </c>
      <c r="F84" s="81" t="s">
        <v>11</v>
      </c>
      <c r="G84" s="81" t="str">
        <f>VLOOKUP(F84,suppliers___clients__1[],2,FALSE)</f>
        <v>Internationl</v>
      </c>
      <c r="H84" s="79" t="s">
        <v>12</v>
      </c>
      <c r="I84" s="79">
        <v>85</v>
      </c>
      <c r="J84" s="79">
        <f>VLOOKUP(D84,Product_List[],IF(H82="Purchase",7,8),FALSE)</f>
        <v>8</v>
      </c>
      <c r="M84" s="85" t="s">
        <v>50</v>
      </c>
      <c r="N84">
        <v>85</v>
      </c>
    </row>
    <row r="85" spans="2:14" x14ac:dyDescent="0.3">
      <c r="B85" s="82">
        <v>43738</v>
      </c>
      <c r="C85" s="59" t="s">
        <v>124</v>
      </c>
      <c r="D85" s="60" t="s">
        <v>41</v>
      </c>
      <c r="E85" s="79" t="str">
        <f>VLOOKUP(D85,Product_List[],6,FALSE)</f>
        <v>Face</v>
      </c>
      <c r="F85" s="61" t="s">
        <v>120</v>
      </c>
      <c r="G85" s="81" t="str">
        <f>VLOOKUP(F85,suppliers___clients__1[],2,FALSE)</f>
        <v>Paris</v>
      </c>
      <c r="H85" s="61" t="s">
        <v>16</v>
      </c>
      <c r="I85" s="59">
        <v>100</v>
      </c>
      <c r="J85" s="79">
        <f>VLOOKUP(D85,Product_List[],IF(H83="Purchase",7,8),FALSE)</f>
        <v>30</v>
      </c>
      <c r="M85" s="85" t="s">
        <v>56</v>
      </c>
      <c r="N85">
        <v>5</v>
      </c>
    </row>
    <row r="86" spans="2:14" x14ac:dyDescent="0.3">
      <c r="B86" s="78">
        <v>43738</v>
      </c>
      <c r="C86" s="79" t="s">
        <v>125</v>
      </c>
      <c r="D86" s="80" t="s">
        <v>43</v>
      </c>
      <c r="E86" s="79" t="str">
        <f>VLOOKUP(D86,Product_List[],6,FALSE)</f>
        <v xml:space="preserve">Body </v>
      </c>
      <c r="F86" s="81" t="s">
        <v>11</v>
      </c>
      <c r="G86" s="81" t="str">
        <f>VLOOKUP(F86,suppliers___clients__1[],2,FALSE)</f>
        <v>Internationl</v>
      </c>
      <c r="H86" s="79" t="s">
        <v>12</v>
      </c>
      <c r="I86" s="79">
        <v>74</v>
      </c>
      <c r="J86" s="79">
        <f>VLOOKUP(D86,Product_List[],IF(H84="Purchase",7,8),FALSE)</f>
        <v>23</v>
      </c>
      <c r="M86" s="85" t="s">
        <v>23</v>
      </c>
      <c r="N86">
        <v>100</v>
      </c>
    </row>
    <row r="87" spans="2:14" x14ac:dyDescent="0.3">
      <c r="B87" s="82">
        <v>43737</v>
      </c>
      <c r="C87" s="59" t="s">
        <v>126</v>
      </c>
      <c r="D87" s="60" t="s">
        <v>45</v>
      </c>
      <c r="E87" s="79" t="str">
        <f>VLOOKUP(D87,Product_List[],6,FALSE)</f>
        <v>Hair</v>
      </c>
      <c r="F87" s="61" t="s">
        <v>120</v>
      </c>
      <c r="G87" s="81" t="str">
        <f>VLOOKUP(F87,suppliers___clients__1[],2,FALSE)</f>
        <v>Paris</v>
      </c>
      <c r="H87" s="61" t="s">
        <v>16</v>
      </c>
      <c r="I87" s="59">
        <v>65</v>
      </c>
      <c r="J87" s="79">
        <f>VLOOKUP(D87,Product_List[],IF(H85="Purchase",7,8),FALSE)</f>
        <v>43</v>
      </c>
      <c r="M87" s="85" t="s">
        <v>25</v>
      </c>
      <c r="N87">
        <v>138</v>
      </c>
    </row>
    <row r="88" spans="2:14" x14ac:dyDescent="0.3">
      <c r="B88" s="78">
        <v>43735</v>
      </c>
      <c r="C88" s="79" t="s">
        <v>127</v>
      </c>
      <c r="D88" s="80" t="s">
        <v>48</v>
      </c>
      <c r="E88" s="79" t="str">
        <f>VLOOKUP(D88,Product_List[],6,FALSE)</f>
        <v>Hair</v>
      </c>
      <c r="F88" s="81" t="s">
        <v>120</v>
      </c>
      <c r="G88" s="81" t="str">
        <f>VLOOKUP(F88,suppliers___clients__1[],2,FALSE)</f>
        <v>Paris</v>
      </c>
      <c r="H88" s="81" t="s">
        <v>16</v>
      </c>
      <c r="I88" s="79">
        <v>30</v>
      </c>
      <c r="J88" s="79">
        <f>VLOOKUP(D88,Product_List[],IF(H86="Purchase",7,8),FALSE)</f>
        <v>17</v>
      </c>
      <c r="M88" s="85" t="s">
        <v>27</v>
      </c>
      <c r="N88">
        <v>404</v>
      </c>
    </row>
    <row r="89" spans="2:14" x14ac:dyDescent="0.3">
      <c r="M89" s="83" t="s">
        <v>220</v>
      </c>
      <c r="N89">
        <v>5193</v>
      </c>
    </row>
    <row r="96" spans="2:14" x14ac:dyDescent="0.3">
      <c r="M96" t="s">
        <v>219</v>
      </c>
      <c r="N96" t="s">
        <v>235</v>
      </c>
    </row>
    <row r="97" spans="13:14" x14ac:dyDescent="0.3">
      <c r="M97" s="83" t="s">
        <v>133</v>
      </c>
      <c r="N97">
        <v>31</v>
      </c>
    </row>
    <row r="98" spans="13:14" x14ac:dyDescent="0.3">
      <c r="M98" s="83" t="s">
        <v>134</v>
      </c>
      <c r="N98">
        <v>26</v>
      </c>
    </row>
    <row r="99" spans="13:14" x14ac:dyDescent="0.3">
      <c r="M99" s="83" t="s">
        <v>135</v>
      </c>
      <c r="N99">
        <v>28</v>
      </c>
    </row>
    <row r="100" spans="13:14" x14ac:dyDescent="0.3">
      <c r="M100" s="83" t="s">
        <v>220</v>
      </c>
      <c r="N100">
        <v>85</v>
      </c>
    </row>
    <row r="117" spans="14:15" x14ac:dyDescent="0.3">
      <c r="N117" t="s">
        <v>3</v>
      </c>
      <c r="O117" t="s">
        <v>236</v>
      </c>
    </row>
    <row r="119" spans="14:15" x14ac:dyDescent="0.3">
      <c r="N119" t="s">
        <v>219</v>
      </c>
      <c r="O119" t="s">
        <v>217</v>
      </c>
    </row>
    <row r="120" spans="14:15" x14ac:dyDescent="0.3">
      <c r="N120" s="83" t="s">
        <v>148</v>
      </c>
      <c r="O120">
        <v>923</v>
      </c>
    </row>
    <row r="121" spans="14:15" x14ac:dyDescent="0.3">
      <c r="N121" s="85" t="s">
        <v>16</v>
      </c>
      <c r="O121">
        <v>923</v>
      </c>
    </row>
    <row r="122" spans="14:15" x14ac:dyDescent="0.3">
      <c r="N122" s="83" t="s">
        <v>150</v>
      </c>
      <c r="O122">
        <v>1451</v>
      </c>
    </row>
    <row r="123" spans="14:15" x14ac:dyDescent="0.3">
      <c r="N123" s="85" t="s">
        <v>16</v>
      </c>
      <c r="O123">
        <v>1451</v>
      </c>
    </row>
    <row r="124" spans="14:15" x14ac:dyDescent="0.3">
      <c r="N124" s="83" t="s">
        <v>152</v>
      </c>
      <c r="O124">
        <v>196</v>
      </c>
    </row>
    <row r="125" spans="14:15" x14ac:dyDescent="0.3">
      <c r="N125" s="85" t="s">
        <v>16</v>
      </c>
      <c r="O125">
        <v>196</v>
      </c>
    </row>
    <row r="126" spans="14:15" x14ac:dyDescent="0.3">
      <c r="N126" s="83" t="s">
        <v>149</v>
      </c>
      <c r="O126">
        <v>2162</v>
      </c>
    </row>
    <row r="127" spans="14:15" x14ac:dyDescent="0.3">
      <c r="N127" s="85" t="s">
        <v>16</v>
      </c>
      <c r="O127">
        <v>2162</v>
      </c>
    </row>
    <row r="128" spans="14:15" x14ac:dyDescent="0.3">
      <c r="N128" s="83" t="s">
        <v>220</v>
      </c>
      <c r="O128">
        <v>4732</v>
      </c>
    </row>
  </sheetData>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15361" r:id="rId8" name="Button 1">
              <controlPr defaultSize="0" print="0" autoFill="0" autoPict="0" macro="[0]!go_to_Summary">
                <anchor moveWithCells="1" sizeWithCells="1">
                  <from>
                    <xdr:col>20</xdr:col>
                    <xdr:colOff>579120</xdr:colOff>
                    <xdr:row>15</xdr:row>
                    <xdr:rowOff>15240</xdr:rowOff>
                  </from>
                  <to>
                    <xdr:col>26</xdr:col>
                    <xdr:colOff>205740</xdr:colOff>
                    <xdr:row>20</xdr:row>
                    <xdr:rowOff>45720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0CA53-DAEF-0743-9400-81A1FB9B9F60}">
  <sheetPr codeName="Sheet8"/>
  <dimension ref="A1:U65"/>
  <sheetViews>
    <sheetView topLeftCell="A47" zoomScale="52" workbookViewId="0">
      <selection activeCell="A54" sqref="A54:A55"/>
    </sheetView>
  </sheetViews>
  <sheetFormatPr defaultColWidth="11.19921875" defaultRowHeight="25.8" x14ac:dyDescent="0.5"/>
  <cols>
    <col min="1" max="1" width="121.09765625" style="22" bestFit="1" customWidth="1"/>
    <col min="2" max="2" width="20.5" style="22" customWidth="1"/>
    <col min="3" max="3" width="17" style="22" customWidth="1"/>
    <col min="4" max="4" width="16.5" style="22" bestFit="1" customWidth="1"/>
    <col min="5" max="5" width="38.296875" style="22" bestFit="1" customWidth="1"/>
    <col min="6" max="6" width="10.69921875" style="22" bestFit="1" customWidth="1"/>
    <col min="7" max="7" width="15.296875" style="22" bestFit="1" customWidth="1"/>
    <col min="8" max="8" width="19.796875" style="22" bestFit="1" customWidth="1"/>
    <col min="9" max="9" width="11.19921875" style="22"/>
    <col min="10" max="10" width="36.8984375" style="22" bestFit="1" customWidth="1"/>
    <col min="11" max="11" width="23.296875" style="22" customWidth="1"/>
    <col min="12" max="12" width="16.5" style="22" bestFit="1" customWidth="1"/>
    <col min="13" max="16384" width="11.19921875" style="22"/>
  </cols>
  <sheetData>
    <row r="1" spans="1:21" ht="34.950000000000003" customHeight="1" x14ac:dyDescent="0.5">
      <c r="A1" s="31" t="s">
        <v>0</v>
      </c>
      <c r="B1" s="32" t="s">
        <v>1</v>
      </c>
      <c r="C1" s="32" t="s">
        <v>2</v>
      </c>
      <c r="D1" s="32" t="s">
        <v>3</v>
      </c>
      <c r="E1" s="33" t="s">
        <v>137</v>
      </c>
      <c r="F1" s="32" t="s">
        <v>4</v>
      </c>
      <c r="G1" s="32" t="s">
        <v>5</v>
      </c>
      <c r="H1" s="32" t="s">
        <v>6</v>
      </c>
      <c r="I1" s="32" t="s">
        <v>7</v>
      </c>
      <c r="J1" s="34" t="s">
        <v>8</v>
      </c>
      <c r="K1" s="35"/>
      <c r="L1" s="35"/>
      <c r="M1" s="35"/>
      <c r="N1" s="35"/>
      <c r="O1" s="35"/>
      <c r="P1" s="35"/>
      <c r="Q1" s="35"/>
      <c r="R1" s="35"/>
      <c r="S1" s="35"/>
      <c r="T1" s="35"/>
      <c r="U1" s="35"/>
    </row>
    <row r="2" spans="1:21" x14ac:dyDescent="0.5">
      <c r="A2" s="22" cm="1">
        <f t="array" ref="A2:J4">_xlfn._xlws.FILTER(data_transaction[],product_reference="025-B1")</f>
        <v>43979</v>
      </c>
      <c r="B2" s="35" t="str">
        <v>CDE-100318</v>
      </c>
      <c r="C2" s="35" t="str">
        <v>025-B1</v>
      </c>
      <c r="D2" s="35" t="str">
        <v xml:space="preserve">Body </v>
      </c>
      <c r="E2" s="35" t="str">
        <v>L Parker</v>
      </c>
      <c r="F2" s="35" t="str">
        <v xml:space="preserve">Bordeaux </v>
      </c>
      <c r="G2" s="35" t="str">
        <v>Sale</v>
      </c>
      <c r="H2" s="35">
        <v>100</v>
      </c>
      <c r="I2" s="35">
        <v>24</v>
      </c>
      <c r="J2" s="35">
        <v>250296</v>
      </c>
      <c r="K2" s="35"/>
      <c r="L2" s="35"/>
      <c r="M2" s="35"/>
      <c r="N2" s="35"/>
      <c r="O2" s="35"/>
      <c r="P2" s="35"/>
      <c r="Q2" s="35"/>
      <c r="R2" s="35"/>
      <c r="S2" s="35"/>
      <c r="T2" s="35"/>
      <c r="U2" s="35"/>
    </row>
    <row r="3" spans="1:21" x14ac:dyDescent="0.5">
      <c r="A3" s="22">
        <v>43923</v>
      </c>
      <c r="B3" s="35" t="str">
        <v>CDE-100518</v>
      </c>
      <c r="C3" s="35" t="str">
        <v>025-B1</v>
      </c>
      <c r="D3" s="35" t="str">
        <v xml:space="preserve">Body </v>
      </c>
      <c r="E3" s="35" t="str">
        <v>A Lewis</v>
      </c>
      <c r="F3" s="35" t="str">
        <v>Internationl</v>
      </c>
      <c r="G3" s="35" t="str">
        <v>Purchase</v>
      </c>
      <c r="H3" s="35">
        <v>20</v>
      </c>
      <c r="I3" s="35">
        <v>12</v>
      </c>
      <c r="J3" s="35">
        <v>125148</v>
      </c>
      <c r="K3" s="35"/>
      <c r="L3" s="35"/>
      <c r="M3" s="35"/>
      <c r="N3" s="35"/>
      <c r="O3" s="35"/>
      <c r="P3" s="35"/>
      <c r="Q3" s="35"/>
      <c r="R3" s="35"/>
      <c r="S3" s="35"/>
      <c r="T3" s="35"/>
      <c r="U3" s="35"/>
    </row>
    <row r="4" spans="1:21" x14ac:dyDescent="0.5">
      <c r="A4" s="22">
        <v>43860</v>
      </c>
      <c r="B4" s="35" t="str">
        <v>CDE-230522</v>
      </c>
      <c r="C4" s="35" t="str">
        <v>025-B1</v>
      </c>
      <c r="D4" s="35" t="str">
        <v xml:space="preserve">Body </v>
      </c>
      <c r="E4" s="35" t="str">
        <v>D O'Brien</v>
      </c>
      <c r="F4" s="35" t="str">
        <v>Internationl</v>
      </c>
      <c r="G4" s="35" t="str">
        <v>Purchase</v>
      </c>
      <c r="H4" s="35">
        <v>100</v>
      </c>
      <c r="I4" s="35">
        <v>12</v>
      </c>
      <c r="J4" s="35">
        <v>125148</v>
      </c>
      <c r="K4" s="35"/>
      <c r="L4" s="35"/>
      <c r="M4" s="35"/>
      <c r="N4" s="35"/>
      <c r="O4" s="35"/>
      <c r="P4" s="35"/>
      <c r="Q4" s="35"/>
      <c r="R4" s="35"/>
      <c r="S4" s="35"/>
      <c r="T4" s="35"/>
      <c r="U4" s="35"/>
    </row>
    <row r="5" spans="1:21" x14ac:dyDescent="0.5">
      <c r="B5" s="35"/>
      <c r="C5" s="35"/>
      <c r="D5" s="35"/>
      <c r="E5" s="35"/>
      <c r="F5" s="35"/>
      <c r="G5" s="35"/>
      <c r="H5" s="35"/>
      <c r="I5" s="35"/>
      <c r="J5" s="35"/>
      <c r="K5" s="35"/>
      <c r="L5" s="35"/>
      <c r="M5" s="35"/>
      <c r="N5" s="35"/>
      <c r="O5" s="35"/>
      <c r="P5" s="35"/>
      <c r="Q5" s="35"/>
      <c r="R5" s="35"/>
      <c r="S5" s="35"/>
      <c r="T5" s="35"/>
      <c r="U5" s="35"/>
    </row>
    <row r="6" spans="1:21" x14ac:dyDescent="0.5">
      <c r="B6" s="35"/>
      <c r="C6" s="35"/>
      <c r="D6" s="35"/>
      <c r="E6" s="35"/>
      <c r="F6" s="35"/>
      <c r="G6" s="35"/>
      <c r="H6" s="35"/>
      <c r="I6" s="35"/>
      <c r="J6" s="35"/>
      <c r="K6" s="35"/>
      <c r="L6" s="35"/>
      <c r="M6" s="35"/>
      <c r="N6" s="35"/>
      <c r="O6" s="35"/>
      <c r="P6" s="35"/>
      <c r="Q6" s="35"/>
      <c r="R6" s="35"/>
      <c r="S6" s="35"/>
      <c r="T6" s="35"/>
      <c r="U6" s="35"/>
    </row>
    <row r="7" spans="1:21" x14ac:dyDescent="0.5">
      <c r="A7" s="36" t="s">
        <v>169</v>
      </c>
      <c r="B7" s="37" t="s">
        <v>10</v>
      </c>
      <c r="C7" s="38"/>
      <c r="D7" s="39"/>
      <c r="E7" s="35"/>
      <c r="F7" s="35"/>
      <c r="G7" s="35"/>
      <c r="H7" s="35"/>
      <c r="I7" s="35"/>
      <c r="J7" s="35"/>
      <c r="K7" s="35"/>
      <c r="L7" s="35"/>
      <c r="M7" s="35"/>
      <c r="N7" s="35"/>
      <c r="O7" s="35"/>
      <c r="P7" s="35"/>
      <c r="Q7" s="35"/>
      <c r="R7" s="35"/>
      <c r="S7" s="35"/>
      <c r="T7" s="35"/>
      <c r="U7" s="35"/>
    </row>
    <row r="8" spans="1:21" x14ac:dyDescent="0.5">
      <c r="A8" s="36" t="s">
        <v>172</v>
      </c>
      <c r="B8" s="40" t="s">
        <v>11</v>
      </c>
      <c r="C8" s="40" t="s">
        <v>30</v>
      </c>
      <c r="D8" s="41" t="s">
        <v>19</v>
      </c>
      <c r="E8" s="35"/>
      <c r="F8" s="35"/>
      <c r="G8" s="35"/>
      <c r="H8" s="35"/>
      <c r="I8" s="35"/>
      <c r="J8" s="35"/>
      <c r="K8" s="35"/>
      <c r="L8" s="35"/>
      <c r="M8" s="35"/>
      <c r="N8" s="35"/>
      <c r="O8" s="35"/>
      <c r="P8" s="35"/>
      <c r="Q8" s="35"/>
      <c r="R8" s="35"/>
      <c r="S8" s="35"/>
      <c r="T8" s="35"/>
      <c r="U8" s="35"/>
    </row>
    <row r="9" spans="1:21" x14ac:dyDescent="0.5">
      <c r="A9" s="36" t="s">
        <v>170</v>
      </c>
      <c r="B9" s="42">
        <v>11</v>
      </c>
      <c r="C9" s="42">
        <v>11</v>
      </c>
      <c r="D9" s="43">
        <v>10</v>
      </c>
      <c r="E9" s="35"/>
      <c r="F9" s="35"/>
      <c r="G9" s="35"/>
      <c r="H9" s="35"/>
      <c r="I9" s="35"/>
      <c r="J9" s="35"/>
      <c r="K9" s="35"/>
      <c r="L9" s="35"/>
      <c r="M9" s="35"/>
      <c r="N9" s="35"/>
      <c r="O9" s="35"/>
      <c r="P9" s="35"/>
      <c r="Q9" s="35"/>
      <c r="R9" s="35"/>
      <c r="S9" s="35"/>
      <c r="T9" s="35"/>
      <c r="U9" s="35"/>
    </row>
    <row r="10" spans="1:21" x14ac:dyDescent="0.5">
      <c r="A10" s="44" t="s">
        <v>171</v>
      </c>
      <c r="B10" s="45">
        <v>350</v>
      </c>
      <c r="C10" s="45">
        <v>200</v>
      </c>
      <c r="D10" s="46">
        <v>300</v>
      </c>
      <c r="E10" s="35"/>
      <c r="F10" s="35"/>
      <c r="G10" s="35"/>
      <c r="H10" s="35"/>
      <c r="I10" s="35"/>
      <c r="J10" s="35"/>
      <c r="K10" s="35"/>
      <c r="L10" s="35"/>
      <c r="M10" s="35"/>
      <c r="N10" s="35"/>
      <c r="O10" s="35"/>
      <c r="P10" s="35"/>
      <c r="Q10" s="35"/>
      <c r="R10" s="35"/>
      <c r="S10" s="35"/>
      <c r="T10" s="35"/>
      <c r="U10" s="35"/>
    </row>
    <row r="11" spans="1:21" x14ac:dyDescent="0.5">
      <c r="A11" s="35"/>
      <c r="B11" s="35"/>
      <c r="C11" s="35"/>
      <c r="D11" s="35"/>
      <c r="F11" s="35"/>
      <c r="G11" s="35"/>
      <c r="H11" s="35"/>
      <c r="I11" s="35"/>
      <c r="J11" s="35"/>
      <c r="K11" s="35"/>
      <c r="L11" s="35"/>
      <c r="M11" s="35"/>
      <c r="N11" s="35"/>
      <c r="O11" s="35"/>
      <c r="P11" s="35"/>
      <c r="Q11" s="35"/>
      <c r="R11" s="35"/>
      <c r="S11" s="35"/>
      <c r="T11" s="35"/>
      <c r="U11" s="35"/>
    </row>
    <row r="12" spans="1:21" x14ac:dyDescent="0.5">
      <c r="A12" s="35"/>
      <c r="B12" s="35"/>
      <c r="C12" s="35"/>
      <c r="D12" s="35"/>
      <c r="E12" s="35"/>
      <c r="F12" s="35"/>
      <c r="G12" s="35"/>
      <c r="H12" s="35"/>
      <c r="I12" s="35"/>
      <c r="J12" s="35"/>
      <c r="K12" s="35"/>
      <c r="L12" s="35"/>
      <c r="M12" s="35"/>
      <c r="N12" s="35"/>
      <c r="O12" s="35"/>
      <c r="P12" s="35"/>
      <c r="Q12" s="35"/>
      <c r="R12" s="35"/>
      <c r="S12" s="35"/>
      <c r="T12" s="35"/>
      <c r="U12" s="35"/>
    </row>
    <row r="13" spans="1:21" x14ac:dyDescent="0.5">
      <c r="A13" s="35"/>
      <c r="B13" s="35"/>
      <c r="C13" s="35"/>
      <c r="D13" s="35"/>
      <c r="E13" s="35"/>
      <c r="F13" s="35"/>
      <c r="G13" s="35"/>
      <c r="H13" s="35"/>
      <c r="I13" s="35"/>
      <c r="J13" s="35"/>
      <c r="K13" s="35"/>
      <c r="L13" s="35"/>
      <c r="M13" s="35"/>
      <c r="N13" s="35"/>
      <c r="O13" s="35"/>
      <c r="P13" s="35"/>
      <c r="Q13" s="35"/>
      <c r="R13" s="35"/>
      <c r="S13" s="35"/>
      <c r="T13" s="35"/>
      <c r="U13" s="35"/>
    </row>
    <row r="14" spans="1:21" x14ac:dyDescent="0.5">
      <c r="A14" s="35"/>
      <c r="B14" s="35"/>
      <c r="C14" s="35"/>
      <c r="D14" s="35"/>
      <c r="E14" s="35"/>
      <c r="F14" s="35"/>
      <c r="G14" s="35"/>
      <c r="H14" s="35"/>
      <c r="I14" s="35"/>
      <c r="J14" s="35"/>
      <c r="K14" s="35"/>
      <c r="L14" s="35"/>
      <c r="M14" s="35"/>
      <c r="N14" s="35"/>
      <c r="O14" s="35"/>
      <c r="P14" s="35"/>
      <c r="Q14" s="35"/>
      <c r="R14" s="35"/>
      <c r="S14" s="35"/>
      <c r="T14" s="35"/>
      <c r="U14" s="35"/>
    </row>
    <row r="15" spans="1:21" x14ac:dyDescent="0.5">
      <c r="B15" s="35"/>
      <c r="C15" s="35"/>
      <c r="D15" s="35"/>
      <c r="E15" s="35"/>
      <c r="F15" s="35"/>
      <c r="G15" s="35"/>
      <c r="H15" s="35"/>
      <c r="I15" s="35"/>
      <c r="J15" s="35"/>
      <c r="K15" s="35"/>
      <c r="L15" s="35"/>
      <c r="M15" s="35"/>
      <c r="N15" s="35"/>
      <c r="O15" s="35"/>
      <c r="P15" s="35"/>
      <c r="Q15" s="35"/>
      <c r="R15" s="35"/>
      <c r="S15" s="35"/>
      <c r="T15" s="35"/>
      <c r="U15" s="35"/>
    </row>
    <row r="16" spans="1:21" x14ac:dyDescent="0.5">
      <c r="A16" s="47" t="s">
        <v>173</v>
      </c>
      <c r="E16" s="35"/>
      <c r="F16" s="35"/>
      <c r="G16" s="35"/>
      <c r="H16" s="35"/>
      <c r="I16" s="35"/>
      <c r="J16" s="35"/>
      <c r="K16" s="35"/>
      <c r="L16" s="35"/>
      <c r="M16" s="35"/>
      <c r="N16" s="35"/>
      <c r="O16" s="35"/>
      <c r="P16" s="35"/>
      <c r="Q16" s="35"/>
      <c r="R16" s="35"/>
      <c r="S16" s="35"/>
      <c r="T16" s="35"/>
      <c r="U16" s="35"/>
    </row>
    <row r="17" spans="1:21" x14ac:dyDescent="0.5">
      <c r="A17" s="35" t="str" cm="1">
        <f t="array" ref="A17:D20">TRANSPOSE(A7:D10)</f>
        <v>product_reference</v>
      </c>
      <c r="B17" s="35" t="str">
        <v>Suppliers</v>
      </c>
      <c r="C17" s="35" t="str">
        <v>Purchase Price per Unit</v>
      </c>
      <c r="D17" s="35" t="str">
        <v>Supplier capacity</v>
      </c>
      <c r="E17" s="35"/>
      <c r="F17" s="35"/>
      <c r="G17" s="35"/>
      <c r="H17" s="35"/>
      <c r="I17" s="35"/>
      <c r="J17" s="35"/>
      <c r="K17" s="35"/>
      <c r="L17" s="35"/>
      <c r="M17" s="35"/>
      <c r="N17" s="35"/>
      <c r="O17" s="35"/>
      <c r="P17" s="35"/>
      <c r="Q17" s="35"/>
      <c r="R17" s="35"/>
      <c r="S17" s="35"/>
      <c r="T17" s="35"/>
      <c r="U17" s="35"/>
    </row>
    <row r="18" spans="1:21" x14ac:dyDescent="0.5">
      <c r="A18" s="35" t="str">
        <v>025-B1</v>
      </c>
      <c r="B18" s="35" t="str">
        <v>D O'Brien</v>
      </c>
      <c r="C18" s="35">
        <v>11</v>
      </c>
      <c r="D18" s="35">
        <v>350</v>
      </c>
      <c r="E18" s="35"/>
      <c r="F18" s="35"/>
      <c r="G18" s="35"/>
      <c r="H18" s="35"/>
      <c r="I18" s="35"/>
      <c r="J18" s="35"/>
      <c r="K18" s="35"/>
      <c r="L18" s="35"/>
      <c r="M18" s="35"/>
      <c r="N18" s="35"/>
      <c r="O18" s="35"/>
      <c r="P18" s="35"/>
      <c r="Q18" s="35"/>
      <c r="R18" s="35"/>
      <c r="S18" s="35"/>
      <c r="T18" s="35"/>
      <c r="U18" s="35"/>
    </row>
    <row r="19" spans="1:21" x14ac:dyDescent="0.5">
      <c r="A19" s="35">
        <v>0</v>
      </c>
      <c r="B19" s="35" t="str">
        <v>T Grant</v>
      </c>
      <c r="C19" s="35">
        <v>11</v>
      </c>
      <c r="D19" s="35">
        <v>200</v>
      </c>
      <c r="F19" s="35"/>
      <c r="G19" s="35"/>
      <c r="H19" s="35"/>
      <c r="I19" s="35"/>
      <c r="J19" s="35"/>
      <c r="K19" s="35"/>
      <c r="L19" s="35"/>
      <c r="M19" s="35"/>
      <c r="N19" s="35"/>
      <c r="O19" s="35"/>
      <c r="P19" s="35"/>
      <c r="Q19" s="35"/>
      <c r="R19" s="35"/>
      <c r="S19" s="35"/>
      <c r="T19" s="35"/>
      <c r="U19" s="35"/>
    </row>
    <row r="20" spans="1:21" x14ac:dyDescent="0.5">
      <c r="A20" s="35">
        <v>0</v>
      </c>
      <c r="B20" s="35" t="str">
        <v>A Lewis</v>
      </c>
      <c r="C20" s="35">
        <v>10</v>
      </c>
      <c r="D20" s="35">
        <v>300</v>
      </c>
      <c r="E20" s="35"/>
      <c r="F20" s="35"/>
      <c r="G20" s="35"/>
      <c r="H20" s="35"/>
      <c r="I20" s="35"/>
      <c r="J20" s="35"/>
      <c r="K20" s="35"/>
      <c r="L20" s="35"/>
      <c r="M20" s="35"/>
      <c r="N20" s="35"/>
      <c r="O20" s="35"/>
      <c r="P20" s="35"/>
      <c r="Q20" s="35"/>
      <c r="R20" s="35"/>
      <c r="S20" s="35"/>
      <c r="T20" s="35"/>
      <c r="U20" s="35"/>
    </row>
    <row r="21" spans="1:21" x14ac:dyDescent="0.5">
      <c r="E21" s="35"/>
      <c r="F21" s="35"/>
      <c r="G21" s="35"/>
      <c r="H21" s="35"/>
      <c r="I21" s="35"/>
      <c r="J21" s="35"/>
      <c r="K21" s="35"/>
      <c r="L21" s="35"/>
      <c r="M21" s="35"/>
      <c r="N21" s="35"/>
      <c r="O21" s="35"/>
      <c r="P21" s="35"/>
      <c r="Q21" s="35"/>
      <c r="R21" s="35"/>
      <c r="S21" s="35"/>
      <c r="T21" s="35"/>
      <c r="U21" s="35"/>
    </row>
    <row r="22" spans="1:21" x14ac:dyDescent="0.5">
      <c r="A22" s="35"/>
      <c r="B22" s="35"/>
      <c r="C22" s="35"/>
      <c r="D22" s="35"/>
    </row>
    <row r="23" spans="1:21" x14ac:dyDescent="0.5">
      <c r="B23" s="35"/>
      <c r="C23" s="35"/>
      <c r="D23" s="35"/>
    </row>
    <row r="24" spans="1:21" x14ac:dyDescent="0.5">
      <c r="A24" s="35" t="s">
        <v>237</v>
      </c>
      <c r="B24" s="35"/>
      <c r="C24" s="35"/>
      <c r="D24" s="35"/>
    </row>
    <row r="27" spans="1:21" x14ac:dyDescent="0.5">
      <c r="A27" s="20" t="s">
        <v>174</v>
      </c>
      <c r="B27" s="86" t="s">
        <v>11</v>
      </c>
      <c r="C27" s="86" t="s">
        <v>30</v>
      </c>
      <c r="D27" s="86" t="s">
        <v>19</v>
      </c>
    </row>
    <row r="28" spans="1:21" x14ac:dyDescent="0.5">
      <c r="A28" s="86" t="s">
        <v>170</v>
      </c>
      <c r="B28" s="48">
        <v>11</v>
      </c>
      <c r="C28" s="48">
        <v>11</v>
      </c>
      <c r="D28" s="48">
        <v>10</v>
      </c>
    </row>
    <row r="29" spans="1:21" x14ac:dyDescent="0.5">
      <c r="A29" s="86" t="s">
        <v>171</v>
      </c>
      <c r="B29" s="48">
        <v>350</v>
      </c>
      <c r="C29" s="48">
        <v>200</v>
      </c>
      <c r="D29" s="48">
        <v>300</v>
      </c>
    </row>
    <row r="30" spans="1:21" x14ac:dyDescent="0.5">
      <c r="A30" s="21"/>
      <c r="B30" s="48"/>
      <c r="C30" s="48"/>
      <c r="D30" s="48"/>
    </row>
    <row r="31" spans="1:21" x14ac:dyDescent="0.5">
      <c r="A31" s="21"/>
      <c r="B31" s="48"/>
      <c r="C31" s="48"/>
      <c r="D31" s="48"/>
    </row>
    <row r="33" spans="1:4" x14ac:dyDescent="0.5">
      <c r="A33" s="23" t="s">
        <v>178</v>
      </c>
      <c r="B33" s="30" t="s">
        <v>11</v>
      </c>
      <c r="C33" s="30" t="s">
        <v>30</v>
      </c>
      <c r="D33" s="30" t="s">
        <v>19</v>
      </c>
    </row>
    <row r="34" spans="1:4" x14ac:dyDescent="0.5">
      <c r="A34" s="23"/>
      <c r="B34" s="24">
        <v>100</v>
      </c>
      <c r="C34" s="24">
        <v>200</v>
      </c>
      <c r="D34" s="24">
        <v>300</v>
      </c>
    </row>
    <row r="35" spans="1:4" x14ac:dyDescent="0.5">
      <c r="A35" s="23"/>
    </row>
    <row r="38" spans="1:4" x14ac:dyDescent="0.5">
      <c r="A38" s="23" t="s">
        <v>175</v>
      </c>
    </row>
    <row r="39" spans="1:4" x14ac:dyDescent="0.5">
      <c r="A39" s="25"/>
      <c r="B39" s="26">
        <f>B34+C34+D34</f>
        <v>600</v>
      </c>
      <c r="C39" s="27" t="s">
        <v>179</v>
      </c>
      <c r="D39" s="27">
        <v>600</v>
      </c>
    </row>
    <row r="40" spans="1:4" x14ac:dyDescent="0.5">
      <c r="A40" s="25"/>
      <c r="B40" s="26">
        <f>B34</f>
        <v>100</v>
      </c>
      <c r="C40" s="27" t="s">
        <v>176</v>
      </c>
      <c r="D40" s="27">
        <v>350</v>
      </c>
    </row>
    <row r="41" spans="1:4" x14ac:dyDescent="0.5">
      <c r="A41" s="25"/>
      <c r="B41" s="26">
        <f>C34</f>
        <v>200</v>
      </c>
      <c r="C41" s="27" t="s">
        <v>176</v>
      </c>
      <c r="D41" s="27">
        <v>200</v>
      </c>
    </row>
    <row r="42" spans="1:4" x14ac:dyDescent="0.5">
      <c r="B42" s="26">
        <f>D34</f>
        <v>300</v>
      </c>
      <c r="C42" s="27" t="s">
        <v>176</v>
      </c>
      <c r="D42" s="27">
        <v>300</v>
      </c>
    </row>
    <row r="43" spans="1:4" x14ac:dyDescent="0.5">
      <c r="A43" s="23" t="s">
        <v>177</v>
      </c>
    </row>
    <row r="44" spans="1:4" x14ac:dyDescent="0.5">
      <c r="A44" s="28"/>
      <c r="B44" s="29">
        <f>SUMPRODUCT(B28:D28,B34:D34)</f>
        <v>6300</v>
      </c>
    </row>
    <row r="46" spans="1:4" x14ac:dyDescent="0.5">
      <c r="A46" s="49" t="s">
        <v>213</v>
      </c>
      <c r="B46" s="73"/>
    </row>
    <row r="48" spans="1:4" x14ac:dyDescent="0.5">
      <c r="A48" s="49" t="s">
        <v>182</v>
      </c>
      <c r="B48" s="50">
        <v>600</v>
      </c>
    </row>
    <row r="49" spans="1:2" x14ac:dyDescent="0.5">
      <c r="A49" s="49" t="s">
        <v>184</v>
      </c>
      <c r="B49" s="50">
        <v>10.7</v>
      </c>
    </row>
    <row r="50" spans="1:2" x14ac:dyDescent="0.5">
      <c r="A50" s="49" t="s">
        <v>183</v>
      </c>
      <c r="B50" s="50">
        <f>Supplier1*PricePerUnit</f>
        <v>6420</v>
      </c>
    </row>
    <row r="54" spans="1:2" x14ac:dyDescent="0.5">
      <c r="A54" s="22" t="s">
        <v>180</v>
      </c>
    </row>
    <row r="55" spans="1:2" x14ac:dyDescent="0.5">
      <c r="A55" s="22" t="s">
        <v>181</v>
      </c>
    </row>
    <row r="60" spans="1:2" x14ac:dyDescent="0.5">
      <c r="A60" s="86" t="s">
        <v>212</v>
      </c>
      <c r="B60" s="74"/>
    </row>
    <row r="63" spans="1:2" x14ac:dyDescent="0.5">
      <c r="A63" s="86" t="s">
        <v>216</v>
      </c>
      <c r="B63" s="87">
        <v>551.40186915887853</v>
      </c>
    </row>
    <row r="64" spans="1:2" x14ac:dyDescent="0.5">
      <c r="A64" s="86" t="s">
        <v>215</v>
      </c>
      <c r="B64" s="88">
        <v>10.7</v>
      </c>
    </row>
    <row r="65" spans="1:2" x14ac:dyDescent="0.5">
      <c r="A65" s="86" t="s">
        <v>214</v>
      </c>
      <c r="B65" s="89">
        <f>B63*B64</f>
        <v>5900</v>
      </c>
    </row>
  </sheetData>
  <scenarios current="2" sqref="B50">
    <scenario name="Scena1_supp1" locked="1" count="2" user="Hamid Dumiot" comment="Created by Hamid Dumiot on 15/12/2022">
      <inputCells r="B48" val="200"/>
      <inputCells r="B49" val="11"/>
    </scenario>
    <scenario name="Scena1_supp2" locked="1" count="2" user="Hamid Dumiot" comment="Created by Hamid Dumiot on 15/12/2022">
      <inputCells r="B48" val="200"/>
      <inputCells r="B49" val="11"/>
    </scenario>
    <scenario name="Scena1_supp3" locked="1" count="2" user="Hamid Dumiot" comment="Created by Hamid Dumiot on 15/12/2022">
      <inputCells r="B48" val="200"/>
      <inputCells r="B49" val="10"/>
    </scenario>
    <scenario name="Scena2" locked="1" count="2" user="Hamid Dumiot" comment="Created by Hamid Dumiot on 15/12/2022">
      <inputCells r="B48" val="600"/>
      <inputCells r="B49" val="10.7"/>
    </scenario>
  </scenarios>
  <conditionalFormatting sqref="A48:A50">
    <cfRule type="cellIs" dxfId="4" priority="9" operator="between">
      <formula>0</formula>
      <formula>80</formula>
    </cfRule>
  </conditionalFormatting>
  <conditionalFormatting sqref="A48:A50">
    <cfRule type="cellIs" dxfId="3" priority="11" operator="between">
      <formula>0</formula>
      <formula>80</formula>
    </cfRule>
  </conditionalFormatting>
  <conditionalFormatting sqref="A48:A50">
    <cfRule type="colorScale" priority="12">
      <colorScale>
        <cfvo type="min"/>
        <cfvo type="percentile" val="100"/>
        <cfvo type="max"/>
        <color rgb="FFFF7128"/>
        <color rgb="FF70AD47"/>
        <color rgb="FFFFC000"/>
      </colorScale>
    </cfRule>
  </conditionalFormatting>
  <conditionalFormatting sqref="A48:A50">
    <cfRule type="colorScale" priority="10">
      <colorScale>
        <cfvo type="min"/>
        <cfvo type="percentile" val="100"/>
        <cfvo type="max"/>
        <color rgb="FFFF7128"/>
        <color rgb="FF70AD47"/>
        <color rgb="FFFFC000"/>
      </colorScale>
    </cfRule>
  </conditionalFormatting>
  <conditionalFormatting sqref="A46">
    <cfRule type="cellIs" dxfId="2" priority="5" operator="between">
      <formula>0</formula>
      <formula>80</formula>
    </cfRule>
  </conditionalFormatting>
  <conditionalFormatting sqref="A46">
    <cfRule type="cellIs" dxfId="1" priority="7" operator="between">
      <formula>0</formula>
      <formula>80</formula>
    </cfRule>
  </conditionalFormatting>
  <conditionalFormatting sqref="A46">
    <cfRule type="colorScale" priority="8">
      <colorScale>
        <cfvo type="min"/>
        <cfvo type="percentile" val="100"/>
        <cfvo type="max"/>
        <color rgb="FFFF7128"/>
        <color rgb="FF70AD47"/>
        <color rgb="FFFFC000"/>
      </colorScale>
    </cfRule>
  </conditionalFormatting>
  <conditionalFormatting sqref="A46">
    <cfRule type="colorScale" priority="6">
      <colorScale>
        <cfvo type="min"/>
        <cfvo type="percentile" val="100"/>
        <cfvo type="max"/>
        <color rgb="FFFF7128"/>
        <color rgb="FF70AD47"/>
        <color rgb="FFFFC000"/>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Module1.Go_To_Summary">
                <anchor moveWithCells="1" sizeWithCells="1">
                  <from>
                    <xdr:col>7</xdr:col>
                    <xdr:colOff>457200</xdr:colOff>
                    <xdr:row>31</xdr:row>
                    <xdr:rowOff>251460</xdr:rowOff>
                  </from>
                  <to>
                    <xdr:col>9</xdr:col>
                    <xdr:colOff>2110740</xdr:colOff>
                    <xdr:row>37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DA573-6115-394F-B3D3-60A7ADB7865C}">
  <sheetPr codeName="Sheet10"/>
  <dimension ref="A1:G6"/>
  <sheetViews>
    <sheetView workbookViewId="0">
      <selection activeCell="A2" sqref="A2"/>
    </sheetView>
  </sheetViews>
  <sheetFormatPr defaultColWidth="11.19921875" defaultRowHeight="15.6" x14ac:dyDescent="0.3"/>
  <cols>
    <col min="1" max="1" width="24.8984375" customWidth="1"/>
    <col min="2" max="2" width="25.3984375" customWidth="1"/>
    <col min="3" max="3" width="28.59765625" bestFit="1" customWidth="1"/>
    <col min="6" max="6" width="11.59765625" customWidth="1"/>
    <col min="7" max="7" width="11.296875" customWidth="1"/>
  </cols>
  <sheetData>
    <row r="1" spans="1:7" x14ac:dyDescent="0.3">
      <c r="A1" t="s">
        <v>168</v>
      </c>
      <c r="B1" t="s">
        <v>167</v>
      </c>
      <c r="C1" t="s">
        <v>154</v>
      </c>
      <c r="F1" t="s">
        <v>155</v>
      </c>
      <c r="G1" t="s">
        <v>156</v>
      </c>
    </row>
    <row r="2" spans="1:7" x14ac:dyDescent="0.3">
      <c r="A2" t="str">
        <f>LOWER(F2)</f>
        <v>hamid</v>
      </c>
      <c r="B2" t="str">
        <f>UPPER(G2)</f>
        <v>DUMIOT</v>
      </c>
      <c r="C2" t="str">
        <f>CONCATENATE(Table3[[#This Row],[First Name in lower letters]],".",Table3[[#This Row],[Last Name in UPPER letters]],"@kedgebs.com")</f>
        <v>hamid.DUMIOT@kedgebs.com</v>
      </c>
      <c r="F2" t="s">
        <v>160</v>
      </c>
      <c r="G2" t="s">
        <v>158</v>
      </c>
    </row>
    <row r="3" spans="1:7" x14ac:dyDescent="0.3">
      <c r="A3" t="str">
        <f t="shared" ref="A3:A6" si="0">LOWER(F3)</f>
        <v>lena</v>
      </c>
      <c r="B3" t="str">
        <f t="shared" ref="B3:B6" si="1">UPPER(G3)</f>
        <v>DAURIENT</v>
      </c>
      <c r="C3" t="str">
        <f>CONCATENATE(Table3[[#This Row],[First Name in lower letters]],".",Table3[[#This Row],[Last Name in UPPER letters]],"@kedgebs.com")</f>
        <v>lena.DAURIENT@kedgebs.com</v>
      </c>
      <c r="F3" t="s">
        <v>159</v>
      </c>
      <c r="G3" t="s">
        <v>157</v>
      </c>
    </row>
    <row r="4" spans="1:7" x14ac:dyDescent="0.3">
      <c r="A4" t="str">
        <f t="shared" si="0"/>
        <v>mathilde</v>
      </c>
      <c r="B4" t="str">
        <f t="shared" si="1"/>
        <v>CROATTI</v>
      </c>
      <c r="C4" t="str">
        <f>CONCATENATE(Table3[[#This Row],[First Name in lower letters]],".",Table3[[#This Row],[Last Name in UPPER letters]],"@kedgebs.com")</f>
        <v>mathilde.CROATTI@kedgebs.com</v>
      </c>
      <c r="F4" t="s">
        <v>161</v>
      </c>
      <c r="G4" t="s">
        <v>162</v>
      </c>
    </row>
    <row r="5" spans="1:7" x14ac:dyDescent="0.3">
      <c r="A5" t="str">
        <f t="shared" si="0"/>
        <v>marc</v>
      </c>
      <c r="B5" t="str">
        <f t="shared" si="1"/>
        <v>BROCHARD</v>
      </c>
      <c r="C5" t="str">
        <f>CONCATENATE(Table3[[#This Row],[First Name in lower letters]],".",Table3[[#This Row],[Last Name in UPPER letters]],"@kedgebs.com")</f>
        <v>marc.BROCHARD@kedgebs.com</v>
      </c>
      <c r="F5" t="s">
        <v>163</v>
      </c>
      <c r="G5" t="s">
        <v>164</v>
      </c>
    </row>
    <row r="6" spans="1:7" x14ac:dyDescent="0.3">
      <c r="A6" t="str">
        <f t="shared" si="0"/>
        <v>camille</v>
      </c>
      <c r="B6" t="str">
        <f t="shared" si="1"/>
        <v>GUIMARD</v>
      </c>
      <c r="C6" t="str">
        <f>CONCATENATE(Table3[[#This Row],[First Name in lower letters]],".",Table3[[#This Row],[Last Name in UPPER letters]],"@kedgebs.com")</f>
        <v>camille.GUIMARD@kedgebs.com</v>
      </c>
      <c r="F6" t="s">
        <v>165</v>
      </c>
      <c r="G6" t="s">
        <v>166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Module1.Go_To_Summary">
                <anchor moveWithCells="1" sizeWithCells="1">
                  <from>
                    <xdr:col>0</xdr:col>
                    <xdr:colOff>1165860</xdr:colOff>
                    <xdr:row>8</xdr:row>
                    <xdr:rowOff>144780</xdr:rowOff>
                  </from>
                  <to>
                    <xdr:col>1</xdr:col>
                    <xdr:colOff>1767840</xdr:colOff>
                    <xdr:row>12</xdr:row>
                    <xdr:rowOff>53340</xdr:rowOff>
                  </to>
                </anchor>
              </controlPr>
            </control>
          </mc:Choice>
        </mc:AlternateContent>
      </controls>
    </mc:Choice>
  </mc:AlternateContent>
  <tableParts count="2">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038D7B6-A161-4490-A9F7-0B20D804E66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17</vt:i4>
      </vt:variant>
    </vt:vector>
  </HeadingPairs>
  <TitlesOfParts>
    <vt:vector size="28" baseType="lpstr">
      <vt:lpstr>Instructions</vt:lpstr>
      <vt:lpstr>Summary</vt:lpstr>
      <vt:lpstr>Operations_Database</vt:lpstr>
      <vt:lpstr>Partners</vt:lpstr>
      <vt:lpstr>Calculations &amp; analysis</vt:lpstr>
      <vt:lpstr>Data Entry Form</vt:lpstr>
      <vt:lpstr>Products_List</vt:lpstr>
      <vt:lpstr>Scenario Summary</vt:lpstr>
      <vt:lpstr>Dashboard</vt:lpstr>
      <vt:lpstr>Optimization&amp;Scenarios_Ana</vt:lpstr>
      <vt:lpstr>Members of your Group</vt:lpstr>
      <vt:lpstr>costs</vt:lpstr>
      <vt:lpstr>Database</vt:lpstr>
      <vt:lpstr>P_L</vt:lpstr>
      <vt:lpstr>Partners</vt:lpstr>
      <vt:lpstr>Patners</vt:lpstr>
      <vt:lpstr>PricePerUnit</vt:lpstr>
      <vt:lpstr>product_reference</vt:lpstr>
      <vt:lpstr>Purchase</vt:lpstr>
      <vt:lpstr>purchase_price</vt:lpstr>
      <vt:lpstr>purchaseprice</vt:lpstr>
      <vt:lpstr>soldprice</vt:lpstr>
      <vt:lpstr>Supplier1</vt:lpstr>
      <vt:lpstr>Supplier2</vt:lpstr>
      <vt:lpstr>Supplier3</vt:lpstr>
      <vt:lpstr>SupplierPrice2</vt:lpstr>
      <vt:lpstr>Suppliers</vt:lpstr>
      <vt:lpstr>Transaction_data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Hamid Dumiot</cp:lastModifiedBy>
  <dcterms:created xsi:type="dcterms:W3CDTF">2021-06-14T14:50:28Z</dcterms:created>
  <dcterms:modified xsi:type="dcterms:W3CDTF">2022-12-15T17:21:17Z</dcterms:modified>
</cp:coreProperties>
</file>