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lton\Desktop\"/>
    </mc:Choice>
  </mc:AlternateContent>
  <xr:revisionPtr revIDLastSave="0" documentId="8_{82117C13-E662-4BB4-AEBD-A961FD33BAD9}" xr6:coauthVersionLast="47" xr6:coauthVersionMax="47" xr10:uidLastSave="{00000000-0000-0000-0000-000000000000}"/>
  <bookViews>
    <workbookView xWindow="-120" yWindow="-120" windowWidth="29040" windowHeight="15840" tabRatio="215" xr2:uid="{C799AC6B-38F9-4B24-BB0A-AB8FA018F396}"/>
  </bookViews>
  <sheets>
    <sheet name="APP" sheetId="1" r:id="rId1"/>
    <sheet name="TABELA DE APOIO" sheetId="2" r:id="rId2"/>
  </sheets>
  <definedNames>
    <definedName name="_xlchart.v1.0" hidden="1">APP!$B$36:$B$41</definedName>
    <definedName name="_xlchart.v1.1" hidden="1">APP!$C$36:$C$41</definedName>
    <definedName name="_xlchart.v1.2" hidden="1">APP!$D$36:$D$41</definedName>
    <definedName name="_xlchart.v1.3" hidden="1">APP!$B$36:$B$41</definedName>
    <definedName name="_xlchart.v1.4" hidden="1">APP!$C$36:$C$41</definedName>
    <definedName name="_xlchart.v1.5" hidden="1">APP!$D$36:$D$41</definedName>
    <definedName name="aporte">APP!$D$18</definedName>
    <definedName name="patrimonio">APP!$D$21</definedName>
    <definedName name="qtd_anos">APP!$D$19</definedName>
    <definedName name="rendimento_carteira">APP!$D$14</definedName>
    <definedName name="salario">APP!$D$13</definedName>
    <definedName name="sugetao_invetisment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D40" i="1" s="1"/>
  <c r="C41" i="1"/>
  <c r="D41" i="1" s="1"/>
  <c r="H5" i="2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C33" i="1"/>
  <c r="D21" i="1"/>
  <c r="D22" i="1" s="1"/>
  <c r="D15" i="1"/>
  <c r="C25" i="1"/>
  <c r="D25" i="1" s="1"/>
  <c r="C26" i="1"/>
  <c r="D26" i="1" s="1"/>
  <c r="C27" i="1"/>
  <c r="D27" i="1" s="1"/>
  <c r="C28" i="1"/>
  <c r="D28" i="1" s="1"/>
  <c r="C29" i="1"/>
  <c r="D29" i="1" s="1"/>
  <c r="D39" i="1" l="1"/>
  <c r="D38" i="1"/>
  <c r="D37" i="1"/>
  <c r="D36" i="1"/>
  <c r="D42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<sst xmlns="http://schemas.openxmlformats.org/spreadsheetml/2006/main" count="71" uniqueCount="34">
  <si>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</si>
  <si>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</si>
  <si>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</si>
  <si>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>Dividendos Mensais?</t>
  </si>
  <si>
    <t>INVESTIMENTO MENSAL</t>
  </si>
  <si>
    <t xml:space="preserve">Patrimônio acumulado? 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</si>
  <si>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</si>
  <si>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</si>
  <si>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</si>
  <si>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</si>
  <si>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</si>
  <si>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</si>
  <si>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</si>
  <si>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Redimento Carteira</t>
  </si>
  <si>
    <t>Salário</t>
  </si>
  <si>
    <t>CONFIGURAÇÕES</t>
  </si>
  <si>
    <t>Moderado</t>
  </si>
  <si>
    <t>Conservador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</si>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</sst>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 tint="-4.9989318521683403E-2"/>
      <name val="Segoe UI Semibold"/>
      <family val="2"/>
    </font>
    <font>
      <sz val="14"/>
      <color theme="1"/>
      <name val="Calibri"/>
      <family val="2"/>
      <scheme val="minor"/>
    </font>
    <font>
      <sz val="14"/>
      <color theme="1"/>
      <name val="Segoe UI"/>
      <family val="2"/>
    </font>
    <font>
      <b/>
      <sz val="14"/>
      <color theme="0"/>
      <name val="Segoe UI Semibold"/>
      <family val="2"/>
    </font>
    <font>
      <b/>
      <sz val="14"/>
      <color theme="1"/>
      <name val="Segoe UI"/>
      <family val="2"/>
    </font>
    <font>
      <sz val="14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3" fillId="4" borderId="0" xfId="0" applyFont="1" applyFill="1"/>
    <xf numFmtId="0" fontId="0" fillId="0" borderId="0" xfId="0" applyAlignment="1">
      <alignment horizontal="left" indent="3"/>
    </xf>
    <xf numFmtId="0" fontId="2" fillId="2" borderId="0" xfId="2"/>
    <xf numFmtId="9" fontId="2" fillId="2" borderId="0" xfId="2" applyNumberFormat="1"/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6" fillId="0" borderId="0" xfId="0" applyFont="1"/>
    <xf numFmtId="0" fontId="7" fillId="5" borderId="11" xfId="0" applyFont="1" applyFill="1" applyBorder="1" applyAlignment="1">
      <alignment horizontal="left" indent="2"/>
    </xf>
    <xf numFmtId="0" fontId="7" fillId="5" borderId="10" xfId="0" applyFont="1" applyFill="1" applyBorder="1" applyAlignment="1">
      <alignment horizontal="left" indent="2"/>
    </xf>
    <xf numFmtId="168" fontId="7" fillId="0" borderId="12" xfId="0" applyNumberFormat="1" applyFont="1" applyBorder="1" applyAlignment="1">
      <alignment horizontal="center"/>
    </xf>
    <xf numFmtId="0" fontId="7" fillId="5" borderId="4" xfId="0" applyFont="1" applyFill="1" applyBorder="1" applyAlignment="1">
      <alignment horizontal="left" indent="2"/>
    </xf>
    <xf numFmtId="0" fontId="7" fillId="5" borderId="5" xfId="0" applyFont="1" applyFill="1" applyBorder="1" applyAlignment="1">
      <alignment horizontal="left" indent="2"/>
    </xf>
    <xf numFmtId="10" fontId="7" fillId="0" borderId="6" xfId="0" applyNumberFormat="1" applyFont="1" applyBorder="1" applyAlignment="1">
      <alignment horizontal="center"/>
    </xf>
    <xf numFmtId="0" fontId="7" fillId="5" borderId="7" xfId="0" applyFont="1" applyFill="1" applyBorder="1" applyAlignment="1">
      <alignment horizontal="left" indent="2"/>
    </xf>
    <xf numFmtId="0" fontId="7" fillId="5" borderId="8" xfId="0" applyFont="1" applyFill="1" applyBorder="1" applyAlignment="1">
      <alignment horizontal="left" indent="2"/>
    </xf>
    <xf numFmtId="168" fontId="7" fillId="5" borderId="9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left" vertical="center" indent="2"/>
    </xf>
    <xf numFmtId="0" fontId="7" fillId="5" borderId="10" xfId="0" applyFont="1" applyFill="1" applyBorder="1" applyAlignment="1">
      <alignment horizontal="left" vertical="center" indent="2"/>
    </xf>
    <xf numFmtId="168" fontId="9" fillId="0" borderId="12" xfId="1" applyNumberFormat="1" applyFont="1" applyBorder="1" applyAlignment="1">
      <alignment horizontal="center"/>
    </xf>
    <xf numFmtId="0" fontId="7" fillId="5" borderId="4" xfId="0" applyFont="1" applyFill="1" applyBorder="1" applyAlignment="1">
      <alignment horizontal="left" vertical="center" indent="2"/>
    </xf>
    <xf numFmtId="0" fontId="7" fillId="5" borderId="5" xfId="0" applyFont="1" applyFill="1" applyBorder="1" applyAlignment="1">
      <alignment horizontal="left" vertical="center" indent="2"/>
    </xf>
    <xf numFmtId="0" fontId="9" fillId="4" borderId="6" xfId="0" applyFont="1" applyFill="1" applyBorder="1" applyAlignment="1">
      <alignment horizontal="center"/>
    </xf>
    <xf numFmtId="10" fontId="9" fillId="4" borderId="6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left" vertical="center" indent="2"/>
    </xf>
    <xf numFmtId="0" fontId="9" fillId="5" borderId="5" xfId="0" applyFont="1" applyFill="1" applyBorder="1" applyAlignment="1">
      <alignment horizontal="left" vertical="center" indent="2"/>
    </xf>
    <xf numFmtId="8" fontId="9" fillId="5" borderId="6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left" vertical="center" indent="2"/>
    </xf>
    <xf numFmtId="0" fontId="9" fillId="5" borderId="8" xfId="0" applyFont="1" applyFill="1" applyBorder="1" applyAlignment="1">
      <alignment horizontal="left" vertical="center" indent="2"/>
    </xf>
    <xf numFmtId="8" fontId="9" fillId="5" borderId="9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left" indent="2"/>
    </xf>
    <xf numFmtId="8" fontId="7" fillId="5" borderId="10" xfId="0" applyNumberFormat="1" applyFont="1" applyFill="1" applyBorder="1" applyAlignment="1">
      <alignment horizontal="center"/>
    </xf>
    <xf numFmtId="8" fontId="7" fillId="5" borderId="12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left" indent="2"/>
    </xf>
    <xf numFmtId="8" fontId="7" fillId="5" borderId="5" xfId="0" applyNumberFormat="1" applyFont="1" applyFill="1" applyBorder="1" applyAlignment="1">
      <alignment horizontal="center"/>
    </xf>
    <xf numFmtId="8" fontId="7" fillId="5" borderId="6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left" indent="2"/>
    </xf>
    <xf numFmtId="8" fontId="7" fillId="5" borderId="8" xfId="0" applyNumberFormat="1" applyFont="1" applyFill="1" applyBorder="1" applyAlignment="1">
      <alignment horizontal="center"/>
    </xf>
    <xf numFmtId="8" fontId="7" fillId="5" borderId="9" xfId="0" applyNumberFormat="1" applyFont="1" applyFill="1" applyBorder="1" applyAlignment="1">
      <alignment horizontal="center"/>
    </xf>
    <xf numFmtId="0" fontId="10" fillId="2" borderId="0" xfId="2" applyFont="1" applyBorder="1" applyAlignment="1">
      <alignment horizontal="left" vertical="center"/>
    </xf>
    <xf numFmtId="0" fontId="10" fillId="2" borderId="0" xfId="2" applyFont="1" applyAlignment="1">
      <alignment horizontal="center"/>
    </xf>
    <xf numFmtId="0" fontId="10" fillId="2" borderId="0" xfId="2" applyFont="1"/>
    <xf numFmtId="0" fontId="11" fillId="5" borderId="0" xfId="0" applyFont="1" applyFill="1"/>
    <xf numFmtId="168" fontId="11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8" fontId="6" fillId="5" borderId="0" xfId="0" applyNumberFormat="1" applyFont="1" applyFill="1" applyAlignment="1">
      <alignment horizontal="center"/>
    </xf>
    <xf numFmtId="0" fontId="12" fillId="7" borderId="1" xfId="0" applyFont="1" applyFill="1" applyBorder="1"/>
    <xf numFmtId="0" fontId="12" fillId="7" borderId="2" xfId="0" applyFont="1" applyFill="1" applyBorder="1"/>
    <xf numFmtId="0" fontId="12" fillId="7" borderId="2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0" fillId="8" borderId="11" xfId="0" applyFill="1" applyBorder="1"/>
    <xf numFmtId="0" fontId="0" fillId="8" borderId="10" xfId="0" applyFill="1" applyBorder="1"/>
    <xf numFmtId="0" fontId="0" fillId="8" borderId="10" xfId="0" applyFill="1" applyBorder="1" applyAlignment="1">
      <alignment horizontal="center"/>
    </xf>
    <xf numFmtId="9" fontId="0" fillId="8" borderId="12" xfId="0" applyNumberFormat="1" applyFill="1" applyBorder="1" applyAlignment="1">
      <alignment horizontal="center"/>
    </xf>
    <xf numFmtId="0" fontId="0" fillId="8" borderId="4" xfId="0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/>
    </xf>
    <xf numFmtId="9" fontId="0" fillId="8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8" xfId="0" applyFill="1" applyBorder="1" applyAlignment="1">
      <alignment horizontal="center"/>
    </xf>
    <xf numFmtId="9" fontId="0" fillId="8" borderId="9" xfId="0" applyNumberForma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9" fontId="6" fillId="5" borderId="0" xfId="0" applyNumberFormat="1" applyFont="1" applyFill="1" applyAlignment="1">
      <alignment horizontal="center"/>
    </xf>
    <xf numFmtId="0" fontId="6" fillId="15" borderId="0" xfId="0" applyFont="1" applyFill="1"/>
    <xf numFmtId="0" fontId="6" fillId="15" borderId="0" xfId="0" applyFont="1" applyFill="1" applyAlignment="1">
      <alignment horizontal="center"/>
    </xf>
    <xf numFmtId="168" fontId="11" fillId="15" borderId="0" xfId="0" applyNumberFormat="1" applyFont="1" applyFill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00-4E6A-93D3-7D1FF8C0ED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F00-4E6A-93D3-7D1FF8C0ED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00-4E6A-93D3-7D1FF8C0EDF9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00-4E6A-93D3-7D1FF8C0EDF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00-4E6A-93D3-7D1FF8C0EDF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0-4E6A-93D3-7D1FF8C0EDF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347661</xdr:colOff>
      <xdr:row>43</xdr:row>
      <xdr:rowOff>128586</xdr:rowOff>
    </xdr:from>
    <xdr:to>
      <xdr:col>3</xdr:col>
      <xdr:colOff>1066800</xdr:colOff>
      <xdr:row>58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BB0847-C606-4B88-B986-AA25B1EF3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16565</xdr:colOff>
      <xdr:row>0</xdr:row>
      <xdr:rowOff>57979</xdr:rowOff>
    </xdr:from>
    <xdr:to>
      <xdr:col>6</xdr:col>
      <xdr:colOff>91106</xdr:colOff>
      <xdr:row>10</xdr:row>
      <xdr:rowOff>107674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6252C20-0E40-4B46-98E6-99747067F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348" y="57979"/>
          <a:ext cx="6311345" cy="1954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C765-AAF5-43C7-A4AC-47AC990C3E29}">
  <dimension ref="A1:G64"/>
  <sheetViews>
    <sheetView showGridLines="0" tabSelected="1" zoomScale="115" zoomScaleNormal="115" workbookViewId="0">
      <selection activeCell="F35" sqref="F35"/>
    </sheetView>
  </sheetViews>
  <sheetFormatPr defaultColWidth="0" defaultRowHeight="15" x14ac:dyDescent="0.25"/>
  <cols>
    <col min="1" max="1" width="3" bestFit="1" customWidth="1"/>
    <col min="2" max="2" width="41" bestFit="1" customWidth="1"/>
    <col min="3" max="3" width="24.5703125" bestFit="1" customWidth="1"/>
    <col min="4" max="4" width="19.5703125" bestFit="1" customWidth="1"/>
    <col min="5" max="5" width="5.140625" customWidth="1"/>
    <col min="6" max="6" width="3.28515625" customWidth="1"/>
    <col min="7" max="7" width="1.85546875" customWidth="1"/>
    <col min="8" max="8" width="1.140625" customWidth="1"/>
    <col min="9" max="11" width="9.140625" hidden="1" customWidth="1"/>
    <col min="12" max="16384" width="9.140625" hidden="1"/>
  </cols>
  <sheetData>
    <row r="1" spans="1:5" x14ac:dyDescent="0.25">
      <c r="A1" s="1"/>
    </row>
    <row r="11" spans="1:5" ht="15.75" thickBot="1" x14ac:dyDescent="0.3"/>
    <row r="12" spans="1:5" ht="20.25" x14ac:dyDescent="0.3">
      <c r="B12" s="6" t="s">
        <v>15</v>
      </c>
      <c r="C12" s="7"/>
      <c r="D12" s="8"/>
      <c r="E12" s="9"/>
    </row>
    <row r="13" spans="1:5" ht="21" thickBot="1" x14ac:dyDescent="0.4">
      <c r="B13" s="10" t="s">
        <v>14</v>
      </c>
      <c r="C13" s="11"/>
      <c r="D13" s="12">
        <v>7000</v>
      </c>
      <c r="E13" s="9"/>
    </row>
    <row r="14" spans="1:5" ht="21" thickBot="1" x14ac:dyDescent="0.4">
      <c r="B14" s="13" t="s">
        <v>13</v>
      </c>
      <c r="C14" s="14"/>
      <c r="D14" s="15">
        <v>6.0000000000000001E-3</v>
      </c>
      <c r="E14" s="9"/>
    </row>
    <row r="15" spans="1:5" ht="21" thickBot="1" x14ac:dyDescent="0.4">
      <c r="B15" s="16" t="s">
        <v>33</v>
      </c>
      <c r="C15" s="17"/>
      <c r="D15" s="18">
        <f>D13*30%</f>
        <v>2100</v>
      </c>
      <c r="E15" s="9"/>
    </row>
    <row r="16" spans="1:5" ht="19.5" thickBot="1" x14ac:dyDescent="0.35">
      <c r="B16" s="9"/>
      <c r="C16" s="9"/>
      <c r="D16" s="9"/>
      <c r="E16" s="9"/>
    </row>
    <row r="17" spans="1:6" ht="20.25" x14ac:dyDescent="0.3">
      <c r="B17" s="19" t="s">
        <v>4</v>
      </c>
      <c r="C17" s="20"/>
      <c r="D17" s="21"/>
      <c r="E17" s="9"/>
      <c r="F17" s="3"/>
    </row>
    <row r="18" spans="1:6" ht="21" thickBot="1" x14ac:dyDescent="0.4">
      <c r="B18" s="22" t="s">
        <v>0</v>
      </c>
      <c r="C18" s="23"/>
      <c r="D18" s="24">
        <v>2100</v>
      </c>
      <c r="E18" s="9"/>
    </row>
    <row r="19" spans="1:6" ht="21" thickBot="1" x14ac:dyDescent="0.4">
      <c r="B19" s="25" t="s">
        <v>1</v>
      </c>
      <c r="C19" s="26"/>
      <c r="D19" s="27">
        <v>5</v>
      </c>
      <c r="E19" s="9"/>
    </row>
    <row r="20" spans="1:6" ht="21" thickBot="1" x14ac:dyDescent="0.4">
      <c r="B20" s="25" t="s">
        <v>2</v>
      </c>
      <c r="C20" s="26"/>
      <c r="D20" s="28">
        <v>1.0789999999999999E-2</v>
      </c>
      <c r="E20" s="9"/>
    </row>
    <row r="21" spans="1:6" ht="21" thickBot="1" x14ac:dyDescent="0.4">
      <c r="B21" s="29" t="s">
        <v>5</v>
      </c>
      <c r="C21" s="30"/>
      <c r="D21" s="31">
        <f>FV(taxa_mensal,qtd_anos*12,aporte*-1)</f>
        <v>175931.51939682406</v>
      </c>
      <c r="E21" s="9"/>
    </row>
    <row r="22" spans="1:6" ht="21" thickBot="1" x14ac:dyDescent="0.4">
      <c r="B22" s="32" t="s">
        <v>3</v>
      </c>
      <c r="C22" s="33"/>
      <c r="D22" s="34">
        <f>patrimonio*rendimento_carteira</f>
        <v>1055.5891163809445</v>
      </c>
      <c r="E22" s="9"/>
    </row>
    <row r="23" spans="1:6" ht="19.5" thickBot="1" x14ac:dyDescent="0.35">
      <c r="B23" s="9"/>
      <c r="C23" s="9"/>
      <c r="D23" s="9"/>
      <c r="E23" s="9"/>
    </row>
    <row r="24" spans="1:6" ht="20.25" x14ac:dyDescent="0.3">
      <c r="B24" s="35" t="s">
        <v>11</v>
      </c>
      <c r="C24" s="36"/>
      <c r="D24" s="37" t="s">
        <v>12</v>
      </c>
      <c r="E24" s="9"/>
    </row>
    <row r="25" spans="1:6" ht="21" thickBot="1" x14ac:dyDescent="0.4">
      <c r="B25" s="38" t="s">
        <v>6</v>
      </c>
      <c r="C25" s="39">
        <f>FV($D$20,$A27*12,$D$18*-1)</f>
        <v>57178.017325054956</v>
      </c>
      <c r="D25" s="40">
        <f>C25*rendimento_carteira</f>
        <v>343.06810395032977</v>
      </c>
      <c r="E25" s="9"/>
    </row>
    <row r="26" spans="1:6" ht="21" thickBot="1" x14ac:dyDescent="0.4">
      <c r="B26" s="41" t="s">
        <v>7</v>
      </c>
      <c r="C26" s="42">
        <f>FV($D$20,$A28*12,$D$18*-1)</f>
        <v>175931.51939682406</v>
      </c>
      <c r="D26" s="43">
        <f>C26*rendimento_carteira</f>
        <v>1055.5891163809445</v>
      </c>
      <c r="E26" s="9"/>
    </row>
    <row r="27" spans="1:6" ht="21" thickBot="1" x14ac:dyDescent="0.4">
      <c r="A27" s="2">
        <v>2</v>
      </c>
      <c r="B27" s="41" t="s">
        <v>8</v>
      </c>
      <c r="C27" s="42">
        <f>FV($D$20,$A29*12,$D$18*-1)</f>
        <v>510896.8463133616</v>
      </c>
      <c r="D27" s="43">
        <f>C27*rendimento_carteira</f>
        <v>3065.3810778801699</v>
      </c>
      <c r="E27" s="9"/>
    </row>
    <row r="28" spans="1:6" ht="21" thickBot="1" x14ac:dyDescent="0.4">
      <c r="A28" s="2">
        <v>5</v>
      </c>
      <c r="B28" s="41" t="s">
        <v>9</v>
      </c>
      <c r="C28" s="42">
        <f>FV($D$20,$A30*12,$D$18*-1)</f>
        <v>2362916.6402038694</v>
      </c>
      <c r="D28" s="43">
        <f>C28*rendimento_carteira</f>
        <v>14177.499841223216</v>
      </c>
      <c r="E28" s="9"/>
    </row>
    <row r="29" spans="1:6" ht="21" thickBot="1" x14ac:dyDescent="0.4">
      <c r="A29" s="2">
        <v>10</v>
      </c>
      <c r="B29" s="44" t="s">
        <v>10</v>
      </c>
      <c r="C29" s="45">
        <f>FV($D$20,$A31*12,$D$18*-1)</f>
        <v>9076556.2755099013</v>
      </c>
      <c r="D29" s="46">
        <f>C29*rendimento_carteira</f>
        <v>54459.337653059411</v>
      </c>
      <c r="E29" s="9"/>
    </row>
    <row r="30" spans="1:6" ht="18.75" x14ac:dyDescent="0.3">
      <c r="A30" s="2">
        <v>20</v>
      </c>
      <c r="B30" s="9"/>
      <c r="C30" s="9"/>
      <c r="D30" s="9"/>
      <c r="E30" s="9"/>
    </row>
    <row r="31" spans="1:6" ht="18.75" x14ac:dyDescent="0.3">
      <c r="A31" s="2">
        <v>30</v>
      </c>
      <c r="B31" s="9"/>
      <c r="C31" s="9"/>
      <c r="D31" s="9"/>
      <c r="E31" s="9"/>
    </row>
    <row r="32" spans="1:6" ht="18.75" x14ac:dyDescent="0.3">
      <c r="B32" s="47" t="s">
        <v>20</v>
      </c>
      <c r="C32" s="48" t="s">
        <v>16</v>
      </c>
      <c r="D32" s="49"/>
      <c r="E32" s="9"/>
    </row>
    <row r="33" spans="2:5" ht="18.75" x14ac:dyDescent="0.3">
      <c r="B33" s="50" t="s">
        <v>19</v>
      </c>
      <c r="C33" s="51">
        <f>aporte</f>
        <v>2100</v>
      </c>
      <c r="D33" s="50"/>
      <c r="E33" s="9"/>
    </row>
    <row r="34" spans="2:5" ht="18.75" x14ac:dyDescent="0.3">
      <c r="B34" s="9"/>
      <c r="C34" s="9"/>
      <c r="D34" s="9"/>
      <c r="E34" s="9"/>
    </row>
    <row r="35" spans="2:5" ht="18.75" x14ac:dyDescent="0.3">
      <c r="B35" s="52" t="s">
        <v>21</v>
      </c>
      <c r="C35" s="52" t="s">
        <v>22</v>
      </c>
      <c r="D35" s="52" t="s">
        <v>23</v>
      </c>
      <c r="E35" s="9"/>
    </row>
    <row r="36" spans="2:5" ht="18.75" x14ac:dyDescent="0.3">
      <c r="B36" s="70" t="s">
        <v>24</v>
      </c>
      <c r="C36" s="76">
        <f>VLOOKUP($C$32&amp;"-"&amp;B36,'TABELA DE APOIO'!$A:$D,4,FALSE)</f>
        <v>0.32</v>
      </c>
      <c r="D36" s="53">
        <f>C36*$C$33</f>
        <v>672</v>
      </c>
      <c r="E36" s="9"/>
    </row>
    <row r="37" spans="2:5" ht="18.75" x14ac:dyDescent="0.3">
      <c r="B37" s="71" t="s">
        <v>25</v>
      </c>
      <c r="C37" s="76">
        <f>VLOOKUP($C$32&amp;"-"&amp;B37,'TABELA DE APOIO'!$A:$D,4,FALSE)</f>
        <v>0.35</v>
      </c>
      <c r="D37" s="53">
        <f t="shared" ref="D37:D41" si="0">C37*$C$33</f>
        <v>735</v>
      </c>
      <c r="E37" s="9"/>
    </row>
    <row r="38" spans="2:5" ht="18.75" x14ac:dyDescent="0.3">
      <c r="B38" s="72" t="s">
        <v>26</v>
      </c>
      <c r="C38" s="76">
        <f>VLOOKUP($C$32&amp;"-"&amp;B38,'TABELA DE APOIO'!$A:$D,4,FALSE)</f>
        <v>0.08</v>
      </c>
      <c r="D38" s="53">
        <f t="shared" si="0"/>
        <v>168</v>
      </c>
      <c r="E38" s="9"/>
    </row>
    <row r="39" spans="2:5" ht="18.75" x14ac:dyDescent="0.3">
      <c r="B39" s="73" t="s">
        <v>27</v>
      </c>
      <c r="C39" s="76">
        <f>VLOOKUP($C$32&amp;"-"&amp;B39,'TABELA DE APOIO'!$A:$D,4,FALSE)</f>
        <v>0.05</v>
      </c>
      <c r="D39" s="53">
        <f t="shared" si="0"/>
        <v>105</v>
      </c>
      <c r="E39" s="9"/>
    </row>
    <row r="40" spans="2:5" ht="18.75" x14ac:dyDescent="0.3">
      <c r="B40" s="75" t="s">
        <v>28</v>
      </c>
      <c r="C40" s="76">
        <f>VLOOKUP($C$32&amp;"-"&amp;B40,'TABELA DE APOIO'!$A:$D,4,FALSE)</f>
        <v>0.1</v>
      </c>
      <c r="D40" s="53">
        <f t="shared" si="0"/>
        <v>210</v>
      </c>
      <c r="E40" s="9"/>
    </row>
    <row r="41" spans="2:5" ht="18.75" x14ac:dyDescent="0.3">
      <c r="B41" s="74" t="s">
        <v>29</v>
      </c>
      <c r="C41" s="76">
        <f>VLOOKUP($C$32&amp;"-"&amp;B41,'TABELA DE APOIO'!$A:$D,4,FALSE)</f>
        <v>0.1</v>
      </c>
      <c r="D41" s="53">
        <f t="shared" si="0"/>
        <v>210</v>
      </c>
      <c r="E41" s="9"/>
    </row>
    <row r="42" spans="2:5" ht="18.75" x14ac:dyDescent="0.3">
      <c r="B42" s="77"/>
      <c r="C42" s="78"/>
      <c r="D42" s="79">
        <f>SUM(D36:D41)</f>
        <v>2100</v>
      </c>
      <c r="E42" s="9"/>
    </row>
    <row r="43" spans="2:5" ht="18.75" x14ac:dyDescent="0.3">
      <c r="B43" s="9"/>
      <c r="C43" s="9"/>
      <c r="D43" s="9"/>
      <c r="E43" s="9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</sheetData>
  <mergeCells count="10">
    <mergeCell ref="B17:D17"/>
    <mergeCell ref="B13:C13"/>
    <mergeCell ref="B14:C14"/>
    <mergeCell ref="B15:C15"/>
    <mergeCell ref="B12:C12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C32" xr:uid="{0544EEE1-D5BF-4121-8225-441FC8195ABA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B341-3C45-4D1A-9C07-625C8034BF84}">
  <dimension ref="A1:H20"/>
  <sheetViews>
    <sheetView workbookViewId="0">
      <selection sqref="A1:A1048576"/>
    </sheetView>
  </sheetViews>
  <sheetFormatPr defaultRowHeight="15" x14ac:dyDescent="0.25"/>
  <cols>
    <col min="1" max="1" width="28.5703125" customWidth="1"/>
    <col min="2" max="2" width="12.140625" bestFit="1" customWidth="1"/>
    <col min="3" max="3" width="19" bestFit="1" customWidth="1"/>
    <col min="7" max="7" width="17" bestFit="1" customWidth="1"/>
  </cols>
  <sheetData>
    <row r="1" spans="1:8" ht="15.75" thickBot="1" x14ac:dyDescent="0.3"/>
    <row r="2" spans="1:8" x14ac:dyDescent="0.25">
      <c r="A2" s="54" t="s">
        <v>31</v>
      </c>
      <c r="B2" s="55" t="s">
        <v>20</v>
      </c>
      <c r="C2" s="56" t="s">
        <v>21</v>
      </c>
      <c r="D2" s="57" t="s">
        <v>30</v>
      </c>
    </row>
    <row r="3" spans="1:8" ht="15.75" thickBot="1" x14ac:dyDescent="0.3">
      <c r="A3" s="58" t="str">
        <f>B3&amp;"-"&amp;C3</f>
        <v>Conservador-PAPEL</v>
      </c>
      <c r="B3" s="59" t="s">
        <v>17</v>
      </c>
      <c r="C3" s="60" t="s">
        <v>24</v>
      </c>
      <c r="D3" s="61">
        <v>0.3</v>
      </c>
    </row>
    <row r="4" spans="1:8" ht="15.75" thickBot="1" x14ac:dyDescent="0.3">
      <c r="A4" s="62" t="str">
        <f t="shared" ref="A4:A8" si="0">B4&amp;"-"&amp;C4</f>
        <v>Conservador-TIJOLO</v>
      </c>
      <c r="B4" s="63" t="s">
        <v>17</v>
      </c>
      <c r="C4" s="64" t="s">
        <v>25</v>
      </c>
      <c r="D4" s="65">
        <v>0.5</v>
      </c>
      <c r="H4" t="s">
        <v>30</v>
      </c>
    </row>
    <row r="5" spans="1:8" ht="15.75" thickBot="1" x14ac:dyDescent="0.3">
      <c r="A5" s="62" t="str">
        <f t="shared" si="0"/>
        <v>Conservador-HÍBRIDOS</v>
      </c>
      <c r="B5" s="63" t="s">
        <v>17</v>
      </c>
      <c r="C5" s="64" t="s">
        <v>26</v>
      </c>
      <c r="D5" s="65">
        <v>0.1</v>
      </c>
      <c r="G5" s="4" t="s">
        <v>32</v>
      </c>
      <c r="H5" s="5">
        <f>VLOOKUP(G5,$A:$D,4,)</f>
        <v>0.35</v>
      </c>
    </row>
    <row r="6" spans="1:8" ht="15.75" thickBot="1" x14ac:dyDescent="0.3">
      <c r="A6" s="62" t="str">
        <f t="shared" si="0"/>
        <v>Conservador-FOFs</v>
      </c>
      <c r="B6" s="63" t="s">
        <v>17</v>
      </c>
      <c r="C6" s="64" t="s">
        <v>27</v>
      </c>
      <c r="D6" s="65">
        <v>0.1</v>
      </c>
    </row>
    <row r="7" spans="1:8" ht="15.75" thickBot="1" x14ac:dyDescent="0.3">
      <c r="A7" s="62" t="str">
        <f t="shared" si="0"/>
        <v>Conservador-DESENVOLVIMENTO</v>
      </c>
      <c r="B7" s="63" t="s">
        <v>17</v>
      </c>
      <c r="C7" s="64" t="s">
        <v>28</v>
      </c>
      <c r="D7" s="65">
        <v>0</v>
      </c>
    </row>
    <row r="8" spans="1:8" ht="15.75" thickBot="1" x14ac:dyDescent="0.3">
      <c r="A8" s="66" t="str">
        <f t="shared" si="0"/>
        <v>Conservador-HOTELARIAS</v>
      </c>
      <c r="B8" s="67" t="s">
        <v>17</v>
      </c>
      <c r="C8" s="68" t="s">
        <v>29</v>
      </c>
      <c r="D8" s="69">
        <v>0</v>
      </c>
    </row>
    <row r="9" spans="1:8" ht="15.75" thickBot="1" x14ac:dyDescent="0.3">
      <c r="A9" s="58" t="str">
        <f>B9&amp;"-"&amp;C9</f>
        <v>Moderado-PAPEL</v>
      </c>
      <c r="B9" s="59" t="s">
        <v>16</v>
      </c>
      <c r="C9" s="60" t="s">
        <v>24</v>
      </c>
      <c r="D9" s="61">
        <v>0.32</v>
      </c>
    </row>
    <row r="10" spans="1:8" ht="15.75" thickBot="1" x14ac:dyDescent="0.3">
      <c r="A10" s="62" t="str">
        <f t="shared" ref="A10:A20" si="1">B10&amp;"-"&amp;C10</f>
        <v>Moderado-TIJOLO</v>
      </c>
      <c r="B10" s="63" t="s">
        <v>16</v>
      </c>
      <c r="C10" s="64" t="s">
        <v>25</v>
      </c>
      <c r="D10" s="65">
        <v>0.35</v>
      </c>
    </row>
    <row r="11" spans="1:8" ht="15.75" thickBot="1" x14ac:dyDescent="0.3">
      <c r="A11" s="62" t="str">
        <f t="shared" si="1"/>
        <v>Moderado-HÍBRIDOS</v>
      </c>
      <c r="B11" s="63" t="s">
        <v>16</v>
      </c>
      <c r="C11" s="64" t="s">
        <v>26</v>
      </c>
      <c r="D11" s="65">
        <v>0.08</v>
      </c>
    </row>
    <row r="12" spans="1:8" ht="15.75" thickBot="1" x14ac:dyDescent="0.3">
      <c r="A12" s="62" t="str">
        <f t="shared" si="1"/>
        <v>Moderado-FOFs</v>
      </c>
      <c r="B12" s="63" t="s">
        <v>16</v>
      </c>
      <c r="C12" s="64" t="s">
        <v>27</v>
      </c>
      <c r="D12" s="65">
        <v>0.05</v>
      </c>
    </row>
    <row r="13" spans="1:8" ht="15.75" thickBot="1" x14ac:dyDescent="0.3">
      <c r="A13" s="62" t="str">
        <f t="shared" si="1"/>
        <v>Moderado-DESENVOLVIMENTO</v>
      </c>
      <c r="B13" s="63" t="s">
        <v>16</v>
      </c>
      <c r="C13" s="64" t="s">
        <v>28</v>
      </c>
      <c r="D13" s="65">
        <v>0.1</v>
      </c>
    </row>
    <row r="14" spans="1:8" ht="15.75" thickBot="1" x14ac:dyDescent="0.3">
      <c r="A14" s="66" t="str">
        <f t="shared" si="1"/>
        <v>Moderado-HOTELARIAS</v>
      </c>
      <c r="B14" s="67" t="s">
        <v>16</v>
      </c>
      <c r="C14" s="68" t="s">
        <v>29</v>
      </c>
      <c r="D14" s="69">
        <v>0.1</v>
      </c>
    </row>
    <row r="15" spans="1:8" ht="15.75" thickBot="1" x14ac:dyDescent="0.3">
      <c r="A15" s="58" t="str">
        <f t="shared" si="1"/>
        <v>Agressivo-PAPEL</v>
      </c>
      <c r="B15" s="59" t="s">
        <v>18</v>
      </c>
      <c r="C15" s="60" t="s">
        <v>24</v>
      </c>
      <c r="D15" s="61">
        <v>0.5</v>
      </c>
    </row>
    <row r="16" spans="1:8" ht="15.75" thickBot="1" x14ac:dyDescent="0.3">
      <c r="A16" s="62" t="str">
        <f t="shared" si="1"/>
        <v>Agressivo-TIJOLO</v>
      </c>
      <c r="B16" s="63" t="s">
        <v>18</v>
      </c>
      <c r="C16" s="64" t="s">
        <v>25</v>
      </c>
      <c r="D16" s="65">
        <v>0.1</v>
      </c>
    </row>
    <row r="17" spans="1:4" ht="15.75" thickBot="1" x14ac:dyDescent="0.3">
      <c r="A17" s="62" t="str">
        <f t="shared" si="1"/>
        <v>Agressivo-HÍBRIDOS</v>
      </c>
      <c r="B17" s="63" t="s">
        <v>18</v>
      </c>
      <c r="C17" s="64" t="s">
        <v>26</v>
      </c>
      <c r="D17" s="65">
        <v>0.05</v>
      </c>
    </row>
    <row r="18" spans="1:4" ht="15.75" thickBot="1" x14ac:dyDescent="0.3">
      <c r="A18" s="62" t="str">
        <f t="shared" si="1"/>
        <v>Agressivo-FOFs</v>
      </c>
      <c r="B18" s="63" t="s">
        <v>18</v>
      </c>
      <c r="C18" s="64" t="s">
        <v>27</v>
      </c>
      <c r="D18" s="65">
        <v>0.05</v>
      </c>
    </row>
    <row r="19" spans="1:4" ht="15.75" thickBot="1" x14ac:dyDescent="0.3">
      <c r="A19" s="62" t="str">
        <f t="shared" si="1"/>
        <v>Agressivo-DESENVOLVIMENTO</v>
      </c>
      <c r="B19" s="63" t="s">
        <v>18</v>
      </c>
      <c r="C19" s="64" t="s">
        <v>28</v>
      </c>
      <c r="D19" s="65">
        <v>0.2</v>
      </c>
    </row>
    <row r="20" spans="1:4" ht="15.75" thickBot="1" x14ac:dyDescent="0.3">
      <c r="A20" s="66" t="str">
        <f t="shared" si="1"/>
        <v>Agressivo-HOTELARIAS</v>
      </c>
      <c r="B20" s="67" t="s">
        <v>18</v>
      </c>
      <c r="C20" s="68" t="s">
        <v>29</v>
      </c>
      <c r="D20" s="6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 DE APOIO</vt:lpstr>
      <vt:lpstr>aporte</vt:lpstr>
      <vt:lpstr>patrimonio</vt:lpstr>
      <vt:lpstr>qtd_anos</vt:lpstr>
      <vt:lpstr>rendimento_carteira</vt:lpstr>
      <vt:lpstr>salario</vt:lpstr>
      <vt:lpstr>sugetao_invetismento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Junior</dc:creator>
  <cp:lastModifiedBy>Hamilton Junior</cp:lastModifiedBy>
  <dcterms:created xsi:type="dcterms:W3CDTF">2025-05-20T18:09:01Z</dcterms:created>
  <dcterms:modified xsi:type="dcterms:W3CDTF">2025-05-20T21:17:28Z</dcterms:modified>
</cp:coreProperties>
</file>