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Repos\CropWaterAnalysis\Peas\"/>
    </mc:Choice>
  </mc:AlternateContent>
  <bookViews>
    <workbookView xWindow="0" yWindow="0" windowWidth="16200" windowHeight="11685" activeTab="2"/>
  </bookViews>
  <sheets>
    <sheet name="Sheet3" sheetId="5" r:id="rId1"/>
    <sheet name="Sheet4" sheetId="6" r:id="rId2"/>
    <sheet name="Master" sheetId="1" r:id="rId3"/>
    <sheet name="Treatments" sheetId="2" r:id="rId4"/>
    <sheet name="Sheet2" sheetId="4" r:id="rId5"/>
    <sheet name="Sheet1" sheetId="3" r:id="rId6"/>
  </sheets>
  <externalReferences>
    <externalReference r:id="rId7"/>
  </externalReferences>
  <definedNames>
    <definedName name="_xlnm._FilterDatabase" localSheetId="2" hidden="1">Master!$F$2:$F$440</definedName>
    <definedName name="_xlnm._FilterDatabase" localSheetId="4" hidden="1">Sheet2!$A$2:$M$2</definedName>
  </definedNames>
  <calcPr calcId="162913" concurrentCalc="0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0" i="1" l="1"/>
  <c r="I439" i="1"/>
  <c r="I438" i="1"/>
  <c r="I437" i="1"/>
  <c r="I436" i="1"/>
  <c r="I435" i="1"/>
  <c r="T3" i="1"/>
  <c r="V3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375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111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350" i="1"/>
  <c r="F350" i="1"/>
  <c r="E350" i="1"/>
  <c r="D350" i="1"/>
  <c r="BH349" i="1"/>
  <c r="F349" i="1"/>
  <c r="E349" i="1"/>
  <c r="D349" i="1"/>
  <c r="BH348" i="1"/>
  <c r="F348" i="1"/>
  <c r="E348" i="1"/>
  <c r="D348" i="1"/>
  <c r="BH347" i="1"/>
  <c r="F347" i="1"/>
  <c r="E347" i="1"/>
  <c r="D347" i="1"/>
  <c r="BH346" i="1"/>
  <c r="F346" i="1"/>
  <c r="E346" i="1"/>
  <c r="D346" i="1"/>
  <c r="BH345" i="1"/>
  <c r="F345" i="1"/>
  <c r="E345" i="1"/>
  <c r="D345" i="1"/>
  <c r="BH344" i="1"/>
  <c r="F344" i="1"/>
  <c r="E344" i="1"/>
  <c r="D344" i="1"/>
  <c r="BH343" i="1"/>
  <c r="F343" i="1"/>
  <c r="E343" i="1"/>
  <c r="D343" i="1"/>
  <c r="BH342" i="1"/>
  <c r="F342" i="1"/>
  <c r="E342" i="1"/>
  <c r="D342" i="1"/>
  <c r="BH341" i="1"/>
  <c r="F341" i="1"/>
  <c r="E341" i="1"/>
  <c r="D341" i="1"/>
  <c r="BH340" i="1"/>
  <c r="F340" i="1"/>
  <c r="E340" i="1"/>
  <c r="D340" i="1"/>
  <c r="BH339" i="1"/>
  <c r="F339" i="1"/>
  <c r="E339" i="1"/>
  <c r="D339" i="1"/>
  <c r="BH338" i="1"/>
  <c r="F338" i="1"/>
  <c r="E338" i="1"/>
  <c r="D338" i="1"/>
  <c r="BH337" i="1"/>
  <c r="F337" i="1"/>
  <c r="E337" i="1"/>
  <c r="D337" i="1"/>
  <c r="BH336" i="1"/>
  <c r="F336" i="1"/>
  <c r="E336" i="1"/>
  <c r="D336" i="1"/>
  <c r="BH335" i="1"/>
  <c r="F335" i="1"/>
  <c r="E335" i="1"/>
  <c r="D335" i="1"/>
  <c r="BH334" i="1"/>
  <c r="F334" i="1"/>
  <c r="E334" i="1"/>
  <c r="D334" i="1"/>
  <c r="BH333" i="1"/>
  <c r="F333" i="1"/>
  <c r="E333" i="1"/>
  <c r="D333" i="1"/>
  <c r="BH332" i="1"/>
  <c r="F332" i="1"/>
  <c r="E332" i="1"/>
  <c r="D332" i="1"/>
  <c r="BH331" i="1"/>
  <c r="F331" i="1"/>
  <c r="E331" i="1"/>
  <c r="D331" i="1"/>
  <c r="BH330" i="1"/>
  <c r="F330" i="1"/>
  <c r="E330" i="1"/>
  <c r="D330" i="1"/>
  <c r="BH329" i="1"/>
  <c r="F329" i="1"/>
  <c r="E329" i="1"/>
  <c r="D329" i="1"/>
  <c r="BH328" i="1"/>
  <c r="F328" i="1"/>
  <c r="E328" i="1"/>
  <c r="D328" i="1"/>
  <c r="BH327" i="1"/>
  <c r="F327" i="1"/>
  <c r="E327" i="1"/>
  <c r="D327" i="1"/>
  <c r="BH326" i="1"/>
  <c r="F326" i="1"/>
  <c r="E326" i="1"/>
  <c r="D326" i="1"/>
  <c r="BH325" i="1"/>
  <c r="F325" i="1"/>
  <c r="E325" i="1"/>
  <c r="D325" i="1"/>
  <c r="BH324" i="1"/>
  <c r="F324" i="1"/>
  <c r="E324" i="1"/>
  <c r="D324" i="1"/>
  <c r="BH323" i="1"/>
  <c r="F323" i="1"/>
  <c r="E323" i="1"/>
  <c r="D323" i="1"/>
  <c r="BH322" i="1"/>
  <c r="F322" i="1"/>
  <c r="E322" i="1"/>
  <c r="D322" i="1"/>
  <c r="BH321" i="1"/>
  <c r="F321" i="1"/>
  <c r="E321" i="1"/>
  <c r="D321" i="1"/>
  <c r="BH320" i="1"/>
  <c r="F320" i="1"/>
  <c r="E320" i="1"/>
  <c r="D320" i="1"/>
  <c r="BH319" i="1"/>
  <c r="F319" i="1"/>
  <c r="E319" i="1"/>
  <c r="D319" i="1"/>
  <c r="BH318" i="1"/>
  <c r="F318" i="1"/>
  <c r="E318" i="1"/>
  <c r="D318" i="1"/>
  <c r="BH317" i="1"/>
  <c r="F317" i="1"/>
  <c r="E317" i="1"/>
  <c r="D317" i="1"/>
  <c r="BH316" i="1"/>
  <c r="F316" i="1"/>
  <c r="E316" i="1"/>
  <c r="D316" i="1"/>
  <c r="BH315" i="1"/>
  <c r="F315" i="1"/>
  <c r="E315" i="1"/>
  <c r="D315" i="1"/>
  <c r="BH314" i="1"/>
  <c r="F314" i="1"/>
  <c r="E314" i="1"/>
  <c r="D314" i="1"/>
  <c r="BH313" i="1"/>
  <c r="F313" i="1"/>
  <c r="E313" i="1"/>
  <c r="D313" i="1"/>
  <c r="BH312" i="1"/>
  <c r="F312" i="1"/>
  <c r="E312" i="1"/>
  <c r="D312" i="1"/>
  <c r="BH311" i="1"/>
  <c r="F311" i="1"/>
  <c r="E311" i="1"/>
  <c r="D311" i="1"/>
  <c r="BH310" i="1"/>
  <c r="F310" i="1"/>
  <c r="E310" i="1"/>
  <c r="D310" i="1"/>
  <c r="BH309" i="1"/>
  <c r="F309" i="1"/>
  <c r="E309" i="1"/>
  <c r="D309" i="1"/>
  <c r="BH308" i="1"/>
  <c r="F308" i="1"/>
  <c r="E308" i="1"/>
  <c r="D308" i="1"/>
  <c r="BH307" i="1"/>
  <c r="F307" i="1"/>
  <c r="E307" i="1"/>
  <c r="D307" i="1"/>
  <c r="BH306" i="1"/>
  <c r="F306" i="1"/>
  <c r="E306" i="1"/>
  <c r="D306" i="1"/>
  <c r="BH305" i="1"/>
  <c r="F305" i="1"/>
  <c r="E305" i="1"/>
  <c r="D305" i="1"/>
  <c r="BH304" i="1"/>
  <c r="F304" i="1"/>
  <c r="E304" i="1"/>
  <c r="D304" i="1"/>
  <c r="BH303" i="1"/>
  <c r="F303" i="1"/>
  <c r="E303" i="1"/>
  <c r="D303" i="1"/>
  <c r="BH302" i="1"/>
  <c r="F302" i="1"/>
  <c r="E302" i="1"/>
  <c r="D302" i="1"/>
  <c r="BH301" i="1"/>
  <c r="F301" i="1"/>
  <c r="E301" i="1"/>
  <c r="D301" i="1"/>
  <c r="BH300" i="1"/>
  <c r="F300" i="1"/>
  <c r="E300" i="1"/>
  <c r="D300" i="1"/>
  <c r="BH299" i="1"/>
  <c r="F299" i="1"/>
  <c r="E299" i="1"/>
  <c r="D299" i="1"/>
  <c r="BH298" i="1"/>
  <c r="F298" i="1"/>
  <c r="E298" i="1"/>
  <c r="D298" i="1"/>
  <c r="BH297" i="1"/>
  <c r="F297" i="1"/>
  <c r="E297" i="1"/>
  <c r="D297" i="1"/>
  <c r="BH296" i="1"/>
  <c r="F296" i="1"/>
  <c r="E296" i="1"/>
  <c r="D296" i="1"/>
  <c r="BH295" i="1"/>
  <c r="F295" i="1"/>
  <c r="E295" i="1"/>
  <c r="D295" i="1"/>
  <c r="BH294" i="1"/>
  <c r="F294" i="1"/>
  <c r="E294" i="1"/>
  <c r="D294" i="1"/>
  <c r="BH293" i="1"/>
  <c r="F293" i="1"/>
  <c r="E293" i="1"/>
  <c r="D293" i="1"/>
  <c r="BH292" i="1"/>
  <c r="F292" i="1"/>
  <c r="E292" i="1"/>
  <c r="D292" i="1"/>
  <c r="BH291" i="1"/>
  <c r="F291" i="1"/>
  <c r="E291" i="1"/>
  <c r="D291" i="1"/>
  <c r="BH290" i="1"/>
  <c r="F290" i="1"/>
  <c r="E290" i="1"/>
  <c r="D290" i="1"/>
  <c r="BH289" i="1"/>
  <c r="F289" i="1"/>
  <c r="E289" i="1"/>
  <c r="D289" i="1"/>
  <c r="BH288" i="1"/>
  <c r="F288" i="1"/>
  <c r="E288" i="1"/>
  <c r="D288" i="1"/>
  <c r="BH287" i="1"/>
  <c r="F287" i="1"/>
  <c r="E287" i="1"/>
  <c r="D287" i="1"/>
  <c r="BH286" i="1"/>
  <c r="F286" i="1"/>
  <c r="E286" i="1"/>
  <c r="D286" i="1"/>
  <c r="BH285" i="1"/>
  <c r="F285" i="1"/>
  <c r="E285" i="1"/>
  <c r="D285" i="1"/>
  <c r="BH284" i="1"/>
  <c r="F284" i="1"/>
  <c r="E284" i="1"/>
  <c r="D284" i="1"/>
  <c r="BH283" i="1"/>
  <c r="F283" i="1"/>
  <c r="E283" i="1"/>
  <c r="D283" i="1"/>
  <c r="BH282" i="1"/>
  <c r="F282" i="1"/>
  <c r="E282" i="1"/>
  <c r="D282" i="1"/>
  <c r="BH281" i="1"/>
  <c r="F281" i="1"/>
  <c r="E281" i="1"/>
  <c r="D281" i="1"/>
  <c r="BH280" i="1"/>
  <c r="F280" i="1"/>
  <c r="E280" i="1"/>
  <c r="D280" i="1"/>
  <c r="BH279" i="1"/>
  <c r="F279" i="1"/>
  <c r="E279" i="1"/>
  <c r="D279" i="1"/>
  <c r="BH278" i="1"/>
  <c r="F278" i="1"/>
  <c r="E278" i="1"/>
  <c r="D278" i="1"/>
  <c r="BH277" i="1"/>
  <c r="F277" i="1"/>
  <c r="E277" i="1"/>
  <c r="D277" i="1"/>
  <c r="BH276" i="1"/>
  <c r="F276" i="1"/>
  <c r="E276" i="1"/>
  <c r="D276" i="1"/>
  <c r="BH275" i="1"/>
  <c r="F275" i="1"/>
  <c r="E275" i="1"/>
  <c r="D275" i="1"/>
  <c r="BH274" i="1"/>
  <c r="F274" i="1"/>
  <c r="E274" i="1"/>
  <c r="D274" i="1"/>
  <c r="BH273" i="1"/>
  <c r="F273" i="1"/>
  <c r="E273" i="1"/>
  <c r="D273" i="1"/>
  <c r="BH272" i="1"/>
  <c r="F272" i="1"/>
  <c r="E272" i="1"/>
  <c r="D272" i="1"/>
  <c r="BH271" i="1"/>
  <c r="F271" i="1"/>
  <c r="E271" i="1"/>
  <c r="D271" i="1"/>
  <c r="H7" i="6"/>
  <c r="F8" i="6"/>
  <c r="F9" i="6"/>
  <c r="F10" i="6"/>
  <c r="F11" i="6"/>
  <c r="F12" i="6"/>
  <c r="F7" i="6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6" i="1"/>
  <c r="BA99" i="1"/>
  <c r="BA102" i="1"/>
  <c r="BA105" i="1"/>
  <c r="BA108" i="1"/>
  <c r="BA69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375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111" i="1"/>
  <c r="AN435" i="1"/>
  <c r="AM436" i="1"/>
  <c r="AN436" i="1"/>
  <c r="AM437" i="1"/>
  <c r="AN437" i="1"/>
  <c r="AM438" i="1"/>
  <c r="AN438" i="1"/>
  <c r="AM439" i="1"/>
  <c r="AN439" i="1"/>
  <c r="AM440" i="1"/>
  <c r="AN440" i="1"/>
  <c r="AN351" i="1"/>
  <c r="AM435" i="1"/>
  <c r="AM351" i="1"/>
  <c r="W437" i="1"/>
  <c r="W436" i="1"/>
  <c r="W435" i="1"/>
  <c r="H440" i="1"/>
  <c r="H439" i="1"/>
  <c r="H438" i="1"/>
  <c r="H437" i="1"/>
  <c r="H436" i="1"/>
  <c r="H435" i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0" i="4"/>
  <c r="N9" i="4"/>
  <c r="N8" i="4"/>
  <c r="N7" i="4"/>
  <c r="N6" i="4"/>
  <c r="N5" i="4"/>
  <c r="N4" i="4"/>
  <c r="N3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8" i="1"/>
  <c r="W357" i="1"/>
  <c r="W356" i="1"/>
  <c r="W355" i="1"/>
  <c r="W354" i="1"/>
  <c r="W353" i="1"/>
  <c r="W352" i="1"/>
  <c r="W351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11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45" i="1"/>
  <c r="T46" i="1"/>
  <c r="V46" i="1"/>
  <c r="T47" i="1"/>
  <c r="V47" i="1"/>
  <c r="T48" i="1"/>
  <c r="V48" i="1"/>
  <c r="T49" i="1"/>
  <c r="V49" i="1"/>
  <c r="T50" i="1"/>
  <c r="V50" i="1"/>
  <c r="T51" i="1"/>
  <c r="V51" i="1"/>
  <c r="T52" i="1"/>
  <c r="V52" i="1"/>
  <c r="T53" i="1"/>
  <c r="V53" i="1"/>
  <c r="T54" i="1"/>
  <c r="V54" i="1"/>
  <c r="T55" i="1"/>
  <c r="V55" i="1"/>
  <c r="T56" i="1"/>
  <c r="V56" i="1"/>
  <c r="T57" i="1"/>
  <c r="V57" i="1"/>
  <c r="T58" i="1"/>
  <c r="V58" i="1"/>
  <c r="T59" i="1"/>
  <c r="V59" i="1"/>
  <c r="T60" i="1"/>
  <c r="V60" i="1"/>
  <c r="T61" i="1"/>
  <c r="V61" i="1"/>
  <c r="T62" i="1"/>
  <c r="V62" i="1"/>
  <c r="T63" i="1"/>
  <c r="V63" i="1"/>
  <c r="T64" i="1"/>
  <c r="V64" i="1"/>
  <c r="T65" i="1"/>
  <c r="V65" i="1"/>
  <c r="T66" i="1"/>
  <c r="V66" i="1"/>
  <c r="T67" i="1"/>
  <c r="V67" i="1"/>
  <c r="T68" i="1"/>
  <c r="V68" i="1"/>
  <c r="T45" i="1"/>
  <c r="V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5" i="1"/>
  <c r="I46" i="1"/>
  <c r="I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T7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U19" i="1"/>
  <c r="U16" i="1"/>
  <c r="T26" i="1"/>
  <c r="T15" i="1"/>
  <c r="P15" i="1"/>
  <c r="P23" i="1"/>
  <c r="I15" i="1"/>
  <c r="U3" i="1"/>
  <c r="T19" i="1"/>
  <c r="V19" i="1"/>
  <c r="U4" i="1"/>
  <c r="U5" i="1"/>
  <c r="U6" i="1"/>
  <c r="U7" i="1"/>
  <c r="U8" i="1"/>
  <c r="U9" i="1"/>
  <c r="U10" i="1"/>
  <c r="U11" i="1"/>
  <c r="U12" i="1"/>
  <c r="U13" i="1"/>
  <c r="U14" i="1"/>
  <c r="U15" i="1"/>
  <c r="U17" i="1"/>
  <c r="U18" i="1"/>
  <c r="U20" i="1"/>
  <c r="U21" i="1"/>
  <c r="U22" i="1"/>
  <c r="U23" i="1"/>
  <c r="U24" i="1"/>
  <c r="U25" i="1"/>
  <c r="U26" i="1"/>
  <c r="T4" i="1"/>
  <c r="V4" i="1"/>
  <c r="T5" i="1"/>
  <c r="V5" i="1"/>
  <c r="T6" i="1"/>
  <c r="V6" i="1"/>
  <c r="V7" i="1"/>
  <c r="T8" i="1"/>
  <c r="V8" i="1"/>
  <c r="T9" i="1"/>
  <c r="V9" i="1"/>
  <c r="T10" i="1"/>
  <c r="V10" i="1"/>
  <c r="T11" i="1"/>
  <c r="V11" i="1"/>
  <c r="T12" i="1"/>
  <c r="V12" i="1"/>
  <c r="T13" i="1"/>
  <c r="V13" i="1"/>
  <c r="T14" i="1"/>
  <c r="V14" i="1"/>
  <c r="V15" i="1"/>
  <c r="T16" i="1"/>
  <c r="V16" i="1"/>
  <c r="T17" i="1"/>
  <c r="V17" i="1"/>
  <c r="T18" i="1"/>
  <c r="V18" i="1"/>
  <c r="T20" i="1"/>
  <c r="V20" i="1"/>
  <c r="T21" i="1"/>
  <c r="V21" i="1"/>
  <c r="T22" i="1"/>
  <c r="V22" i="1"/>
  <c r="T23" i="1"/>
  <c r="V23" i="1"/>
  <c r="T24" i="1"/>
  <c r="V24" i="1"/>
  <c r="T25" i="1"/>
  <c r="V25" i="1"/>
  <c r="V26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4" i="1"/>
  <c r="P25" i="1"/>
  <c r="P26" i="1"/>
  <c r="P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comments1.xml><?xml version="1.0" encoding="utf-8"?>
<comments xmlns="http://schemas.openxmlformats.org/spreadsheetml/2006/main">
  <authors>
    <author>tc={2A99FF07-F7F9-4D1F-86EB-E3BA299992F6}</author>
    <author>tc={3BD259DC-6A3F-4723-8480-2A211D432A26}</author>
    <author>tc={50FA284F-7D86-4778-B92C-730395E80805}</author>
    <author>tc={07FB8127-4017-4EB9-8509-9C7DB3D47D4F}</author>
    <author>Lincoln White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 rows@11.8 c,m row spacing, quadrt width 67 cm. 6 x .118 x .67 = 0.47 m2
Reply:
    last harvest total plant number is for 2 quadrats</t>
        </r>
      </text>
    </comment>
    <comment ref="N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Combined for two quadrats</t>
        </r>
      </text>
    </comment>
    <comment ref="W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quadrats</t>
        </r>
      </text>
    </comment>
    <comment ref="BX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are in chronological order from the lowest node. For example, on row 295, the plant had pods at nodes 12, 13, 14 and had 1 pod on node 12 with 6 peas. Node 13 had 2 pods and there were 2 and 5 peas in each pod.</t>
        </r>
      </text>
    </comment>
    <comment ref="AK366" authorId="4" shapeId="0">
      <text>
        <r>
          <rPr>
            <b/>
            <sz val="9"/>
            <color indexed="81"/>
            <rFont val="Tahoma"/>
            <charset val="1"/>
          </rPr>
          <t>Lincoln White:</t>
        </r>
        <r>
          <rPr>
            <sz val="9"/>
            <color indexed="81"/>
            <rFont val="Tahoma"/>
            <charset val="1"/>
          </rPr>
          <t xml:space="preserve">
typo error</t>
        </r>
      </text>
    </comment>
  </commentList>
</comments>
</file>

<file path=xl/comments2.xml><?xml version="1.0" encoding="utf-8"?>
<comments xmlns="http://schemas.openxmlformats.org/spreadsheetml/2006/main">
  <authors>
    <author>tc={97E022DD-EB39-44F6-8DD1-EA78AC9B1409}</author>
    <author>Lincoln White</author>
  </authors>
  <commentList>
    <comment ref="N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quadrats</t>
        </r>
      </text>
    </comment>
    <comment ref="J18" authorId="1" shapeId="0">
      <text>
        <r>
          <rPr>
            <b/>
            <sz val="9"/>
            <color indexed="81"/>
            <rFont val="Tahoma"/>
            <charset val="1"/>
          </rPr>
          <t>Lincoln White:</t>
        </r>
        <r>
          <rPr>
            <sz val="9"/>
            <color indexed="81"/>
            <rFont val="Tahoma"/>
            <charset val="1"/>
          </rPr>
          <t xml:space="preserve">
typo error</t>
        </r>
      </text>
    </comment>
  </commentList>
</comments>
</file>

<file path=xl/sharedStrings.xml><?xml version="1.0" encoding="utf-8"?>
<sst xmlns="http://schemas.openxmlformats.org/spreadsheetml/2006/main" count="1010" uniqueCount="94">
  <si>
    <t>Node Count</t>
  </si>
  <si>
    <t>Pod Numbers</t>
  </si>
  <si>
    <t>Senescence Score</t>
  </si>
  <si>
    <t>Date</t>
  </si>
  <si>
    <t>Location</t>
  </si>
  <si>
    <t>Plot</t>
  </si>
  <si>
    <t>Rep</t>
  </si>
  <si>
    <t>TRT</t>
  </si>
  <si>
    <t>TRT ID</t>
  </si>
  <si>
    <t>Plant count</t>
  </si>
  <si>
    <t>Plant count per m2</t>
  </si>
  <si>
    <t>Mean node</t>
  </si>
  <si>
    <t>Total Fresh weight (g)</t>
  </si>
  <si>
    <t>Fresh plant wt (g)</t>
  </si>
  <si>
    <t>Sub sample FW (g)</t>
  </si>
  <si>
    <t>Sub sample dry weight (g)</t>
  </si>
  <si>
    <t xml:space="preserve">Total dry weight (g) </t>
  </si>
  <si>
    <t>DW (%)</t>
  </si>
  <si>
    <t>DW/plant</t>
  </si>
  <si>
    <t>Total Peas</t>
  </si>
  <si>
    <t>Pea Wet Weight</t>
  </si>
  <si>
    <t>Pea Dry Wt</t>
  </si>
  <si>
    <t>Vine + pod FW</t>
  </si>
  <si>
    <t>Vine + pod DW</t>
  </si>
  <si>
    <t>Rainshelter</t>
  </si>
  <si>
    <t>Column A3.2</t>
  </si>
  <si>
    <t>7D</t>
  </si>
  <si>
    <t>MD</t>
  </si>
  <si>
    <t>Trial</t>
  </si>
  <si>
    <t>Block</t>
  </si>
  <si>
    <t>TrtNum</t>
  </si>
  <si>
    <t>Irrig</t>
  </si>
  <si>
    <t>Details</t>
  </si>
  <si>
    <t>21D</t>
  </si>
  <si>
    <t>Irrigated every 21 days replacing what the crop used</t>
  </si>
  <si>
    <t>Mid drought – weekly irrigation but not irrigated during flowering</t>
  </si>
  <si>
    <t>2D</t>
  </si>
  <si>
    <t>Irrigated every 2 days replacing what the crop used</t>
  </si>
  <si>
    <t>LD</t>
  </si>
  <si>
    <t>Late drought – weekly irrigation but not irrigated after flowering</t>
  </si>
  <si>
    <t>Irrigated every 7 days replacing what the crop used</t>
  </si>
  <si>
    <t>14D</t>
  </si>
  <si>
    <t>Irrigated every 14 days replacing what the crop used</t>
  </si>
  <si>
    <t>A3.2</t>
  </si>
  <si>
    <t>Pod no. Average</t>
  </si>
  <si>
    <t>Senescence Average</t>
  </si>
  <si>
    <t>Row Labels</t>
  </si>
  <si>
    <t>Grand Total</t>
  </si>
  <si>
    <t>Average of Total Fresh weight (g)</t>
  </si>
  <si>
    <t>Average of Mean node</t>
  </si>
  <si>
    <t>Average of Fresh plant wt (g)</t>
  </si>
  <si>
    <t xml:space="preserve">Average of Total dry weight (g) </t>
  </si>
  <si>
    <t>Average of Pod no. Average</t>
  </si>
  <si>
    <t>Average of Pea Dry Wt</t>
  </si>
  <si>
    <t>Average of Vine + pod DW</t>
  </si>
  <si>
    <t>Root Disease Score</t>
  </si>
  <si>
    <t xml:space="preserve"> </t>
  </si>
  <si>
    <t>Average of Senescence Average</t>
  </si>
  <si>
    <t>Plant</t>
  </si>
  <si>
    <t>Nodes with Pods</t>
  </si>
  <si>
    <t># pods at each node</t>
  </si>
  <si>
    <t>Peas/pod</t>
  </si>
  <si>
    <t>Tot Pod Number</t>
  </si>
  <si>
    <t>Total Fresh WT pods+peas</t>
  </si>
  <si>
    <t>Tot pod FW</t>
  </si>
  <si>
    <t>Sub sample Stem FW</t>
  </si>
  <si>
    <t>Pea Moisture Content</t>
  </si>
  <si>
    <t>Hectolitre weight</t>
  </si>
  <si>
    <t>Pea seed weight/500 seeds</t>
  </si>
  <si>
    <t>Corrected Pea Weight 12%</t>
  </si>
  <si>
    <t>1000 SW corrected to 12%</t>
  </si>
  <si>
    <t>Loc</t>
  </si>
  <si>
    <t>TRRT</t>
  </si>
  <si>
    <t>Average of Corrected Pea Weight 12%</t>
  </si>
  <si>
    <t>StdDev of Corrected Pea Weight 12%</t>
  </si>
  <si>
    <t>Pea FW</t>
  </si>
  <si>
    <t>Average of Plant count per m2</t>
  </si>
  <si>
    <t>Column Labels</t>
  </si>
  <si>
    <t>6-Jan</t>
  </si>
  <si>
    <t>11-Jan</t>
  </si>
  <si>
    <t>20-Jan</t>
  </si>
  <si>
    <t>13-Dec</t>
  </si>
  <si>
    <t xml:space="preserve">Count of Total dry weight (g) </t>
  </si>
  <si>
    <t>Median Disease Score</t>
  </si>
  <si>
    <t>Pods per plant</t>
  </si>
  <si>
    <t>Peas per plant</t>
  </si>
  <si>
    <t>Average of 1000 SW corrected to 12%</t>
  </si>
  <si>
    <t>Average of Median Disease Score</t>
  </si>
  <si>
    <t/>
  </si>
  <si>
    <t>RD1</t>
  </si>
  <si>
    <t>RD2</t>
  </si>
  <si>
    <t>RD3</t>
  </si>
  <si>
    <t>RD4</t>
  </si>
  <si>
    <t>RD5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</si>
</sst>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14" applyNumberFormat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4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2" borderId="0" xfId="0" applyNumberFormat="1" applyFill="1" applyBorder="1"/>
    <xf numFmtId="0" fontId="0" fillId="2" borderId="0" xfId="0" applyFill="1" applyBorder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/>
    <xf numFmtId="14" fontId="4" fillId="3" borderId="14" xfId="1" applyNumberFormat="1"/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[CropRawData.xlsx]Sheet3!PivotTable1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111.17021276595744</c:v>
                </c:pt>
                <c:pt idx="1">
                  <c:v>122.87234042553193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D-486E-A512-42A85A28CCD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21D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127.65957446808511</c:v>
                </c:pt>
                <c:pt idx="1">
                  <c:v>122.3404255319149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D-486E-A512-42A85A28CCD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130.85106382978725</c:v>
                </c:pt>
                <c:pt idx="1">
                  <c:v>106.91489361702128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D-486E-A512-42A85A28CCD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7D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131.38297872340425</c:v>
                </c:pt>
                <c:pt idx="1">
                  <c:v>126.59574468085108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D-486E-A512-42A85A28CCD3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Sheet3!$F$5:$F$9</c:f>
              <c:numCache>
                <c:formatCode>General</c:formatCode>
                <c:ptCount val="4"/>
                <c:pt idx="0">
                  <c:v>122.87234042553192</c:v>
                </c:pt>
                <c:pt idx="1">
                  <c:v>106.91489361702129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D-486E-A512-42A85A28CCD3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Sheet3!$A$5:$A$9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Sheet3!$G$5:$G$9</c:f>
              <c:numCache>
                <c:formatCode>General</c:formatCode>
                <c:ptCount val="4"/>
                <c:pt idx="0">
                  <c:v>132.44680851063831</c:v>
                </c:pt>
                <c:pt idx="1">
                  <c:v>132.44680851063831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9D-486E-A512-42A85A28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84272"/>
        <c:axId val="510597912"/>
      </c:lineChart>
      <c:catAx>
        <c:axId val="5171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7912"/>
        <c:crosses val="autoZero"/>
        <c:auto val="1"/>
        <c:lblAlgn val="ctr"/>
        <c:lblOffset val="100"/>
        <c:noMultiLvlLbl val="0"/>
      </c:catAx>
      <c:valAx>
        <c:axId val="5105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[CropRawData.xlsx]Sheet3!PivotTable2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Sheet3!$K$3:$K$4</c:f>
              <c:strCache>
                <c:ptCount val="1"/>
                <c:pt idx="0">
                  <c:v>14D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4"/>
                <c:pt idx="0">
                  <c:v>12.25</c:v>
                </c:pt>
                <c:pt idx="1">
                  <c:v>13.333333333333334</c:v>
                </c:pt>
                <c:pt idx="3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A-4370-AC92-E713B20D81C4}"/>
            </c:ext>
          </c:extLst>
        </c:ser>
        <c:ser>
          <c:idx val="1"/>
          <c:order val="1"/>
          <c:tx>
            <c:strRef>
              <c:f>Sheet3!$L$3:$L$4</c:f>
              <c:strCache>
                <c:ptCount val="1"/>
                <c:pt idx="0">
                  <c:v>21D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4"/>
                <c:pt idx="0">
                  <c:v>12.333333333333332</c:v>
                </c:pt>
                <c:pt idx="1">
                  <c:v>13.833333333333334</c:v>
                </c:pt>
                <c:pt idx="3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A-4370-AC92-E713B20D81C4}"/>
            </c:ext>
          </c:extLst>
        </c:ser>
        <c:ser>
          <c:idx val="2"/>
          <c:order val="2"/>
          <c:tx>
            <c:strRef>
              <c:f>Sheet3!$M$3:$M$4</c:f>
              <c:strCache>
                <c:ptCount val="1"/>
                <c:pt idx="0">
                  <c:v>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4"/>
                <c:pt idx="0">
                  <c:v>12.666666666666666</c:v>
                </c:pt>
                <c:pt idx="1">
                  <c:v>14.666666666666668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A-4370-AC92-E713B20D81C4}"/>
            </c:ext>
          </c:extLst>
        </c:ser>
        <c:ser>
          <c:idx val="3"/>
          <c:order val="3"/>
          <c:tx>
            <c:strRef>
              <c:f>Sheet3!$N$3:$N$4</c:f>
              <c:strCache>
                <c:ptCount val="1"/>
                <c:pt idx="0">
                  <c:v>7D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4"/>
                <c:pt idx="0">
                  <c:v>12.666666666666666</c:v>
                </c:pt>
                <c:pt idx="1">
                  <c:v>14.333333333333332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A-4370-AC92-E713B20D81C4}"/>
            </c:ext>
          </c:extLst>
        </c:ser>
        <c:ser>
          <c:idx val="4"/>
          <c:order val="4"/>
          <c:tx>
            <c:strRef>
              <c:f>Sheet3!$O$3:$O$4</c:f>
              <c:strCache>
                <c:ptCount val="1"/>
                <c:pt idx="0">
                  <c:v>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Sheet3!$O$5:$O$8</c:f>
              <c:numCache>
                <c:formatCode>General</c:formatCode>
                <c:ptCount val="4"/>
                <c:pt idx="0">
                  <c:v>12.5</c:v>
                </c:pt>
                <c:pt idx="1">
                  <c:v>14.250000000000002</c:v>
                </c:pt>
                <c:pt idx="3">
                  <c:v>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A-4370-AC92-E713B20D81C4}"/>
            </c:ext>
          </c:extLst>
        </c:ser>
        <c:ser>
          <c:idx val="5"/>
          <c:order val="5"/>
          <c:tx>
            <c:strRef>
              <c:f>Sheet3!$P$3:$P$4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Sheet3!$J$5:$J$8</c:f>
              <c:strCache>
                <c:ptCount val="4"/>
                <c:pt idx="0">
                  <c:v>13-Dec</c:v>
                </c:pt>
                <c:pt idx="1">
                  <c:v>6-Jan</c:v>
                </c:pt>
                <c:pt idx="2">
                  <c:v>11-Jan</c:v>
                </c:pt>
                <c:pt idx="3">
                  <c:v>20-Jan</c:v>
                </c:pt>
              </c:strCache>
            </c:strRef>
          </c:cat>
          <c:val>
            <c:numRef>
              <c:f>Sheet3!$P$5:$P$8</c:f>
              <c:numCache>
                <c:formatCode>General</c:formatCode>
                <c:ptCount val="4"/>
                <c:pt idx="0">
                  <c:v>12.916666666666668</c:v>
                </c:pt>
                <c:pt idx="1">
                  <c:v>13.75</c:v>
                </c:pt>
                <c:pt idx="3">
                  <c:v>14.775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A-4370-AC92-E713B20D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64112"/>
        <c:axId val="515266080"/>
      </c:lineChart>
      <c:catAx>
        <c:axId val="5152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6080"/>
        <c:crosses val="autoZero"/>
        <c:auto val="1"/>
        <c:lblAlgn val="ctr"/>
        <c:lblOffset val="100"/>
        <c:noMultiLvlLbl val="0"/>
      </c:catAx>
      <c:valAx>
        <c:axId val="515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Sheet4!$A$6:$A$15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Sheet4!$B$6:$B$15</c:f>
              <c:numCache>
                <c:formatCode>General</c:formatCode>
                <c:ptCount val="8"/>
                <c:pt idx="0">
                  <c:v>587.91549295774655</c:v>
                </c:pt>
                <c:pt idx="1">
                  <c:v>523.81818181818187</c:v>
                </c:pt>
                <c:pt idx="2">
                  <c:v>394.64516129032256</c:v>
                </c:pt>
                <c:pt idx="3">
                  <c:v>392.51612903225805</c:v>
                </c:pt>
                <c:pt idx="4">
                  <c:v>349.85365853658539</c:v>
                </c:pt>
                <c:pt idx="5">
                  <c:v>347.34693877551024</c:v>
                </c:pt>
                <c:pt idx="6">
                  <c:v>512.35862068965514</c:v>
                </c:pt>
                <c:pt idx="7">
                  <c:v>483.4285714285715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5-4FF9-8C84-1D1434BF811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Sheet4!$A$6:$A$15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Sheet4!$C$6:$C$15</c:f>
              <c:numCache>
                <c:formatCode>General</c:formatCode>
                <c:ptCount val="8"/>
                <c:pt idx="0">
                  <c:v>428.16000000000008</c:v>
                </c:pt>
                <c:pt idx="1">
                  <c:v>450.04444444444442</c:v>
                </c:pt>
                <c:pt idx="2">
                  <c:v>519.86776859504141</c:v>
                </c:pt>
                <c:pt idx="3">
                  <c:v>255.55862068965519</c:v>
                </c:pt>
                <c:pt idx="4">
                  <c:v>352.74193548387092</c:v>
                </c:pt>
                <c:pt idx="5">
                  <c:v>443.2066115702479</c:v>
                </c:pt>
                <c:pt idx="6">
                  <c:v>585.06122448979602</c:v>
                </c:pt>
                <c:pt idx="7">
                  <c:v>514.78378378378375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5-4FF9-8C84-1D1434BF811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Sheet4!$A$6:$A$15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Sheet4!$D$6:$D$15</c:f>
              <c:numCache>
                <c:formatCode>General</c:formatCode>
                <c:ptCount val="8"/>
                <c:pt idx="0">
                  <c:v>449.30612244897958</c:v>
                </c:pt>
                <c:pt idx="1">
                  <c:v>375.10489510489509</c:v>
                </c:pt>
                <c:pt idx="2">
                  <c:v>325.47540983606558</c:v>
                </c:pt>
                <c:pt idx="3">
                  <c:v>303.75510204081633</c:v>
                </c:pt>
                <c:pt idx="4">
                  <c:v>318.55319148936172</c:v>
                </c:pt>
                <c:pt idx="5">
                  <c:v>330.96503496503493</c:v>
                </c:pt>
                <c:pt idx="6">
                  <c:v>500.68965517241378</c:v>
                </c:pt>
                <c:pt idx="7">
                  <c:v>409.99999999999994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5-4FF9-8C84-1D1434BF811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Sheet4!$A$6:$A$15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Sheet4!$E$6:$E$15</c:f>
              <c:numCache>
                <c:formatCode>General</c:formatCode>
                <c:ptCount val="8"/>
                <c:pt idx="0">
                  <c:v>474.26470588235293</c:v>
                </c:pt>
                <c:pt idx="1">
                  <c:v>587.404255319149</c:v>
                </c:pt>
                <c:pt idx="2">
                  <c:v>443.52</c:v>
                </c:pt>
                <c:pt idx="3">
                  <c:v>384.26666666666665</c:v>
                </c:pt>
                <c:pt idx="4">
                  <c:v>377.8</c:v>
                </c:pt>
                <c:pt idx="5">
                  <c:v>345.43511450381681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5-4FF9-8C84-1D1434BF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39184"/>
        <c:axId val="515242136"/>
      </c:barChart>
      <c:catAx>
        <c:axId val="5152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2136"/>
        <c:crosses val="autoZero"/>
        <c:auto val="1"/>
        <c:lblAlgn val="ctr"/>
        <c:lblOffset val="100"/>
        <c:noMultiLvlLbl val="0"/>
      </c:catAx>
      <c:valAx>
        <c:axId val="5152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[CropRawData.xlsx]Sheet4!PivotTable5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Sheet4!$B$19:$B$20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Sheet4!$A$21:$A$30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Sheet4!$B$21:$B$30</c:f>
              <c:numCache>
                <c:formatCode>General</c:formatCode>
                <c:ptCount val="8"/>
                <c:pt idx="0">
                  <c:v>181.40281690140847</c:v>
                </c:pt>
                <c:pt idx="1">
                  <c:v>185.96363636363637</c:v>
                </c:pt>
                <c:pt idx="2">
                  <c:v>149.61290322580643</c:v>
                </c:pt>
                <c:pt idx="3">
                  <c:v>211.35483870967741</c:v>
                </c:pt>
                <c:pt idx="4">
                  <c:v>194.80975609756098</c:v>
                </c:pt>
                <c:pt idx="5">
                  <c:v>183.0530612244898</c:v>
                </c:pt>
                <c:pt idx="6">
                  <c:v>174.47172413793103</c:v>
                </c:pt>
                <c:pt idx="7">
                  <c:v>127.73877551020408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EE9-B15D-5810DEB050CD}"/>
            </c:ext>
          </c:extLst>
        </c:ser>
        <c:ser>
          <c:idx val="1"/>
          <c:order val="1"/>
          <c:tx>
            <c:strRef>
              <c:f>Sheet4!$C$19:$C$20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Sheet4!$A$21:$A$30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Sheet4!$C$21:$C$30</c:f>
              <c:numCache>
                <c:formatCode>General</c:formatCode>
                <c:ptCount val="8"/>
                <c:pt idx="0">
                  <c:v>165.50400000000002</c:v>
                </c:pt>
                <c:pt idx="1">
                  <c:v>193.24444444444444</c:v>
                </c:pt>
                <c:pt idx="2">
                  <c:v>210.92231404958679</c:v>
                </c:pt>
                <c:pt idx="3">
                  <c:v>169.65517241379311</c:v>
                </c:pt>
                <c:pt idx="4">
                  <c:v>174.23225806451612</c:v>
                </c:pt>
                <c:pt idx="5">
                  <c:v>209.27603305785127</c:v>
                </c:pt>
                <c:pt idx="6">
                  <c:v>180.1142857142857</c:v>
                </c:pt>
                <c:pt idx="7">
                  <c:v>174.87567567567567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A-4EE9-B15D-5810DEB050CD}"/>
            </c:ext>
          </c:extLst>
        </c:ser>
        <c:ser>
          <c:idx val="2"/>
          <c:order val="2"/>
          <c:tx>
            <c:strRef>
              <c:f>Sheet4!$D$19:$D$20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Sheet4!$A$21:$A$30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Sheet4!$D$21:$D$30</c:f>
              <c:numCache>
                <c:formatCode>General</c:formatCode>
                <c:ptCount val="8"/>
                <c:pt idx="0">
                  <c:v>179.80408163265307</c:v>
                </c:pt>
                <c:pt idx="1">
                  <c:v>178.84195804195804</c:v>
                </c:pt>
                <c:pt idx="2">
                  <c:v>180.78688524590166</c:v>
                </c:pt>
                <c:pt idx="3">
                  <c:v>150.85714285714286</c:v>
                </c:pt>
                <c:pt idx="4">
                  <c:v>169.03829787234042</c:v>
                </c:pt>
                <c:pt idx="5">
                  <c:v>194.34965034965035</c:v>
                </c:pt>
                <c:pt idx="6">
                  <c:v>175.49793103448275</c:v>
                </c:pt>
                <c:pt idx="7">
                  <c:v>177.34999999999997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A-4EE9-B15D-5810DEB050CD}"/>
            </c:ext>
          </c:extLst>
        </c:ser>
        <c:ser>
          <c:idx val="3"/>
          <c:order val="3"/>
          <c:tx>
            <c:strRef>
              <c:f>Sheet4!$E$19:$E$20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Sheet4!$A$21:$A$30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Sheet4!$E$21:$E$30</c:f>
              <c:numCache>
                <c:formatCode>General</c:formatCode>
                <c:ptCount val="8"/>
                <c:pt idx="0">
                  <c:v>167.20588235294116</c:v>
                </c:pt>
                <c:pt idx="1">
                  <c:v>188.32340425531916</c:v>
                </c:pt>
                <c:pt idx="2">
                  <c:v>196.20479999999998</c:v>
                </c:pt>
                <c:pt idx="3">
                  <c:v>184.17777777777775</c:v>
                </c:pt>
                <c:pt idx="4">
                  <c:v>193.1</c:v>
                </c:pt>
                <c:pt idx="5">
                  <c:v>168.25648854961833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A-4EE9-B15D-5810DEB0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67720"/>
        <c:axId val="515268048"/>
      </c:barChart>
      <c:catAx>
        <c:axId val="51526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8048"/>
        <c:crosses val="autoZero"/>
        <c:auto val="1"/>
        <c:lblAlgn val="ctr"/>
        <c:lblOffset val="100"/>
        <c:noMultiLvlLbl val="0"/>
      </c:catAx>
      <c:valAx>
        <c:axId val="515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[CropRawData.xlsx]Sheet4!PivotTable6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Sheet4!$B$35:$B$36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Sheet4!$A$37:$A$46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Sheet4!$B$37:$B$46</c:f>
              <c:numCache>
                <c:formatCode>General</c:formatCode>
                <c:ptCount val="8"/>
                <c:pt idx="0">
                  <c:v>3.4</c:v>
                </c:pt>
                <c:pt idx="1">
                  <c:v>3.8</c:v>
                </c:pt>
                <c:pt idx="2">
                  <c:v>2.4</c:v>
                </c:pt>
                <c:pt idx="3">
                  <c:v>3.4</c:v>
                </c:pt>
                <c:pt idx="4">
                  <c:v>3</c:v>
                </c:pt>
                <c:pt idx="5">
                  <c:v>3.2</c:v>
                </c:pt>
                <c:pt idx="6">
                  <c:v>3.4666666666666663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693-883C-BD7224920142}"/>
            </c:ext>
          </c:extLst>
        </c:ser>
        <c:ser>
          <c:idx val="1"/>
          <c:order val="1"/>
          <c:tx>
            <c:strRef>
              <c:f>Sheet4!$C$35:$C$36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Sheet4!$A$37:$A$46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Sheet4!$C$37:$C$46</c:f>
              <c:numCache>
                <c:formatCode>General</c:formatCode>
                <c:ptCount val="8"/>
                <c:pt idx="0">
                  <c:v>3.2</c:v>
                </c:pt>
                <c:pt idx="1">
                  <c:v>2.4</c:v>
                </c:pt>
                <c:pt idx="2">
                  <c:v>2.6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7">
                  <c:v>3.1333333333333333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0-4693-883C-BD7224920142}"/>
            </c:ext>
          </c:extLst>
        </c:ser>
        <c:ser>
          <c:idx val="2"/>
          <c:order val="2"/>
          <c:tx>
            <c:strRef>
              <c:f>Sheet4!$D$35:$D$36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Sheet4!$A$37:$A$46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Sheet4!$D$37:$D$46</c:f>
              <c:numCache>
                <c:formatCode>General</c:formatCode>
                <c:ptCount val="8"/>
                <c:pt idx="0">
                  <c:v>3.4</c:v>
                </c:pt>
                <c:pt idx="1">
                  <c:v>2.8</c:v>
                </c:pt>
                <c:pt idx="2">
                  <c:v>3.8</c:v>
                </c:pt>
                <c:pt idx="3">
                  <c:v>3.6</c:v>
                </c:pt>
                <c:pt idx="4">
                  <c:v>2.8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0-4693-883C-BD7224920142}"/>
            </c:ext>
          </c:extLst>
        </c:ser>
        <c:ser>
          <c:idx val="3"/>
          <c:order val="3"/>
          <c:tx>
            <c:strRef>
              <c:f>Sheet4!$E$35:$E$36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Sheet4!$A$37:$A$46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Sheet4!$E$37:$E$46</c:f>
              <c:numCache>
                <c:formatCode>General</c:formatCode>
                <c:ptCount val="8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3.2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0-4693-883C-BD722492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1816"/>
        <c:axId val="211364928"/>
      </c:barChart>
      <c:catAx>
        <c:axId val="2113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4928"/>
        <c:crosses val="autoZero"/>
        <c:auto val="1"/>
        <c:lblAlgn val="ctr"/>
        <c:lblOffset val="100"/>
        <c:noMultiLvlLbl val="0"/>
      </c:catAx>
      <c:valAx>
        <c:axId val="211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[CropRawData.xlsx]Sheet4!PivotTable7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Sheet4!$B$50:$B$51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Sheet4!$A$52:$A$61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Sheet4!$B$52:$B$61</c:f>
              <c:numCache>
                <c:formatCode>General</c:formatCode>
                <c:ptCount val="8"/>
                <c:pt idx="0">
                  <c:v>109.57446808510639</c:v>
                </c:pt>
                <c:pt idx="1">
                  <c:v>121.27659574468086</c:v>
                </c:pt>
                <c:pt idx="2">
                  <c:v>122.3404255319149</c:v>
                </c:pt>
                <c:pt idx="3">
                  <c:v>120.21276595744681</c:v>
                </c:pt>
                <c:pt idx="4">
                  <c:v>122.34042553191489</c:v>
                </c:pt>
                <c:pt idx="5">
                  <c:v>132.97872340425533</c:v>
                </c:pt>
                <c:pt idx="6">
                  <c:v>116.78486997635933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4-48E5-837D-0B15DAE3E81E}"/>
            </c:ext>
          </c:extLst>
        </c:ser>
        <c:ser>
          <c:idx val="1"/>
          <c:order val="1"/>
          <c:tx>
            <c:strRef>
              <c:f>Sheet4!$C$50:$C$51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Sheet4!$A$52:$A$61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Sheet4!$C$52:$C$61</c:f>
              <c:numCache>
                <c:formatCode>General</c:formatCode>
                <c:ptCount val="8"/>
                <c:pt idx="0">
                  <c:v>108.51063829787235</c:v>
                </c:pt>
                <c:pt idx="1">
                  <c:v>126.59574468085107</c:v>
                </c:pt>
                <c:pt idx="2">
                  <c:v>112.76595744680853</c:v>
                </c:pt>
                <c:pt idx="3">
                  <c:v>140.42553191489361</c:v>
                </c:pt>
                <c:pt idx="4">
                  <c:v>100</c:v>
                </c:pt>
                <c:pt idx="5">
                  <c:v>140.42553191489364</c:v>
                </c:pt>
                <c:pt idx="7">
                  <c:v>116.07565011820333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4-48E5-837D-0B15DAE3E81E}"/>
            </c:ext>
          </c:extLst>
        </c:ser>
        <c:ser>
          <c:idx val="2"/>
          <c:order val="2"/>
          <c:tx>
            <c:strRef>
              <c:f>Sheet4!$D$50:$D$51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Sheet4!$A$52:$A$61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Sheet4!$D$52:$D$61</c:f>
              <c:numCache>
                <c:formatCode>General</c:formatCode>
                <c:ptCount val="8"/>
                <c:pt idx="0">
                  <c:v>119.14893617021278</c:v>
                </c:pt>
                <c:pt idx="1">
                  <c:v>132.97872340425533</c:v>
                </c:pt>
                <c:pt idx="2">
                  <c:v>141.48936170212767</c:v>
                </c:pt>
                <c:pt idx="3">
                  <c:v>127.65957446808511</c:v>
                </c:pt>
                <c:pt idx="4">
                  <c:v>138.29787234042556</c:v>
                </c:pt>
                <c:pt idx="5">
                  <c:v>124.46808510638297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4-48E5-837D-0B15DAE3E81E}"/>
            </c:ext>
          </c:extLst>
        </c:ser>
        <c:ser>
          <c:idx val="3"/>
          <c:order val="3"/>
          <c:tx>
            <c:strRef>
              <c:f>Sheet4!$E$50:$E$51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Sheet4!$A$52:$A$61</c:f>
              <c:multiLvlStrCache>
                <c:ptCount val="8"/>
                <c:lvl>
                  <c:pt idx="0">
                    <c:v>2D</c:v>
                  </c:pt>
                  <c:pt idx="1">
                    <c:v>7D</c:v>
                  </c:pt>
                  <c:pt idx="2">
                    <c:v>14D</c:v>
                  </c:pt>
                  <c:pt idx="3">
                    <c:v>21D</c:v>
                  </c:pt>
                  <c:pt idx="4">
                    <c:v>LD</c:v>
                  </c:pt>
                  <c:pt idx="5">
                    <c:v>MD</c:v>
                  </c:pt>
                  <c:pt idx="6">
                    <c:v>7D</c:v>
                  </c:pt>
                  <c:pt idx="7">
                    <c:v>MD</c:v>
                  </c:pt>
                </c:lvl>
                <c:lvl>
                  <c:pt idx="0">
                    <c:v>Rainshelter</c:v>
                  </c:pt>
                  <c:pt idx="6">
                    <c:v>Column A3.2</c:v>
                  </c:pt>
                </c:lvl>
              </c:multiLvlStrCache>
            </c:multiLvlStrRef>
          </c:cat>
          <c:val>
            <c:numRef>
              <c:f>Sheet4!$E$52:$E$61</c:f>
              <c:numCache>
                <c:formatCode>General</c:formatCode>
                <c:ptCount val="8"/>
                <c:pt idx="0">
                  <c:v>138.29787234042556</c:v>
                </c:pt>
                <c:pt idx="1">
                  <c:v>135.10638297872342</c:v>
                </c:pt>
                <c:pt idx="2">
                  <c:v>91.489361702127667</c:v>
                </c:pt>
                <c:pt idx="3">
                  <c:v>111.70212765957447</c:v>
                </c:pt>
                <c:pt idx="4">
                  <c:v>98.936170212765973</c:v>
                </c:pt>
                <c:pt idx="5">
                  <c:v>131.91489361702128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4-48E5-837D-0B15DAE3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47056"/>
        <c:axId val="515250008"/>
      </c:barChart>
      <c:catAx>
        <c:axId val="5152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0008"/>
        <c:crosses val="autoZero"/>
        <c:auto val="1"/>
        <c:lblAlgn val="ctr"/>
        <c:lblOffset val="100"/>
        <c:noMultiLvlLbl val="0"/>
      </c:catAx>
      <c:valAx>
        <c:axId val="5152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Master!$BO$111:$BO$350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</c:numCache>
            </c:numRef>
          </c:xVal>
          <c:yVal>
            <c:numRef>
              <c:f>Master!$BZ$111:$BZ$350</c:f>
              <c:numCache>
                <c:formatCode>General</c:formatCode>
                <c:ptCount val="40"/>
                <c:pt idx="0">
                  <c:v>22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24</c:v>
                </c:pt>
                <c:pt idx="5">
                  <c:v>49</c:v>
                </c:pt>
                <c:pt idx="6">
                  <c:v>14</c:v>
                </c:pt>
                <c:pt idx="7">
                  <c:v>35</c:v>
                </c:pt>
                <c:pt idx="8">
                  <c:v>19</c:v>
                </c:pt>
                <c:pt idx="9">
                  <c:v>24</c:v>
                </c:pt>
                <c:pt idx="10">
                  <c:v>50</c:v>
                </c:pt>
                <c:pt idx="11">
                  <c:v>16</c:v>
                </c:pt>
                <c:pt idx="12">
                  <c:v>20</c:v>
                </c:pt>
                <c:pt idx="13">
                  <c:v>27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11</c:v>
                </c:pt>
                <c:pt idx="18">
                  <c:v>20</c:v>
                </c:pt>
                <c:pt idx="19">
                  <c:v>15</c:v>
                </c:pt>
                <c:pt idx="20">
                  <c:v>27</c:v>
                </c:pt>
                <c:pt idx="21">
                  <c:v>39</c:v>
                </c:pt>
                <c:pt idx="22">
                  <c:v>17</c:v>
                </c:pt>
                <c:pt idx="23">
                  <c:v>23</c:v>
                </c:pt>
                <c:pt idx="24">
                  <c:v>25</c:v>
                </c:pt>
                <c:pt idx="25">
                  <c:v>23</c:v>
                </c:pt>
                <c:pt idx="26">
                  <c:v>32</c:v>
                </c:pt>
                <c:pt idx="27">
                  <c:v>33</c:v>
                </c:pt>
                <c:pt idx="28">
                  <c:v>23</c:v>
                </c:pt>
                <c:pt idx="29">
                  <c:v>32</c:v>
                </c:pt>
                <c:pt idx="30">
                  <c:v>16</c:v>
                </c:pt>
                <c:pt idx="31">
                  <c:v>26</c:v>
                </c:pt>
                <c:pt idx="32">
                  <c:v>23</c:v>
                </c:pt>
                <c:pt idx="33">
                  <c:v>37</c:v>
                </c:pt>
                <c:pt idx="34">
                  <c:v>19</c:v>
                </c:pt>
                <c:pt idx="35">
                  <c:v>16</c:v>
                </c:pt>
                <c:pt idx="36">
                  <c:v>16</c:v>
                </c:pt>
                <c:pt idx="37">
                  <c:v>31</c:v>
                </c:pt>
                <c:pt idx="38">
                  <c:v>25</c:v>
                </c:pt>
                <c:pt idx="3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4-4A3C-BB4C-5C02E9AD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19040"/>
        <c:axId val="679616416"/>
      </c:scatterChart>
      <c:valAx>
        <c:axId val="6796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16416"/>
        <c:crosses val="autoZero"/>
        <c:crossBetween val="midCat"/>
      </c:valAx>
      <c:valAx>
        <c:axId val="6796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649387576552927E-2"/>
                  <c:y val="-0.23808872849227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Sheet2!$M$3:$M$26</c:f>
              <c:numCache>
                <c:formatCode>General</c:formatCode>
                <c:ptCount val="24"/>
                <c:pt idx="0">
                  <c:v>392.51612903225805</c:v>
                </c:pt>
                <c:pt idx="1">
                  <c:v>347.34693877551024</c:v>
                </c:pt>
                <c:pt idx="2">
                  <c:v>587.91549295774655</c:v>
                </c:pt>
                <c:pt idx="3">
                  <c:v>349.85365853658539</c:v>
                </c:pt>
                <c:pt idx="4">
                  <c:v>523.81818181818187</c:v>
                </c:pt>
                <c:pt idx="5">
                  <c:v>394.64516129032256</c:v>
                </c:pt>
                <c:pt idx="6">
                  <c:v>443.2066115702479</c:v>
                </c:pt>
                <c:pt idx="7">
                  <c:v>519.86776859504141</c:v>
                </c:pt>
                <c:pt idx="8">
                  <c:v>450.04444444444442</c:v>
                </c:pt>
                <c:pt idx="9">
                  <c:v>428.16000000000008</c:v>
                </c:pt>
                <c:pt idx="10">
                  <c:v>352.74193548387092</c:v>
                </c:pt>
                <c:pt idx="11">
                  <c:v>255.55862068965519</c:v>
                </c:pt>
                <c:pt idx="12">
                  <c:v>325.47540983606558</c:v>
                </c:pt>
                <c:pt idx="13">
                  <c:v>375.10489510489509</c:v>
                </c:pt>
                <c:pt idx="14">
                  <c:v>318.55319148936172</c:v>
                </c:pt>
                <c:pt idx="15">
                  <c:v>449.30612244897958</c:v>
                </c:pt>
                <c:pt idx="16">
                  <c:v>330.96503496503493</c:v>
                </c:pt>
                <c:pt idx="17">
                  <c:v>303.75510204081633</c:v>
                </c:pt>
                <c:pt idx="18">
                  <c:v>474.26470588235293</c:v>
                </c:pt>
                <c:pt idx="19">
                  <c:v>587.404255319149</c:v>
                </c:pt>
                <c:pt idx="20">
                  <c:v>384.26666666666665</c:v>
                </c:pt>
                <c:pt idx="21">
                  <c:v>443.52</c:v>
                </c:pt>
                <c:pt idx="22">
                  <c:v>377.8</c:v>
                </c:pt>
                <c:pt idx="23">
                  <c:v>345.43511450381681</c:v>
                </c:pt>
              </c:numCache>
            </c:numRef>
          </c:xVal>
          <c:yVal>
            <c:numRef>
              <c:f>Sheet2!$N$3:$N$26</c:f>
              <c:numCache>
                <c:formatCode>General</c:formatCode>
                <c:ptCount val="24"/>
                <c:pt idx="0">
                  <c:v>307</c:v>
                </c:pt>
                <c:pt idx="1">
                  <c:v>316</c:v>
                </c:pt>
                <c:pt idx="2">
                  <c:v>488</c:v>
                </c:pt>
                <c:pt idx="3">
                  <c:v>311</c:v>
                </c:pt>
                <c:pt idx="4">
                  <c:v>424</c:v>
                </c:pt>
                <c:pt idx="5">
                  <c:v>300</c:v>
                </c:pt>
                <c:pt idx="6">
                  <c:v>345</c:v>
                </c:pt>
                <c:pt idx="7">
                  <c:v>406</c:v>
                </c:pt>
                <c:pt idx="8">
                  <c:v>329</c:v>
                </c:pt>
                <c:pt idx="9">
                  <c:v>398</c:v>
                </c:pt>
                <c:pt idx="10">
                  <c:v>317</c:v>
                </c:pt>
                <c:pt idx="11">
                  <c:v>266</c:v>
                </c:pt>
                <c:pt idx="12">
                  <c:v>278</c:v>
                </c:pt>
                <c:pt idx="13">
                  <c:v>324</c:v>
                </c:pt>
                <c:pt idx="14">
                  <c:v>321</c:v>
                </c:pt>
                <c:pt idx="15">
                  <c:v>438</c:v>
                </c:pt>
                <c:pt idx="16">
                  <c:v>279</c:v>
                </c:pt>
                <c:pt idx="17">
                  <c:v>307</c:v>
                </c:pt>
                <c:pt idx="18">
                  <c:v>368</c:v>
                </c:pt>
                <c:pt idx="19">
                  <c:v>480</c:v>
                </c:pt>
                <c:pt idx="20">
                  <c:v>339</c:v>
                </c:pt>
                <c:pt idx="21">
                  <c:v>332</c:v>
                </c:pt>
                <c:pt idx="22">
                  <c:v>331</c:v>
                </c:pt>
                <c:pt idx="23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7-4C82-BD35-95CAC3BC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10384"/>
        <c:axId val="2093404144"/>
      </c:scatterChart>
      <c:valAx>
        <c:axId val="20934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04144"/>
        <c:crosses val="autoZero"/>
        <c:crossBetween val="midCat"/>
      </c:valAx>
      <c:valAx>
        <c:axId val="20934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11</xdr:row>
      <xdr:rowOff>142875</xdr:rowOff>
    </xdr:from>
    <xdr:to>
      <xdr:col>5</xdr:col>
      <xdr:colOff>733425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13</xdr:row>
      <xdr:rowOff>123825</xdr:rowOff>
    </xdr:from>
    <xdr:to>
      <xdr:col>15</xdr:col>
      <xdr:colOff>71437</xdr:colOff>
      <xdr:row>28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</xdr:row>
      <xdr:rowOff>9525</xdr:rowOff>
    </xdr:from>
    <xdr:to>
      <xdr:col>16</xdr:col>
      <xdr:colOff>300037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17</xdr:row>
      <xdr:rowOff>19050</xdr:rowOff>
    </xdr:from>
    <xdr:to>
      <xdr:col>13</xdr:col>
      <xdr:colOff>71437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604837</xdr:colOff>
      <xdr:row>32</xdr:row>
      <xdr:rowOff>104775</xdr:rowOff>
    </xdr:from>
    <xdr:to>
      <xdr:col>13</xdr:col>
      <xdr:colOff>109537</xdr:colOff>
      <xdr:row>46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719137</xdr:colOff>
      <xdr:row>47</xdr:row>
      <xdr:rowOff>104775</xdr:rowOff>
    </xdr:from>
    <xdr:to>
      <xdr:col>13</xdr:col>
      <xdr:colOff>223837</xdr:colOff>
      <xdr:row>61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156482</xdr:colOff>
      <xdr:row>116</xdr:row>
      <xdr:rowOff>77560</xdr:rowOff>
    </xdr:from>
    <xdr:to>
      <xdr:col>75</xdr:col>
      <xdr:colOff>442232</xdr:colOff>
      <xdr:row>130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157162</xdr:rowOff>
    </xdr:from>
    <xdr:to>
      <xdr:col>25</xdr:col>
      <xdr:colOff>352425</xdr:colOff>
      <xdr:row>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95ABB-30F6-45F8-870A-76EE1115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AppData/Local/Microsoft/Windows/INetCache/Content.Outlook/PSSRLS64/21-10-P%20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reatments"/>
      <sheetName val="Sheet2"/>
      <sheetName val="Sheet1"/>
    </sheetNames>
    <sheetDataSet>
      <sheetData sheetId="0"/>
      <sheetData sheetId="1">
        <row r="1">
          <cell r="A1" t="str">
            <v>Plot</v>
          </cell>
          <cell r="B1" t="str">
            <v>Trial</v>
          </cell>
          <cell r="C1" t="str">
            <v>Block</v>
          </cell>
          <cell r="D1" t="str">
            <v>TrtNum</v>
          </cell>
          <cell r="E1" t="str">
            <v>Irrig</v>
          </cell>
        </row>
        <row r="2">
          <cell r="A2">
            <v>101</v>
          </cell>
          <cell r="B2" t="str">
            <v>Rainshelter</v>
          </cell>
          <cell r="C2">
            <v>1</v>
          </cell>
          <cell r="D2">
            <v>4</v>
          </cell>
          <cell r="E2" t="str">
            <v>21D</v>
          </cell>
        </row>
        <row r="3">
          <cell r="A3">
            <v>102</v>
          </cell>
          <cell r="B3" t="str">
            <v>Rainshelter</v>
          </cell>
          <cell r="C3">
            <v>1</v>
          </cell>
          <cell r="D3">
            <v>5</v>
          </cell>
          <cell r="E3" t="str">
            <v>MD</v>
          </cell>
        </row>
        <row r="4">
          <cell r="A4">
            <v>103</v>
          </cell>
          <cell r="B4" t="str">
            <v>Rainshelter</v>
          </cell>
          <cell r="C4">
            <v>1</v>
          </cell>
          <cell r="D4">
            <v>1</v>
          </cell>
          <cell r="E4" t="str">
            <v>2D</v>
          </cell>
        </row>
        <row r="5">
          <cell r="A5">
            <v>104</v>
          </cell>
          <cell r="B5" t="str">
            <v>Rainshelter</v>
          </cell>
          <cell r="C5">
            <v>1</v>
          </cell>
          <cell r="D5">
            <v>6</v>
          </cell>
          <cell r="E5" t="str">
            <v>LD</v>
          </cell>
        </row>
        <row r="6">
          <cell r="A6">
            <v>105</v>
          </cell>
          <cell r="B6" t="str">
            <v>Rainshelter</v>
          </cell>
          <cell r="C6">
            <v>1</v>
          </cell>
          <cell r="D6">
            <v>2</v>
          </cell>
          <cell r="E6" t="str">
            <v>7D</v>
          </cell>
        </row>
        <row r="7">
          <cell r="A7">
            <v>106</v>
          </cell>
          <cell r="B7" t="str">
            <v>Rainshelter</v>
          </cell>
          <cell r="C7">
            <v>1</v>
          </cell>
          <cell r="D7">
            <v>3</v>
          </cell>
          <cell r="E7" t="str">
            <v>14D</v>
          </cell>
        </row>
        <row r="8">
          <cell r="A8">
            <v>107</v>
          </cell>
          <cell r="B8" t="str">
            <v>Rainshelter</v>
          </cell>
          <cell r="C8">
            <v>2</v>
          </cell>
          <cell r="D8">
            <v>5</v>
          </cell>
          <cell r="E8" t="str">
            <v>MD</v>
          </cell>
        </row>
        <row r="9">
          <cell r="A9">
            <v>108</v>
          </cell>
          <cell r="B9" t="str">
            <v>Rainshelter</v>
          </cell>
          <cell r="C9">
            <v>2</v>
          </cell>
          <cell r="D9">
            <v>3</v>
          </cell>
          <cell r="E9" t="str">
            <v>14D</v>
          </cell>
        </row>
        <row r="10">
          <cell r="A10">
            <v>109</v>
          </cell>
          <cell r="B10" t="str">
            <v>Rainshelter</v>
          </cell>
          <cell r="C10">
            <v>2</v>
          </cell>
          <cell r="D10">
            <v>2</v>
          </cell>
          <cell r="E10" t="str">
            <v>7D</v>
          </cell>
        </row>
        <row r="11">
          <cell r="A11">
            <v>110</v>
          </cell>
          <cell r="B11" t="str">
            <v>Rainshelter</v>
          </cell>
          <cell r="C11">
            <v>2</v>
          </cell>
          <cell r="D11">
            <v>1</v>
          </cell>
          <cell r="E11" t="str">
            <v>2D</v>
          </cell>
        </row>
        <row r="12">
          <cell r="A12">
            <v>111</v>
          </cell>
          <cell r="B12" t="str">
            <v>Rainshelter</v>
          </cell>
          <cell r="C12">
            <v>2</v>
          </cell>
          <cell r="D12">
            <v>6</v>
          </cell>
          <cell r="E12" t="str">
            <v>LD</v>
          </cell>
        </row>
        <row r="13">
          <cell r="A13">
            <v>112</v>
          </cell>
          <cell r="B13" t="str">
            <v>Rainshelter</v>
          </cell>
          <cell r="C13">
            <v>2</v>
          </cell>
          <cell r="D13">
            <v>4</v>
          </cell>
          <cell r="E13" t="str">
            <v>21D</v>
          </cell>
        </row>
        <row r="14">
          <cell r="A14">
            <v>113</v>
          </cell>
          <cell r="B14" t="str">
            <v>Rainshelter</v>
          </cell>
          <cell r="C14">
            <v>3</v>
          </cell>
          <cell r="D14">
            <v>3</v>
          </cell>
          <cell r="E14" t="str">
            <v>14D</v>
          </cell>
        </row>
        <row r="15">
          <cell r="A15">
            <v>114</v>
          </cell>
          <cell r="B15" t="str">
            <v>Rainshelter</v>
          </cell>
          <cell r="C15">
            <v>3</v>
          </cell>
          <cell r="D15">
            <v>2</v>
          </cell>
          <cell r="E15" t="str">
            <v>7D</v>
          </cell>
        </row>
        <row r="16">
          <cell r="A16">
            <v>115</v>
          </cell>
          <cell r="B16" t="str">
            <v>Rainshelter</v>
          </cell>
          <cell r="C16">
            <v>3</v>
          </cell>
          <cell r="D16">
            <v>6</v>
          </cell>
          <cell r="E16" t="str">
            <v>LD</v>
          </cell>
        </row>
        <row r="17">
          <cell r="A17">
            <v>116</v>
          </cell>
          <cell r="B17" t="str">
            <v>Rainshelter</v>
          </cell>
          <cell r="C17">
            <v>3</v>
          </cell>
          <cell r="D17">
            <v>1</v>
          </cell>
          <cell r="E17" t="str">
            <v>2D</v>
          </cell>
        </row>
        <row r="18">
          <cell r="A18">
            <v>117</v>
          </cell>
          <cell r="B18" t="str">
            <v>Rainshelter</v>
          </cell>
          <cell r="C18">
            <v>3</v>
          </cell>
          <cell r="D18">
            <v>5</v>
          </cell>
          <cell r="E18" t="str">
            <v>MD</v>
          </cell>
        </row>
        <row r="19">
          <cell r="A19">
            <v>118</v>
          </cell>
          <cell r="B19" t="str">
            <v>Rainshelter</v>
          </cell>
          <cell r="C19">
            <v>3</v>
          </cell>
          <cell r="D19">
            <v>4</v>
          </cell>
          <cell r="E19" t="str">
            <v>21D</v>
          </cell>
        </row>
        <row r="20">
          <cell r="A20">
            <v>119</v>
          </cell>
          <cell r="B20" t="str">
            <v>Rainshelter</v>
          </cell>
          <cell r="C20">
            <v>4</v>
          </cell>
          <cell r="D20">
            <v>1</v>
          </cell>
          <cell r="E20" t="str">
            <v>2D</v>
          </cell>
        </row>
        <row r="21">
          <cell r="A21">
            <v>120</v>
          </cell>
          <cell r="B21" t="str">
            <v>Rainshelter</v>
          </cell>
          <cell r="C21">
            <v>4</v>
          </cell>
          <cell r="D21">
            <v>2</v>
          </cell>
          <cell r="E21" t="str">
            <v>7D</v>
          </cell>
        </row>
        <row r="22">
          <cell r="A22">
            <v>121</v>
          </cell>
          <cell r="B22" t="str">
            <v>Rainshelter</v>
          </cell>
          <cell r="C22">
            <v>4</v>
          </cell>
          <cell r="D22">
            <v>4</v>
          </cell>
          <cell r="E22" t="str">
            <v>21D</v>
          </cell>
        </row>
        <row r="23">
          <cell r="A23">
            <v>122</v>
          </cell>
          <cell r="B23" t="str">
            <v>Rainshelter</v>
          </cell>
          <cell r="C23">
            <v>4</v>
          </cell>
          <cell r="D23">
            <v>3</v>
          </cell>
          <cell r="E23" t="str">
            <v>14D</v>
          </cell>
        </row>
        <row r="24">
          <cell r="A24">
            <v>123</v>
          </cell>
          <cell r="B24" t="str">
            <v>Rainshelter</v>
          </cell>
          <cell r="C24">
            <v>4</v>
          </cell>
          <cell r="D24">
            <v>6</v>
          </cell>
          <cell r="E24" t="str">
            <v>LD</v>
          </cell>
        </row>
        <row r="25">
          <cell r="A25">
            <v>124</v>
          </cell>
          <cell r="B25" t="str">
            <v>Rainshelter</v>
          </cell>
          <cell r="C25">
            <v>4</v>
          </cell>
          <cell r="D25">
            <v>5</v>
          </cell>
          <cell r="E25" t="str">
            <v>MD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ravis Ryan-Salter" id="{93A614CA-FD0A-499F-B8EB-678108333FFE}" userId="Travis Ryan-Salter" providerId="None"/>
  <person displayName="Travis Ryan-Salter" id="{8ED5B793-C3D7-4847-9FEE-F27358DDAE07}" userId="S::travis.ryan-salter@carrfields.co.nz::0fa73fb0-b99c-4b2f-9a39-a10ece90e52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vis Ryan-Salter" refreshedDate="44572.512341435184" createdVersion="7" refreshedVersion="7" minRefreshableVersion="3" recordCount="66">
  <cacheSource type="worksheet">
    <worksheetSource ref="A2:AP68" sheet="Master"/>
  </cacheSource>
  <cacheFields count="32">
    <cacheField name="Date" numFmtId="14">
      <sharedItems containsSemiMixedTypes="0" containsNonDate="0" containsDate="1" containsString="0" minDate="2021-12-13T00:00:00" maxDate="2022-01-07T00:00:00" count="3">
        <d v="2021-12-13T00:00:00"/>
        <d v="2021-12-20T00:00:00"/>
        <d v="2022-01-06T00:00:00"/>
      </sharedItems>
    </cacheField>
    <cacheField name="Location" numFmtId="0">
      <sharedItems containsBlank="1" count="3">
        <s v="Rainshelter"/>
        <s v="Column A3.2"/>
        <m u="1"/>
      </sharedItems>
    </cacheField>
    <cacheField name="Plot" numFmtId="0">
      <sharedItems containsSemiMixedTypes="0" containsString="0" containsNumber="1" containsInteger="1" minValue="1" maxValue="124"/>
    </cacheField>
    <cacheField name="Rep" numFmtId="0">
      <sharedItems containsSemiMixedTypes="0" containsString="0" containsNumber="1" containsInteger="1" minValue="1" maxValue="4"/>
    </cacheField>
    <cacheField name="TRT" numFmtId="0">
      <sharedItems containsSemiMixedTypes="0" containsString="0" containsNumber="1" containsInteger="1" minValue="1" maxValue="6"/>
    </cacheField>
    <cacheField name="TRT ID" numFmtId="0">
      <sharedItems containsBlank="1" count="7">
        <s v="21D"/>
        <s v="MD"/>
        <s v="2D"/>
        <s v="LD"/>
        <s v="7D"/>
        <s v="14D"/>
        <m u="1"/>
      </sharedItems>
    </cacheField>
    <cacheField name="Plant count" numFmtId="0">
      <sharedItems containsSemiMixedTypes="0" containsString="0" containsNumber="1" containsInteger="1" minValue="29" maxValue="82"/>
    </cacheField>
    <cacheField name="Plant count per m2" numFmtId="164">
      <sharedItems containsSemiMixedTypes="0" containsString="0" containsNumber="1" minValue="61.702127659574472" maxValue="174.468085106383"/>
    </cacheField>
    <cacheField name="1" numFmtId="0">
      <sharedItems containsSemiMixedTypes="0" containsString="0" containsNumber="1" containsInteger="1" minValue="11" maxValue="16"/>
    </cacheField>
    <cacheField name="2" numFmtId="0">
      <sharedItems containsSemiMixedTypes="0" containsString="0" containsNumber="1" containsInteger="1" minValue="10" maxValue="18"/>
    </cacheField>
    <cacheField name="3" numFmtId="0">
      <sharedItems containsSemiMixedTypes="0" containsString="0" containsNumber="1" containsInteger="1" minValue="11" maxValue="17"/>
    </cacheField>
    <cacheField name="Mean node" numFmtId="1">
      <sharedItems containsSemiMixedTypes="0" containsString="0" containsNumber="1" minValue="11.666666666666666" maxValue="16.666666666666668" count="12">
        <n v="12.333333333333334"/>
        <n v="13.333333333333334"/>
        <n v="12.666666666666666"/>
        <n v="12"/>
        <n v="11.666666666666666"/>
        <n v="13"/>
        <n v="14"/>
        <n v="15"/>
        <n v="16.666666666666668"/>
        <n v="13.666666666666666"/>
        <n v="14.666666666666666"/>
        <n v="14.333333333333334"/>
      </sharedItems>
    </cacheField>
    <cacheField name="Total Fresh weight (g)" numFmtId="0">
      <sharedItems containsSemiMixedTypes="0" containsString="0" containsNumber="1" minValue="723.8" maxValue="2972.1"/>
    </cacheField>
    <cacheField name="Fresh plant wt (g)" numFmtId="164">
      <sharedItems containsSemiMixedTypes="0" containsString="0" containsNumber="1" minValue="12.698245614035088" maxValue="60.668181818181822"/>
    </cacheField>
    <cacheField name="Sub sample FW (g)" numFmtId="0">
      <sharedItems containsSemiMixedTypes="0" containsString="0" containsNumber="1" minValue="273.8" maxValue="323.2"/>
    </cacheField>
    <cacheField name="Sub sample dry weight (g)" numFmtId="0">
      <sharedItems containsSemiMixedTypes="0" containsString="0" containsNumber="1" minValue="33" maxValue="73.900000000000006"/>
    </cacheField>
    <cacheField name="Total dry weight (g) " numFmtId="0">
      <sharedItems containsSemiMixedTypes="0" containsString="0" containsNumber="1" minValue="102.4509138" maxValue="505.17497507477572"/>
    </cacheField>
    <cacheField name="DW (%)" numFmtId="0">
      <sharedItems containsSemiMixedTypes="0" containsString="0" containsNumber="1" minValue="0.12" maxValue="0.24341238471673254"/>
    </cacheField>
    <cacheField name="DW/plant" numFmtId="0">
      <sharedItems containsSemiMixedTypes="0" containsString="0" containsNumber="1" minValue="2.0718420750046902" maxValue="9.5311928291244907"/>
    </cacheField>
    <cacheField name="12" numFmtId="0">
      <sharedItems containsString="0" containsBlank="1" containsNumber="1" containsInteger="1" minValue="2" maxValue="6"/>
    </cacheField>
    <cacheField name="22" numFmtId="0">
      <sharedItems containsString="0" containsBlank="1" containsNumber="1" containsInteger="1" minValue="1" maxValue="8"/>
    </cacheField>
    <cacheField name="32" numFmtId="0">
      <sharedItems containsString="0" containsBlank="1" containsNumber="1" containsInteger="1" minValue="1" maxValue="8"/>
    </cacheField>
    <cacheField name="Pod no. Average" numFmtId="0">
      <sharedItems containsString="0" containsBlank="1" containsNumber="1" minValue="2.3333333333333335" maxValue="6.666666666666667"/>
    </cacheField>
    <cacheField name="13" numFmtId="0">
      <sharedItems containsString="0" containsBlank="1" containsNumber="1" containsInteger="1" minValue="7" maxValue="14"/>
    </cacheField>
    <cacheField name="23" numFmtId="0">
      <sharedItems containsString="0" containsBlank="1" containsNumber="1" containsInteger="1" minValue="6" maxValue="14"/>
    </cacheField>
    <cacheField name="33" numFmtId="0">
      <sharedItems containsString="0" containsBlank="1" containsNumber="1" containsInteger="1" minValue="7" maxValue="13"/>
    </cacheField>
    <cacheField name="Senescence Average" numFmtId="0">
      <sharedItems containsString="0" containsBlank="1" containsNumber="1" minValue="8.3333333333333339" maxValue="13"/>
    </cacheField>
    <cacheField name="Total Peas" numFmtId="0">
      <sharedItems containsString="0" containsBlank="1" containsNumber="1" containsInteger="1" minValue="39" maxValue="133"/>
    </cacheField>
    <cacheField name="Pea Wet Weight" numFmtId="0">
      <sharedItems containsString="0" containsBlank="1" containsNumber="1" minValue="21.6" maxValue="62.1"/>
    </cacheField>
    <cacheField name="Pea Dry Wt" numFmtId="0">
      <sharedItems containsString="0" containsBlank="1" containsNumber="1" minValue="5.8" maxValue="14.9"/>
    </cacheField>
    <cacheField name="Vine + pod FW" numFmtId="0">
      <sharedItems containsString="0" containsBlank="1" containsNumber="1" minValue="51.9" maxValue="191.4"/>
    </cacheField>
    <cacheField name="Vine + pod DW" numFmtId="0">
      <sharedItems containsString="0" containsBlank="1" containsNumber="1" minValue="10.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avis Ryan-Salter" refreshedDate="44651.403672337961" createdVersion="7" refreshedVersion="7" minRefreshableVersion="3" recordCount="24">
  <cacheSource type="worksheet">
    <worksheetSource ref="A2:M26" sheet="Sheet2"/>
  </cacheSource>
  <cacheFields count="13">
    <cacheField name="Date" numFmtId="0">
      <sharedItems containsSemiMixedTypes="0" containsString="0" containsNumber="1" containsInteger="1" minValue="44581" maxValue="44581"/>
    </cacheField>
    <cacheField name="Loc" numFmtId="0">
      <sharedItems/>
    </cacheField>
    <cacheField name="Plot" numFmtId="0">
      <sharedItems containsSemiMixedTypes="0" containsString="0" containsNumber="1" containsInteger="1" minValue="101" maxValue="124"/>
    </cacheField>
    <cacheField name="Rep" numFmtId="0">
      <sharedItems containsSemiMixedTypes="0" containsString="0" containsNumber="1" containsInteger="1" minValue="1" maxValue="4"/>
    </cacheField>
    <cacheField name="TRRT" numFmtId="0">
      <sharedItems containsSemiMixedTypes="0" containsString="0" containsNumber="1" containsInteger="1" minValue="1" maxValue="6"/>
    </cacheField>
    <cacheField name="TRT ID" numFmtId="0">
      <sharedItems count="6">
        <s v="21D"/>
        <s v="MD"/>
        <s v="2D"/>
        <s v="LD"/>
        <s v="7D"/>
        <s v="14D"/>
      </sharedItems>
    </cacheField>
    <cacheField name="Pea Wet Weight" numFmtId="0">
      <sharedItems containsSemiMixedTypes="0" containsString="0" containsNumber="1" minValue="308.8" maxValue="695.7"/>
    </cacheField>
    <cacheField name="Pea Moisture Content" numFmtId="0">
      <sharedItems containsSemiMixedTypes="0" containsString="0" containsNumber="1" minValue="12" maxValue="15"/>
    </cacheField>
    <cacheField name="Hectolitre weight" numFmtId="0">
      <sharedItems containsSemiMixedTypes="0" containsString="0" containsNumber="1" minValue="71.3" maxValue="74.400000000000006"/>
    </cacheField>
    <cacheField name="Pea seed weight/500 seeds" numFmtId="0">
      <sharedItems containsSemiMixedTypes="0" containsString="0" containsNumber="1" minValue="77.3" maxValue="115.8"/>
    </cacheField>
    <cacheField name="Pea Dry Wt" numFmtId="0">
      <sharedItems containsNonDate="0" containsString="0" containsBlank="1"/>
    </cacheField>
    <cacheField name="1000 SW corrected to 12%" numFmtId="0">
      <sharedItems containsSemiMixedTypes="0" containsString="0" containsNumber="1" minValue="149.61290322580643" maxValue="211.35483870967741"/>
    </cacheField>
    <cacheField name="Corrected Pea Weight 12%" numFmtId="0">
      <sharedItems containsSemiMixedTypes="0" containsString="0" containsNumber="1" minValue="255.55862068965519" maxValue="587.915492957746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mish Brown" refreshedDate="44707.416638888892" createdVersion="6" refreshedVersion="6" minRefreshableVersion="3" recordCount="358">
  <cacheSource type="worksheet">
    <worksheetSource ref="A2:BW440" sheet="Master"/>
  </cacheSource>
  <cacheFields count="75">
    <cacheField name="Date" numFmtId="14">
      <sharedItems containsSemiMixedTypes="0" containsNonDate="0" containsDate="1" containsString="0" minDate="2021-12-13T00:00:00" maxDate="2022-01-21T00:00:00" count="5">
        <d v="2021-12-13T00:00:00"/>
        <d v="2021-12-20T00:00:00"/>
        <d v="2022-01-06T00:00:00"/>
        <d v="2022-01-11T00:00:00"/>
        <d v="2022-01-20T00:00:00"/>
      </sharedItems>
      <fieldGroup base="0">
        <rangePr autoStart="0" autoEnd="0" groupBy="days" startDate="2021-12-13T00:00:00" endDate="2022-01-21T00:00:00"/>
        <groupItems count="368">
          <s v="&lt;13/1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1/2022"/>
        </groupItems>
      </fieldGroup>
    </cacheField>
    <cacheField name="Location" numFmtId="0">
      <sharedItems count="2">
        <s v="Rainshelter"/>
        <s v="Column A3.2"/>
      </sharedItems>
    </cacheField>
    <cacheField name="Plot" numFmtId="0">
      <sharedItems containsSemiMixedTypes="0" containsString="0" containsNumber="1" containsInteger="1" minValue="1" maxValue="124"/>
    </cacheField>
    <cacheField name="Re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RT" numFmtId="0">
      <sharedItems containsSemiMixedTypes="0" containsString="0" containsNumber="1" containsInteger="1" minValue="1" maxValue="6"/>
    </cacheField>
    <cacheField name="TRT ID" numFmtId="0">
      <sharedItems count="6">
        <s v="21D"/>
        <s v="MD"/>
        <s v="2D"/>
        <s v="LD"/>
        <s v="7D"/>
        <s v="14D"/>
      </sharedItems>
    </cacheField>
    <cacheField name="Plant" numFmtId="0">
      <sharedItems containsString="0" containsBlank="1" containsNumber="1" containsInteger="1" minValue="1" maxValue="10"/>
    </cacheField>
    <cacheField name="Plant count" numFmtId="0">
      <sharedItems containsString="0" containsBlank="1" containsNumber="1" containsInteger="1" minValue="29" maxValue="149"/>
    </cacheField>
    <cacheField name="Plant count per m2" numFmtId="0">
      <sharedItems containsString="0" containsBlank="1" containsNumber="1" minValue="61.702127659574472" maxValue="174.468085106383"/>
    </cacheField>
    <cacheField name="1" numFmtId="0">
      <sharedItems containsString="0" containsBlank="1" containsNumber="1" containsInteger="1" minValue="11" maxValue="20"/>
    </cacheField>
    <cacheField name="2" numFmtId="0">
      <sharedItems containsString="0" containsBlank="1" containsNumber="1" containsInteger="1" minValue="10" maxValue="18"/>
    </cacheField>
    <cacheField name="3" numFmtId="0">
      <sharedItems containsString="0" containsBlank="1" containsNumber="1" containsInteger="1" minValue="11" maxValue="17"/>
    </cacheField>
    <cacheField name="Mean node" numFmtId="0">
      <sharedItems containsString="0" containsBlank="1" containsNumber="1" minValue="11" maxValue="20"/>
    </cacheField>
    <cacheField name="Total Fresh weight (g)" numFmtId="0">
      <sharedItems containsString="0" containsBlank="1" containsNumber="1" minValue="582" maxValue="2972.1"/>
    </cacheField>
    <cacheField name="Total Fresh WT pods+peas" numFmtId="0">
      <sharedItems containsString="0" containsBlank="1" containsNumber="1" minValue="390.2" maxValue="865.4"/>
    </cacheField>
    <cacheField name="Fresh plant wt (g)" numFmtId="0">
      <sharedItems containsString="0" containsBlank="1" containsNumber="1" minValue="12.698245614035088" maxValue="60.668181818181822"/>
    </cacheField>
    <cacheField name="Sub sample Stem FW" numFmtId="0">
      <sharedItems containsString="0" containsBlank="1" containsNumber="1" minValue="13.8" maxValue="44.3"/>
    </cacheField>
    <cacheField name="Sub sample FW (g)" numFmtId="0">
      <sharedItems containsString="0" containsBlank="1" containsNumber="1" minValue="273.8" maxValue="323.2"/>
    </cacheField>
    <cacheField name="Sub sample dry weight (g)" numFmtId="0">
      <sharedItems containsString="0" containsBlank="1" containsNumber="1" minValue="33" maxValue="73.900000000000006"/>
    </cacheField>
    <cacheField name="Total dry weight (g) " numFmtId="0">
      <sharedItems containsString="0" containsBlank="1" containsNumber="1" minValue="102.4509138" maxValue="505.17497507477572"/>
    </cacheField>
    <cacheField name="DW (%)" numFmtId="0">
      <sharedItems containsString="0" containsBlank="1" containsNumber="1" minValue="0.12" maxValue="0.24341238471673254"/>
    </cacheField>
    <cacheField name="DW/plant" numFmtId="0">
      <sharedItems containsString="0" containsBlank="1" containsNumber="1" minValue="2.0718420750046902" maxValue="9.5311928291244907"/>
    </cacheField>
    <cacheField name="Tot Pod Number" numFmtId="0">
      <sharedItems containsString="0" containsBlank="1" containsNumber="1" containsInteger="1" minValue="266" maxValue="496"/>
    </cacheField>
    <cacheField name="Tot pod FW" numFmtId="0">
      <sharedItems containsString="0" containsBlank="1" containsNumber="1" minValue="78.2" maxValue="148.80000000000001"/>
    </cacheField>
    <cacheField name="12" numFmtId="0">
      <sharedItems containsString="0" containsBlank="1" containsNumber="1" containsInteger="1" minValue="2" maxValue="6"/>
    </cacheField>
    <cacheField name="22" numFmtId="0">
      <sharedItems containsString="0" containsBlank="1" containsNumber="1" containsInteger="1" minValue="1" maxValue="8"/>
    </cacheField>
    <cacheField name="32" numFmtId="0">
      <sharedItems containsString="0" containsBlank="1" containsNumber="1" containsInteger="1" minValue="1" maxValue="8"/>
    </cacheField>
    <cacheField name="Pod no. Average" numFmtId="0">
      <sharedItems containsString="0" containsBlank="1" containsNumber="1" minValue="2.3333333333333335" maxValue="6.666666666666667"/>
    </cacheField>
    <cacheField name="13" numFmtId="0">
      <sharedItems containsBlank="1" containsMixedTypes="1" containsNumber="1" containsInteger="1" minValue="7" maxValue="14"/>
    </cacheField>
    <cacheField name="23" numFmtId="0">
      <sharedItems containsString="0" containsBlank="1" containsNumber="1" containsInteger="1" minValue="6" maxValue="14"/>
    </cacheField>
    <cacheField name="33" numFmtId="0">
      <sharedItems containsString="0" containsBlank="1" containsNumber="1" containsInteger="1" minValue="7" maxValue="13"/>
    </cacheField>
    <cacheField name="Senescence Average" numFmtId="0">
      <sharedItems containsString="0" containsBlank="1" containsNumber="1" minValue="8.3333333333333339" maxValue="13"/>
    </cacheField>
    <cacheField name="Total Peas" numFmtId="0">
      <sharedItems containsString="0" containsBlank="1" containsNumber="1" containsInteger="1" minValue="39" maxValue="133"/>
    </cacheField>
    <cacheField name="Pea FW" numFmtId="0">
      <sharedItems containsString="0" containsBlank="1" containsNumber="1" minValue="21.6" maxValue="716.7"/>
    </cacheField>
    <cacheField name="Pea Moisture Content" numFmtId="0">
      <sharedItems containsString="0" containsBlank="1" containsNumber="1" minValue="12" maxValue="15"/>
    </cacheField>
    <cacheField name="Hectolitre weight" numFmtId="0">
      <sharedItems containsString="0" containsBlank="1" containsNumber="1" minValue="70.7" maxValue="74.400000000000006"/>
    </cacheField>
    <cacheField name="Pea seed weight/500 seeds" numFmtId="0">
      <sharedItems containsString="0" containsBlank="1" containsNumber="1" minValue="77.3" maxValue="115.8"/>
    </cacheField>
    <cacheField name="Pea Dry Wt" numFmtId="0">
      <sharedItems containsString="0" containsBlank="1" containsNumber="1" minValue="5.8" maxValue="14.9"/>
    </cacheField>
    <cacheField name="1000 SW corrected to 12%" numFmtId="0">
      <sharedItems containsString="0" containsBlank="1" containsNumber="1" minValue="127.73877551020408" maxValue="211.35483870967741"/>
    </cacheField>
    <cacheField name="Corrected Pea Weight 12%" numFmtId="0">
      <sharedItems containsString="0" containsBlank="1" containsNumber="1" minValue="255.55862068965519" maxValue="587.91549295774655"/>
    </cacheField>
    <cacheField name="Vine + pod FW" numFmtId="0">
      <sharedItems containsString="0" containsBlank="1" containsNumber="1" minValue="51.9" maxValue="191.4"/>
    </cacheField>
    <cacheField name="Vine + pod DW" numFmtId="0">
      <sharedItems containsString="0" containsBlank="1" containsNumber="1" minValue="10.1" maxValue="28"/>
    </cacheField>
    <cacheField name="14" numFmtId="0">
      <sharedItems containsString="0" containsBlank="1" containsNumber="1" containsInteger="1" minValue="2" maxValue="5"/>
    </cacheField>
    <cacheField name="24" numFmtId="0">
      <sharedItems containsString="0" containsBlank="1" containsNumber="1" containsInteger="1" minValue="2" maxValue="4"/>
    </cacheField>
    <cacheField name="34" numFmtId="0">
      <sharedItems containsString="0" containsBlank="1" containsNumber="1" containsInteger="1" minValue="2" maxValue="4"/>
    </cacheField>
    <cacheField name="4" numFmtId="0">
      <sharedItems containsString="0" containsBlank="1" containsNumber="1" containsInteger="1" minValue="2" maxValue="5"/>
    </cacheField>
    <cacheField name="5" numFmtId="0">
      <sharedItems containsString="0" containsBlank="1" containsNumber="1" containsInteger="1" minValue="2" maxValue="5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Median Disease Score" numFmtId="0">
      <sharedItems containsString="0" containsBlank="1" containsNumber="1" minValue="2.4" maxValue="4.2"/>
    </cacheField>
    <cacheField name="15" numFmtId="0">
      <sharedItems containsString="0" containsBlank="1" containsNumber="1" containsInteger="1" minValue="10" maxValue="15"/>
    </cacheField>
    <cacheField name="25" numFmtId="0">
      <sharedItems containsString="0" containsBlank="1" containsNumber="1" containsInteger="1" minValue="11" maxValue="16"/>
    </cacheField>
    <cacheField name="35" numFmtId="0">
      <sharedItems containsString="0" containsBlank="1" containsNumber="1" containsInteger="1" minValue="13" maxValue="17"/>
    </cacheField>
    <cacheField name="42" numFmtId="0">
      <sharedItems containsString="0" containsBlank="1" containsNumber="1" containsInteger="1" minValue="15" maxValue="19"/>
    </cacheField>
    <cacheField name="52" numFmtId="0">
      <sharedItems containsString="0" containsBlank="1" containsNumber="1" containsInteger="1" minValue="16" maxValue="20"/>
    </cacheField>
    <cacheField name="Nodes with Pods" numFmtId="0">
      <sharedItems containsString="0" containsBlank="1" containsNumber="1" containsInteger="1" minValue="1" maxValue="4"/>
    </cacheField>
    <cacheField name="16" numFmtId="0">
      <sharedItems containsString="0" containsBlank="1" containsNumber="1" containsInteger="1" minValue="1" maxValue="3"/>
    </cacheField>
    <cacheField name="26" numFmtId="0">
      <sharedItems containsString="0" containsBlank="1" containsNumber="1" containsInteger="1" minValue="1" maxValue="2"/>
    </cacheField>
    <cacheField name="36" numFmtId="0">
      <sharedItems containsString="0" containsBlank="1" containsNumber="1" containsInteger="1" minValue="1" maxValue="2"/>
    </cacheField>
    <cacheField name="43" numFmtId="0">
      <sharedItems containsString="0" containsBlank="1" containsNumber="1" containsInteger="1" minValue="1" maxValue="2"/>
    </cacheField>
    <cacheField name="53" numFmtId="0">
      <sharedItems containsString="0" containsBlank="1" containsNumber="1" containsInteger="1" minValue="1" maxValue="2"/>
    </cacheField>
    <cacheField name="Pods per plant" numFmtId="0">
      <sharedItems containsString="0" containsBlank="1" containsNumber="1" containsInteger="1" minValue="2" maxValue="7"/>
    </cacheField>
    <cacheField name="17" numFmtId="0">
      <sharedItems containsString="0" containsBlank="1" containsNumber="1" containsInteger="1" minValue="0" maxValue="11"/>
    </cacheField>
    <cacheField name="27" numFmtId="0">
      <sharedItems containsString="0" containsBlank="1" containsNumber="1" containsInteger="1" minValue="0" maxValue="11"/>
    </cacheField>
    <cacheField name="37" numFmtId="0">
      <sharedItems containsString="0" containsBlank="1" containsNumber="1" containsInteger="1" minValue="0" maxValue="11"/>
    </cacheField>
    <cacheField name="44" numFmtId="0">
      <sharedItems containsString="0" containsBlank="1" containsNumber="1" containsInteger="1" minValue="0" maxValue="11"/>
    </cacheField>
    <cacheField name="54" numFmtId="0">
      <sharedItems containsString="0" containsBlank="1" containsNumber="1" containsInteger="1" minValue="0" maxValue="12"/>
    </cacheField>
    <cacheField name="62" numFmtId="0">
      <sharedItems containsString="0" containsBlank="1" containsNumber="1" containsInteger="1" minValue="2" maxValue="9"/>
    </cacheField>
    <cacheField name="72" numFmtId="0">
      <sharedItems containsString="0" containsBlank="1" containsNumber="1" containsInteger="1" minValue="0" maxValue="8"/>
    </cacheField>
    <cacheField name="82" numFmtId="0">
      <sharedItems containsString="0" containsBlank="1" containsNumber="1" containsInteger="1" minValue="6" maxValue="9"/>
    </cacheField>
    <cacheField name="92" numFmtId="0">
      <sharedItems containsString="0" containsBlank="1" containsNumber="1" containsInteger="1" minValue="4" maxValue="6"/>
    </cacheField>
    <cacheField name="Peas per plant" numFmtId="0">
      <sharedItems containsString="0" containsBlank="1" containsNumber="1" containsInteger="1" minValue="8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101"/>
    <n v="1"/>
    <n v="4"/>
    <x v="0"/>
    <n v="50"/>
    <n v="106.38297872340426"/>
    <n v="12"/>
    <n v="12"/>
    <n v="13"/>
    <x v="0"/>
    <n v="855"/>
    <n v="17.100000000000001"/>
    <n v="284.39999999999998"/>
    <n v="45.6"/>
    <n v="137.08860759493672"/>
    <n v="0.16033755274261605"/>
    <n v="2.7417721518987346"/>
    <m/>
    <m/>
    <m/>
    <m/>
    <m/>
    <m/>
    <m/>
    <m/>
    <m/>
    <m/>
    <m/>
    <m/>
    <m/>
  </r>
  <r>
    <x v="0"/>
    <x v="0"/>
    <n v="102"/>
    <n v="1"/>
    <n v="5"/>
    <x v="1"/>
    <n v="63"/>
    <n v="134.04255319148936"/>
    <n v="13"/>
    <n v="14"/>
    <n v="13"/>
    <x v="1"/>
    <n v="976.7"/>
    <n v="15.503174603174603"/>
    <n v="283.3"/>
    <n v="39.299999999999997"/>
    <n v="135.48997529121073"/>
    <n v="0.13872220261207199"/>
    <n v="2.1506345284319162"/>
    <m/>
    <m/>
    <m/>
    <m/>
    <m/>
    <m/>
    <m/>
    <m/>
    <m/>
    <m/>
    <m/>
    <m/>
    <m/>
  </r>
  <r>
    <x v="0"/>
    <x v="0"/>
    <n v="103"/>
    <n v="1"/>
    <n v="1"/>
    <x v="2"/>
    <n v="59"/>
    <n v="125.53191489361703"/>
    <n v="11"/>
    <n v="14"/>
    <n v="12"/>
    <x v="0"/>
    <n v="1024"/>
    <n v="17.35593220338983"/>
    <n v="292.7"/>
    <n v="37.5"/>
    <n v="131.19234711308508"/>
    <n v="0.12811752647762215"/>
    <n v="2.2235991036116114"/>
    <m/>
    <m/>
    <m/>
    <m/>
    <m/>
    <m/>
    <m/>
    <m/>
    <m/>
    <m/>
    <m/>
    <m/>
    <m/>
  </r>
  <r>
    <x v="0"/>
    <x v="0"/>
    <n v="104"/>
    <n v="1"/>
    <n v="6"/>
    <x v="3"/>
    <n v="64"/>
    <n v="136.17021276595744"/>
    <n v="13"/>
    <n v="13"/>
    <n v="12"/>
    <x v="2"/>
    <n v="1230"/>
    <n v="19.21875"/>
    <n v="289.2"/>
    <n v="44.1"/>
    <n v="187.56224066390044"/>
    <n v="0.15248962655601661"/>
    <n v="2.9306600103734444"/>
    <m/>
    <m/>
    <m/>
    <m/>
    <m/>
    <m/>
    <m/>
    <m/>
    <m/>
    <m/>
    <m/>
    <m/>
    <m/>
  </r>
  <r>
    <x v="0"/>
    <x v="0"/>
    <n v="105"/>
    <n v="1"/>
    <n v="2"/>
    <x v="4"/>
    <n v="64"/>
    <n v="136.17021276595744"/>
    <n v="12"/>
    <n v="13"/>
    <n v="11"/>
    <x v="3"/>
    <n v="1210"/>
    <n v="18.90625"/>
    <n v="280.39999999999998"/>
    <n v="35.799999999999997"/>
    <n v="154.48644793152641"/>
    <n v="0.12767475035663339"/>
    <n v="2.4138507489301002"/>
    <m/>
    <m/>
    <m/>
    <m/>
    <m/>
    <m/>
    <m/>
    <m/>
    <m/>
    <m/>
    <m/>
    <m/>
    <m/>
  </r>
  <r>
    <x v="0"/>
    <x v="0"/>
    <n v="106"/>
    <n v="1"/>
    <n v="3"/>
    <x v="5"/>
    <n v="57"/>
    <n v="121.27659574468086"/>
    <n v="12"/>
    <n v="12"/>
    <n v="12"/>
    <x v="3"/>
    <n v="723.8"/>
    <n v="12.698245614035088"/>
    <n v="289.89999999999998"/>
    <n v="47.3"/>
    <n v="118.09499827526733"/>
    <n v="0.16315971024491205"/>
    <n v="2.0718420750046902"/>
    <m/>
    <m/>
    <m/>
    <m/>
    <m/>
    <m/>
    <m/>
    <m/>
    <m/>
    <m/>
    <m/>
    <m/>
    <m/>
  </r>
  <r>
    <x v="0"/>
    <x v="0"/>
    <n v="107"/>
    <n v="2"/>
    <n v="5"/>
    <x v="1"/>
    <n v="50"/>
    <n v="106.38297872340426"/>
    <n v="13"/>
    <n v="14"/>
    <n v="13"/>
    <x v="1"/>
    <n v="906"/>
    <n v="18.12"/>
    <n v="286.10000000000002"/>
    <n v="37.9"/>
    <n v="120.01887451939879"/>
    <n v="0.13247116392869623"/>
    <n v="2.4003774903879758"/>
    <m/>
    <m/>
    <m/>
    <m/>
    <m/>
    <m/>
    <m/>
    <m/>
    <m/>
    <m/>
    <m/>
    <m/>
    <m/>
  </r>
  <r>
    <x v="0"/>
    <x v="0"/>
    <n v="108"/>
    <n v="2"/>
    <n v="3"/>
    <x v="5"/>
    <n v="49"/>
    <n v="104.25531914893618"/>
    <n v="12"/>
    <n v="13"/>
    <n v="15"/>
    <x v="1"/>
    <n v="988"/>
    <n v="20.163265306122447"/>
    <n v="283.7"/>
    <n v="45.3"/>
    <n v="157.75960521677828"/>
    <n v="0.15967571378216425"/>
    <n v="3.2195837799342506"/>
    <m/>
    <m/>
    <m/>
    <m/>
    <m/>
    <m/>
    <m/>
    <m/>
    <m/>
    <m/>
    <m/>
    <m/>
    <m/>
  </r>
  <r>
    <x v="0"/>
    <x v="0"/>
    <n v="109"/>
    <n v="2"/>
    <n v="2"/>
    <x v="4"/>
    <n v="59"/>
    <n v="125.53191489361703"/>
    <n v="12"/>
    <n v="12"/>
    <n v="12"/>
    <x v="3"/>
    <n v="1139"/>
    <n v="19.305084745762713"/>
    <n v="279.10000000000002"/>
    <n v="37.299999999999997"/>
    <n v="152.22035112862773"/>
    <n v="0.13364385524901468"/>
    <n v="2.5800059513326734"/>
    <m/>
    <m/>
    <m/>
    <m/>
    <m/>
    <m/>
    <m/>
    <m/>
    <m/>
    <m/>
    <m/>
    <m/>
    <m/>
  </r>
  <r>
    <x v="0"/>
    <x v="0"/>
    <n v="110"/>
    <n v="2"/>
    <n v="1"/>
    <x v="2"/>
    <n v="50"/>
    <n v="106.38297872340426"/>
    <n v="12"/>
    <n v="13"/>
    <n v="13"/>
    <x v="2"/>
    <n v="1025.0999999999999"/>
    <n v="20.501999999999999"/>
    <n v="279"/>
    <n v="35.200000000000003"/>
    <n v="129.33161290322582"/>
    <n v="0.12616487455197134"/>
    <n v="2.5866322580645162"/>
    <m/>
    <m/>
    <m/>
    <m/>
    <m/>
    <m/>
    <m/>
    <m/>
    <m/>
    <m/>
    <m/>
    <m/>
    <m/>
  </r>
  <r>
    <x v="0"/>
    <x v="0"/>
    <n v="111"/>
    <n v="2"/>
    <n v="6"/>
    <x v="3"/>
    <n v="45"/>
    <n v="95.744680851063833"/>
    <n v="13"/>
    <n v="12"/>
    <n v="12"/>
    <x v="0"/>
    <n v="860"/>
    <n v="19.111111111111111"/>
    <n v="284"/>
    <n v="37.799999999999997"/>
    <n v="114.46478873239435"/>
    <n v="0.13309859154929576"/>
    <n v="2.5436619718309856"/>
    <m/>
    <m/>
    <m/>
    <m/>
    <m/>
    <m/>
    <m/>
    <m/>
    <m/>
    <m/>
    <m/>
    <m/>
    <m/>
  </r>
  <r>
    <x v="0"/>
    <x v="0"/>
    <n v="112"/>
    <n v="2"/>
    <n v="4"/>
    <x v="0"/>
    <n v="66"/>
    <n v="140.42553191489361"/>
    <n v="12"/>
    <n v="13"/>
    <n v="13"/>
    <x v="2"/>
    <n v="1103.5"/>
    <n v="16.719696969696969"/>
    <n v="285.5"/>
    <n v="47.1"/>
    <n v="182.04851138353766"/>
    <n v="0.1649737302977233"/>
    <n v="2.7583107785384495"/>
    <m/>
    <m/>
    <m/>
    <m/>
    <m/>
    <m/>
    <m/>
    <m/>
    <m/>
    <m/>
    <m/>
    <m/>
    <m/>
  </r>
  <r>
    <x v="0"/>
    <x v="0"/>
    <n v="113"/>
    <n v="3"/>
    <n v="3"/>
    <x v="5"/>
    <n v="65"/>
    <n v="138.29787234042553"/>
    <n v="11"/>
    <n v="12"/>
    <n v="13"/>
    <x v="3"/>
    <n v="987"/>
    <n v="15.184615384615384"/>
    <n v="280.8"/>
    <n v="48"/>
    <n v="168.71794871794873"/>
    <n v="0.17094017094017094"/>
    <n v="2.5956607495069037"/>
    <m/>
    <m/>
    <m/>
    <m/>
    <m/>
    <m/>
    <m/>
    <m/>
    <m/>
    <m/>
    <m/>
    <m/>
    <m/>
  </r>
  <r>
    <x v="0"/>
    <x v="0"/>
    <n v="114"/>
    <n v="3"/>
    <n v="2"/>
    <x v="4"/>
    <n v="66"/>
    <n v="140.42553191489361"/>
    <n v="14"/>
    <n v="12"/>
    <n v="12"/>
    <x v="2"/>
    <n v="1282"/>
    <n v="19.424242424242426"/>
    <n v="273.8"/>
    <n v="33"/>
    <n v="154.51424397370343"/>
    <n v="0.12052593133674214"/>
    <n v="2.3411249086924761"/>
    <m/>
    <m/>
    <m/>
    <m/>
    <m/>
    <m/>
    <m/>
    <m/>
    <m/>
    <m/>
    <m/>
    <m/>
    <m/>
  </r>
  <r>
    <x v="0"/>
    <x v="0"/>
    <n v="115"/>
    <n v="3"/>
    <n v="6"/>
    <x v="3"/>
    <n v="70"/>
    <n v="148.93617021276597"/>
    <n v="13"/>
    <n v="10"/>
    <n v="13"/>
    <x v="3"/>
    <n v="1315"/>
    <n v="18.785714285714285"/>
    <n v="279"/>
    <n v="37.5"/>
    <n v="176.74731182795699"/>
    <n v="0.13440860215053763"/>
    <n v="2.5249615975422426"/>
    <m/>
    <m/>
    <m/>
    <m/>
    <m/>
    <m/>
    <m/>
    <m/>
    <m/>
    <m/>
    <m/>
    <m/>
    <m/>
  </r>
  <r>
    <x v="0"/>
    <x v="0"/>
    <n v="116"/>
    <n v="3"/>
    <n v="1"/>
    <x v="2"/>
    <n v="68"/>
    <n v="144.68085106382981"/>
    <n v="12"/>
    <n v="13"/>
    <n v="13"/>
    <x v="2"/>
    <n v="1134"/>
    <n v="16.676470588235293"/>
    <n v="281"/>
    <n v="38.1"/>
    <n v="153.75587188612099"/>
    <n v="0.13558718861209965"/>
    <n v="2.2611157630311909"/>
    <m/>
    <m/>
    <m/>
    <m/>
    <m/>
    <m/>
    <m/>
    <m/>
    <m/>
    <m/>
    <m/>
    <m/>
    <m/>
  </r>
  <r>
    <x v="0"/>
    <x v="0"/>
    <n v="117"/>
    <n v="3"/>
    <n v="5"/>
    <x v="1"/>
    <n v="63"/>
    <n v="134.04255319148936"/>
    <n v="13"/>
    <n v="13"/>
    <n v="12"/>
    <x v="2"/>
    <n v="1325.7"/>
    <n v="21.042857142857144"/>
    <n v="297.3"/>
    <n v="41.6"/>
    <n v="185.49989909182645"/>
    <n v="0.13992600067272115"/>
    <n v="2.9444428427274039"/>
    <m/>
    <m/>
    <m/>
    <m/>
    <m/>
    <m/>
    <m/>
    <m/>
    <m/>
    <m/>
    <m/>
    <m/>
    <m/>
  </r>
  <r>
    <x v="0"/>
    <x v="0"/>
    <n v="118"/>
    <n v="3"/>
    <n v="4"/>
    <x v="0"/>
    <n v="68"/>
    <n v="144.68085106382981"/>
    <n v="12"/>
    <n v="11"/>
    <n v="12"/>
    <x v="4"/>
    <n v="962"/>
    <n v="14.147058823529411"/>
    <n v="283.3"/>
    <n v="47.4"/>
    <n v="160.95587716201905"/>
    <n v="0.16731380162372042"/>
    <n v="2.3669981935591036"/>
    <m/>
    <m/>
    <m/>
    <m/>
    <m/>
    <m/>
    <m/>
    <m/>
    <m/>
    <m/>
    <m/>
    <m/>
    <m/>
  </r>
  <r>
    <x v="0"/>
    <x v="0"/>
    <n v="119"/>
    <n v="4"/>
    <n v="1"/>
    <x v="2"/>
    <n v="69"/>
    <n v="146.80851063829789"/>
    <n v="13"/>
    <n v="13"/>
    <n v="13"/>
    <x v="5"/>
    <n v="1358"/>
    <n v="19.681159420289855"/>
    <n v="283.2"/>
    <n v="39.6"/>
    <n v="189.8898305084746"/>
    <n v="0.13983050847457629"/>
    <n v="2.7520265291083277"/>
    <m/>
    <m/>
    <m/>
    <m/>
    <m/>
    <m/>
    <m/>
    <m/>
    <m/>
    <m/>
    <m/>
    <m/>
    <m/>
  </r>
  <r>
    <x v="0"/>
    <x v="0"/>
    <n v="120"/>
    <n v="4"/>
    <n v="2"/>
    <x v="4"/>
    <n v="58"/>
    <n v="123.40425531914894"/>
    <n v="14"/>
    <n v="14"/>
    <n v="14"/>
    <x v="6"/>
    <n v="1388.1"/>
    <n v="23.932758620689654"/>
    <n v="284.5"/>
    <n v="36.4"/>
    <n v="177.59873462214409"/>
    <n v="0.12794376098418278"/>
    <n v="3.0620471486576566"/>
    <m/>
    <m/>
    <m/>
    <m/>
    <m/>
    <m/>
    <m/>
    <m/>
    <m/>
    <m/>
    <m/>
    <m/>
    <m/>
  </r>
  <r>
    <x v="0"/>
    <x v="0"/>
    <n v="121"/>
    <n v="4"/>
    <n v="4"/>
    <x v="0"/>
    <n v="56"/>
    <n v="119.14893617021278"/>
    <n v="12"/>
    <n v="14"/>
    <n v="12"/>
    <x v="2"/>
    <n v="925"/>
    <n v="16.517857142857142"/>
    <n v="279.60000000000002"/>
    <n v="43.9"/>
    <n v="145.23426323319026"/>
    <n v="0.15701001430615164"/>
    <n v="2.5934689863069691"/>
    <m/>
    <m/>
    <m/>
    <m/>
    <m/>
    <m/>
    <m/>
    <m/>
    <m/>
    <m/>
    <m/>
    <m/>
    <m/>
  </r>
  <r>
    <x v="0"/>
    <x v="0"/>
    <n v="122"/>
    <n v="4"/>
    <n v="3"/>
    <x v="5"/>
    <n v="38"/>
    <n v="80.851063829787236"/>
    <n v="12"/>
    <n v="11"/>
    <n v="12"/>
    <x v="4"/>
    <n v="730.2"/>
    <n v="19.215789473684211"/>
    <n v="283.3"/>
    <n v="47.4"/>
    <n v="122.17253794564066"/>
    <n v="0.16731380162372042"/>
    <n v="3.2150667880431754"/>
    <m/>
    <m/>
    <m/>
    <m/>
    <m/>
    <m/>
    <m/>
    <m/>
    <m/>
    <m/>
    <m/>
    <m/>
    <m/>
  </r>
  <r>
    <x v="0"/>
    <x v="0"/>
    <n v="123"/>
    <n v="4"/>
    <n v="6"/>
    <x v="3"/>
    <n v="52"/>
    <n v="110.63829787234043"/>
    <n v="13"/>
    <n v="13"/>
    <n v="13"/>
    <x v="5"/>
    <n v="1192.3"/>
    <n v="22.928846153846152"/>
    <n v="287.89999999999998"/>
    <n v="37.700000000000003"/>
    <n v="156.12959360889201"/>
    <n v="0.13094824591872181"/>
    <n v="3.0024921847863846"/>
    <m/>
    <m/>
    <m/>
    <m/>
    <m/>
    <m/>
    <m/>
    <m/>
    <m/>
    <m/>
    <m/>
    <m/>
    <m/>
  </r>
  <r>
    <x v="0"/>
    <x v="0"/>
    <n v="124"/>
    <n v="4"/>
    <n v="5"/>
    <x v="1"/>
    <n v="73"/>
    <n v="155.31914893617022"/>
    <n v="12"/>
    <n v="12"/>
    <n v="13"/>
    <x v="0"/>
    <n v="1057"/>
    <n v="14.479452054794521"/>
    <n v="289.8"/>
    <n v="41.6"/>
    <n v="151.72946859903379"/>
    <n v="0.14354727398205658"/>
    <n v="2.078485871219641"/>
    <m/>
    <m/>
    <m/>
    <m/>
    <m/>
    <m/>
    <m/>
    <m/>
    <m/>
    <m/>
    <m/>
    <m/>
    <m/>
  </r>
  <r>
    <x v="1"/>
    <x v="1"/>
    <n v="1"/>
    <n v="1"/>
    <n v="2"/>
    <x v="4"/>
    <n v="29"/>
    <n v="61.702127659574472"/>
    <n v="14"/>
    <n v="15"/>
    <n v="15"/>
    <x v="7"/>
    <n v="796.7"/>
    <n v="27.5"/>
    <n v="294.5"/>
    <n v="42.7"/>
    <n v="115.51473679999999"/>
    <n v="0.14000000000000001"/>
    <n v="3.98"/>
    <m/>
    <m/>
    <m/>
    <m/>
    <m/>
    <m/>
    <m/>
    <m/>
    <m/>
    <m/>
    <m/>
    <m/>
    <m/>
  </r>
  <r>
    <x v="1"/>
    <x v="1"/>
    <n v="1"/>
    <n v="1"/>
    <n v="2"/>
    <x v="4"/>
    <n v="52"/>
    <n v="110.63829787234043"/>
    <n v="14"/>
    <n v="12"/>
    <n v="13"/>
    <x v="5"/>
    <n v="1292.3"/>
    <n v="24.9"/>
    <n v="306.3"/>
    <n v="40.700000000000003"/>
    <n v="171.71599739999999"/>
    <n v="0.13"/>
    <n v="3.3"/>
    <m/>
    <m/>
    <m/>
    <m/>
    <m/>
    <m/>
    <m/>
    <m/>
    <m/>
    <m/>
    <m/>
    <m/>
    <m/>
  </r>
  <r>
    <x v="1"/>
    <x v="1"/>
    <n v="1"/>
    <n v="1"/>
    <n v="2"/>
    <x v="4"/>
    <n v="71"/>
    <n v="151.06382978723406"/>
    <n v="14"/>
    <n v="15"/>
    <n v="13"/>
    <x v="6"/>
    <n v="1524.9"/>
    <n v="21.5"/>
    <n v="289.8"/>
    <n v="50.5"/>
    <n v="265.72619049999997"/>
    <n v="0.17"/>
    <n v="3.74"/>
    <m/>
    <m/>
    <m/>
    <m/>
    <m/>
    <m/>
    <m/>
    <m/>
    <m/>
    <m/>
    <m/>
    <m/>
    <m/>
  </r>
  <r>
    <x v="1"/>
    <x v="1"/>
    <n v="2"/>
    <n v="2"/>
    <n v="5"/>
    <x v="1"/>
    <n v="71"/>
    <n v="151.06382978723406"/>
    <n v="14"/>
    <n v="14"/>
    <n v="15"/>
    <x v="6"/>
    <n v="1774.5"/>
    <n v="25"/>
    <n v="309.5"/>
    <n v="49.1"/>
    <n v="281.51195480000001"/>
    <n v="0.16"/>
    <n v="3.96"/>
    <m/>
    <m/>
    <m/>
    <m/>
    <m/>
    <m/>
    <m/>
    <m/>
    <m/>
    <m/>
    <m/>
    <m/>
    <m/>
  </r>
  <r>
    <x v="1"/>
    <x v="1"/>
    <n v="2"/>
    <n v="2"/>
    <n v="5"/>
    <x v="1"/>
    <n v="74"/>
    <n v="157.44680851063831"/>
    <n v="15"/>
    <n v="14"/>
    <n v="15"/>
    <x v="7"/>
    <n v="1754.7"/>
    <n v="23.7"/>
    <n v="322.60000000000002"/>
    <n v="43.4"/>
    <n v="236.06317419999999"/>
    <n v="0.13"/>
    <n v="3.19"/>
    <m/>
    <m/>
    <m/>
    <m/>
    <m/>
    <m/>
    <m/>
    <m/>
    <m/>
    <m/>
    <m/>
    <m/>
    <m/>
  </r>
  <r>
    <x v="1"/>
    <x v="1"/>
    <n v="2"/>
    <n v="2"/>
    <n v="5"/>
    <x v="1"/>
    <n v="61"/>
    <n v="129.78723404255319"/>
    <n v="15"/>
    <n v="14"/>
    <n v="13"/>
    <x v="6"/>
    <n v="1815"/>
    <n v="29.8"/>
    <n v="311.39999999999998"/>
    <n v="41.3"/>
    <n v="240.7177264"/>
    <n v="0.13"/>
    <n v="3.95"/>
    <m/>
    <m/>
    <m/>
    <m/>
    <m/>
    <m/>
    <m/>
    <m/>
    <m/>
    <m/>
    <m/>
    <m/>
    <m/>
  </r>
  <r>
    <x v="1"/>
    <x v="1"/>
    <n v="3"/>
    <n v="1"/>
    <n v="2"/>
    <x v="4"/>
    <n v="60"/>
    <n v="127.65957446808511"/>
    <n v="13"/>
    <n v="15"/>
    <n v="14"/>
    <x v="6"/>
    <n v="1435.9"/>
    <n v="23.9"/>
    <n v="300.60000000000002"/>
    <n v="45.9"/>
    <n v="219.25419160000001"/>
    <n v="0.15"/>
    <n v="3.65"/>
    <m/>
    <m/>
    <m/>
    <m/>
    <m/>
    <m/>
    <m/>
    <m/>
    <m/>
    <m/>
    <m/>
    <m/>
    <m/>
  </r>
  <r>
    <x v="1"/>
    <x v="1"/>
    <n v="3"/>
    <n v="1"/>
    <n v="2"/>
    <x v="4"/>
    <n v="67"/>
    <n v="142.55319148936172"/>
    <n v="13"/>
    <n v="15"/>
    <n v="14"/>
    <x v="6"/>
    <n v="1652.3"/>
    <n v="24.7"/>
    <n v="314.5"/>
    <n v="41.3"/>
    <n v="216.97930049999999"/>
    <n v="0.13"/>
    <n v="3.24"/>
    <m/>
    <m/>
    <m/>
    <m/>
    <m/>
    <m/>
    <m/>
    <m/>
    <m/>
    <m/>
    <m/>
    <m/>
    <m/>
  </r>
  <r>
    <x v="1"/>
    <x v="1"/>
    <n v="3"/>
    <n v="1"/>
    <n v="2"/>
    <x v="4"/>
    <n v="59"/>
    <n v="125.53191489361703"/>
    <n v="13"/>
    <n v="14"/>
    <n v="16"/>
    <x v="6"/>
    <n v="1474.6"/>
    <n v="25"/>
    <n v="310.7"/>
    <n v="41.2"/>
    <n v="195.5375603"/>
    <n v="0.13"/>
    <n v="3.31"/>
    <m/>
    <m/>
    <m/>
    <m/>
    <m/>
    <m/>
    <m/>
    <m/>
    <m/>
    <m/>
    <m/>
    <m/>
    <m/>
  </r>
  <r>
    <x v="1"/>
    <x v="1"/>
    <n v="4"/>
    <n v="2"/>
    <n v="5"/>
    <x v="1"/>
    <n v="67"/>
    <n v="142.55319148936172"/>
    <n v="14"/>
    <n v="15"/>
    <n v="14"/>
    <x v="6"/>
    <n v="1647.2"/>
    <n v="24.6"/>
    <n v="296.39999999999998"/>
    <n v="40.299999999999997"/>
    <n v="223.96140349999999"/>
    <n v="0.14000000000000001"/>
    <n v="3.34"/>
    <m/>
    <m/>
    <m/>
    <m/>
    <m/>
    <m/>
    <m/>
    <m/>
    <m/>
    <m/>
    <m/>
    <m/>
    <m/>
  </r>
  <r>
    <x v="1"/>
    <x v="1"/>
    <n v="4"/>
    <n v="2"/>
    <n v="5"/>
    <x v="1"/>
    <n v="29"/>
    <n v="61.702127659574472"/>
    <n v="15"/>
    <n v="15"/>
    <n v="15"/>
    <x v="7"/>
    <n v="830"/>
    <n v="28.6"/>
    <n v="290.3"/>
    <n v="44.2"/>
    <n v="126.3727179"/>
    <n v="0.15"/>
    <n v="4.3600000000000003"/>
    <m/>
    <m/>
    <m/>
    <m/>
    <m/>
    <m/>
    <m/>
    <m/>
    <m/>
    <m/>
    <m/>
    <m/>
    <m/>
  </r>
  <r>
    <x v="1"/>
    <x v="1"/>
    <n v="4"/>
    <n v="2"/>
    <n v="5"/>
    <x v="1"/>
    <n v="56"/>
    <n v="119.14893617021278"/>
    <n v="14"/>
    <n v="15"/>
    <n v="15"/>
    <x v="7"/>
    <n v="1424"/>
    <n v="25.4"/>
    <n v="316"/>
    <n v="47.6"/>
    <n v="214.5012658"/>
    <n v="0.15"/>
    <n v="3.83"/>
    <m/>
    <m/>
    <m/>
    <m/>
    <m/>
    <m/>
    <m/>
    <m/>
    <m/>
    <m/>
    <m/>
    <m/>
    <m/>
  </r>
  <r>
    <x v="1"/>
    <x v="1"/>
    <n v="5"/>
    <n v="1"/>
    <n v="2"/>
    <x v="4"/>
    <n v="30"/>
    <n v="63.829787234042556"/>
    <n v="15"/>
    <n v="15"/>
    <n v="14"/>
    <x v="7"/>
    <n v="911.2"/>
    <n v="30.4"/>
    <n v="312.5"/>
    <n v="48.7"/>
    <n v="142.001408"/>
    <n v="0.16"/>
    <n v="4.7300000000000004"/>
    <m/>
    <m/>
    <m/>
    <m/>
    <m/>
    <m/>
    <m/>
    <m/>
    <m/>
    <m/>
    <m/>
    <m/>
    <m/>
  </r>
  <r>
    <x v="1"/>
    <x v="1"/>
    <n v="5"/>
    <n v="1"/>
    <n v="2"/>
    <x v="4"/>
    <n v="56"/>
    <n v="119.14893617021278"/>
    <n v="14"/>
    <n v="15"/>
    <n v="14"/>
    <x v="6"/>
    <n v="1036.5999999999999"/>
    <n v="18.5"/>
    <n v="313.10000000000002"/>
    <n v="50.6"/>
    <n v="167.5246247"/>
    <n v="0.16"/>
    <n v="2.99"/>
    <m/>
    <m/>
    <m/>
    <m/>
    <m/>
    <m/>
    <m/>
    <m/>
    <m/>
    <m/>
    <m/>
    <m/>
    <m/>
  </r>
  <r>
    <x v="1"/>
    <x v="1"/>
    <n v="5"/>
    <n v="1"/>
    <n v="2"/>
    <x v="4"/>
    <n v="70"/>
    <n v="148.93617021276597"/>
    <n v="12"/>
    <n v="13"/>
    <n v="15"/>
    <x v="5"/>
    <n v="1591.2"/>
    <n v="22.7"/>
    <n v="292.39999999999998"/>
    <n v="47.2"/>
    <n v="256.85581400000001"/>
    <n v="0.16"/>
    <n v="3.67"/>
    <m/>
    <m/>
    <m/>
    <m/>
    <m/>
    <m/>
    <m/>
    <m/>
    <m/>
    <m/>
    <m/>
    <m/>
    <m/>
  </r>
  <r>
    <x v="1"/>
    <x v="1"/>
    <n v="6"/>
    <n v="2"/>
    <n v="5"/>
    <x v="1"/>
    <n v="43"/>
    <n v="91.489361702127667"/>
    <n v="15"/>
    <n v="15"/>
    <n v="14"/>
    <x v="7"/>
    <n v="1068.8"/>
    <n v="24.9"/>
    <n v="297.60000000000002"/>
    <n v="37.4"/>
    <n v="134.31827960000001"/>
    <n v="0.13"/>
    <n v="3.12"/>
    <m/>
    <m/>
    <m/>
    <m/>
    <m/>
    <m/>
    <m/>
    <m/>
    <m/>
    <m/>
    <m/>
    <m/>
    <m/>
  </r>
  <r>
    <x v="1"/>
    <x v="1"/>
    <n v="6"/>
    <n v="2"/>
    <n v="5"/>
    <x v="1"/>
    <n v="36"/>
    <n v="76.59574468085107"/>
    <n v="14"/>
    <n v="14"/>
    <n v="11"/>
    <x v="5"/>
    <n v="874.4"/>
    <n v="24.3"/>
    <n v="306.39999999999998"/>
    <n v="35.9"/>
    <n v="102.4509138"/>
    <n v="0.12"/>
    <n v="2.85"/>
    <m/>
    <m/>
    <m/>
    <m/>
    <m/>
    <m/>
    <m/>
    <m/>
    <m/>
    <m/>
    <m/>
    <m/>
    <m/>
  </r>
  <r>
    <x v="1"/>
    <x v="1"/>
    <n v="6"/>
    <n v="2"/>
    <n v="5"/>
    <x v="1"/>
    <n v="54"/>
    <n v="114.8936170212766"/>
    <n v="14"/>
    <n v="15"/>
    <n v="14"/>
    <x v="6"/>
    <n v="1424.4"/>
    <n v="26.4"/>
    <n v="299.8"/>
    <n v="43.5"/>
    <n v="206.6757839"/>
    <n v="0.15"/>
    <n v="3.83"/>
    <m/>
    <m/>
    <m/>
    <m/>
    <m/>
    <m/>
    <m/>
    <m/>
    <m/>
    <m/>
    <m/>
    <m/>
    <m/>
  </r>
  <r>
    <x v="2"/>
    <x v="0"/>
    <n v="101"/>
    <n v="1"/>
    <n v="4"/>
    <x v="0"/>
    <n v="63"/>
    <n v="134.04255319148936"/>
    <n v="14"/>
    <n v="13"/>
    <n v="13"/>
    <x v="1"/>
    <n v="1725.1"/>
    <n v="27.382539682539679"/>
    <n v="295.7"/>
    <n v="57.9"/>
    <n v="337.78589786946225"/>
    <n v="0.19580656070341562"/>
    <n v="5.3616809185628931"/>
    <n v="3"/>
    <n v="3"/>
    <n v="2"/>
    <n v="2.6666666666666665"/>
    <n v="9"/>
    <n v="13"/>
    <n v="8"/>
    <n v="10"/>
    <n v="43"/>
    <n v="27.2"/>
    <n v="7.6"/>
    <n v="74.400000000000006"/>
    <n v="12.7"/>
  </r>
  <r>
    <x v="2"/>
    <x v="0"/>
    <n v="102"/>
    <n v="1"/>
    <n v="5"/>
    <x v="1"/>
    <n v="62"/>
    <n v="131.91489361702128"/>
    <n v="12"/>
    <n v="15"/>
    <n v="15"/>
    <x v="6"/>
    <n v="1774.6"/>
    <n v="28.622580645161289"/>
    <n v="297.39999999999998"/>
    <n v="56.8"/>
    <n v="338.92831203765974"/>
    <n v="0.19098856758574312"/>
    <n v="5.4665856780267701"/>
    <n v="4"/>
    <n v="2"/>
    <n v="4"/>
    <n v="3.3333333333333335"/>
    <n v="9"/>
    <n v="9"/>
    <n v="7"/>
    <n v="8.3333333333333339"/>
    <n v="48"/>
    <n v="27.1"/>
    <n v="6.3"/>
    <n v="83.1"/>
    <n v="13.5"/>
  </r>
  <r>
    <x v="2"/>
    <x v="0"/>
    <n v="103"/>
    <n v="1"/>
    <n v="1"/>
    <x v="2"/>
    <n v="44"/>
    <n v="93.61702127659575"/>
    <n v="15"/>
    <n v="18"/>
    <n v="17"/>
    <x v="8"/>
    <n v="2669.4"/>
    <n v="60.668181818181822"/>
    <n v="286.7"/>
    <n v="42.1"/>
    <n v="391.98374607603768"/>
    <n v="0.14684339030345309"/>
    <n v="8.9087215017281292"/>
    <n v="6"/>
    <n v="8"/>
    <n v="6"/>
    <n v="6.666666666666667"/>
    <n v="10"/>
    <n v="14"/>
    <n v="12"/>
    <n v="12"/>
    <n v="133"/>
    <n v="55.3"/>
    <n v="12.1"/>
    <n v="191.4"/>
    <n v="28"/>
  </r>
  <r>
    <x v="2"/>
    <x v="0"/>
    <n v="104"/>
    <n v="1"/>
    <n v="6"/>
    <x v="3"/>
    <n v="51"/>
    <n v="108.51063829787235"/>
    <n v="14"/>
    <n v="13"/>
    <n v="13"/>
    <x v="1"/>
    <n v="1908.2"/>
    <n v="37.415686274509802"/>
    <n v="316.2"/>
    <n v="63.9"/>
    <n v="385.62296015180266"/>
    <n v="0.20208728652751423"/>
    <n v="7.5612345127804446"/>
    <n v="4"/>
    <n v="4"/>
    <n v="2"/>
    <n v="3.3333333333333335"/>
    <n v="10"/>
    <n v="12"/>
    <n v="11"/>
    <n v="11"/>
    <n v="56"/>
    <n v="29.8"/>
    <n v="7.4"/>
    <n v="77.3"/>
    <n v="15.1"/>
  </r>
  <r>
    <x v="2"/>
    <x v="0"/>
    <n v="105"/>
    <n v="1"/>
    <n v="2"/>
    <x v="4"/>
    <n v="50"/>
    <n v="106.38297872340426"/>
    <n v="14"/>
    <n v="14"/>
    <n v="13"/>
    <x v="9"/>
    <n v="2613.6999999999998"/>
    <n v="52.273999999999994"/>
    <n v="299.39999999999998"/>
    <n v="54.4"/>
    <n v="474.90073480293921"/>
    <n v="0.18169672678690715"/>
    <n v="9.4980146960587835"/>
    <n v="3"/>
    <n v="4"/>
    <n v="3"/>
    <n v="3.3333333333333335"/>
    <n v="9"/>
    <n v="8"/>
    <n v="8"/>
    <n v="8.3333333333333339"/>
    <n v="77"/>
    <n v="33.700000000000003"/>
    <n v="7.3"/>
    <n v="108.5"/>
    <n v="18.3"/>
  </r>
  <r>
    <x v="2"/>
    <x v="0"/>
    <n v="106"/>
    <n v="1"/>
    <n v="3"/>
    <x v="5"/>
    <n v="58"/>
    <n v="123.40425531914894"/>
    <n v="13"/>
    <n v="13"/>
    <n v="13"/>
    <x v="5"/>
    <n v="1847"/>
    <n v="31.844827586206897"/>
    <n v="323.2"/>
    <n v="63.1"/>
    <n v="360.59931930693068"/>
    <n v="0.19523514851485149"/>
    <n v="6.217229643222943"/>
    <n v="3"/>
    <n v="2"/>
    <n v="2"/>
    <n v="2.3333333333333335"/>
    <n v="7"/>
    <n v="13"/>
    <n v="13"/>
    <n v="11"/>
    <n v="44"/>
    <n v="23.4"/>
    <n v="5.8"/>
    <n v="56.4"/>
    <n v="10.1"/>
  </r>
  <r>
    <x v="2"/>
    <x v="0"/>
    <n v="107"/>
    <n v="2"/>
    <n v="5"/>
    <x v="1"/>
    <n v="82"/>
    <n v="174.468085106383"/>
    <n v="13"/>
    <n v="14"/>
    <n v="14"/>
    <x v="9"/>
    <n v="1834.6"/>
    <n v="22.373170731707315"/>
    <n v="306.60000000000002"/>
    <n v="64.8"/>
    <n v="387.74324853228961"/>
    <n v="0.21135029354207435"/>
    <n v="4.7285762016132882"/>
    <n v="3"/>
    <n v="3"/>
    <n v="2"/>
    <n v="2.6666666666666665"/>
    <n v="11"/>
    <n v="13"/>
    <n v="12"/>
    <n v="12"/>
    <n v="39"/>
    <n v="21.6"/>
    <n v="5.9"/>
    <n v="51.9"/>
    <n v="10.199999999999999"/>
  </r>
  <r>
    <x v="2"/>
    <x v="0"/>
    <n v="108"/>
    <n v="2"/>
    <n v="3"/>
    <x v="5"/>
    <n v="57"/>
    <n v="121.27659574468086"/>
    <n v="14"/>
    <n v="16"/>
    <n v="15"/>
    <x v="7"/>
    <n v="2596.1999999999998"/>
    <n v="45.547368421052632"/>
    <n v="321"/>
    <n v="61"/>
    <n v="493.35887850467287"/>
    <n v="0.19003115264797507"/>
    <n v="8.6554189211346113"/>
    <n v="4"/>
    <n v="6"/>
    <n v="7"/>
    <n v="5.666666666666667"/>
    <n v="13"/>
    <n v="13"/>
    <n v="13"/>
    <n v="13"/>
    <n v="119"/>
    <n v="62.1"/>
    <n v="14.9"/>
    <n v="155.30000000000001"/>
    <n v="26.5"/>
  </r>
  <r>
    <x v="2"/>
    <x v="0"/>
    <n v="109"/>
    <n v="2"/>
    <n v="2"/>
    <x v="4"/>
    <n v="60"/>
    <n v="127.65957446808511"/>
    <n v="16"/>
    <n v="14"/>
    <n v="14"/>
    <x v="10"/>
    <n v="1983.8"/>
    <n v="33.063333333333333"/>
    <n v="315.10000000000002"/>
    <n v="59.7"/>
    <n v="375.85801332910182"/>
    <n v="0.18946366232941922"/>
    <n v="6.2643002221516975"/>
    <n v="4"/>
    <n v="2"/>
    <n v="4"/>
    <n v="3.3333333333333335"/>
    <n v="13"/>
    <n v="8"/>
    <n v="10"/>
    <n v="10.333333333333334"/>
    <n v="71"/>
    <n v="34.700000000000003"/>
    <n v="8.1999999999999993"/>
    <n v="92.8"/>
    <n v="16.3"/>
  </r>
  <r>
    <x v="2"/>
    <x v="0"/>
    <n v="110"/>
    <n v="2"/>
    <n v="1"/>
    <x v="2"/>
    <n v="52"/>
    <n v="110.63829787234043"/>
    <n v="13"/>
    <n v="15"/>
    <n v="16"/>
    <x v="10"/>
    <n v="2972.1"/>
    <n v="57.155769230769231"/>
    <n v="302.7"/>
    <n v="50.1"/>
    <n v="491.913478691774"/>
    <n v="0.16551040634291378"/>
    <n v="9.4598745902264234"/>
    <n v="6"/>
    <n v="2"/>
    <n v="8"/>
    <n v="5.333333333333333"/>
    <n v="9"/>
    <n v="9"/>
    <n v="11"/>
    <n v="9.6666666666666661"/>
    <n v="84"/>
    <n v="43.9"/>
    <n v="8.9"/>
    <n v="154.19999999999999"/>
    <n v="23.7"/>
  </r>
  <r>
    <x v="2"/>
    <x v="0"/>
    <n v="111"/>
    <n v="2"/>
    <n v="6"/>
    <x v="3"/>
    <n v="49"/>
    <n v="104.25531914893618"/>
    <n v="15"/>
    <n v="14"/>
    <n v="16"/>
    <x v="7"/>
    <n v="1903"/>
    <n v="38.836734693877553"/>
    <n v="303.60000000000002"/>
    <n v="73.900000000000006"/>
    <n v="463.213768115942"/>
    <n v="0.24341238471673254"/>
    <n v="9.4533422064477968"/>
    <n v="4"/>
    <n v="5"/>
    <n v="5"/>
    <n v="4.666666666666667"/>
    <n v="12"/>
    <n v="11"/>
    <n v="11"/>
    <n v="11.333333333333334"/>
    <n v="92"/>
    <n v="43.6"/>
    <n v="11.5"/>
    <n v="101.6"/>
    <n v="22"/>
  </r>
  <r>
    <x v="2"/>
    <x v="0"/>
    <n v="112"/>
    <n v="2"/>
    <n v="4"/>
    <x v="0"/>
    <n v="66"/>
    <n v="140.42553191489361"/>
    <n v="13"/>
    <n v="13"/>
    <n v="14"/>
    <x v="1"/>
    <n v="1782.3"/>
    <n v="27.004545454545454"/>
    <n v="287.7"/>
    <n v="56.2"/>
    <n v="348.1587069864442"/>
    <n v="0.19534237052485229"/>
    <n v="5.2751319240370336"/>
    <n v="3"/>
    <n v="3"/>
    <n v="4"/>
    <n v="3.3333333333333335"/>
    <n v="12"/>
    <n v="8"/>
    <n v="10"/>
    <n v="10"/>
    <n v="64"/>
    <n v="34.799999999999997"/>
    <n v="9.1"/>
    <n v="77.3"/>
    <n v="14.6"/>
  </r>
  <r>
    <x v="2"/>
    <x v="0"/>
    <n v="113"/>
    <n v="3"/>
    <n v="3"/>
    <x v="5"/>
    <n v="68"/>
    <n v="144.68085106382981"/>
    <n v="14"/>
    <n v="12"/>
    <n v="11"/>
    <x v="0"/>
    <n v="1654.4"/>
    <n v="24.329411764705885"/>
    <n v="294.3"/>
    <n v="62.1"/>
    <n v="349.09357798165138"/>
    <n v="0.21100917431192659"/>
    <n v="5.1337290879654613"/>
    <n v="2"/>
    <n v="5"/>
    <n v="1"/>
    <n v="2.6666666666666665"/>
    <n v="10"/>
    <n v="11"/>
    <n v="11"/>
    <n v="10.666666666666666"/>
    <n v="62"/>
    <n v="33"/>
    <n v="8.6"/>
    <n v="69"/>
    <n v="11.6"/>
  </r>
  <r>
    <x v="2"/>
    <x v="0"/>
    <n v="114"/>
    <n v="3"/>
    <n v="2"/>
    <x v="4"/>
    <n v="59"/>
    <n v="125.53191489361703"/>
    <n v="13"/>
    <n v="15"/>
    <n v="15"/>
    <x v="11"/>
    <n v="2356.6999999999998"/>
    <n v="39.944067796610163"/>
    <n v="300.89999999999998"/>
    <n v="64.5"/>
    <n v="505.17497507477572"/>
    <n v="0.21435692921236293"/>
    <n v="8.5622877131317914"/>
    <n v="2"/>
    <n v="5"/>
    <n v="4"/>
    <n v="3.6666666666666665"/>
    <n v="10"/>
    <n v="13"/>
    <n v="11"/>
    <n v="11.333333333333334"/>
    <n v="82"/>
    <n v="40.5"/>
    <n v="10.1"/>
    <n v="101.3"/>
    <n v="17.3"/>
  </r>
  <r>
    <x v="2"/>
    <x v="0"/>
    <n v="115"/>
    <n v="3"/>
    <n v="6"/>
    <x v="3"/>
    <n v="60"/>
    <n v="127.65957446808511"/>
    <n v="13"/>
    <n v="16"/>
    <n v="14"/>
    <x v="11"/>
    <n v="1766.5"/>
    <n v="29.441666666666666"/>
    <n v="311.60000000000002"/>
    <n v="71.900000000000006"/>
    <n v="407.61023748395382"/>
    <n v="0.23074454428754815"/>
    <n v="6.7935039580658971"/>
    <n v="4"/>
    <n v="5"/>
    <n v="4"/>
    <n v="4.333333333333333"/>
    <n v="14"/>
    <n v="14"/>
    <n v="11"/>
    <n v="13"/>
    <n v="69"/>
    <n v="32.799999999999997"/>
    <n v="8.1"/>
    <n v="87.4"/>
    <n v="18.5"/>
  </r>
  <r>
    <x v="2"/>
    <x v="0"/>
    <n v="116"/>
    <n v="3"/>
    <n v="1"/>
    <x v="2"/>
    <n v="44"/>
    <n v="93.61702127659575"/>
    <n v="14"/>
    <n v="14"/>
    <n v="15"/>
    <x v="11"/>
    <n v="2326.5"/>
    <n v="52.875"/>
    <n v="322.2"/>
    <n v="57.2"/>
    <n v="413.02234636871509"/>
    <n v="0.17752948479205463"/>
    <n v="9.3868715083798886"/>
    <n v="5"/>
    <n v="5"/>
    <n v="5"/>
    <n v="5"/>
    <n v="8"/>
    <n v="8"/>
    <n v="9"/>
    <n v="8.3333333333333339"/>
    <n v="103"/>
    <n v="51.6"/>
    <n v="12.2"/>
    <n v="128.9"/>
    <n v="21.2"/>
  </r>
  <r>
    <x v="2"/>
    <x v="0"/>
    <n v="117"/>
    <n v="3"/>
    <n v="5"/>
    <x v="1"/>
    <n v="54"/>
    <n v="114.8936170212766"/>
    <n v="14"/>
    <n v="13"/>
    <n v="15"/>
    <x v="6"/>
    <n v="1741.3"/>
    <n v="32.246296296296293"/>
    <n v="314.60000000000002"/>
    <n v="60"/>
    <n v="332.09790209790208"/>
    <n v="0.19071837253655435"/>
    <n v="6.1499611499611495"/>
    <n v="4"/>
    <n v="1"/>
    <n v="3"/>
    <n v="2.6666666666666665"/>
    <n v="11"/>
    <n v="9"/>
    <n v="10"/>
    <n v="10"/>
    <n v="55"/>
    <n v="28.4"/>
    <n v="7.3"/>
    <n v="73.8"/>
    <n v="13.2"/>
  </r>
  <r>
    <x v="2"/>
    <x v="0"/>
    <n v="118"/>
    <n v="3"/>
    <n v="4"/>
    <x v="0"/>
    <n v="52"/>
    <n v="110.63829787234043"/>
    <n v="16"/>
    <n v="15"/>
    <n v="14"/>
    <x v="7"/>
    <n v="1406"/>
    <n v="27.03846153846154"/>
    <n v="295.10000000000002"/>
    <n v="62.2"/>
    <n v="296.35106743476786"/>
    <n v="0.21077600813283631"/>
    <n v="5.6990589891301511"/>
    <n v="3"/>
    <n v="3"/>
    <n v="6"/>
    <n v="4"/>
    <n v="8"/>
    <n v="9"/>
    <n v="10"/>
    <n v="9"/>
    <n v="89"/>
    <n v="34.5"/>
    <n v="8.9"/>
    <n v="72.5"/>
    <n v="15.8"/>
  </r>
  <r>
    <x v="2"/>
    <x v="0"/>
    <n v="119"/>
    <n v="4"/>
    <n v="1"/>
    <x v="2"/>
    <n v="61"/>
    <n v="129.78723404255319"/>
    <n v="14"/>
    <n v="11"/>
    <n v="14"/>
    <x v="5"/>
    <n v="2363.6999999999998"/>
    <n v="38.749180327868849"/>
    <n v="319.39999999999998"/>
    <n v="55.3"/>
    <n v="409.24423919849716"/>
    <n v="0.17313713212273013"/>
    <n v="6.7089219540737242"/>
    <n v="4"/>
    <n v="1"/>
    <n v="4"/>
    <n v="3"/>
    <n v="9"/>
    <n v="7"/>
    <n v="10"/>
    <n v="8.6666666666666661"/>
    <n v="67"/>
    <n v="31.9"/>
    <n v="7.3"/>
    <n v="91"/>
    <n v="16.3"/>
  </r>
  <r>
    <x v="2"/>
    <x v="0"/>
    <n v="120"/>
    <n v="4"/>
    <n v="2"/>
    <x v="4"/>
    <n v="69"/>
    <n v="146.80851063829789"/>
    <n v="15"/>
    <n v="14"/>
    <n v="15"/>
    <x v="10"/>
    <n v="2487"/>
    <n v="36.043478260869563"/>
    <n v="295.3"/>
    <n v="52.4"/>
    <n v="441.30985438537078"/>
    <n v="0.1774466644090755"/>
    <n v="6.3957949910923304"/>
    <n v="3"/>
    <n v="3"/>
    <n v="4"/>
    <n v="3.3333333333333335"/>
    <n v="11"/>
    <n v="9"/>
    <n v="11"/>
    <n v="10.333333333333334"/>
    <n v="81"/>
    <n v="44.7"/>
    <n v="11"/>
    <n v="107.6"/>
    <n v="18.399999999999999"/>
  </r>
  <r>
    <x v="2"/>
    <x v="0"/>
    <n v="121"/>
    <n v="4"/>
    <n v="4"/>
    <x v="0"/>
    <n v="49"/>
    <n v="104.25531914893618"/>
    <n v="13"/>
    <n v="15"/>
    <n v="13"/>
    <x v="9"/>
    <n v="1636.8"/>
    <n v="33.40408163265306"/>
    <n v="319.10000000000002"/>
    <n v="62.9"/>
    <n v="322.64092760890003"/>
    <n v="0.19711689125665935"/>
    <n v="6.5845087267122455"/>
    <n v="3"/>
    <n v="4"/>
    <n v="3"/>
    <n v="3.3333333333333335"/>
    <n v="11"/>
    <n v="6"/>
    <n v="8"/>
    <n v="8.3333333333333339"/>
    <n v="59"/>
    <n v="27.9"/>
    <n v="7.3"/>
    <n v="70.7"/>
    <n v="12.6"/>
  </r>
  <r>
    <x v="2"/>
    <x v="0"/>
    <n v="122"/>
    <n v="4"/>
    <n v="3"/>
    <x v="5"/>
    <n v="48"/>
    <n v="102.1276595744681"/>
    <n v="13"/>
    <n v="13"/>
    <n v="13"/>
    <x v="5"/>
    <n v="1799.3"/>
    <n v="37.485416666666666"/>
    <n v="297.10000000000002"/>
    <n v="54.5"/>
    <n v="330.06344665095924"/>
    <n v="0.18343991921911812"/>
    <n v="6.8763218052283177"/>
    <n v="2"/>
    <n v="6"/>
    <n v="3"/>
    <n v="3.6666666666666665"/>
    <n v="8"/>
    <n v="12"/>
    <n v="7"/>
    <n v="9"/>
    <n v="71"/>
    <n v="30.7"/>
    <n v="7.3"/>
    <n v="96.4"/>
    <n v="17.5"/>
  </r>
  <r>
    <x v="2"/>
    <x v="0"/>
    <n v="123"/>
    <n v="4"/>
    <n v="6"/>
    <x v="3"/>
    <n v="41"/>
    <n v="87.2340425531915"/>
    <n v="14"/>
    <n v="15"/>
    <n v="14"/>
    <x v="11"/>
    <n v="1786"/>
    <n v="43.560975609756099"/>
    <n v="305.3"/>
    <n v="66.8"/>
    <n v="390.77890599410415"/>
    <n v="0.21880117916803143"/>
    <n v="9.5311928291244907"/>
    <n v="5"/>
    <n v="4"/>
    <n v="3"/>
    <n v="4"/>
    <n v="11"/>
    <n v="12"/>
    <n v="11"/>
    <n v="11.333333333333334"/>
    <n v="81"/>
    <n v="29.6"/>
    <n v="7.4"/>
    <n v="87.7"/>
    <n v="17.3"/>
  </r>
  <r>
    <x v="2"/>
    <x v="0"/>
    <n v="124"/>
    <n v="4"/>
    <n v="5"/>
    <x v="1"/>
    <n v="51"/>
    <n v="108.51063829787235"/>
    <n v="15"/>
    <n v="12"/>
    <n v="13"/>
    <x v="1"/>
    <n v="1181.8"/>
    <n v="23.172549019607843"/>
    <n v="316.5"/>
    <n v="61.4"/>
    <n v="229.26546603475512"/>
    <n v="0.19399684044233806"/>
    <n v="4.4954012947991204"/>
    <n v="3"/>
    <n v="4"/>
    <n v="3"/>
    <n v="3.3333333333333335"/>
    <n v="12"/>
    <n v="10"/>
    <n v="8"/>
    <n v="10"/>
    <n v="49"/>
    <n v="24.6"/>
    <n v="6.4"/>
    <n v="58.8"/>
    <n v="10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44581"/>
    <s v="Rainshelter"/>
    <n v="101"/>
    <n v="1"/>
    <n v="4"/>
    <x v="0"/>
    <n v="405.6"/>
    <n v="12.4"/>
    <n v="73.099999999999994"/>
    <n v="109.2"/>
    <m/>
    <n v="211.35483870967741"/>
    <n v="392.51612903225805"/>
  </r>
  <r>
    <n v="44581"/>
    <s v="Rainshelter"/>
    <n v="102"/>
    <n v="1"/>
    <n v="5"/>
    <x v="1"/>
    <n v="425.5"/>
    <n v="14.7"/>
    <n v="72.8"/>
    <n v="112.12"/>
    <m/>
    <n v="183.0530612244898"/>
    <n v="347.34693877551024"/>
  </r>
  <r>
    <n v="44581"/>
    <s v="Rainshelter"/>
    <n v="103"/>
    <n v="1"/>
    <n v="1"/>
    <x v="2"/>
    <n v="695.7"/>
    <n v="14.2"/>
    <n v="74.400000000000006"/>
    <n v="107.33"/>
    <m/>
    <n v="181.40281690140847"/>
    <n v="587.91549295774655"/>
  </r>
  <r>
    <n v="44581"/>
    <s v="Rainshelter"/>
    <n v="104"/>
    <n v="1"/>
    <n v="6"/>
    <x v="3"/>
    <n v="358.6"/>
    <n v="12.3"/>
    <n v="74.099999999999994"/>
    <n v="99.84"/>
    <m/>
    <n v="194.80975609756098"/>
    <n v="349.85365853658539"/>
  </r>
  <r>
    <n v="44581"/>
    <s v="Rainshelter"/>
    <n v="105"/>
    <n v="1"/>
    <n v="2"/>
    <x v="4"/>
    <n v="576.20000000000005"/>
    <n v="13.2"/>
    <n v="72"/>
    <n v="102.28"/>
    <m/>
    <n v="185.96363636363637"/>
    <n v="523.81818181818187"/>
  </r>
  <r>
    <n v="44581"/>
    <s v="Rainshelter"/>
    <n v="106"/>
    <n v="1"/>
    <n v="3"/>
    <x v="5"/>
    <n v="407.8"/>
    <n v="12.4"/>
    <n v="72.3"/>
    <n v="77.3"/>
    <m/>
    <n v="149.61290322580643"/>
    <n v="394.64516129032256"/>
  </r>
  <r>
    <n v="44581"/>
    <s v="Rainshelter"/>
    <n v="107"/>
    <n v="2"/>
    <n v="5"/>
    <x v="1"/>
    <n v="446.9"/>
    <n v="12.1"/>
    <n v="74.400000000000006"/>
    <n v="105.51"/>
    <m/>
    <n v="209.27603305785127"/>
    <n v="443.2066115702479"/>
  </r>
  <r>
    <n v="44581"/>
    <s v="Rainshelter"/>
    <n v="108"/>
    <n v="2"/>
    <n v="3"/>
    <x v="5"/>
    <n v="524.20000000000005"/>
    <n v="12.1"/>
    <n v="73.099999999999994"/>
    <n v="106.34"/>
    <m/>
    <n v="210.92231404958679"/>
    <n v="519.86776859504141"/>
  </r>
  <r>
    <n v="44581"/>
    <s v="Rainshelter"/>
    <n v="109"/>
    <n v="2"/>
    <n v="2"/>
    <x v="4"/>
    <n v="506.3"/>
    <n v="13.5"/>
    <n v="72.7"/>
    <n v="108.7"/>
    <m/>
    <n v="193.24444444444444"/>
    <n v="450.04444444444442"/>
  </r>
  <r>
    <n v="44581"/>
    <s v="Rainshelter"/>
    <n v="110"/>
    <n v="2"/>
    <n v="1"/>
    <x v="2"/>
    <n v="535.20000000000005"/>
    <n v="15"/>
    <n v="72.8"/>
    <n v="103.44"/>
    <m/>
    <n v="165.50400000000002"/>
    <n v="428.16000000000008"/>
  </r>
  <r>
    <n v="44581"/>
    <s v="Rainshelter"/>
    <n v="111"/>
    <n v="2"/>
    <n v="6"/>
    <x v="3"/>
    <n v="364.5"/>
    <n v="12.4"/>
    <n v="74.400000000000006"/>
    <n v="90.02"/>
    <m/>
    <n v="174.23225806451612"/>
    <n v="352.74193548387092"/>
  </r>
  <r>
    <n v="44581"/>
    <s v="Rainshelter"/>
    <n v="112"/>
    <n v="2"/>
    <n v="4"/>
    <x v="0"/>
    <n v="308.8"/>
    <n v="14.5"/>
    <n v="72.099999999999994"/>
    <n v="102.5"/>
    <m/>
    <n v="169.65517241379311"/>
    <n v="255.55862068965519"/>
  </r>
  <r>
    <n v="44581"/>
    <s v="Rainshelter"/>
    <n v="113"/>
    <n v="3"/>
    <n v="3"/>
    <x v="5"/>
    <n v="330.9"/>
    <n v="12.2"/>
    <n v="71.8"/>
    <n v="91.9"/>
    <m/>
    <n v="180.78688524590166"/>
    <n v="325.47540983606558"/>
  </r>
  <r>
    <n v="44581"/>
    <s v="Rainshelter"/>
    <n v="114"/>
    <n v="3"/>
    <n v="2"/>
    <x v="4"/>
    <n v="447"/>
    <n v="14.3"/>
    <n v="73.5"/>
    <n v="106.56"/>
    <m/>
    <n v="178.84195804195804"/>
    <n v="375.10489510489509"/>
  </r>
  <r>
    <n v="44581"/>
    <s v="Rainshelter"/>
    <n v="115"/>
    <n v="3"/>
    <n v="6"/>
    <x v="3"/>
    <n v="374.3"/>
    <n v="14.1"/>
    <n v="71.400000000000006"/>
    <n v="99.31"/>
    <m/>
    <n v="169.03829787234042"/>
    <n v="318.55319148936172"/>
  </r>
  <r>
    <n v="44581"/>
    <s v="Rainshelter"/>
    <n v="116"/>
    <n v="3"/>
    <n v="1"/>
    <x v="2"/>
    <n v="550.4"/>
    <n v="14.7"/>
    <n v="73.599999999999994"/>
    <n v="110.13"/>
    <m/>
    <n v="179.80408163265307"/>
    <n v="449.30612244897958"/>
  </r>
  <r>
    <n v="44581"/>
    <s v="Rainshelter"/>
    <n v="117"/>
    <n v="3"/>
    <n v="5"/>
    <x v="1"/>
    <n v="394.4"/>
    <n v="14.3"/>
    <n v="72.5"/>
    <n v="115.8"/>
    <m/>
    <n v="194.34965034965035"/>
    <n v="330.96503496503493"/>
  </r>
  <r>
    <n v="44581"/>
    <s v="Rainshelter"/>
    <n v="118"/>
    <n v="3"/>
    <n v="4"/>
    <x v="0"/>
    <n v="372.1"/>
    <n v="14.7"/>
    <n v="71.400000000000006"/>
    <n v="92.4"/>
    <m/>
    <n v="150.85714285714286"/>
    <n v="303.75510204081633"/>
  </r>
  <r>
    <n v="44581"/>
    <s v="Rainshelter"/>
    <n v="119"/>
    <n v="4"/>
    <n v="1"/>
    <x v="2"/>
    <n v="537.5"/>
    <n v="13.6"/>
    <n v="72.900000000000006"/>
    <n v="94.75"/>
    <m/>
    <n v="167.20588235294116"/>
    <n v="474.26470588235293"/>
  </r>
  <r>
    <n v="44581"/>
    <s v="Rainshelter"/>
    <n v="120"/>
    <n v="4"/>
    <n v="2"/>
    <x v="4"/>
    <n v="690.2"/>
    <n v="14.1"/>
    <n v="71.3"/>
    <n v="110.64"/>
    <m/>
    <n v="188.32340425531916"/>
    <n v="587.404255319149"/>
  </r>
  <r>
    <n v="44581"/>
    <s v="Rainshelter"/>
    <n v="121"/>
    <n v="4"/>
    <n v="4"/>
    <x v="0"/>
    <n v="432.3"/>
    <n v="13.5"/>
    <n v="72.2"/>
    <n v="103.6"/>
    <m/>
    <n v="184.17777777777775"/>
    <n v="384.26666666666665"/>
  </r>
  <r>
    <n v="44581"/>
    <s v="Rainshelter"/>
    <n v="122"/>
    <n v="4"/>
    <n v="3"/>
    <x v="5"/>
    <n v="462"/>
    <n v="12.5"/>
    <n v="73.7"/>
    <n v="102.19"/>
    <m/>
    <n v="196.20479999999998"/>
    <n v="443.52"/>
  </r>
  <r>
    <n v="44581"/>
    <s v="Rainshelter"/>
    <n v="123"/>
    <n v="4"/>
    <n v="6"/>
    <x v="3"/>
    <n v="377.8"/>
    <n v="12"/>
    <n v="73.3"/>
    <n v="96.55"/>
    <m/>
    <n v="193.1"/>
    <n v="377.8"/>
  </r>
  <r>
    <n v="44581"/>
    <s v="Rainshelter"/>
    <n v="124"/>
    <n v="4"/>
    <n v="5"/>
    <x v="1"/>
    <n v="377.1"/>
    <n v="13.1"/>
    <n v="72.8"/>
    <n v="91.84"/>
    <m/>
    <n v="168.25648854961833"/>
    <n v="345.435114503816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8">
  <r>
    <x v="0"/>
    <x v="0"/>
    <n v="101"/>
    <x v="0"/>
    <n v="4"/>
    <x v="0"/>
    <m/>
    <n v="50"/>
    <n v="106.38297872340426"/>
    <n v="12"/>
    <n v="12"/>
    <n v="13"/>
    <n v="12.333333333333334"/>
    <n v="855"/>
    <m/>
    <n v="17.100000000000001"/>
    <m/>
    <n v="284.39999999999998"/>
    <n v="45.6"/>
    <n v="137.08860759493672"/>
    <n v="0.16033755274261605"/>
    <n v="2.74177215189873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2"/>
    <x v="0"/>
    <n v="5"/>
    <x v="1"/>
    <m/>
    <n v="63"/>
    <n v="134.04255319148936"/>
    <n v="13"/>
    <n v="14"/>
    <n v="13"/>
    <n v="13.333333333333334"/>
    <n v="976.7"/>
    <m/>
    <n v="15.503174603174603"/>
    <m/>
    <n v="283.3"/>
    <n v="39.299999999999997"/>
    <n v="135.48997529121073"/>
    <n v="0.13872220261207199"/>
    <n v="2.1506345284319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3"/>
    <x v="0"/>
    <n v="1"/>
    <x v="2"/>
    <m/>
    <n v="59"/>
    <n v="125.53191489361703"/>
    <n v="11"/>
    <n v="14"/>
    <n v="12"/>
    <n v="12.333333333333334"/>
    <n v="1024"/>
    <m/>
    <n v="17.35593220338983"/>
    <m/>
    <n v="292.7"/>
    <n v="37.5"/>
    <n v="131.19234711308508"/>
    <n v="0.12811752647762215"/>
    <n v="2.2235991036116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4"/>
    <x v="0"/>
    <n v="6"/>
    <x v="3"/>
    <m/>
    <n v="64"/>
    <n v="136.17021276595744"/>
    <n v="13"/>
    <n v="13"/>
    <n v="12"/>
    <n v="12.666666666666666"/>
    <n v="1230"/>
    <m/>
    <n v="19.21875"/>
    <m/>
    <n v="289.2"/>
    <n v="44.1"/>
    <n v="187.56224066390044"/>
    <n v="0.15248962655601661"/>
    <n v="2.9306600103734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5"/>
    <x v="0"/>
    <n v="2"/>
    <x v="4"/>
    <m/>
    <n v="64"/>
    <n v="136.17021276595744"/>
    <n v="12"/>
    <n v="13"/>
    <n v="11"/>
    <n v="12"/>
    <n v="1210"/>
    <m/>
    <n v="18.90625"/>
    <m/>
    <n v="280.39999999999998"/>
    <n v="35.799999999999997"/>
    <n v="154.48644793152641"/>
    <n v="0.12767475035663339"/>
    <n v="2.41385074893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6"/>
    <x v="0"/>
    <n v="3"/>
    <x v="5"/>
    <m/>
    <n v="57"/>
    <n v="121.27659574468086"/>
    <n v="12"/>
    <n v="12"/>
    <n v="12"/>
    <n v="12"/>
    <n v="723.8"/>
    <m/>
    <n v="12.698245614035088"/>
    <m/>
    <n v="289.89999999999998"/>
    <n v="47.3"/>
    <n v="118.09499827526733"/>
    <n v="0.16315971024491205"/>
    <n v="2.0718420750046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7"/>
    <x v="1"/>
    <n v="5"/>
    <x v="1"/>
    <m/>
    <n v="50"/>
    <n v="106.38297872340426"/>
    <n v="13"/>
    <n v="14"/>
    <n v="13"/>
    <n v="13.333333333333334"/>
    <n v="906"/>
    <m/>
    <n v="18.12"/>
    <m/>
    <n v="286.10000000000002"/>
    <n v="37.9"/>
    <n v="120.01887451939879"/>
    <n v="0.13247116392869623"/>
    <n v="2.40037749038797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8"/>
    <x v="1"/>
    <n v="3"/>
    <x v="5"/>
    <m/>
    <n v="49"/>
    <n v="104.25531914893618"/>
    <n v="12"/>
    <n v="13"/>
    <n v="15"/>
    <n v="13.333333333333334"/>
    <n v="988"/>
    <m/>
    <n v="20.163265306122447"/>
    <m/>
    <n v="283.7"/>
    <n v="45.3"/>
    <n v="157.75960521677828"/>
    <n v="0.15967571378216425"/>
    <n v="3.21958377993425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09"/>
    <x v="1"/>
    <n v="2"/>
    <x v="4"/>
    <m/>
    <n v="59"/>
    <n v="125.53191489361703"/>
    <n v="12"/>
    <n v="12"/>
    <n v="12"/>
    <n v="12"/>
    <n v="1139"/>
    <m/>
    <n v="19.305084745762713"/>
    <m/>
    <n v="279.10000000000002"/>
    <n v="37.299999999999997"/>
    <n v="152.22035112862773"/>
    <n v="0.13364385524901468"/>
    <n v="2.58000595133267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0"/>
    <x v="1"/>
    <n v="1"/>
    <x v="2"/>
    <m/>
    <n v="50"/>
    <n v="106.38297872340426"/>
    <n v="12"/>
    <n v="13"/>
    <n v="13"/>
    <n v="12.666666666666666"/>
    <n v="1025.0999999999999"/>
    <m/>
    <n v="20.501999999999999"/>
    <m/>
    <n v="279"/>
    <n v="35.200000000000003"/>
    <n v="129.33161290322582"/>
    <n v="0.12616487455197134"/>
    <n v="2.5866322580645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1"/>
    <x v="1"/>
    <n v="6"/>
    <x v="3"/>
    <m/>
    <n v="45"/>
    <n v="95.744680851063833"/>
    <n v="13"/>
    <n v="12"/>
    <n v="12"/>
    <n v="12.333333333333334"/>
    <n v="860"/>
    <m/>
    <n v="19.111111111111111"/>
    <m/>
    <n v="284"/>
    <n v="37.799999999999997"/>
    <n v="114.46478873239435"/>
    <n v="0.13309859154929576"/>
    <n v="2.5436619718309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2"/>
    <x v="1"/>
    <n v="4"/>
    <x v="0"/>
    <m/>
    <n v="66"/>
    <n v="140.42553191489361"/>
    <n v="12"/>
    <n v="13"/>
    <n v="13"/>
    <n v="12.666666666666666"/>
    <n v="1103.5"/>
    <m/>
    <n v="16.719696969696969"/>
    <m/>
    <n v="285.5"/>
    <n v="47.1"/>
    <n v="182.04851138353766"/>
    <n v="0.1649737302977233"/>
    <n v="2.7583107785384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3"/>
    <x v="2"/>
    <n v="3"/>
    <x v="5"/>
    <m/>
    <n v="65"/>
    <n v="138.29787234042553"/>
    <n v="11"/>
    <n v="12"/>
    <n v="13"/>
    <n v="12"/>
    <n v="987"/>
    <m/>
    <n v="15.184615384615384"/>
    <m/>
    <n v="280.8"/>
    <n v="48"/>
    <n v="168.71794871794873"/>
    <n v="0.17094017094017094"/>
    <n v="2.59566074950690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4"/>
    <x v="2"/>
    <n v="2"/>
    <x v="4"/>
    <m/>
    <n v="66"/>
    <n v="140.42553191489361"/>
    <n v="14"/>
    <n v="12"/>
    <n v="12"/>
    <n v="12.666666666666666"/>
    <n v="1282"/>
    <m/>
    <n v="19.424242424242426"/>
    <m/>
    <n v="273.8"/>
    <n v="33"/>
    <n v="154.51424397370343"/>
    <n v="0.12052593133674214"/>
    <n v="2.34112490869247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5"/>
    <x v="2"/>
    <n v="6"/>
    <x v="3"/>
    <m/>
    <n v="70"/>
    <n v="148.93617021276597"/>
    <n v="13"/>
    <n v="10"/>
    <n v="13"/>
    <n v="12"/>
    <n v="1315"/>
    <m/>
    <n v="18.785714285714285"/>
    <m/>
    <n v="279"/>
    <n v="37.5"/>
    <n v="176.74731182795699"/>
    <n v="0.13440860215053763"/>
    <n v="2.5249615975422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6"/>
    <x v="2"/>
    <n v="1"/>
    <x v="2"/>
    <m/>
    <n v="68"/>
    <n v="144.68085106382981"/>
    <n v="12"/>
    <n v="13"/>
    <n v="13"/>
    <n v="12.666666666666666"/>
    <n v="1134"/>
    <m/>
    <n v="16.676470588235293"/>
    <m/>
    <n v="281"/>
    <n v="38.1"/>
    <n v="153.75587188612099"/>
    <n v="0.13558718861209965"/>
    <n v="2.26111576303119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7"/>
    <x v="2"/>
    <n v="5"/>
    <x v="1"/>
    <m/>
    <n v="63"/>
    <n v="134.04255319148936"/>
    <n v="13"/>
    <n v="13"/>
    <n v="12"/>
    <n v="12.666666666666666"/>
    <n v="1325.7"/>
    <m/>
    <n v="21.042857142857144"/>
    <m/>
    <n v="297.3"/>
    <n v="41.6"/>
    <n v="185.49989909182645"/>
    <n v="0.13992600067272115"/>
    <n v="2.94444284272740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8"/>
    <x v="2"/>
    <n v="4"/>
    <x v="0"/>
    <m/>
    <n v="68"/>
    <n v="144.68085106382981"/>
    <n v="12"/>
    <n v="11"/>
    <n v="12"/>
    <n v="11.666666666666666"/>
    <n v="962"/>
    <m/>
    <n v="14.147058823529411"/>
    <m/>
    <n v="283.3"/>
    <n v="47.4"/>
    <n v="160.95587716201905"/>
    <n v="0.16731380162372042"/>
    <n v="2.3669981935591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19"/>
    <x v="3"/>
    <n v="1"/>
    <x v="2"/>
    <m/>
    <n v="69"/>
    <n v="146.80851063829789"/>
    <n v="13"/>
    <n v="13"/>
    <n v="13"/>
    <n v="13"/>
    <n v="1358"/>
    <m/>
    <n v="19.681159420289855"/>
    <m/>
    <n v="283.2"/>
    <n v="39.6"/>
    <n v="189.8898305084746"/>
    <n v="0.13983050847457629"/>
    <n v="2.75202652910832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20"/>
    <x v="3"/>
    <n v="2"/>
    <x v="4"/>
    <m/>
    <n v="58"/>
    <n v="123.40425531914894"/>
    <n v="14"/>
    <n v="14"/>
    <n v="14"/>
    <n v="14"/>
    <n v="1388.1"/>
    <m/>
    <n v="23.932758620689654"/>
    <m/>
    <n v="284.5"/>
    <n v="36.4"/>
    <n v="177.59873462214409"/>
    <n v="0.12794376098418278"/>
    <n v="3.0620471486576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21"/>
    <x v="3"/>
    <n v="4"/>
    <x v="0"/>
    <m/>
    <n v="56"/>
    <n v="119.14893617021278"/>
    <n v="12"/>
    <n v="14"/>
    <n v="12"/>
    <n v="12.666666666666666"/>
    <n v="925"/>
    <m/>
    <n v="16.517857142857142"/>
    <m/>
    <n v="279.60000000000002"/>
    <n v="43.9"/>
    <n v="145.23426323319026"/>
    <n v="0.15701001430615164"/>
    <n v="2.59346898630696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22"/>
    <x v="3"/>
    <n v="3"/>
    <x v="5"/>
    <m/>
    <n v="38"/>
    <n v="80.851063829787236"/>
    <n v="12"/>
    <n v="11"/>
    <n v="12"/>
    <n v="11.666666666666666"/>
    <n v="730.2"/>
    <m/>
    <n v="19.215789473684211"/>
    <m/>
    <n v="283.3"/>
    <n v="47.4"/>
    <n v="122.17253794564066"/>
    <n v="0.16731380162372042"/>
    <n v="3.2150667880431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23"/>
    <x v="3"/>
    <n v="6"/>
    <x v="3"/>
    <m/>
    <n v="52"/>
    <n v="110.63829787234043"/>
    <n v="13"/>
    <n v="13"/>
    <n v="13"/>
    <n v="13"/>
    <n v="1192.3"/>
    <m/>
    <n v="22.928846153846152"/>
    <m/>
    <n v="287.89999999999998"/>
    <n v="37.700000000000003"/>
    <n v="156.12959360889201"/>
    <n v="0.13094824591872181"/>
    <n v="3.00249218478638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124"/>
    <x v="3"/>
    <n v="5"/>
    <x v="1"/>
    <m/>
    <n v="73"/>
    <n v="155.31914893617022"/>
    <n v="12"/>
    <n v="12"/>
    <n v="13"/>
    <n v="12.333333333333334"/>
    <n v="1057"/>
    <m/>
    <n v="14.479452054794521"/>
    <m/>
    <n v="289.8"/>
    <n v="41.6"/>
    <n v="151.72946859903379"/>
    <n v="0.14354727398205658"/>
    <n v="2.078485871219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"/>
    <x v="0"/>
    <n v="2"/>
    <x v="4"/>
    <m/>
    <n v="29"/>
    <n v="61.702127659574472"/>
    <n v="14"/>
    <n v="15"/>
    <n v="15"/>
    <n v="15"/>
    <n v="796.7"/>
    <m/>
    <n v="27.5"/>
    <m/>
    <n v="294.5"/>
    <n v="42.7"/>
    <n v="115.51473679999999"/>
    <n v="0.14000000000000001"/>
    <n v="3.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"/>
    <x v="0"/>
    <n v="2"/>
    <x v="4"/>
    <m/>
    <n v="52"/>
    <n v="110.63829787234043"/>
    <n v="14"/>
    <n v="12"/>
    <n v="13"/>
    <n v="13"/>
    <n v="1292.3"/>
    <m/>
    <n v="24.9"/>
    <m/>
    <n v="306.3"/>
    <n v="40.700000000000003"/>
    <n v="171.71599739999999"/>
    <n v="0.13"/>
    <n v="3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"/>
    <x v="0"/>
    <n v="2"/>
    <x v="4"/>
    <m/>
    <n v="71"/>
    <n v="151.06382978723406"/>
    <n v="14"/>
    <n v="15"/>
    <n v="13"/>
    <n v="14"/>
    <n v="1524.9"/>
    <m/>
    <n v="21.5"/>
    <m/>
    <n v="289.8"/>
    <n v="50.5"/>
    <n v="265.72619049999997"/>
    <n v="0.17"/>
    <n v="3.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"/>
    <x v="1"/>
    <n v="5"/>
    <x v="1"/>
    <m/>
    <n v="71"/>
    <n v="151.06382978723406"/>
    <n v="14"/>
    <n v="14"/>
    <n v="15"/>
    <n v="14"/>
    <n v="1774.5"/>
    <m/>
    <n v="25"/>
    <m/>
    <n v="309.5"/>
    <n v="49.1"/>
    <n v="281.51195480000001"/>
    <n v="0.16"/>
    <n v="3.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"/>
    <x v="1"/>
    <n v="5"/>
    <x v="1"/>
    <m/>
    <n v="74"/>
    <n v="157.44680851063831"/>
    <n v="15"/>
    <n v="14"/>
    <n v="15"/>
    <n v="15"/>
    <n v="1754.7"/>
    <m/>
    <n v="23.7"/>
    <m/>
    <n v="322.60000000000002"/>
    <n v="43.4"/>
    <n v="236.06317419999999"/>
    <n v="0.13"/>
    <n v="3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"/>
    <x v="1"/>
    <n v="5"/>
    <x v="1"/>
    <m/>
    <n v="61"/>
    <n v="129.78723404255319"/>
    <n v="15"/>
    <n v="14"/>
    <n v="13"/>
    <n v="14"/>
    <n v="1815"/>
    <m/>
    <n v="29.8"/>
    <m/>
    <n v="311.39999999999998"/>
    <n v="41.3"/>
    <n v="240.7177264"/>
    <n v="0.13"/>
    <n v="3.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3"/>
    <x v="0"/>
    <n v="2"/>
    <x v="4"/>
    <m/>
    <n v="60"/>
    <n v="127.65957446808511"/>
    <n v="13"/>
    <n v="15"/>
    <n v="14"/>
    <n v="14"/>
    <n v="1435.9"/>
    <m/>
    <n v="23.9"/>
    <m/>
    <n v="300.60000000000002"/>
    <n v="45.9"/>
    <n v="219.25419160000001"/>
    <n v="0.15"/>
    <n v="3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3"/>
    <x v="0"/>
    <n v="2"/>
    <x v="4"/>
    <m/>
    <n v="67"/>
    <n v="142.55319148936172"/>
    <n v="13"/>
    <n v="15"/>
    <n v="14"/>
    <n v="14"/>
    <n v="1652.3"/>
    <m/>
    <n v="24.7"/>
    <m/>
    <n v="314.5"/>
    <n v="41.3"/>
    <n v="216.97930049999999"/>
    <n v="0.13"/>
    <n v="3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3"/>
    <x v="0"/>
    <n v="2"/>
    <x v="4"/>
    <m/>
    <n v="59"/>
    <n v="125.53191489361703"/>
    <n v="13"/>
    <n v="14"/>
    <n v="16"/>
    <n v="14"/>
    <n v="1474.6"/>
    <m/>
    <n v="25"/>
    <m/>
    <n v="310.7"/>
    <n v="41.2"/>
    <n v="195.5375603"/>
    <n v="0.13"/>
    <n v="3.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4"/>
    <x v="1"/>
    <n v="5"/>
    <x v="1"/>
    <m/>
    <n v="67"/>
    <n v="142.55319148936172"/>
    <n v="14"/>
    <n v="15"/>
    <n v="14"/>
    <n v="14"/>
    <n v="1647.2"/>
    <m/>
    <n v="24.6"/>
    <m/>
    <n v="296.39999999999998"/>
    <n v="40.299999999999997"/>
    <n v="223.96140349999999"/>
    <n v="0.14000000000000001"/>
    <n v="3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4"/>
    <x v="1"/>
    <n v="5"/>
    <x v="1"/>
    <m/>
    <n v="29"/>
    <n v="61.702127659574472"/>
    <n v="15"/>
    <n v="15"/>
    <n v="15"/>
    <n v="15"/>
    <n v="830"/>
    <m/>
    <n v="28.6"/>
    <m/>
    <n v="290.3"/>
    <n v="44.2"/>
    <n v="126.3727179"/>
    <n v="0.15"/>
    <n v="4.3600000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4"/>
    <x v="1"/>
    <n v="5"/>
    <x v="1"/>
    <m/>
    <n v="56"/>
    <n v="119.14893617021278"/>
    <n v="14"/>
    <n v="15"/>
    <n v="15"/>
    <n v="15"/>
    <n v="1424"/>
    <m/>
    <n v="25.4"/>
    <m/>
    <n v="316"/>
    <n v="47.6"/>
    <n v="214.5012658"/>
    <n v="0.15"/>
    <n v="3.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5"/>
    <x v="0"/>
    <n v="2"/>
    <x v="4"/>
    <m/>
    <n v="30"/>
    <n v="63.829787234042556"/>
    <n v="15"/>
    <n v="15"/>
    <n v="14"/>
    <n v="15"/>
    <n v="911.2"/>
    <m/>
    <n v="30.4"/>
    <m/>
    <n v="312.5"/>
    <n v="48.7"/>
    <n v="142.001408"/>
    <n v="0.16"/>
    <n v="4.73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5"/>
    <x v="0"/>
    <n v="2"/>
    <x v="4"/>
    <m/>
    <n v="56"/>
    <n v="119.14893617021278"/>
    <n v="14"/>
    <n v="15"/>
    <n v="14"/>
    <n v="14"/>
    <n v="1036.5999999999999"/>
    <m/>
    <n v="18.5"/>
    <m/>
    <n v="313.10000000000002"/>
    <n v="50.6"/>
    <n v="167.5246247"/>
    <n v="0.16"/>
    <n v="2.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5"/>
    <x v="0"/>
    <n v="2"/>
    <x v="4"/>
    <m/>
    <n v="70"/>
    <n v="148.93617021276597"/>
    <n v="12"/>
    <n v="13"/>
    <n v="15"/>
    <n v="13"/>
    <n v="1591.2"/>
    <m/>
    <n v="22.7"/>
    <m/>
    <n v="292.39999999999998"/>
    <n v="47.2"/>
    <n v="256.85581400000001"/>
    <n v="0.16"/>
    <n v="3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6"/>
    <x v="1"/>
    <n v="5"/>
    <x v="1"/>
    <m/>
    <n v="43"/>
    <n v="91.489361702127667"/>
    <n v="15"/>
    <n v="15"/>
    <n v="14"/>
    <n v="15"/>
    <n v="1068.8"/>
    <m/>
    <n v="24.9"/>
    <m/>
    <n v="297.60000000000002"/>
    <n v="37.4"/>
    <n v="134.31827960000001"/>
    <n v="0.13"/>
    <n v="3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6"/>
    <x v="1"/>
    <n v="5"/>
    <x v="1"/>
    <m/>
    <n v="36"/>
    <n v="76.59574468085107"/>
    <n v="14"/>
    <n v="14"/>
    <n v="11"/>
    <n v="13"/>
    <n v="874.4"/>
    <m/>
    <n v="24.3"/>
    <m/>
    <n v="306.39999999999998"/>
    <n v="35.9"/>
    <n v="102.4509138"/>
    <n v="0.12"/>
    <n v="2.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6"/>
    <x v="1"/>
    <n v="5"/>
    <x v="1"/>
    <m/>
    <n v="54"/>
    <n v="114.8936170212766"/>
    <n v="14"/>
    <n v="15"/>
    <n v="14"/>
    <n v="14"/>
    <n v="1424.4"/>
    <m/>
    <n v="26.4"/>
    <m/>
    <n v="299.8"/>
    <n v="43.5"/>
    <n v="206.6757839"/>
    <n v="0.15"/>
    <n v="3.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1"/>
    <x v="0"/>
    <n v="4"/>
    <x v="0"/>
    <m/>
    <n v="63"/>
    <n v="134.04255319148936"/>
    <n v="14"/>
    <n v="13"/>
    <n v="13"/>
    <n v="13.333333333333334"/>
    <n v="1725.1"/>
    <m/>
    <n v="27.382539682539679"/>
    <m/>
    <n v="295.7"/>
    <n v="57.9"/>
    <n v="337.78589786946225"/>
    <n v="0.19580656070341562"/>
    <n v="5.3616809185628931"/>
    <m/>
    <m/>
    <n v="3"/>
    <n v="3"/>
    <n v="2"/>
    <n v="2.6666666666666665"/>
    <n v="9"/>
    <n v="13"/>
    <n v="8"/>
    <n v="10"/>
    <n v="43"/>
    <n v="27.2"/>
    <m/>
    <m/>
    <m/>
    <n v="7.6"/>
    <m/>
    <m/>
    <n v="74.400000000000006"/>
    <n v="12.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2"/>
    <x v="0"/>
    <n v="5"/>
    <x v="1"/>
    <m/>
    <n v="62"/>
    <n v="131.91489361702128"/>
    <n v="12"/>
    <n v="15"/>
    <n v="15"/>
    <n v="14"/>
    <n v="1774.6"/>
    <m/>
    <n v="28.622580645161289"/>
    <m/>
    <n v="297.39999999999998"/>
    <n v="56.8"/>
    <n v="338.92831203765974"/>
    <n v="0.19098856758574312"/>
    <n v="5.4665856780267701"/>
    <m/>
    <m/>
    <n v="4"/>
    <n v="2"/>
    <n v="4"/>
    <n v="3.3333333333333335"/>
    <n v="9"/>
    <n v="9"/>
    <n v="7"/>
    <n v="8.3333333333333339"/>
    <n v="48"/>
    <n v="27.1"/>
    <m/>
    <m/>
    <m/>
    <n v="6.3"/>
    <m/>
    <m/>
    <n v="83.1"/>
    <n v="13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3"/>
    <x v="0"/>
    <n v="1"/>
    <x v="2"/>
    <m/>
    <n v="44"/>
    <n v="93.61702127659575"/>
    <n v="15"/>
    <n v="18"/>
    <n v="17"/>
    <n v="16.666666666666668"/>
    <n v="2669.4"/>
    <m/>
    <n v="60.668181818181822"/>
    <m/>
    <n v="286.7"/>
    <n v="42.1"/>
    <n v="391.98374607603768"/>
    <n v="0.14684339030345309"/>
    <n v="8.9087215017281292"/>
    <m/>
    <m/>
    <n v="6"/>
    <n v="8"/>
    <n v="6"/>
    <n v="6.666666666666667"/>
    <n v="10"/>
    <n v="14"/>
    <n v="12"/>
    <n v="12"/>
    <n v="133"/>
    <n v="55.3"/>
    <m/>
    <m/>
    <m/>
    <n v="12.1"/>
    <m/>
    <m/>
    <n v="191.4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4"/>
    <x v="0"/>
    <n v="6"/>
    <x v="3"/>
    <m/>
    <n v="51"/>
    <n v="108.51063829787235"/>
    <n v="14"/>
    <n v="13"/>
    <n v="13"/>
    <n v="13.333333333333334"/>
    <n v="1908.2"/>
    <m/>
    <n v="37.415686274509802"/>
    <m/>
    <n v="316.2"/>
    <n v="63.9"/>
    <n v="385.62296015180266"/>
    <n v="0.20208728652751423"/>
    <n v="7.5612345127804446"/>
    <m/>
    <m/>
    <n v="4"/>
    <n v="4"/>
    <n v="2"/>
    <n v="3.3333333333333335"/>
    <n v="10"/>
    <n v="12"/>
    <n v="11"/>
    <n v="11"/>
    <n v="56"/>
    <n v="29.8"/>
    <m/>
    <m/>
    <m/>
    <n v="7.4"/>
    <m/>
    <m/>
    <n v="77.3"/>
    <n v="15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5"/>
    <x v="0"/>
    <n v="2"/>
    <x v="4"/>
    <m/>
    <n v="50"/>
    <n v="106.38297872340426"/>
    <n v="14"/>
    <n v="14"/>
    <n v="13"/>
    <n v="13.666666666666666"/>
    <n v="2613.6999999999998"/>
    <m/>
    <n v="52.273999999999994"/>
    <m/>
    <n v="299.39999999999998"/>
    <n v="54.4"/>
    <n v="474.90073480293921"/>
    <n v="0.18169672678690715"/>
    <n v="9.4980146960587835"/>
    <m/>
    <m/>
    <n v="3"/>
    <n v="4"/>
    <n v="3"/>
    <n v="3.3333333333333335"/>
    <n v="9"/>
    <n v="8"/>
    <n v="8"/>
    <n v="8.3333333333333339"/>
    <n v="77"/>
    <n v="33.700000000000003"/>
    <m/>
    <m/>
    <m/>
    <n v="7.3"/>
    <m/>
    <m/>
    <n v="108.5"/>
    <n v="18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6"/>
    <x v="0"/>
    <n v="3"/>
    <x v="5"/>
    <m/>
    <n v="58"/>
    <n v="123.40425531914894"/>
    <n v="13"/>
    <n v="13"/>
    <n v="13"/>
    <n v="13"/>
    <n v="1847"/>
    <m/>
    <n v="31.844827586206897"/>
    <m/>
    <n v="323.2"/>
    <n v="63.1"/>
    <n v="360.59931930693068"/>
    <n v="0.19523514851485149"/>
    <n v="6.217229643222943"/>
    <m/>
    <m/>
    <n v="3"/>
    <n v="2"/>
    <n v="2"/>
    <n v="2.3333333333333335"/>
    <n v="7"/>
    <n v="13"/>
    <n v="13"/>
    <n v="11"/>
    <n v="44"/>
    <n v="23.4"/>
    <m/>
    <m/>
    <m/>
    <n v="5.8"/>
    <m/>
    <m/>
    <n v="56.4"/>
    <n v="1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7"/>
    <x v="1"/>
    <n v="5"/>
    <x v="1"/>
    <m/>
    <n v="82"/>
    <n v="174.468085106383"/>
    <n v="13"/>
    <n v="14"/>
    <n v="14"/>
    <n v="13.666666666666666"/>
    <n v="1834.6"/>
    <m/>
    <n v="22.373170731707315"/>
    <m/>
    <n v="306.60000000000002"/>
    <n v="64.8"/>
    <n v="387.74324853228961"/>
    <n v="0.21135029354207435"/>
    <n v="4.7285762016132882"/>
    <m/>
    <m/>
    <n v="3"/>
    <n v="3"/>
    <n v="2"/>
    <n v="2.6666666666666665"/>
    <n v="11"/>
    <n v="13"/>
    <n v="12"/>
    <n v="12"/>
    <n v="39"/>
    <n v="21.6"/>
    <m/>
    <m/>
    <m/>
    <n v="5.9"/>
    <m/>
    <m/>
    <n v="51.9"/>
    <n v="10.19999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8"/>
    <x v="1"/>
    <n v="3"/>
    <x v="5"/>
    <m/>
    <n v="57"/>
    <n v="121.27659574468086"/>
    <n v="14"/>
    <n v="16"/>
    <n v="15"/>
    <n v="15"/>
    <n v="2596.1999999999998"/>
    <m/>
    <n v="45.547368421052632"/>
    <m/>
    <n v="321"/>
    <n v="61"/>
    <n v="493.35887850467287"/>
    <n v="0.19003115264797507"/>
    <n v="8.6554189211346113"/>
    <m/>
    <m/>
    <n v="4"/>
    <n v="6"/>
    <n v="7"/>
    <n v="5.666666666666667"/>
    <n v="13"/>
    <n v="13"/>
    <n v="13"/>
    <n v="13"/>
    <n v="119"/>
    <n v="62.1"/>
    <m/>
    <m/>
    <m/>
    <n v="14.9"/>
    <m/>
    <m/>
    <n v="155.30000000000001"/>
    <n v="26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09"/>
    <x v="1"/>
    <n v="2"/>
    <x v="4"/>
    <m/>
    <n v="60"/>
    <n v="127.65957446808511"/>
    <n v="16"/>
    <n v="14"/>
    <n v="14"/>
    <n v="14.666666666666666"/>
    <n v="1983.8"/>
    <m/>
    <n v="33.063333333333333"/>
    <m/>
    <n v="315.10000000000002"/>
    <n v="59.7"/>
    <n v="375.85801332910182"/>
    <n v="0.18946366232941922"/>
    <n v="6.2643002221516975"/>
    <m/>
    <m/>
    <n v="4"/>
    <n v="2"/>
    <n v="4"/>
    <n v="3.3333333333333335"/>
    <n v="13"/>
    <n v="8"/>
    <n v="10"/>
    <n v="10.333333333333334"/>
    <n v="71"/>
    <n v="34.700000000000003"/>
    <m/>
    <m/>
    <m/>
    <n v="8.1999999999999993"/>
    <m/>
    <m/>
    <n v="92.8"/>
    <n v="16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0"/>
    <x v="1"/>
    <n v="1"/>
    <x v="2"/>
    <m/>
    <n v="52"/>
    <n v="110.63829787234043"/>
    <n v="13"/>
    <n v="15"/>
    <n v="16"/>
    <n v="14.666666666666666"/>
    <n v="2972.1"/>
    <m/>
    <n v="57.155769230769231"/>
    <m/>
    <n v="302.7"/>
    <n v="50.1"/>
    <n v="491.913478691774"/>
    <n v="0.16551040634291378"/>
    <n v="9.4598745902264234"/>
    <m/>
    <m/>
    <n v="6"/>
    <n v="2"/>
    <n v="8"/>
    <n v="5.333333333333333"/>
    <n v="9"/>
    <n v="9"/>
    <n v="11"/>
    <n v="9.6666666666666661"/>
    <n v="84"/>
    <n v="43.9"/>
    <m/>
    <m/>
    <m/>
    <n v="8.9"/>
    <m/>
    <m/>
    <n v="154.19999999999999"/>
    <n v="23.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1"/>
    <x v="1"/>
    <n v="6"/>
    <x v="3"/>
    <m/>
    <n v="49"/>
    <n v="104.25531914893618"/>
    <n v="15"/>
    <n v="14"/>
    <n v="16"/>
    <n v="15"/>
    <n v="1903"/>
    <m/>
    <n v="38.836734693877553"/>
    <m/>
    <n v="303.60000000000002"/>
    <n v="73.900000000000006"/>
    <n v="463.213768115942"/>
    <n v="0.24341238471673254"/>
    <n v="9.4533422064477968"/>
    <m/>
    <m/>
    <n v="4"/>
    <n v="5"/>
    <n v="5"/>
    <n v="4.666666666666667"/>
    <n v="12"/>
    <n v="11"/>
    <n v="11"/>
    <n v="11.333333333333334"/>
    <n v="92"/>
    <n v="43.6"/>
    <m/>
    <m/>
    <m/>
    <n v="11.5"/>
    <m/>
    <m/>
    <n v="101.6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2"/>
    <x v="1"/>
    <n v="4"/>
    <x v="0"/>
    <m/>
    <n v="66"/>
    <n v="140.42553191489361"/>
    <n v="13"/>
    <n v="13"/>
    <n v="14"/>
    <n v="13.333333333333334"/>
    <n v="1782.3"/>
    <m/>
    <n v="27.004545454545454"/>
    <m/>
    <n v="287.7"/>
    <n v="56.2"/>
    <n v="348.1587069864442"/>
    <n v="0.19534237052485229"/>
    <n v="5.2751319240370336"/>
    <m/>
    <m/>
    <n v="3"/>
    <n v="3"/>
    <n v="4"/>
    <n v="3.3333333333333335"/>
    <n v="12"/>
    <n v="8"/>
    <n v="10"/>
    <n v="10"/>
    <n v="64"/>
    <n v="34.799999999999997"/>
    <m/>
    <m/>
    <m/>
    <n v="9.1"/>
    <m/>
    <m/>
    <n v="77.3"/>
    <n v="14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3"/>
    <x v="2"/>
    <n v="3"/>
    <x v="5"/>
    <m/>
    <n v="68"/>
    <n v="144.68085106382981"/>
    <n v="14"/>
    <n v="12"/>
    <n v="11"/>
    <n v="12.333333333333334"/>
    <n v="1654.4"/>
    <m/>
    <n v="24.329411764705885"/>
    <m/>
    <n v="294.3"/>
    <n v="62.1"/>
    <n v="349.09357798165138"/>
    <n v="0.21100917431192659"/>
    <n v="5.1337290879654613"/>
    <m/>
    <m/>
    <n v="2"/>
    <n v="5"/>
    <n v="1"/>
    <n v="2.6666666666666665"/>
    <n v="10"/>
    <n v="11"/>
    <n v="11"/>
    <n v="10.666666666666666"/>
    <n v="62"/>
    <n v="33"/>
    <m/>
    <m/>
    <m/>
    <n v="8.6"/>
    <m/>
    <m/>
    <n v="69"/>
    <n v="11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4"/>
    <x v="2"/>
    <n v="2"/>
    <x v="4"/>
    <m/>
    <n v="59"/>
    <n v="125.53191489361703"/>
    <n v="13"/>
    <n v="15"/>
    <n v="15"/>
    <n v="14.333333333333334"/>
    <n v="2356.6999999999998"/>
    <m/>
    <n v="39.944067796610163"/>
    <m/>
    <n v="300.89999999999998"/>
    <n v="64.5"/>
    <n v="505.17497507477572"/>
    <n v="0.21435692921236293"/>
    <n v="8.5622877131317914"/>
    <m/>
    <m/>
    <n v="2"/>
    <n v="5"/>
    <n v="4"/>
    <n v="3.6666666666666665"/>
    <n v="10"/>
    <n v="13"/>
    <n v="11"/>
    <n v="11.333333333333334"/>
    <n v="82"/>
    <n v="40.5"/>
    <m/>
    <m/>
    <m/>
    <n v="10.1"/>
    <m/>
    <m/>
    <n v="101.3"/>
    <n v="17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5"/>
    <x v="2"/>
    <n v="6"/>
    <x v="3"/>
    <m/>
    <n v="60"/>
    <n v="127.65957446808511"/>
    <n v="13"/>
    <n v="16"/>
    <n v="14"/>
    <n v="14.333333333333334"/>
    <n v="1766.5"/>
    <m/>
    <n v="29.441666666666666"/>
    <m/>
    <n v="311.60000000000002"/>
    <n v="71.900000000000006"/>
    <n v="407.61023748395382"/>
    <n v="0.23074454428754815"/>
    <n v="6.7935039580658971"/>
    <m/>
    <m/>
    <n v="4"/>
    <n v="5"/>
    <n v="4"/>
    <n v="4.333333333333333"/>
    <n v="14"/>
    <n v="14"/>
    <n v="11"/>
    <n v="13"/>
    <n v="69"/>
    <n v="32.799999999999997"/>
    <m/>
    <m/>
    <m/>
    <n v="8.1"/>
    <m/>
    <m/>
    <n v="87.4"/>
    <n v="18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6"/>
    <x v="2"/>
    <n v="1"/>
    <x v="2"/>
    <m/>
    <n v="44"/>
    <n v="93.61702127659575"/>
    <n v="14"/>
    <n v="14"/>
    <n v="15"/>
    <n v="14.333333333333334"/>
    <n v="2326.5"/>
    <m/>
    <n v="52.875"/>
    <m/>
    <n v="322.2"/>
    <n v="57.2"/>
    <n v="413.02234636871509"/>
    <n v="0.17752948479205463"/>
    <n v="9.3868715083798886"/>
    <m/>
    <m/>
    <n v="5"/>
    <n v="5"/>
    <n v="5"/>
    <n v="5"/>
    <n v="8"/>
    <n v="8"/>
    <n v="9"/>
    <n v="8.3333333333333339"/>
    <n v="103"/>
    <n v="51.6"/>
    <m/>
    <m/>
    <m/>
    <n v="12.2"/>
    <m/>
    <m/>
    <n v="128.9"/>
    <n v="21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7"/>
    <x v="2"/>
    <n v="5"/>
    <x v="1"/>
    <m/>
    <n v="54"/>
    <n v="114.8936170212766"/>
    <n v="14"/>
    <n v="13"/>
    <n v="15"/>
    <n v="14"/>
    <n v="1741.3"/>
    <m/>
    <n v="32.246296296296293"/>
    <m/>
    <n v="314.60000000000002"/>
    <n v="60"/>
    <n v="332.09790209790208"/>
    <n v="0.19071837253655435"/>
    <n v="6.1499611499611495"/>
    <m/>
    <m/>
    <n v="4"/>
    <n v="1"/>
    <n v="3"/>
    <n v="2.6666666666666665"/>
    <n v="11"/>
    <n v="9"/>
    <n v="10"/>
    <n v="10"/>
    <n v="55"/>
    <n v="28.4"/>
    <m/>
    <m/>
    <m/>
    <n v="7.3"/>
    <m/>
    <m/>
    <n v="73.8"/>
    <n v="13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8"/>
    <x v="2"/>
    <n v="4"/>
    <x v="0"/>
    <m/>
    <n v="52"/>
    <n v="110.63829787234043"/>
    <n v="16"/>
    <n v="15"/>
    <n v="14"/>
    <n v="15"/>
    <n v="1406"/>
    <m/>
    <n v="27.03846153846154"/>
    <m/>
    <n v="295.10000000000002"/>
    <n v="62.2"/>
    <n v="296.35106743476786"/>
    <n v="0.21077600813283631"/>
    <n v="5.6990589891301511"/>
    <m/>
    <m/>
    <n v="3"/>
    <n v="3"/>
    <n v="6"/>
    <n v="4"/>
    <n v="8"/>
    <n v="9"/>
    <n v="10"/>
    <n v="9"/>
    <n v="89"/>
    <n v="34.5"/>
    <m/>
    <m/>
    <m/>
    <n v="8.9"/>
    <m/>
    <m/>
    <n v="72.5"/>
    <n v="15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19"/>
    <x v="3"/>
    <n v="1"/>
    <x v="2"/>
    <m/>
    <n v="61"/>
    <n v="129.78723404255319"/>
    <n v="14"/>
    <n v="11"/>
    <n v="14"/>
    <n v="13"/>
    <n v="2363.6999999999998"/>
    <m/>
    <n v="38.749180327868849"/>
    <m/>
    <n v="319.39999999999998"/>
    <n v="55.3"/>
    <n v="409.24423919849716"/>
    <n v="0.17313713212273013"/>
    <n v="6.7089219540737242"/>
    <m/>
    <m/>
    <n v="4"/>
    <n v="1"/>
    <n v="4"/>
    <n v="3"/>
    <n v="9"/>
    <n v="7"/>
    <n v="10"/>
    <n v="8.6666666666666661"/>
    <n v="67"/>
    <n v="31.9"/>
    <m/>
    <m/>
    <m/>
    <n v="7.3"/>
    <m/>
    <m/>
    <n v="91"/>
    <n v="16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20"/>
    <x v="3"/>
    <n v="2"/>
    <x v="4"/>
    <m/>
    <n v="69"/>
    <n v="146.80851063829789"/>
    <n v="15"/>
    <n v="14"/>
    <n v="15"/>
    <n v="14.666666666666666"/>
    <n v="2487"/>
    <m/>
    <n v="36.043478260869563"/>
    <m/>
    <n v="295.3"/>
    <n v="52.4"/>
    <n v="441.30985438537078"/>
    <n v="0.1774466644090755"/>
    <n v="6.3957949910923304"/>
    <m/>
    <m/>
    <n v="3"/>
    <n v="3"/>
    <n v="4"/>
    <n v="3.3333333333333335"/>
    <n v="11"/>
    <n v="9"/>
    <n v="11"/>
    <n v="10.333333333333334"/>
    <n v="81"/>
    <n v="44.7"/>
    <m/>
    <m/>
    <m/>
    <n v="11"/>
    <m/>
    <m/>
    <n v="107.6"/>
    <n v="18.39999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21"/>
    <x v="3"/>
    <n v="4"/>
    <x v="0"/>
    <m/>
    <n v="49"/>
    <n v="104.25531914893618"/>
    <n v="13"/>
    <n v="15"/>
    <n v="13"/>
    <n v="13.666666666666666"/>
    <n v="1636.8"/>
    <m/>
    <n v="33.40408163265306"/>
    <m/>
    <n v="319.10000000000002"/>
    <n v="62.9"/>
    <n v="322.64092760890003"/>
    <n v="0.19711689125665935"/>
    <n v="6.5845087267122455"/>
    <m/>
    <m/>
    <n v="3"/>
    <n v="4"/>
    <n v="3"/>
    <n v="3.3333333333333335"/>
    <n v="11"/>
    <n v="6"/>
    <n v="8"/>
    <n v="8.3333333333333339"/>
    <n v="59"/>
    <n v="27.9"/>
    <m/>
    <m/>
    <m/>
    <n v="7.3"/>
    <m/>
    <m/>
    <n v="70.7"/>
    <n v="12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22"/>
    <x v="3"/>
    <n v="3"/>
    <x v="5"/>
    <m/>
    <n v="48"/>
    <n v="102.1276595744681"/>
    <n v="13"/>
    <n v="13"/>
    <n v="13"/>
    <n v="13"/>
    <n v="1799.3"/>
    <m/>
    <n v="37.485416666666666"/>
    <m/>
    <n v="297.10000000000002"/>
    <n v="54.5"/>
    <n v="330.06344665095924"/>
    <n v="0.18343991921911812"/>
    <n v="6.8763218052283177"/>
    <m/>
    <m/>
    <n v="2"/>
    <n v="6"/>
    <n v="3"/>
    <n v="3.6666666666666665"/>
    <n v="8"/>
    <n v="12"/>
    <n v="7"/>
    <n v="9"/>
    <n v="71"/>
    <n v="30.7"/>
    <m/>
    <m/>
    <m/>
    <n v="7.3"/>
    <m/>
    <m/>
    <n v="96.4"/>
    <n v="17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23"/>
    <x v="3"/>
    <n v="6"/>
    <x v="3"/>
    <m/>
    <n v="41"/>
    <n v="87.2340425531915"/>
    <n v="14"/>
    <n v="15"/>
    <n v="14"/>
    <n v="14.333333333333334"/>
    <n v="1786"/>
    <m/>
    <n v="43.560975609756099"/>
    <m/>
    <n v="305.3"/>
    <n v="66.8"/>
    <n v="390.77890599410415"/>
    <n v="0.21880117916803143"/>
    <n v="9.5311928291244907"/>
    <m/>
    <m/>
    <n v="5"/>
    <n v="4"/>
    <n v="3"/>
    <n v="4"/>
    <n v="11"/>
    <n v="12"/>
    <n v="11"/>
    <n v="11.333333333333334"/>
    <n v="81"/>
    <n v="29.6"/>
    <m/>
    <m/>
    <m/>
    <n v="7.4"/>
    <m/>
    <m/>
    <n v="87.7"/>
    <n v="17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124"/>
    <x v="3"/>
    <n v="5"/>
    <x v="1"/>
    <m/>
    <n v="51"/>
    <n v="108.51063829787235"/>
    <n v="15"/>
    <n v="12"/>
    <n v="13"/>
    <n v="13.333333333333334"/>
    <n v="1181.8"/>
    <m/>
    <n v="23.172549019607843"/>
    <m/>
    <n v="316.5"/>
    <n v="61.4"/>
    <n v="229.26546603475512"/>
    <n v="0.19399684044233806"/>
    <n v="4.4954012947991204"/>
    <m/>
    <m/>
    <n v="3"/>
    <n v="4"/>
    <n v="3"/>
    <n v="3.3333333333333335"/>
    <n v="12"/>
    <n v="10"/>
    <n v="8"/>
    <n v="10"/>
    <n v="49"/>
    <n v="24.6"/>
    <m/>
    <m/>
    <m/>
    <n v="6.4"/>
    <m/>
    <m/>
    <n v="58.8"/>
    <n v="10.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101"/>
    <x v="0"/>
    <n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3"/>
    <n v="4"/>
    <n v="4"/>
    <m/>
    <m/>
    <m/>
    <m/>
    <m/>
    <n v="3.4"/>
    <m/>
    <m/>
    <m/>
    <m/>
    <m/>
    <m/>
    <m/>
    <m/>
    <m/>
    <m/>
    <m/>
    <m/>
    <m/>
    <m/>
    <m/>
    <m/>
    <m/>
    <m/>
    <m/>
    <m/>
    <m/>
    <m/>
  </r>
  <r>
    <x v="3"/>
    <x v="0"/>
    <n v="102"/>
    <x v="0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3"/>
    <n v="4"/>
    <n v="4"/>
    <m/>
    <m/>
    <m/>
    <m/>
    <m/>
    <n v="3.2"/>
    <m/>
    <m/>
    <m/>
    <m/>
    <m/>
    <m/>
    <m/>
    <m/>
    <m/>
    <m/>
    <m/>
    <m/>
    <m/>
    <m/>
    <m/>
    <m/>
    <m/>
    <m/>
    <m/>
    <m/>
    <m/>
    <m/>
  </r>
  <r>
    <x v="3"/>
    <x v="0"/>
    <n v="103"/>
    <x v="0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3"/>
    <n v="4"/>
    <n v="5"/>
    <m/>
    <m/>
    <m/>
    <m/>
    <m/>
    <n v="3.4"/>
    <m/>
    <m/>
    <m/>
    <m/>
    <m/>
    <m/>
    <m/>
    <m/>
    <m/>
    <m/>
    <m/>
    <m/>
    <m/>
    <m/>
    <m/>
    <m/>
    <m/>
    <m/>
    <m/>
    <m/>
    <m/>
    <m/>
  </r>
  <r>
    <x v="3"/>
    <x v="0"/>
    <n v="104"/>
    <x v="0"/>
    <n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3"/>
    <n v="4"/>
    <n v="4"/>
    <m/>
    <m/>
    <m/>
    <m/>
    <m/>
    <n v="3"/>
    <m/>
    <m/>
    <m/>
    <m/>
    <m/>
    <m/>
    <m/>
    <m/>
    <m/>
    <m/>
    <m/>
    <m/>
    <m/>
    <m/>
    <m/>
    <m/>
    <m/>
    <m/>
    <m/>
    <m/>
    <m/>
    <m/>
  </r>
  <r>
    <x v="3"/>
    <x v="0"/>
    <n v="105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4"/>
    <n v="4"/>
    <n v="4"/>
    <n v="4"/>
    <m/>
    <m/>
    <m/>
    <m/>
    <m/>
    <n v="3.8"/>
    <m/>
    <m/>
    <m/>
    <m/>
    <m/>
    <m/>
    <m/>
    <m/>
    <m/>
    <m/>
    <m/>
    <m/>
    <m/>
    <m/>
    <m/>
    <m/>
    <m/>
    <m/>
    <m/>
    <m/>
    <m/>
    <m/>
  </r>
  <r>
    <x v="3"/>
    <x v="0"/>
    <n v="106"/>
    <x v="0"/>
    <n v="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07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4"/>
    <n v="4"/>
    <n v="5"/>
    <n v="3"/>
    <m/>
    <m/>
    <m/>
    <m/>
    <m/>
    <n v="4"/>
    <m/>
    <m/>
    <m/>
    <m/>
    <m/>
    <m/>
    <m/>
    <m/>
    <m/>
    <m/>
    <m/>
    <m/>
    <m/>
    <m/>
    <m/>
    <m/>
    <m/>
    <m/>
    <m/>
    <m/>
    <m/>
    <m/>
  </r>
  <r>
    <x v="3"/>
    <x v="0"/>
    <n v="108"/>
    <x v="1"/>
    <n v="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4"/>
    <m/>
    <m/>
    <m/>
    <m/>
    <m/>
    <n v="2.6"/>
    <m/>
    <m/>
    <m/>
    <m/>
    <m/>
    <m/>
    <m/>
    <m/>
    <m/>
    <m/>
    <m/>
    <m/>
    <m/>
    <m/>
    <m/>
    <m/>
    <m/>
    <m/>
    <m/>
    <m/>
    <m/>
    <m/>
  </r>
  <r>
    <x v="3"/>
    <x v="0"/>
    <n v="109"/>
    <x v="1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10"/>
    <x v="1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4"/>
    <n v="3"/>
    <n v="3"/>
    <n v="4"/>
    <m/>
    <m/>
    <m/>
    <m/>
    <m/>
    <n v="3.2"/>
    <m/>
    <m/>
    <m/>
    <m/>
    <m/>
    <m/>
    <m/>
    <m/>
    <m/>
    <m/>
    <m/>
    <m/>
    <m/>
    <m/>
    <m/>
    <m/>
    <m/>
    <m/>
    <m/>
    <m/>
    <m/>
    <m/>
  </r>
  <r>
    <x v="3"/>
    <x v="0"/>
    <n v="111"/>
    <x v="1"/>
    <n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3"/>
    <n v="4"/>
    <n v="4"/>
    <m/>
    <m/>
    <m/>
    <m/>
    <m/>
    <n v="3.2"/>
    <m/>
    <m/>
    <m/>
    <m/>
    <m/>
    <m/>
    <m/>
    <m/>
    <m/>
    <m/>
    <m/>
    <m/>
    <m/>
    <m/>
    <m/>
    <m/>
    <m/>
    <m/>
    <m/>
    <m/>
    <m/>
    <m/>
  </r>
  <r>
    <x v="3"/>
    <x v="0"/>
    <n v="112"/>
    <x v="1"/>
    <n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13"/>
    <x v="2"/>
    <n v="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4"/>
    <n v="4"/>
    <n v="4"/>
    <n v="5"/>
    <m/>
    <m/>
    <m/>
    <m/>
    <m/>
    <n v="3.8"/>
    <m/>
    <m/>
    <m/>
    <m/>
    <m/>
    <m/>
    <m/>
    <m/>
    <m/>
    <m/>
    <m/>
    <m/>
    <m/>
    <m/>
    <m/>
    <m/>
    <m/>
    <m/>
    <m/>
    <m/>
    <m/>
    <m/>
  </r>
  <r>
    <x v="3"/>
    <x v="0"/>
    <n v="114"/>
    <x v="2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3"/>
    <n v="3"/>
    <n v="4"/>
    <m/>
    <m/>
    <m/>
    <m/>
    <m/>
    <n v="2.8"/>
    <m/>
    <m/>
    <m/>
    <m/>
    <m/>
    <m/>
    <m/>
    <m/>
    <m/>
    <m/>
    <m/>
    <m/>
    <m/>
    <m/>
    <m/>
    <m/>
    <m/>
    <m/>
    <m/>
    <m/>
    <m/>
    <m/>
  </r>
  <r>
    <x v="3"/>
    <x v="0"/>
    <n v="115"/>
    <x v="2"/>
    <n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3"/>
    <n v="3"/>
    <n v="2"/>
    <m/>
    <m/>
    <m/>
    <m/>
    <m/>
    <n v="2.8"/>
    <m/>
    <m/>
    <m/>
    <m/>
    <m/>
    <m/>
    <m/>
    <m/>
    <m/>
    <m/>
    <m/>
    <m/>
    <m/>
    <m/>
    <m/>
    <m/>
    <m/>
    <m/>
    <m/>
    <m/>
    <m/>
    <m/>
  </r>
  <r>
    <x v="3"/>
    <x v="0"/>
    <n v="116"/>
    <x v="2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4"/>
    <n v="2"/>
    <n v="3"/>
    <n v="3"/>
    <m/>
    <m/>
    <m/>
    <m/>
    <m/>
    <n v="3.4"/>
    <m/>
    <m/>
    <m/>
    <m/>
    <m/>
    <m/>
    <m/>
    <m/>
    <m/>
    <m/>
    <m/>
    <m/>
    <m/>
    <m/>
    <m/>
    <m/>
    <m/>
    <m/>
    <m/>
    <m/>
    <m/>
    <m/>
  </r>
  <r>
    <x v="3"/>
    <x v="0"/>
    <n v="117"/>
    <x v="2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4"/>
    <n v="2"/>
    <n v="4"/>
    <m/>
    <m/>
    <m/>
    <m/>
    <m/>
    <n v="3"/>
    <m/>
    <m/>
    <m/>
    <m/>
    <m/>
    <m/>
    <m/>
    <m/>
    <m/>
    <m/>
    <m/>
    <m/>
    <m/>
    <m/>
    <m/>
    <m/>
    <m/>
    <m/>
    <m/>
    <m/>
    <m/>
    <m/>
  </r>
  <r>
    <x v="3"/>
    <x v="0"/>
    <n v="118"/>
    <x v="2"/>
    <n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4"/>
    <n v="3"/>
    <n v="4"/>
    <n v="3"/>
    <m/>
    <m/>
    <m/>
    <m/>
    <m/>
    <n v="3.6"/>
    <m/>
    <m/>
    <m/>
    <m/>
    <m/>
    <m/>
    <m/>
    <m/>
    <m/>
    <m/>
    <m/>
    <m/>
    <m/>
    <m/>
    <m/>
    <m/>
    <m/>
    <m/>
    <m/>
    <m/>
    <m/>
    <m/>
  </r>
  <r>
    <x v="3"/>
    <x v="0"/>
    <n v="119"/>
    <x v="3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4"/>
    <m/>
    <m/>
    <m/>
    <m/>
    <m/>
    <n v="2.6"/>
    <m/>
    <m/>
    <m/>
    <m/>
    <m/>
    <m/>
    <m/>
    <m/>
    <m/>
    <m/>
    <m/>
    <m/>
    <m/>
    <m/>
    <m/>
    <m/>
    <m/>
    <m/>
    <m/>
    <m/>
    <m/>
    <m/>
  </r>
  <r>
    <x v="3"/>
    <x v="0"/>
    <n v="120"/>
    <x v="3"/>
    <n v="2"/>
    <x v="4"/>
    <m/>
    <m/>
    <m/>
    <m/>
    <m/>
    <m/>
    <m/>
    <m/>
    <m/>
    <m/>
    <m/>
    <m/>
    <m/>
    <m/>
    <m/>
    <m/>
    <m/>
    <m/>
    <m/>
    <m/>
    <m/>
    <m/>
    <s v=" "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21"/>
    <x v="3"/>
    <n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22"/>
    <x v="3"/>
    <n v="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3"/>
    <n v="3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0"/>
    <n v="123"/>
    <x v="3"/>
    <n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3"/>
    <n v="3"/>
    <n v="4"/>
    <m/>
    <m/>
    <m/>
    <m/>
    <m/>
    <n v="3.2"/>
    <m/>
    <m/>
    <m/>
    <m/>
    <m/>
    <m/>
    <m/>
    <m/>
    <m/>
    <m/>
    <m/>
    <m/>
    <m/>
    <m/>
    <m/>
    <m/>
    <m/>
    <m/>
    <m/>
    <m/>
    <m/>
    <m/>
  </r>
  <r>
    <x v="3"/>
    <x v="0"/>
    <n v="124"/>
    <x v="3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3"/>
    <n v="3"/>
    <n v="4"/>
    <m/>
    <m/>
    <m/>
    <m/>
    <m/>
    <n v="2.8"/>
    <m/>
    <m/>
    <m/>
    <m/>
    <m/>
    <m/>
    <m/>
    <m/>
    <m/>
    <m/>
    <m/>
    <m/>
    <m/>
    <m/>
    <m/>
    <m/>
    <m/>
    <m/>
    <m/>
    <m/>
    <m/>
    <m/>
  </r>
  <r>
    <x v="3"/>
    <x v="1"/>
    <n v="1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4"/>
    <n v="4"/>
    <n v="5"/>
    <n v="5"/>
    <m/>
    <m/>
    <m/>
    <m/>
    <m/>
    <n v="4.2"/>
    <m/>
    <m/>
    <m/>
    <m/>
    <m/>
    <m/>
    <m/>
    <m/>
    <m/>
    <m/>
    <m/>
    <m/>
    <m/>
    <m/>
    <m/>
    <m/>
    <m/>
    <m/>
    <m/>
    <m/>
    <m/>
    <m/>
  </r>
  <r>
    <x v="3"/>
    <x v="1"/>
    <n v="1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1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4"/>
    <n v="4"/>
    <n v="3"/>
    <n v="3"/>
    <m/>
    <m/>
    <m/>
    <m/>
    <m/>
    <n v="3.6"/>
    <m/>
    <m/>
    <m/>
    <m/>
    <m/>
    <m/>
    <m/>
    <m/>
    <m/>
    <m/>
    <m/>
    <m/>
    <m/>
    <m/>
    <m/>
    <m/>
    <m/>
    <m/>
    <m/>
    <m/>
    <m/>
    <m/>
  </r>
  <r>
    <x v="3"/>
    <x v="1"/>
    <n v="2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3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4"/>
    <n v="4"/>
    <n v="3"/>
    <m/>
    <m/>
    <m/>
    <m/>
    <m/>
    <n v="3.4"/>
    <m/>
    <m/>
    <m/>
    <m/>
    <m/>
    <m/>
    <m/>
    <m/>
    <m/>
    <m/>
    <m/>
    <m/>
    <m/>
    <m/>
    <m/>
    <m/>
    <m/>
    <m/>
    <m/>
    <m/>
    <m/>
    <m/>
  </r>
  <r>
    <x v="3"/>
    <x v="1"/>
    <n v="3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3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4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4"/>
    <n v="4"/>
    <n v="3"/>
    <m/>
    <m/>
    <m/>
    <m/>
    <m/>
    <n v="3.4"/>
    <m/>
    <m/>
    <m/>
    <m/>
    <m/>
    <m/>
    <m/>
    <m/>
    <m/>
    <m/>
    <m/>
    <m/>
    <m/>
    <m/>
    <m/>
    <m/>
    <m/>
    <m/>
    <m/>
    <m/>
    <m/>
    <m/>
  </r>
  <r>
    <x v="3"/>
    <x v="1"/>
    <n v="4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4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5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3"/>
    <n v="3"/>
    <n v="4"/>
    <m/>
    <m/>
    <m/>
    <m/>
    <m/>
    <n v="2.8"/>
    <m/>
    <m/>
    <m/>
    <m/>
    <m/>
    <m/>
    <m/>
    <m/>
    <m/>
    <m/>
    <m/>
    <m/>
    <m/>
    <m/>
    <m/>
    <m/>
    <m/>
    <m/>
    <m/>
    <m/>
    <m/>
    <m/>
  </r>
  <r>
    <x v="3"/>
    <x v="1"/>
    <n v="5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5"/>
    <x v="0"/>
    <n v="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6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3"/>
    <n v="2"/>
    <n v="2"/>
    <m/>
    <m/>
    <m/>
    <m/>
    <m/>
    <n v="2.4"/>
    <m/>
    <m/>
    <m/>
    <m/>
    <m/>
    <m/>
    <m/>
    <m/>
    <m/>
    <m/>
    <m/>
    <m/>
    <m/>
    <m/>
    <m/>
    <m/>
    <m/>
    <m/>
    <m/>
    <m/>
    <m/>
    <m/>
  </r>
  <r>
    <x v="3"/>
    <x v="1"/>
    <n v="6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6"/>
    <x v="1"/>
    <n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1"/>
    <x v="0"/>
    <n v="4"/>
    <x v="0"/>
    <n v="1"/>
    <m/>
    <m/>
    <n v="12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n v="1"/>
    <n v="2"/>
    <m/>
    <m/>
    <m/>
    <m/>
    <n v="2"/>
    <n v="7"/>
    <n v="5"/>
    <m/>
    <m/>
    <m/>
    <m/>
    <m/>
    <m/>
    <m/>
    <n v="12"/>
  </r>
  <r>
    <x v="4"/>
    <x v="0"/>
    <n v="101"/>
    <x v="0"/>
    <n v="4"/>
    <x v="0"/>
    <n v="2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4"/>
    <n v="8"/>
    <m/>
    <m/>
    <m/>
    <m/>
    <m/>
    <m/>
    <m/>
    <n v="12"/>
  </r>
  <r>
    <x v="4"/>
    <x v="0"/>
    <n v="101"/>
    <x v="0"/>
    <n v="4"/>
    <x v="0"/>
    <n v="3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6"/>
    <n v="4"/>
    <m/>
    <m/>
    <m/>
    <m/>
    <m/>
    <m/>
    <m/>
    <n v="10"/>
  </r>
  <r>
    <x v="4"/>
    <x v="0"/>
    <n v="101"/>
    <x v="0"/>
    <n v="4"/>
    <x v="0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9"/>
    <n v="7"/>
    <n v="3"/>
    <n v="0"/>
    <m/>
    <m/>
    <m/>
    <m/>
    <m/>
    <n v="19"/>
  </r>
  <r>
    <x v="4"/>
    <x v="0"/>
    <n v="101"/>
    <x v="0"/>
    <n v="4"/>
    <x v="0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5"/>
    <n v="6"/>
    <n v="5"/>
    <m/>
    <m/>
    <m/>
    <m/>
    <m/>
    <m/>
    <n v="16"/>
  </r>
  <r>
    <x v="4"/>
    <x v="0"/>
    <n v="101"/>
    <x v="0"/>
    <n v="4"/>
    <x v="0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7"/>
    <n v="6"/>
    <n v="6"/>
    <m/>
    <m/>
    <m/>
    <m/>
    <m/>
    <m/>
    <n v="19"/>
  </r>
  <r>
    <x v="4"/>
    <x v="0"/>
    <n v="101"/>
    <x v="0"/>
    <n v="4"/>
    <x v="0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2"/>
    <m/>
    <m/>
    <m/>
    <n v="3"/>
    <n v="9"/>
    <n v="4"/>
    <n v="3"/>
    <m/>
    <m/>
    <m/>
    <m/>
    <m/>
    <m/>
    <n v="16"/>
  </r>
  <r>
    <x v="4"/>
    <x v="0"/>
    <n v="101"/>
    <x v="0"/>
    <n v="4"/>
    <x v="0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1"/>
    <n v="1"/>
    <m/>
    <m/>
    <n v="4"/>
    <n v="11"/>
    <n v="8"/>
    <n v="7"/>
    <n v="0"/>
    <m/>
    <m/>
    <m/>
    <m/>
    <m/>
    <n v="26"/>
  </r>
  <r>
    <x v="4"/>
    <x v="0"/>
    <n v="101"/>
    <x v="0"/>
    <n v="4"/>
    <x v="0"/>
    <n v="9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9"/>
    <n v="5"/>
    <m/>
    <m/>
    <m/>
    <m/>
    <m/>
    <m/>
    <m/>
    <n v="14"/>
  </r>
  <r>
    <x v="4"/>
    <x v="0"/>
    <n v="101"/>
    <x v="0"/>
    <n v="4"/>
    <x v="0"/>
    <n v="10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2"/>
    <m/>
    <m/>
    <m/>
    <n v="4"/>
    <n v="5"/>
    <n v="7"/>
    <n v="6"/>
    <n v="4"/>
    <m/>
    <m/>
    <m/>
    <m/>
    <m/>
    <n v="22"/>
  </r>
  <r>
    <x v="4"/>
    <x v="0"/>
    <n v="102"/>
    <x v="0"/>
    <n v="5"/>
    <x v="1"/>
    <n v="1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0"/>
    <n v="7"/>
    <n v="0"/>
    <n v="9"/>
    <m/>
    <m/>
    <m/>
    <m/>
    <m/>
    <n v="16"/>
  </r>
  <r>
    <x v="4"/>
    <x v="0"/>
    <n v="102"/>
    <x v="0"/>
    <n v="5"/>
    <x v="1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10"/>
    <n v="7"/>
    <n v="0"/>
    <n v="7"/>
    <m/>
    <m/>
    <m/>
    <m/>
    <m/>
    <n v="24"/>
  </r>
  <r>
    <x v="4"/>
    <x v="0"/>
    <n v="102"/>
    <x v="0"/>
    <n v="5"/>
    <x v="1"/>
    <n v="3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2"/>
    <n v="2"/>
    <n v="1"/>
    <n v="1"/>
    <m/>
    <n v="6"/>
    <n v="5"/>
    <n v="6"/>
    <n v="9"/>
    <n v="9"/>
    <n v="7"/>
    <n v="2"/>
    <m/>
    <m/>
    <m/>
    <n v="38"/>
  </r>
  <r>
    <x v="4"/>
    <x v="0"/>
    <n v="102"/>
    <x v="0"/>
    <n v="5"/>
    <x v="1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8"/>
    <n v="3"/>
    <n v="6"/>
    <n v="6"/>
    <m/>
    <m/>
    <m/>
    <m/>
    <m/>
    <n v="23"/>
  </r>
  <r>
    <x v="4"/>
    <x v="0"/>
    <n v="102"/>
    <x v="0"/>
    <n v="5"/>
    <x v="1"/>
    <n v="5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1"/>
    <m/>
    <m/>
    <m/>
    <n v="3"/>
    <n v="3"/>
    <n v="5"/>
    <n v="5"/>
    <m/>
    <m/>
    <m/>
    <m/>
    <m/>
    <m/>
    <n v="13"/>
  </r>
  <r>
    <x v="4"/>
    <x v="0"/>
    <n v="102"/>
    <x v="0"/>
    <n v="5"/>
    <x v="1"/>
    <n v="6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2"/>
    <n v="2"/>
    <n v="1"/>
    <n v="1"/>
    <m/>
    <n v="6"/>
    <n v="0"/>
    <n v="0"/>
    <n v="6"/>
    <n v="7"/>
    <n v="6"/>
    <n v="2"/>
    <m/>
    <m/>
    <m/>
    <n v="21"/>
  </r>
  <r>
    <x v="4"/>
    <x v="0"/>
    <n v="102"/>
    <x v="0"/>
    <n v="5"/>
    <x v="1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1"/>
    <n v="2"/>
    <n v="1"/>
    <m/>
    <m/>
    <n v="4"/>
    <n v="4"/>
    <n v="6"/>
    <n v="8"/>
    <n v="7"/>
    <m/>
    <m/>
    <m/>
    <m/>
    <m/>
    <n v="25"/>
  </r>
  <r>
    <x v="4"/>
    <x v="0"/>
    <n v="102"/>
    <x v="0"/>
    <n v="5"/>
    <x v="1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n v="15"/>
    <m/>
    <n v="4"/>
    <n v="2"/>
    <n v="2"/>
    <n v="1"/>
    <n v="1"/>
    <m/>
    <n v="6"/>
    <n v="7"/>
    <n v="7"/>
    <n v="6"/>
    <n v="7"/>
    <n v="5"/>
    <m/>
    <m/>
    <m/>
    <m/>
    <n v="32"/>
  </r>
  <r>
    <x v="4"/>
    <x v="0"/>
    <n v="102"/>
    <x v="0"/>
    <n v="5"/>
    <x v="1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2"/>
    <n v="2"/>
    <m/>
    <m/>
    <n v="6"/>
    <n v="6"/>
    <n v="5"/>
    <n v="8"/>
    <n v="7"/>
    <n v="7"/>
    <n v="6"/>
    <m/>
    <m/>
    <m/>
    <n v="39"/>
  </r>
  <r>
    <x v="4"/>
    <x v="0"/>
    <n v="102"/>
    <x v="0"/>
    <n v="5"/>
    <x v="1"/>
    <n v="10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1"/>
    <n v="2"/>
    <n v="1"/>
    <n v="1"/>
    <m/>
    <n v="5"/>
    <n v="2"/>
    <n v="4"/>
    <n v="7"/>
    <n v="5"/>
    <n v="7"/>
    <m/>
    <m/>
    <m/>
    <m/>
    <n v="25"/>
  </r>
  <r>
    <x v="4"/>
    <x v="0"/>
    <n v="104"/>
    <x v="0"/>
    <n v="6"/>
    <x v="3"/>
    <n v="1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n v="2"/>
    <n v="2"/>
    <n v="1"/>
    <m/>
    <m/>
    <m/>
    <n v="3"/>
    <n v="7"/>
    <n v="8"/>
    <n v="7"/>
    <m/>
    <m/>
    <m/>
    <m/>
    <m/>
    <m/>
    <n v="22"/>
  </r>
  <r>
    <x v="4"/>
    <x v="0"/>
    <n v="104"/>
    <x v="0"/>
    <n v="6"/>
    <x v="3"/>
    <n v="2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1"/>
    <n v="1"/>
    <m/>
    <m/>
    <n v="4"/>
    <n v="5"/>
    <n v="7"/>
    <n v="9"/>
    <n v="4"/>
    <m/>
    <m/>
    <m/>
    <m/>
    <m/>
    <n v="25"/>
  </r>
  <r>
    <x v="4"/>
    <x v="0"/>
    <n v="104"/>
    <x v="0"/>
    <n v="6"/>
    <x v="3"/>
    <n v="3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7"/>
    <n v="6"/>
    <n v="7"/>
    <m/>
    <m/>
    <m/>
    <m/>
    <m/>
    <m/>
    <n v="20"/>
  </r>
  <r>
    <x v="4"/>
    <x v="0"/>
    <n v="104"/>
    <x v="0"/>
    <n v="6"/>
    <x v="3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6"/>
    <n v="5"/>
    <n v="7"/>
    <m/>
    <m/>
    <m/>
    <m/>
    <m/>
    <m/>
    <n v="18"/>
  </r>
  <r>
    <x v="4"/>
    <x v="0"/>
    <n v="104"/>
    <x v="0"/>
    <n v="6"/>
    <x v="3"/>
    <n v="5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7"/>
    <n v="5"/>
    <n v="8"/>
    <n v="4"/>
    <m/>
    <m/>
    <m/>
    <m/>
    <m/>
    <n v="24"/>
  </r>
  <r>
    <x v="4"/>
    <x v="0"/>
    <n v="104"/>
    <x v="0"/>
    <n v="6"/>
    <x v="3"/>
    <n v="6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n v="17"/>
    <m/>
    <n v="4"/>
    <n v="2"/>
    <n v="2"/>
    <n v="2"/>
    <n v="1"/>
    <m/>
    <n v="7"/>
    <n v="8"/>
    <n v="2"/>
    <n v="9"/>
    <n v="6"/>
    <n v="7"/>
    <n v="9"/>
    <n v="8"/>
    <m/>
    <m/>
    <n v="49"/>
  </r>
  <r>
    <x v="4"/>
    <x v="0"/>
    <n v="104"/>
    <x v="0"/>
    <n v="6"/>
    <x v="3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4"/>
    <n v="5"/>
    <n v="5"/>
    <m/>
    <m/>
    <m/>
    <m/>
    <m/>
    <m/>
    <n v="14"/>
  </r>
  <r>
    <x v="4"/>
    <x v="0"/>
    <n v="104"/>
    <x v="0"/>
    <n v="6"/>
    <x v="3"/>
    <n v="8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5"/>
    <n v="4"/>
    <n v="9"/>
    <n v="9"/>
    <n v="8"/>
    <m/>
    <m/>
    <m/>
    <m/>
    <n v="35"/>
  </r>
  <r>
    <x v="4"/>
    <x v="0"/>
    <n v="104"/>
    <x v="0"/>
    <n v="6"/>
    <x v="3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6"/>
    <n v="6"/>
    <n v="7"/>
    <m/>
    <m/>
    <m/>
    <m/>
    <m/>
    <m/>
    <n v="19"/>
  </r>
  <r>
    <x v="4"/>
    <x v="0"/>
    <n v="104"/>
    <x v="0"/>
    <n v="6"/>
    <x v="3"/>
    <n v="10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6"/>
    <n v="0"/>
    <n v="6"/>
    <n v="7"/>
    <n v="5"/>
    <m/>
    <m/>
    <m/>
    <m/>
    <n v="24"/>
  </r>
  <r>
    <x v="4"/>
    <x v="0"/>
    <n v="106"/>
    <x v="0"/>
    <n v="3"/>
    <x v="5"/>
    <n v="1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7"/>
    <n v="8"/>
    <n v="6"/>
    <m/>
    <m/>
    <m/>
    <m/>
    <m/>
    <m/>
    <n v="21"/>
  </r>
  <r>
    <x v="4"/>
    <x v="0"/>
    <n v="106"/>
    <x v="0"/>
    <n v="3"/>
    <x v="5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7"/>
    <n v="8"/>
    <n v="6"/>
    <m/>
    <m/>
    <m/>
    <m/>
    <m/>
    <m/>
    <n v="21"/>
  </r>
  <r>
    <x v="4"/>
    <x v="0"/>
    <n v="106"/>
    <x v="0"/>
    <n v="3"/>
    <x v="5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8"/>
    <n v="7"/>
    <n v="8"/>
    <m/>
    <m/>
    <m/>
    <m/>
    <m/>
    <m/>
    <n v="23"/>
  </r>
  <r>
    <x v="4"/>
    <x v="0"/>
    <n v="106"/>
    <x v="0"/>
    <n v="3"/>
    <x v="5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8"/>
    <n v="8"/>
    <n v="6"/>
    <n v="7"/>
    <m/>
    <m/>
    <m/>
    <m/>
    <m/>
    <n v="29"/>
  </r>
  <r>
    <x v="4"/>
    <x v="0"/>
    <n v="106"/>
    <x v="0"/>
    <n v="3"/>
    <x v="5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7"/>
    <n v="4"/>
    <n v="7"/>
    <m/>
    <m/>
    <m/>
    <m/>
    <m/>
    <m/>
    <n v="18"/>
  </r>
  <r>
    <x v="4"/>
    <x v="0"/>
    <n v="106"/>
    <x v="0"/>
    <n v="3"/>
    <x v="5"/>
    <n v="6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1"/>
    <m/>
    <m/>
    <m/>
    <n v="3"/>
    <n v="11"/>
    <n v="9"/>
    <n v="8"/>
    <m/>
    <m/>
    <m/>
    <m/>
    <m/>
    <m/>
    <n v="28"/>
  </r>
  <r>
    <x v="4"/>
    <x v="0"/>
    <n v="106"/>
    <x v="0"/>
    <n v="3"/>
    <x v="5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10"/>
    <n v="3"/>
    <n v="9"/>
    <m/>
    <m/>
    <m/>
    <m/>
    <m/>
    <m/>
    <n v="22"/>
  </r>
  <r>
    <x v="4"/>
    <x v="0"/>
    <n v="106"/>
    <x v="0"/>
    <n v="3"/>
    <x v="5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8"/>
    <n v="7"/>
    <n v="6"/>
    <m/>
    <m/>
    <m/>
    <m/>
    <m/>
    <m/>
    <n v="21"/>
  </r>
  <r>
    <x v="4"/>
    <x v="0"/>
    <n v="106"/>
    <x v="0"/>
    <n v="3"/>
    <x v="5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9"/>
    <n v="9"/>
    <n v="10"/>
    <n v="10"/>
    <m/>
    <m/>
    <m/>
    <m/>
    <m/>
    <n v="38"/>
  </r>
  <r>
    <x v="4"/>
    <x v="0"/>
    <n v="106"/>
    <x v="0"/>
    <n v="3"/>
    <x v="5"/>
    <n v="10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6"/>
    <n v="6"/>
    <m/>
    <m/>
    <m/>
    <m/>
    <m/>
    <m/>
    <m/>
    <n v="12"/>
  </r>
  <r>
    <x v="4"/>
    <x v="0"/>
    <n v="107"/>
    <x v="1"/>
    <n v="5"/>
    <x v="1"/>
    <n v="1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8"/>
    <n v="8"/>
    <n v="6"/>
    <n v="9"/>
    <m/>
    <m/>
    <m/>
    <m/>
    <m/>
    <n v="31"/>
  </r>
  <r>
    <x v="4"/>
    <x v="0"/>
    <n v="107"/>
    <x v="1"/>
    <n v="5"/>
    <x v="1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6"/>
    <n v="7"/>
    <m/>
    <m/>
    <m/>
    <m/>
    <m/>
    <m/>
    <m/>
    <n v="13"/>
  </r>
  <r>
    <x v="4"/>
    <x v="0"/>
    <n v="107"/>
    <x v="1"/>
    <n v="5"/>
    <x v="1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9"/>
    <n v="4"/>
    <n v="5"/>
    <m/>
    <m/>
    <m/>
    <m/>
    <m/>
    <m/>
    <n v="18"/>
  </r>
  <r>
    <x v="4"/>
    <x v="0"/>
    <n v="107"/>
    <x v="1"/>
    <n v="5"/>
    <x v="1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6"/>
    <n v="5"/>
    <n v="3"/>
    <m/>
    <m/>
    <m/>
    <m/>
    <m/>
    <m/>
    <n v="14"/>
  </r>
  <r>
    <x v="4"/>
    <x v="0"/>
    <n v="107"/>
    <x v="1"/>
    <n v="5"/>
    <x v="1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9"/>
    <n v="8"/>
    <m/>
    <m/>
    <m/>
    <m/>
    <m/>
    <m/>
    <m/>
    <n v="17"/>
  </r>
  <r>
    <x v="4"/>
    <x v="0"/>
    <n v="107"/>
    <x v="1"/>
    <n v="5"/>
    <x v="1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7"/>
    <n v="7"/>
    <n v="5"/>
    <m/>
    <m/>
    <m/>
    <m/>
    <m/>
    <m/>
    <n v="19"/>
  </r>
  <r>
    <x v="4"/>
    <x v="0"/>
    <n v="107"/>
    <x v="1"/>
    <n v="5"/>
    <x v="1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5"/>
    <n v="6"/>
    <n v="6"/>
    <n v="7"/>
    <m/>
    <m/>
    <m/>
    <m/>
    <m/>
    <n v="24"/>
  </r>
  <r>
    <x v="4"/>
    <x v="0"/>
    <n v="107"/>
    <x v="1"/>
    <n v="5"/>
    <x v="1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8"/>
    <n v="5"/>
    <n v="6"/>
    <m/>
    <m/>
    <m/>
    <m/>
    <m/>
    <m/>
    <n v="19"/>
  </r>
  <r>
    <x v="4"/>
    <x v="0"/>
    <n v="107"/>
    <x v="1"/>
    <n v="5"/>
    <x v="1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5"/>
    <m/>
    <m/>
    <m/>
    <n v="2"/>
    <n v="1"/>
    <n v="1"/>
    <m/>
    <m/>
    <m/>
    <n v="2"/>
    <n v="9"/>
    <n v="10"/>
    <m/>
    <m/>
    <m/>
    <m/>
    <m/>
    <m/>
    <m/>
    <n v="19"/>
  </r>
  <r>
    <x v="4"/>
    <x v="0"/>
    <n v="107"/>
    <x v="1"/>
    <n v="5"/>
    <x v="1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3"/>
    <m/>
    <m/>
    <m/>
    <n v="2"/>
    <n v="1"/>
    <n v="1"/>
    <m/>
    <m/>
    <m/>
    <n v="2"/>
    <n v="7"/>
    <n v="8"/>
    <m/>
    <m/>
    <m/>
    <m/>
    <m/>
    <m/>
    <m/>
    <n v="15"/>
  </r>
  <r>
    <x v="4"/>
    <x v="0"/>
    <n v="108"/>
    <x v="1"/>
    <n v="3"/>
    <x v="5"/>
    <n v="1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2"/>
    <m/>
    <m/>
    <n v="6"/>
    <n v="10"/>
    <n v="9"/>
    <n v="9"/>
    <n v="10"/>
    <n v="8"/>
    <n v="7"/>
    <m/>
    <m/>
    <m/>
    <n v="53"/>
  </r>
  <r>
    <x v="4"/>
    <x v="0"/>
    <n v="108"/>
    <x v="1"/>
    <n v="3"/>
    <x v="5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7"/>
    <n v="6"/>
    <n v="5"/>
    <n v="5"/>
    <m/>
    <m/>
    <m/>
    <m/>
    <m/>
    <n v="23"/>
  </r>
  <r>
    <x v="4"/>
    <x v="0"/>
    <n v="108"/>
    <x v="1"/>
    <n v="3"/>
    <x v="5"/>
    <n v="3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n v="2"/>
    <n v="2"/>
    <n v="2"/>
    <m/>
    <m/>
    <m/>
    <n v="4"/>
    <n v="9"/>
    <n v="10"/>
    <n v="8"/>
    <n v="8"/>
    <m/>
    <m/>
    <m/>
    <m/>
    <m/>
    <n v="35"/>
  </r>
  <r>
    <x v="4"/>
    <x v="0"/>
    <n v="108"/>
    <x v="1"/>
    <n v="3"/>
    <x v="5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1"/>
    <n v="2"/>
    <n v="1"/>
    <m/>
    <m/>
    <n v="4"/>
    <n v="10"/>
    <n v="8"/>
    <n v="6"/>
    <n v="6"/>
    <m/>
    <m/>
    <m/>
    <m/>
    <m/>
    <n v="30"/>
  </r>
  <r>
    <x v="4"/>
    <x v="0"/>
    <n v="108"/>
    <x v="1"/>
    <n v="3"/>
    <x v="5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3"/>
    <n v="8"/>
    <n v="10"/>
    <n v="9"/>
    <n v="5"/>
    <m/>
    <m/>
    <m/>
    <m/>
    <n v="35"/>
  </r>
  <r>
    <x v="4"/>
    <x v="0"/>
    <n v="108"/>
    <x v="1"/>
    <n v="3"/>
    <x v="5"/>
    <n v="6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2"/>
    <m/>
    <m/>
    <n v="6"/>
    <n v="6"/>
    <n v="4"/>
    <n v="7"/>
    <n v="6"/>
    <n v="4"/>
    <n v="6"/>
    <m/>
    <m/>
    <m/>
    <n v="33"/>
  </r>
  <r>
    <x v="4"/>
    <x v="0"/>
    <n v="108"/>
    <x v="1"/>
    <n v="3"/>
    <x v="5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2"/>
    <m/>
    <m/>
    <n v="6"/>
    <n v="6"/>
    <n v="8"/>
    <n v="7"/>
    <n v="7"/>
    <n v="6"/>
    <n v="6"/>
    <m/>
    <m/>
    <m/>
    <n v="40"/>
  </r>
  <r>
    <x v="4"/>
    <x v="0"/>
    <n v="108"/>
    <x v="1"/>
    <n v="3"/>
    <x v="5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10"/>
    <n v="8"/>
    <n v="8"/>
    <m/>
    <m/>
    <m/>
    <m/>
    <m/>
    <m/>
    <n v="26"/>
  </r>
  <r>
    <x v="4"/>
    <x v="0"/>
    <n v="108"/>
    <x v="1"/>
    <n v="3"/>
    <x v="5"/>
    <n v="9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6"/>
    <n v="6"/>
    <n v="9"/>
    <n v="8"/>
    <m/>
    <m/>
    <m/>
    <m/>
    <m/>
    <n v="29"/>
  </r>
  <r>
    <x v="4"/>
    <x v="0"/>
    <n v="108"/>
    <x v="1"/>
    <n v="3"/>
    <x v="5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1"/>
    <n v="1"/>
    <m/>
    <m/>
    <n v="4"/>
    <n v="8"/>
    <n v="7"/>
    <n v="10"/>
    <n v="9"/>
    <m/>
    <m/>
    <m/>
    <m/>
    <m/>
    <n v="34"/>
  </r>
  <r>
    <x v="4"/>
    <x v="0"/>
    <n v="111"/>
    <x v="1"/>
    <n v="6"/>
    <x v="3"/>
    <n v="1"/>
    <m/>
    <m/>
    <n v="19"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n v="17"/>
    <n v="18"/>
    <m/>
    <n v="4"/>
    <n v="2"/>
    <n v="2"/>
    <n v="2"/>
    <n v="1"/>
    <m/>
    <n v="7"/>
    <n v="11"/>
    <n v="5"/>
    <n v="11"/>
    <n v="9"/>
    <n v="8"/>
    <n v="4"/>
    <n v="2"/>
    <m/>
    <m/>
    <n v="50"/>
  </r>
  <r>
    <x v="4"/>
    <x v="0"/>
    <n v="111"/>
    <x v="1"/>
    <n v="6"/>
    <x v="3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9"/>
    <n v="7"/>
    <m/>
    <m/>
    <m/>
    <m/>
    <m/>
    <m/>
    <m/>
    <n v="16"/>
  </r>
  <r>
    <x v="4"/>
    <x v="0"/>
    <n v="111"/>
    <x v="1"/>
    <n v="6"/>
    <x v="3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2"/>
    <m/>
    <m/>
    <m/>
    <n v="4"/>
    <n v="3"/>
    <n v="6"/>
    <n v="6"/>
    <n v="5"/>
    <m/>
    <m/>
    <m/>
    <m/>
    <m/>
    <n v="20"/>
  </r>
  <r>
    <x v="4"/>
    <x v="0"/>
    <n v="111"/>
    <x v="1"/>
    <n v="6"/>
    <x v="3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1"/>
    <n v="2"/>
    <n v="2"/>
    <m/>
    <m/>
    <n v="5"/>
    <n v="8"/>
    <n v="7"/>
    <n v="7"/>
    <n v="5"/>
    <m/>
    <m/>
    <m/>
    <m/>
    <m/>
    <n v="27"/>
  </r>
  <r>
    <x v="4"/>
    <x v="0"/>
    <n v="111"/>
    <x v="1"/>
    <n v="6"/>
    <x v="3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2"/>
    <m/>
    <m/>
    <m/>
    <n v="4"/>
    <n v="6"/>
    <n v="8"/>
    <n v="4"/>
    <n v="7"/>
    <m/>
    <m/>
    <m/>
    <m/>
    <m/>
    <n v="25"/>
  </r>
  <r>
    <x v="4"/>
    <x v="0"/>
    <n v="111"/>
    <x v="1"/>
    <n v="6"/>
    <x v="3"/>
    <n v="6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4"/>
    <n v="5"/>
    <n v="6"/>
    <n v="6"/>
    <n v="4"/>
    <m/>
    <m/>
    <m/>
    <m/>
    <n v="25"/>
  </r>
  <r>
    <x v="4"/>
    <x v="0"/>
    <n v="111"/>
    <x v="1"/>
    <n v="6"/>
    <x v="3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1"/>
    <n v="1"/>
    <n v="1"/>
    <m/>
    <m/>
    <n v="3"/>
    <n v="6"/>
    <n v="7"/>
    <n v="6"/>
    <m/>
    <m/>
    <m/>
    <m/>
    <m/>
    <m/>
    <n v="19"/>
  </r>
  <r>
    <x v="4"/>
    <x v="0"/>
    <n v="111"/>
    <x v="1"/>
    <n v="6"/>
    <x v="3"/>
    <n v="8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n v="1"/>
    <n v="2"/>
    <m/>
    <m/>
    <m/>
    <m/>
    <n v="2"/>
    <n v="6"/>
    <n v="5"/>
    <m/>
    <m/>
    <m/>
    <m/>
    <m/>
    <m/>
    <m/>
    <n v="11"/>
  </r>
  <r>
    <x v="4"/>
    <x v="0"/>
    <n v="111"/>
    <x v="1"/>
    <n v="6"/>
    <x v="3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5"/>
    <n v="4"/>
    <n v="4"/>
    <n v="7"/>
    <m/>
    <m/>
    <m/>
    <m/>
    <m/>
    <n v="20"/>
  </r>
  <r>
    <x v="4"/>
    <x v="0"/>
    <n v="111"/>
    <x v="1"/>
    <n v="6"/>
    <x v="3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7"/>
    <n v="8"/>
    <m/>
    <m/>
    <m/>
    <m/>
    <m/>
    <m/>
    <m/>
    <n v="15"/>
  </r>
  <r>
    <x v="4"/>
    <x v="0"/>
    <n v="112"/>
    <x v="1"/>
    <n v="4"/>
    <x v="0"/>
    <n v="1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6"/>
    <n v="3"/>
    <m/>
    <m/>
    <m/>
    <m/>
    <m/>
    <m/>
    <m/>
    <n v="9"/>
  </r>
  <r>
    <x v="4"/>
    <x v="0"/>
    <n v="112"/>
    <x v="1"/>
    <n v="4"/>
    <x v="0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9"/>
    <n v="5"/>
    <m/>
    <m/>
    <m/>
    <m/>
    <m/>
    <m/>
    <m/>
    <n v="14"/>
  </r>
  <r>
    <x v="4"/>
    <x v="0"/>
    <n v="112"/>
    <x v="1"/>
    <n v="4"/>
    <x v="0"/>
    <n v="3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5"/>
    <n v="3"/>
    <n v="5"/>
    <m/>
    <m/>
    <m/>
    <m/>
    <m/>
    <m/>
    <n v="13"/>
  </r>
  <r>
    <x v="4"/>
    <x v="0"/>
    <n v="112"/>
    <x v="1"/>
    <n v="4"/>
    <x v="0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6"/>
    <n v="5"/>
    <n v="2"/>
    <m/>
    <m/>
    <m/>
    <m/>
    <m/>
    <m/>
    <n v="13"/>
  </r>
  <r>
    <x v="4"/>
    <x v="0"/>
    <n v="112"/>
    <x v="1"/>
    <n v="4"/>
    <x v="0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10"/>
    <n v="6"/>
    <m/>
    <m/>
    <m/>
    <m/>
    <m/>
    <m/>
    <m/>
    <n v="16"/>
  </r>
  <r>
    <x v="4"/>
    <x v="0"/>
    <n v="112"/>
    <x v="1"/>
    <n v="4"/>
    <x v="0"/>
    <n v="6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7"/>
    <n v="7"/>
    <n v="5"/>
    <m/>
    <m/>
    <m/>
    <m/>
    <m/>
    <m/>
    <n v="19"/>
  </r>
  <r>
    <x v="4"/>
    <x v="0"/>
    <n v="112"/>
    <x v="1"/>
    <n v="4"/>
    <x v="0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n v="2"/>
    <n v="2"/>
    <n v="1"/>
    <m/>
    <m/>
    <m/>
    <n v="3"/>
    <n v="7"/>
    <n v="4"/>
    <n v="5"/>
    <m/>
    <m/>
    <m/>
    <m/>
    <m/>
    <m/>
    <n v="16"/>
  </r>
  <r>
    <x v="4"/>
    <x v="0"/>
    <n v="112"/>
    <x v="1"/>
    <n v="4"/>
    <x v="0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1"/>
    <n v="1"/>
    <n v="1"/>
    <m/>
    <m/>
    <n v="3"/>
    <n v="9"/>
    <n v="7"/>
    <n v="2"/>
    <m/>
    <m/>
    <m/>
    <m/>
    <m/>
    <m/>
    <n v="18"/>
  </r>
  <r>
    <x v="4"/>
    <x v="0"/>
    <n v="112"/>
    <x v="1"/>
    <n v="4"/>
    <x v="0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10"/>
    <n v="11"/>
    <m/>
    <m/>
    <m/>
    <m/>
    <m/>
    <m/>
    <m/>
    <n v="21"/>
  </r>
  <r>
    <x v="4"/>
    <x v="0"/>
    <n v="112"/>
    <x v="1"/>
    <n v="4"/>
    <x v="0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6"/>
    <n v="5"/>
    <n v="5"/>
    <n v="3"/>
    <n v="0"/>
    <m/>
    <m/>
    <m/>
    <m/>
    <n v="19"/>
  </r>
  <r>
    <x v="4"/>
    <x v="0"/>
    <n v="113"/>
    <x v="2"/>
    <n v="3"/>
    <x v="5"/>
    <n v="1"/>
    <m/>
    <m/>
    <n v="11"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1"/>
    <m/>
    <m/>
    <m/>
    <n v="2"/>
    <n v="1"/>
    <n v="1"/>
    <m/>
    <m/>
    <m/>
    <n v="2"/>
    <n v="4"/>
    <n v="6"/>
    <m/>
    <m/>
    <m/>
    <m/>
    <m/>
    <m/>
    <m/>
    <n v="10"/>
  </r>
  <r>
    <x v="4"/>
    <x v="0"/>
    <n v="113"/>
    <x v="2"/>
    <n v="3"/>
    <x v="5"/>
    <n v="2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7"/>
    <n v="6"/>
    <m/>
    <m/>
    <m/>
    <m/>
    <m/>
    <m/>
    <m/>
    <n v="13"/>
  </r>
  <r>
    <x v="4"/>
    <x v="0"/>
    <n v="113"/>
    <x v="2"/>
    <n v="3"/>
    <x v="5"/>
    <n v="3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7"/>
    <n v="6"/>
    <n v="5"/>
    <n v="5"/>
    <m/>
    <m/>
    <m/>
    <m/>
    <m/>
    <n v="23"/>
  </r>
  <r>
    <x v="4"/>
    <x v="0"/>
    <n v="113"/>
    <x v="2"/>
    <n v="3"/>
    <x v="5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9"/>
    <n v="9"/>
    <n v="7"/>
    <n v="4"/>
    <m/>
    <m/>
    <m/>
    <m/>
    <m/>
    <n v="29"/>
  </r>
  <r>
    <x v="4"/>
    <x v="0"/>
    <n v="113"/>
    <x v="2"/>
    <n v="3"/>
    <x v="5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8"/>
    <n v="6"/>
    <n v="7"/>
    <n v="0"/>
    <m/>
    <m/>
    <m/>
    <m/>
    <m/>
    <n v="21"/>
  </r>
  <r>
    <x v="4"/>
    <x v="0"/>
    <n v="113"/>
    <x v="2"/>
    <n v="3"/>
    <x v="5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5"/>
    <n v="3"/>
    <n v="4"/>
    <m/>
    <m/>
    <m/>
    <m/>
    <m/>
    <m/>
    <n v="12"/>
  </r>
  <r>
    <x v="4"/>
    <x v="0"/>
    <n v="113"/>
    <x v="2"/>
    <n v="3"/>
    <x v="5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1"/>
    <n v="1"/>
    <m/>
    <m/>
    <m/>
    <n v="2"/>
    <n v="6"/>
    <n v="7"/>
    <m/>
    <m/>
    <m/>
    <m/>
    <m/>
    <m/>
    <m/>
    <n v="13"/>
  </r>
  <r>
    <x v="4"/>
    <x v="0"/>
    <n v="113"/>
    <x v="2"/>
    <n v="3"/>
    <x v="5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2"/>
    <m/>
    <m/>
    <m/>
    <n v="3"/>
    <n v="10"/>
    <n v="6"/>
    <n v="4"/>
    <m/>
    <m/>
    <m/>
    <m/>
    <m/>
    <m/>
    <n v="20"/>
  </r>
  <r>
    <x v="4"/>
    <x v="0"/>
    <n v="113"/>
    <x v="2"/>
    <n v="3"/>
    <x v="5"/>
    <n v="9"/>
    <m/>
    <m/>
    <n v="11"/>
    <m/>
    <m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11"/>
    <m/>
    <m/>
    <m/>
    <n v="2"/>
    <n v="1"/>
    <n v="1"/>
    <m/>
    <m/>
    <m/>
    <n v="2"/>
    <n v="8"/>
    <n v="6"/>
    <m/>
    <m/>
    <m/>
    <m/>
    <m/>
    <m/>
    <m/>
    <n v="14"/>
  </r>
  <r>
    <x v="4"/>
    <x v="0"/>
    <n v="113"/>
    <x v="2"/>
    <n v="3"/>
    <x v="5"/>
    <n v="10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1"/>
    <m/>
    <m/>
    <m/>
    <n v="3"/>
    <n v="5"/>
    <n v="3"/>
    <m/>
    <m/>
    <m/>
    <m/>
    <m/>
    <m/>
    <m/>
    <n v="8"/>
  </r>
  <r>
    <x v="4"/>
    <x v="0"/>
    <n v="115"/>
    <x v="2"/>
    <n v="6"/>
    <x v="3"/>
    <n v="1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9"/>
    <n v="7"/>
    <n v="8"/>
    <n v="3"/>
    <m/>
    <m/>
    <m/>
    <m/>
    <m/>
    <n v="27"/>
  </r>
  <r>
    <x v="4"/>
    <x v="0"/>
    <n v="115"/>
    <x v="2"/>
    <n v="6"/>
    <x v="3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8"/>
    <n v="6"/>
    <n v="9"/>
    <n v="9"/>
    <n v="7"/>
    <m/>
    <m/>
    <m/>
    <m/>
    <n v="39"/>
  </r>
  <r>
    <x v="4"/>
    <x v="0"/>
    <n v="115"/>
    <x v="2"/>
    <n v="6"/>
    <x v="3"/>
    <n v="3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n v="2"/>
    <n v="2"/>
    <n v="1"/>
    <m/>
    <m/>
    <m/>
    <n v="3"/>
    <n v="8"/>
    <n v="6"/>
    <n v="3"/>
    <m/>
    <m/>
    <m/>
    <m/>
    <m/>
    <m/>
    <n v="17"/>
  </r>
  <r>
    <x v="4"/>
    <x v="0"/>
    <n v="115"/>
    <x v="2"/>
    <n v="6"/>
    <x v="3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9"/>
    <n v="7"/>
    <n v="7"/>
    <m/>
    <m/>
    <m/>
    <m/>
    <m/>
    <m/>
    <n v="23"/>
  </r>
  <r>
    <x v="4"/>
    <x v="0"/>
    <n v="115"/>
    <x v="2"/>
    <n v="6"/>
    <x v="3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10"/>
    <n v="7"/>
    <n v="8"/>
    <m/>
    <m/>
    <m/>
    <m/>
    <m/>
    <m/>
    <n v="25"/>
  </r>
  <r>
    <x v="4"/>
    <x v="0"/>
    <n v="115"/>
    <x v="2"/>
    <n v="6"/>
    <x v="3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1"/>
    <n v="1"/>
    <m/>
    <m/>
    <n v="4"/>
    <n v="7"/>
    <n v="8"/>
    <n v="7"/>
    <n v="1"/>
    <m/>
    <m/>
    <m/>
    <m/>
    <m/>
    <n v="23"/>
  </r>
  <r>
    <x v="4"/>
    <x v="0"/>
    <n v="115"/>
    <x v="2"/>
    <n v="6"/>
    <x v="3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1"/>
    <n v="2"/>
    <n v="1"/>
    <m/>
    <m/>
    <n v="4"/>
    <n v="8"/>
    <n v="9"/>
    <n v="7"/>
    <n v="8"/>
    <m/>
    <m/>
    <m/>
    <m/>
    <m/>
    <n v="32"/>
  </r>
  <r>
    <x v="4"/>
    <x v="0"/>
    <n v="115"/>
    <x v="2"/>
    <n v="6"/>
    <x v="3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1"/>
    <n v="2"/>
    <n v="1"/>
    <m/>
    <m/>
    <n v="4"/>
    <n v="8"/>
    <n v="10"/>
    <n v="10"/>
    <n v="5"/>
    <m/>
    <m/>
    <m/>
    <m/>
    <m/>
    <n v="33"/>
  </r>
  <r>
    <x v="4"/>
    <x v="0"/>
    <n v="115"/>
    <x v="2"/>
    <n v="6"/>
    <x v="3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7"/>
    <n v="8"/>
    <n v="8"/>
    <m/>
    <m/>
    <m/>
    <m/>
    <m/>
    <m/>
    <n v="23"/>
  </r>
  <r>
    <x v="4"/>
    <x v="0"/>
    <n v="115"/>
    <x v="2"/>
    <n v="6"/>
    <x v="3"/>
    <n v="10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2"/>
    <n v="2"/>
    <n v="1"/>
    <m/>
    <m/>
    <n v="5"/>
    <n v="7"/>
    <n v="9"/>
    <n v="7"/>
    <n v="9"/>
    <m/>
    <m/>
    <m/>
    <m/>
    <m/>
    <n v="32"/>
  </r>
  <r>
    <x v="4"/>
    <x v="0"/>
    <n v="117"/>
    <x v="2"/>
    <n v="5"/>
    <x v="1"/>
    <n v="1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1"/>
    <n v="1"/>
    <m/>
    <m/>
    <m/>
    <n v="2"/>
    <n v="9"/>
    <n v="9"/>
    <m/>
    <m/>
    <m/>
    <m/>
    <m/>
    <m/>
    <m/>
    <n v="18"/>
  </r>
  <r>
    <x v="4"/>
    <x v="0"/>
    <n v="117"/>
    <x v="2"/>
    <n v="5"/>
    <x v="1"/>
    <n v="2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7"/>
    <n v="7"/>
    <m/>
    <m/>
    <m/>
    <m/>
    <m/>
    <m/>
    <m/>
    <n v="14"/>
  </r>
  <r>
    <x v="4"/>
    <x v="0"/>
    <n v="117"/>
    <x v="2"/>
    <n v="5"/>
    <x v="1"/>
    <n v="3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8"/>
    <n v="8"/>
    <n v="6"/>
    <n v="5"/>
    <m/>
    <m/>
    <m/>
    <m/>
    <m/>
    <n v="27"/>
  </r>
  <r>
    <x v="4"/>
    <x v="0"/>
    <n v="117"/>
    <x v="2"/>
    <n v="5"/>
    <x v="1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1"/>
    <m/>
    <m/>
    <m/>
    <n v="3"/>
    <n v="7"/>
    <n v="5"/>
    <n v="9"/>
    <m/>
    <m/>
    <m/>
    <m/>
    <m/>
    <m/>
    <n v="21"/>
  </r>
  <r>
    <x v="4"/>
    <x v="0"/>
    <n v="117"/>
    <x v="2"/>
    <n v="5"/>
    <x v="1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9"/>
    <n v="6"/>
    <m/>
    <m/>
    <m/>
    <m/>
    <m/>
    <m/>
    <m/>
    <n v="15"/>
  </r>
  <r>
    <x v="4"/>
    <x v="0"/>
    <n v="117"/>
    <x v="2"/>
    <n v="5"/>
    <x v="1"/>
    <n v="6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2"/>
    <n v="2"/>
    <n v="2"/>
    <n v="1"/>
    <m/>
    <n v="7"/>
    <n v="8"/>
    <n v="8"/>
    <n v="7"/>
    <n v="6"/>
    <n v="7"/>
    <n v="4"/>
    <n v="0"/>
    <m/>
    <m/>
    <n v="40"/>
  </r>
  <r>
    <x v="4"/>
    <x v="0"/>
    <n v="117"/>
    <x v="2"/>
    <n v="5"/>
    <x v="1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2"/>
    <n v="2"/>
    <m/>
    <m/>
    <m/>
    <n v="4"/>
    <n v="6"/>
    <n v="6"/>
    <n v="4"/>
    <n v="4"/>
    <m/>
    <m/>
    <m/>
    <m/>
    <m/>
    <n v="20"/>
  </r>
  <r>
    <x v="4"/>
    <x v="0"/>
    <n v="117"/>
    <x v="2"/>
    <n v="5"/>
    <x v="1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4"/>
    <n v="6"/>
    <n v="6"/>
    <m/>
    <m/>
    <m/>
    <m/>
    <m/>
    <m/>
    <n v="16"/>
  </r>
  <r>
    <x v="4"/>
    <x v="0"/>
    <n v="117"/>
    <x v="2"/>
    <n v="5"/>
    <x v="1"/>
    <n v="9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1"/>
    <n v="1"/>
    <n v="1"/>
    <n v="1"/>
    <m/>
    <n v="4"/>
    <n v="8"/>
    <n v="8"/>
    <n v="8"/>
    <n v="4"/>
    <m/>
    <m/>
    <m/>
    <m/>
    <m/>
    <n v="28"/>
  </r>
  <r>
    <x v="4"/>
    <x v="0"/>
    <n v="117"/>
    <x v="2"/>
    <n v="5"/>
    <x v="1"/>
    <n v="10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8"/>
    <n v="11"/>
    <n v="7"/>
    <n v="7"/>
    <n v="8"/>
    <m/>
    <m/>
    <m/>
    <m/>
    <n v="41"/>
  </r>
  <r>
    <x v="4"/>
    <x v="0"/>
    <n v="118"/>
    <x v="2"/>
    <n v="4"/>
    <x v="0"/>
    <n v="1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7"/>
    <n v="5"/>
    <m/>
    <m/>
    <m/>
    <m/>
    <m/>
    <m/>
    <m/>
    <n v="12"/>
  </r>
  <r>
    <x v="4"/>
    <x v="0"/>
    <n v="118"/>
    <x v="2"/>
    <n v="4"/>
    <x v="0"/>
    <n v="2"/>
    <m/>
    <m/>
    <n v="12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n v="2"/>
    <n v="2"/>
    <n v="1"/>
    <m/>
    <m/>
    <m/>
    <n v="3"/>
    <n v="3"/>
    <n v="5"/>
    <n v="3"/>
    <m/>
    <m/>
    <m/>
    <m/>
    <m/>
    <m/>
    <n v="11"/>
  </r>
  <r>
    <x v="4"/>
    <x v="0"/>
    <n v="118"/>
    <x v="2"/>
    <n v="4"/>
    <x v="0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n v="1"/>
    <n v="2"/>
    <m/>
    <m/>
    <m/>
    <m/>
    <n v="2"/>
    <n v="5"/>
    <n v="8"/>
    <m/>
    <m/>
    <m/>
    <m/>
    <m/>
    <m/>
    <m/>
    <n v="13"/>
  </r>
  <r>
    <x v="4"/>
    <x v="0"/>
    <n v="118"/>
    <x v="2"/>
    <n v="4"/>
    <x v="0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8"/>
    <n v="8"/>
    <n v="6"/>
    <m/>
    <m/>
    <m/>
    <m/>
    <m/>
    <m/>
    <n v="22"/>
  </r>
  <r>
    <x v="4"/>
    <x v="0"/>
    <n v="118"/>
    <x v="2"/>
    <n v="4"/>
    <x v="0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6"/>
    <n v="6"/>
    <n v="6"/>
    <m/>
    <m/>
    <m/>
    <m/>
    <m/>
    <m/>
    <n v="18"/>
  </r>
  <r>
    <x v="4"/>
    <x v="0"/>
    <n v="118"/>
    <x v="2"/>
    <n v="4"/>
    <x v="0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n v="2"/>
    <m/>
    <m/>
    <m/>
    <m/>
    <n v="2"/>
    <n v="6"/>
    <n v="2"/>
    <m/>
    <m/>
    <m/>
    <m/>
    <m/>
    <m/>
    <m/>
    <n v="8"/>
  </r>
  <r>
    <x v="4"/>
    <x v="0"/>
    <n v="118"/>
    <x v="2"/>
    <n v="4"/>
    <x v="0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n v="1"/>
    <n v="3"/>
    <m/>
    <m/>
    <m/>
    <m/>
    <n v="3"/>
    <n v="2"/>
    <n v="7"/>
    <n v="6"/>
    <m/>
    <m/>
    <m/>
    <m/>
    <m/>
    <m/>
    <n v="15"/>
  </r>
  <r>
    <x v="4"/>
    <x v="0"/>
    <n v="118"/>
    <x v="2"/>
    <n v="4"/>
    <x v="0"/>
    <n v="8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7"/>
    <n v="6"/>
    <n v="5"/>
    <n v="4"/>
    <m/>
    <m/>
    <m/>
    <m/>
    <m/>
    <n v="22"/>
  </r>
  <r>
    <x v="4"/>
    <x v="0"/>
    <n v="118"/>
    <x v="2"/>
    <n v="4"/>
    <x v="0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8"/>
    <n v="5"/>
    <n v="4"/>
    <m/>
    <m/>
    <m/>
    <m/>
    <m/>
    <m/>
    <n v="17"/>
  </r>
  <r>
    <x v="4"/>
    <x v="0"/>
    <n v="118"/>
    <x v="2"/>
    <n v="4"/>
    <x v="0"/>
    <n v="10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7"/>
    <n v="5"/>
    <n v="5"/>
    <m/>
    <m/>
    <m/>
    <m/>
    <m/>
    <m/>
    <n v="17"/>
  </r>
  <r>
    <x v="4"/>
    <x v="0"/>
    <n v="121"/>
    <x v="3"/>
    <n v="4"/>
    <x v="0"/>
    <n v="1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2"/>
    <m/>
    <m/>
    <m/>
    <n v="3"/>
    <n v="5"/>
    <n v="3"/>
    <n v="2"/>
    <m/>
    <m/>
    <m/>
    <m/>
    <m/>
    <m/>
    <n v="10"/>
  </r>
  <r>
    <x v="4"/>
    <x v="0"/>
    <n v="121"/>
    <x v="3"/>
    <n v="4"/>
    <x v="0"/>
    <n v="2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9"/>
    <n v="3"/>
    <m/>
    <m/>
    <m/>
    <m/>
    <m/>
    <m/>
    <m/>
    <n v="12"/>
  </r>
  <r>
    <x v="4"/>
    <x v="0"/>
    <n v="121"/>
    <x v="3"/>
    <n v="4"/>
    <x v="0"/>
    <n v="3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n v="4"/>
    <n v="1"/>
    <n v="2"/>
    <n v="1"/>
    <n v="1"/>
    <m/>
    <n v="5"/>
    <n v="8"/>
    <n v="6"/>
    <n v="6"/>
    <n v="1"/>
    <n v="4"/>
    <m/>
    <m/>
    <m/>
    <m/>
    <n v="25"/>
  </r>
  <r>
    <x v="4"/>
    <x v="0"/>
    <n v="121"/>
    <x v="3"/>
    <n v="4"/>
    <x v="0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n v="2"/>
    <n v="2"/>
    <n v="2"/>
    <m/>
    <m/>
    <m/>
    <n v="4"/>
    <n v="8"/>
    <n v="10"/>
    <n v="11"/>
    <n v="10"/>
    <m/>
    <m/>
    <m/>
    <m/>
    <m/>
    <n v="39"/>
  </r>
  <r>
    <x v="4"/>
    <x v="0"/>
    <n v="121"/>
    <x v="3"/>
    <n v="4"/>
    <x v="0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9"/>
    <n v="6"/>
    <n v="7"/>
    <m/>
    <m/>
    <m/>
    <m/>
    <m/>
    <m/>
    <n v="22"/>
  </r>
  <r>
    <x v="4"/>
    <x v="0"/>
    <n v="121"/>
    <x v="3"/>
    <n v="4"/>
    <x v="0"/>
    <n v="6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1"/>
    <n v="2"/>
    <m/>
    <m/>
    <n v="5"/>
    <n v="9"/>
    <n v="6"/>
    <n v="6"/>
    <n v="5"/>
    <n v="4"/>
    <m/>
    <m/>
    <m/>
    <m/>
    <n v="30"/>
  </r>
  <r>
    <x v="4"/>
    <x v="0"/>
    <n v="121"/>
    <x v="3"/>
    <n v="4"/>
    <x v="0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9"/>
    <n v="10"/>
    <n v="9"/>
    <n v="6"/>
    <n v="4"/>
    <m/>
    <m/>
    <m/>
    <m/>
    <n v="38"/>
  </r>
  <r>
    <x v="4"/>
    <x v="0"/>
    <n v="121"/>
    <x v="3"/>
    <n v="4"/>
    <x v="0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9"/>
    <n v="5"/>
    <n v="6"/>
    <n v="3"/>
    <m/>
    <m/>
    <m/>
    <m/>
    <m/>
    <n v="23"/>
  </r>
  <r>
    <x v="4"/>
    <x v="0"/>
    <n v="121"/>
    <x v="3"/>
    <n v="4"/>
    <x v="0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2"/>
    <n v="1"/>
    <m/>
    <m/>
    <n v="5"/>
    <n v="8"/>
    <n v="8"/>
    <n v="5"/>
    <n v="7"/>
    <n v="5"/>
    <m/>
    <m/>
    <m/>
    <m/>
    <n v="33"/>
  </r>
  <r>
    <x v="4"/>
    <x v="0"/>
    <n v="121"/>
    <x v="3"/>
    <n v="4"/>
    <x v="0"/>
    <n v="10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9"/>
    <n v="8"/>
    <n v="5"/>
    <m/>
    <m/>
    <m/>
    <m/>
    <m/>
    <m/>
    <n v="22"/>
  </r>
  <r>
    <x v="4"/>
    <x v="0"/>
    <n v="122"/>
    <x v="3"/>
    <n v="3"/>
    <x v="5"/>
    <n v="1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8"/>
    <n v="9"/>
    <n v="3"/>
    <n v="6"/>
    <m/>
    <m/>
    <m/>
    <m/>
    <m/>
    <n v="26"/>
  </r>
  <r>
    <x v="4"/>
    <x v="0"/>
    <n v="122"/>
    <x v="3"/>
    <n v="3"/>
    <x v="5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1"/>
    <n v="2"/>
    <n v="2"/>
    <m/>
    <m/>
    <n v="5"/>
    <n v="3"/>
    <n v="4"/>
    <n v="5"/>
    <n v="5"/>
    <n v="6"/>
    <m/>
    <m/>
    <m/>
    <m/>
    <n v="23"/>
  </r>
  <r>
    <x v="4"/>
    <x v="0"/>
    <n v="122"/>
    <x v="3"/>
    <n v="3"/>
    <x v="5"/>
    <n v="3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2"/>
    <m/>
    <m/>
    <m/>
    <n v="4"/>
    <n v="9"/>
    <n v="9"/>
    <n v="5"/>
    <n v="6"/>
    <m/>
    <m/>
    <m/>
    <m/>
    <m/>
    <n v="29"/>
  </r>
  <r>
    <x v="4"/>
    <x v="0"/>
    <n v="122"/>
    <x v="3"/>
    <n v="3"/>
    <x v="5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5"/>
    <n v="10"/>
    <n v="7"/>
    <m/>
    <m/>
    <m/>
    <m/>
    <m/>
    <m/>
    <n v="22"/>
  </r>
  <r>
    <x v="4"/>
    <x v="0"/>
    <n v="122"/>
    <x v="3"/>
    <n v="3"/>
    <x v="5"/>
    <n v="5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9"/>
    <n v="7"/>
    <n v="8"/>
    <n v="9"/>
    <n v="9"/>
    <m/>
    <m/>
    <m/>
    <m/>
    <n v="42"/>
  </r>
  <r>
    <x v="4"/>
    <x v="0"/>
    <n v="122"/>
    <x v="3"/>
    <n v="3"/>
    <x v="5"/>
    <n v="6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n v="2"/>
    <m/>
    <m/>
    <m/>
    <m/>
    <n v="2"/>
    <n v="6"/>
    <n v="7"/>
    <m/>
    <m/>
    <m/>
    <m/>
    <m/>
    <m/>
    <m/>
    <n v="13"/>
  </r>
  <r>
    <x v="4"/>
    <x v="0"/>
    <n v="122"/>
    <x v="3"/>
    <n v="3"/>
    <x v="5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8"/>
    <n v="7"/>
    <n v="7"/>
    <n v="7"/>
    <n v="7"/>
    <m/>
    <m/>
    <m/>
    <m/>
    <n v="36"/>
  </r>
  <r>
    <x v="4"/>
    <x v="0"/>
    <n v="122"/>
    <x v="3"/>
    <n v="3"/>
    <x v="5"/>
    <n v="8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6"/>
    <n v="17"/>
    <m/>
    <m/>
    <n v="3"/>
    <n v="2"/>
    <n v="2"/>
    <n v="1"/>
    <m/>
    <m/>
    <n v="5"/>
    <n v="8"/>
    <n v="9"/>
    <n v="8"/>
    <n v="7"/>
    <n v="4"/>
    <m/>
    <m/>
    <m/>
    <m/>
    <n v="36"/>
  </r>
  <r>
    <x v="4"/>
    <x v="0"/>
    <n v="122"/>
    <x v="3"/>
    <n v="3"/>
    <x v="5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5"/>
    <n v="7"/>
    <n v="5"/>
    <m/>
    <m/>
    <m/>
    <m/>
    <m/>
    <m/>
    <n v="17"/>
  </r>
  <r>
    <x v="4"/>
    <x v="0"/>
    <n v="122"/>
    <x v="3"/>
    <n v="3"/>
    <x v="5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n v="3"/>
    <n v="1"/>
    <n v="2"/>
    <n v="1"/>
    <m/>
    <m/>
    <n v="4"/>
    <n v="11"/>
    <n v="10"/>
    <n v="10"/>
    <n v="7"/>
    <n v="7"/>
    <m/>
    <m/>
    <m/>
    <m/>
    <n v="45"/>
  </r>
  <r>
    <x v="4"/>
    <x v="0"/>
    <n v="123"/>
    <x v="3"/>
    <n v="6"/>
    <x v="3"/>
    <n v="1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8"/>
    <n v="8"/>
    <m/>
    <m/>
    <m/>
    <m/>
    <m/>
    <m/>
    <m/>
    <n v="16"/>
  </r>
  <r>
    <x v="4"/>
    <x v="0"/>
    <n v="123"/>
    <x v="3"/>
    <n v="6"/>
    <x v="3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9"/>
    <n v="9"/>
    <n v="8"/>
    <m/>
    <m/>
    <m/>
    <m/>
    <m/>
    <m/>
    <n v="26"/>
  </r>
  <r>
    <x v="4"/>
    <x v="0"/>
    <n v="123"/>
    <x v="3"/>
    <n v="6"/>
    <x v="3"/>
    <n v="3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3"/>
    <n v="7"/>
    <n v="7"/>
    <n v="6"/>
    <m/>
    <m/>
    <m/>
    <m/>
    <m/>
    <n v="23"/>
  </r>
  <r>
    <x v="4"/>
    <x v="0"/>
    <n v="123"/>
    <x v="3"/>
    <n v="6"/>
    <x v="3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2"/>
    <n v="2"/>
    <m/>
    <m/>
    <n v="6"/>
    <n v="8"/>
    <n v="9"/>
    <n v="7"/>
    <n v="7"/>
    <n v="6"/>
    <m/>
    <m/>
    <m/>
    <m/>
    <n v="37"/>
  </r>
  <r>
    <x v="4"/>
    <x v="0"/>
    <n v="123"/>
    <x v="3"/>
    <n v="6"/>
    <x v="3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9"/>
    <n v="10"/>
    <m/>
    <m/>
    <m/>
    <m/>
    <m/>
    <m/>
    <m/>
    <n v="19"/>
  </r>
  <r>
    <x v="4"/>
    <x v="0"/>
    <n v="123"/>
    <x v="3"/>
    <n v="6"/>
    <x v="3"/>
    <n v="6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2"/>
    <m/>
    <m/>
    <m/>
    <n v="3"/>
    <n v="5"/>
    <n v="6"/>
    <n v="5"/>
    <m/>
    <m/>
    <m/>
    <m/>
    <m/>
    <m/>
    <n v="16"/>
  </r>
  <r>
    <x v="4"/>
    <x v="0"/>
    <n v="123"/>
    <x v="3"/>
    <n v="6"/>
    <x v="3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8"/>
    <n v="8"/>
    <m/>
    <m/>
    <m/>
    <m/>
    <m/>
    <m/>
    <m/>
    <n v="16"/>
  </r>
  <r>
    <x v="4"/>
    <x v="0"/>
    <n v="123"/>
    <x v="3"/>
    <n v="6"/>
    <x v="3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3"/>
    <n v="2"/>
    <n v="2"/>
    <n v="1"/>
    <m/>
    <m/>
    <n v="5"/>
    <n v="7"/>
    <n v="6"/>
    <n v="6"/>
    <n v="6"/>
    <n v="6"/>
    <m/>
    <m/>
    <m/>
    <m/>
    <n v="31"/>
  </r>
  <r>
    <x v="4"/>
    <x v="0"/>
    <n v="123"/>
    <x v="3"/>
    <n v="6"/>
    <x v="3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1"/>
    <n v="1"/>
    <m/>
    <m/>
    <n v="4"/>
    <n v="5"/>
    <n v="6"/>
    <n v="4"/>
    <n v="4"/>
    <n v="6"/>
    <m/>
    <m/>
    <m/>
    <m/>
    <n v="25"/>
  </r>
  <r>
    <x v="4"/>
    <x v="0"/>
    <n v="123"/>
    <x v="3"/>
    <n v="6"/>
    <x v="3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n v="2"/>
    <n v="1"/>
    <m/>
    <m/>
    <m/>
    <n v="3"/>
    <n v="5"/>
    <n v="6"/>
    <n v="8"/>
    <m/>
    <m/>
    <m/>
    <m/>
    <m/>
    <m/>
    <n v="19"/>
  </r>
  <r>
    <x v="4"/>
    <x v="0"/>
    <n v="124"/>
    <x v="3"/>
    <n v="5"/>
    <x v="1"/>
    <n v="1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n v="2"/>
    <n v="2"/>
    <n v="1"/>
    <m/>
    <m/>
    <m/>
    <n v="3"/>
    <n v="8"/>
    <n v="6"/>
    <n v="6"/>
    <m/>
    <m/>
    <m/>
    <m/>
    <m/>
    <m/>
    <n v="20"/>
  </r>
  <r>
    <x v="4"/>
    <x v="0"/>
    <n v="124"/>
    <x v="3"/>
    <n v="5"/>
    <x v="1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8"/>
    <n v="6"/>
    <n v="10"/>
    <m/>
    <m/>
    <m/>
    <m/>
    <m/>
    <m/>
    <n v="24"/>
  </r>
  <r>
    <x v="4"/>
    <x v="0"/>
    <n v="124"/>
    <x v="3"/>
    <n v="5"/>
    <x v="1"/>
    <n v="3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5"/>
    <m/>
    <m/>
    <m/>
    <n v="2"/>
    <n v="2"/>
    <n v="1"/>
    <m/>
    <m/>
    <m/>
    <n v="3"/>
    <n v="7"/>
    <n v="7"/>
    <n v="3"/>
    <m/>
    <m/>
    <m/>
    <m/>
    <m/>
    <m/>
    <n v="17"/>
  </r>
  <r>
    <x v="4"/>
    <x v="0"/>
    <n v="124"/>
    <x v="3"/>
    <n v="5"/>
    <x v="1"/>
    <n v="4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n v="2"/>
    <n v="1"/>
    <n v="1"/>
    <m/>
    <m/>
    <m/>
    <n v="2"/>
    <n v="6"/>
    <n v="6"/>
    <m/>
    <m/>
    <m/>
    <m/>
    <m/>
    <m/>
    <m/>
    <n v="12"/>
  </r>
  <r>
    <x v="4"/>
    <x v="0"/>
    <n v="124"/>
    <x v="3"/>
    <n v="5"/>
    <x v="1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1"/>
    <n v="1"/>
    <m/>
    <m/>
    <m/>
    <n v="2"/>
    <n v="9"/>
    <n v="7"/>
    <m/>
    <m/>
    <m/>
    <m/>
    <m/>
    <m/>
    <m/>
    <n v="16"/>
  </r>
  <r>
    <x v="4"/>
    <x v="0"/>
    <n v="124"/>
    <x v="3"/>
    <n v="5"/>
    <x v="1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n v="3"/>
    <n v="2"/>
    <n v="2"/>
    <n v="1"/>
    <m/>
    <m/>
    <n v="5"/>
    <n v="6"/>
    <n v="6"/>
    <n v="7"/>
    <n v="7"/>
    <n v="5"/>
    <m/>
    <m/>
    <m/>
    <m/>
    <n v="31"/>
  </r>
  <r>
    <x v="4"/>
    <x v="0"/>
    <n v="124"/>
    <x v="3"/>
    <n v="5"/>
    <x v="1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8"/>
    <n v="4"/>
    <n v="6"/>
    <m/>
    <m/>
    <m/>
    <m/>
    <m/>
    <m/>
    <n v="18"/>
  </r>
  <r>
    <x v="4"/>
    <x v="0"/>
    <n v="124"/>
    <x v="3"/>
    <n v="5"/>
    <x v="1"/>
    <n v="8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2"/>
    <m/>
    <m/>
    <m/>
    <n v="4"/>
    <n v="9"/>
    <n v="8"/>
    <n v="7"/>
    <n v="6"/>
    <m/>
    <m/>
    <m/>
    <m/>
    <m/>
    <n v="30"/>
  </r>
  <r>
    <x v="4"/>
    <x v="0"/>
    <n v="124"/>
    <x v="3"/>
    <n v="5"/>
    <x v="1"/>
    <n v="9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n v="13"/>
    <m/>
    <m/>
    <n v="3"/>
    <n v="2"/>
    <n v="1"/>
    <n v="1"/>
    <m/>
    <m/>
    <n v="4"/>
    <n v="5"/>
    <n v="5"/>
    <n v="6"/>
    <n v="6"/>
    <m/>
    <m/>
    <m/>
    <m/>
    <m/>
    <n v="22"/>
  </r>
  <r>
    <x v="4"/>
    <x v="0"/>
    <n v="124"/>
    <x v="3"/>
    <n v="5"/>
    <x v="1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n v="2"/>
    <n v="2"/>
    <n v="1"/>
    <m/>
    <m/>
    <m/>
    <n v="3"/>
    <n v="5"/>
    <n v="3"/>
    <n v="6"/>
    <m/>
    <m/>
    <m/>
    <m/>
    <m/>
    <m/>
    <n v="14"/>
  </r>
  <r>
    <x v="4"/>
    <x v="0"/>
    <n v="101"/>
    <x v="0"/>
    <n v="4"/>
    <x v="0"/>
    <m/>
    <n v="114"/>
    <m/>
    <m/>
    <m/>
    <m/>
    <m/>
    <n v="768"/>
    <n v="512.6"/>
    <m/>
    <n v="19.100000000000001"/>
    <m/>
    <m/>
    <m/>
    <m/>
    <m/>
    <n v="307"/>
    <n v="106"/>
    <m/>
    <m/>
    <m/>
    <m/>
    <m/>
    <m/>
    <m/>
    <m/>
    <m/>
    <n v="405.6"/>
    <n v="12.4"/>
    <n v="73.099999999999994"/>
    <n v="109.2"/>
    <m/>
    <n v="211.35483870967741"/>
    <n v="392.516129032258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2"/>
    <x v="0"/>
    <n v="5"/>
    <x v="1"/>
    <m/>
    <n v="110"/>
    <m/>
    <m/>
    <m/>
    <m/>
    <m/>
    <n v="831.9"/>
    <n v="523.79999999999995"/>
    <m/>
    <n v="27"/>
    <m/>
    <m/>
    <m/>
    <m/>
    <m/>
    <n v="316"/>
    <n v="99.12"/>
    <m/>
    <m/>
    <m/>
    <m/>
    <m/>
    <m/>
    <m/>
    <m/>
    <m/>
    <n v="425.5"/>
    <n v="14.7"/>
    <n v="72.8"/>
    <n v="112.12"/>
    <m/>
    <n v="183.0530612244898"/>
    <n v="347.34693877551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3"/>
    <x v="0"/>
    <n v="1"/>
    <x v="2"/>
    <m/>
    <n v="128"/>
    <m/>
    <m/>
    <m/>
    <m/>
    <m/>
    <n v="1202.9000000000001"/>
    <n v="844"/>
    <m/>
    <n v="34.9"/>
    <m/>
    <m/>
    <m/>
    <m/>
    <m/>
    <n v="488"/>
    <n v="147.6"/>
    <m/>
    <m/>
    <m/>
    <m/>
    <m/>
    <m/>
    <m/>
    <m/>
    <m/>
    <n v="695.7"/>
    <n v="14.2"/>
    <n v="74.400000000000006"/>
    <n v="107.33"/>
    <m/>
    <n v="181.40281690140847"/>
    <n v="587.91549295774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4"/>
    <x v="0"/>
    <n v="6"/>
    <x v="3"/>
    <m/>
    <n v="106"/>
    <m/>
    <m/>
    <m/>
    <m/>
    <m/>
    <n v="716.6"/>
    <n v="444.1"/>
    <m/>
    <n v="23"/>
    <m/>
    <m/>
    <m/>
    <m/>
    <m/>
    <n v="311"/>
    <n v="78.2"/>
    <m/>
    <m/>
    <m/>
    <m/>
    <m/>
    <m/>
    <m/>
    <m/>
    <m/>
    <n v="358.6"/>
    <n v="12.3"/>
    <n v="74.099999999999994"/>
    <n v="99.84"/>
    <m/>
    <n v="194.80975609756098"/>
    <n v="349.85365853658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5"/>
    <x v="0"/>
    <n v="2"/>
    <x v="4"/>
    <m/>
    <n v="141"/>
    <m/>
    <m/>
    <m/>
    <m/>
    <m/>
    <n v="1022.1"/>
    <n v="700.1"/>
    <m/>
    <n v="24.8"/>
    <m/>
    <m/>
    <m/>
    <m/>
    <m/>
    <n v="424"/>
    <n v="122.4"/>
    <m/>
    <m/>
    <m/>
    <m/>
    <m/>
    <m/>
    <m/>
    <m/>
    <m/>
    <n v="576.20000000000005"/>
    <n v="13.2"/>
    <n v="72"/>
    <n v="102.28"/>
    <m/>
    <n v="185.96363636363637"/>
    <n v="523.81818181818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6"/>
    <x v="0"/>
    <n v="3"/>
    <x v="5"/>
    <m/>
    <n v="106"/>
    <m/>
    <m/>
    <m/>
    <m/>
    <m/>
    <n v="718.5"/>
    <n v="502.2"/>
    <m/>
    <n v="16.8"/>
    <m/>
    <m/>
    <m/>
    <m/>
    <m/>
    <n v="300"/>
    <n v="93.2"/>
    <m/>
    <m/>
    <m/>
    <m/>
    <m/>
    <m/>
    <m/>
    <m/>
    <m/>
    <n v="407.8"/>
    <n v="12.4"/>
    <n v="72.3"/>
    <n v="77.3"/>
    <m/>
    <n v="149.61290322580643"/>
    <n v="394.64516129032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7"/>
    <x v="1"/>
    <n v="5"/>
    <x v="1"/>
    <m/>
    <n v="139"/>
    <m/>
    <m/>
    <m/>
    <m/>
    <m/>
    <n v="875.2"/>
    <n v="560.79999999999995"/>
    <m/>
    <n v="18.899999999999999"/>
    <m/>
    <m/>
    <m/>
    <m/>
    <m/>
    <n v="345"/>
    <n v="113.9"/>
    <m/>
    <m/>
    <m/>
    <m/>
    <m/>
    <m/>
    <m/>
    <m/>
    <m/>
    <n v="446.9"/>
    <n v="12.1"/>
    <n v="74.400000000000006"/>
    <n v="105.51"/>
    <m/>
    <n v="209.27603305785127"/>
    <n v="443.20661157024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8"/>
    <x v="1"/>
    <n v="3"/>
    <x v="5"/>
    <m/>
    <n v="132"/>
    <m/>
    <m/>
    <m/>
    <m/>
    <m/>
    <n v="963.8"/>
    <n v="657.7"/>
    <m/>
    <n v="18.100000000000001"/>
    <m/>
    <m/>
    <m/>
    <m/>
    <m/>
    <n v="406"/>
    <n v="129.19999999999999"/>
    <m/>
    <m/>
    <m/>
    <m/>
    <m/>
    <m/>
    <m/>
    <m/>
    <m/>
    <n v="524.20000000000005"/>
    <n v="12.1"/>
    <n v="73.099999999999994"/>
    <n v="106.34"/>
    <m/>
    <n v="210.92231404958679"/>
    <n v="519.86776859504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09"/>
    <x v="1"/>
    <n v="2"/>
    <x v="4"/>
    <m/>
    <n v="120"/>
    <m/>
    <m/>
    <m/>
    <m/>
    <m/>
    <n v="992.6"/>
    <n v="617.79999999999995"/>
    <m/>
    <n v="26.1"/>
    <m/>
    <m/>
    <m/>
    <m/>
    <m/>
    <n v="329"/>
    <n v="111.5"/>
    <m/>
    <m/>
    <m/>
    <m/>
    <m/>
    <m/>
    <m/>
    <m/>
    <m/>
    <n v="506.3"/>
    <n v="13.5"/>
    <n v="72.7"/>
    <n v="108.7"/>
    <m/>
    <n v="193.24444444444444"/>
    <n v="450.04444444444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0"/>
    <x v="1"/>
    <n v="1"/>
    <x v="2"/>
    <m/>
    <n v="97"/>
    <m/>
    <m/>
    <m/>
    <m/>
    <m/>
    <n v="940.8"/>
    <n v="651"/>
    <m/>
    <n v="30.9"/>
    <m/>
    <m/>
    <m/>
    <m/>
    <m/>
    <n v="398"/>
    <n v="116.1"/>
    <m/>
    <m/>
    <m/>
    <m/>
    <m/>
    <m/>
    <m/>
    <m/>
    <m/>
    <n v="535.20000000000005"/>
    <n v="15"/>
    <n v="72.8"/>
    <n v="103.44"/>
    <m/>
    <n v="165.50400000000002"/>
    <n v="428.1600000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1"/>
    <x v="1"/>
    <n v="6"/>
    <x v="3"/>
    <m/>
    <n v="99"/>
    <m/>
    <m/>
    <m/>
    <m/>
    <m/>
    <n v="692.4"/>
    <n v="457.7"/>
    <m/>
    <n v="22"/>
    <m/>
    <m/>
    <m/>
    <m/>
    <m/>
    <n v="317"/>
    <n v="92.7"/>
    <m/>
    <m/>
    <m/>
    <m/>
    <m/>
    <m/>
    <m/>
    <m/>
    <m/>
    <n v="364.5"/>
    <n v="12.4"/>
    <n v="74.400000000000006"/>
    <n v="90.02"/>
    <m/>
    <n v="174.23225806451612"/>
    <n v="352.74193548387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2"/>
    <x v="1"/>
    <n v="4"/>
    <x v="0"/>
    <m/>
    <n v="112"/>
    <m/>
    <m/>
    <m/>
    <m/>
    <m/>
    <n v="582"/>
    <n v="390.2"/>
    <m/>
    <n v="14.2"/>
    <m/>
    <m/>
    <m/>
    <m/>
    <m/>
    <n v="266"/>
    <n v="81.8"/>
    <m/>
    <m/>
    <m/>
    <m/>
    <m/>
    <m/>
    <m/>
    <m/>
    <m/>
    <n v="308.8"/>
    <n v="14.5"/>
    <n v="72.099999999999994"/>
    <n v="102.5"/>
    <m/>
    <n v="169.65517241379311"/>
    <n v="255.558620689655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3"/>
    <x v="2"/>
    <n v="3"/>
    <x v="5"/>
    <m/>
    <n v="115"/>
    <m/>
    <m/>
    <m/>
    <m/>
    <m/>
    <n v="595.5"/>
    <n v="418"/>
    <m/>
    <n v="13.8"/>
    <m/>
    <m/>
    <m/>
    <m/>
    <m/>
    <n v="278"/>
    <n v="85.2"/>
    <m/>
    <m/>
    <m/>
    <m/>
    <m/>
    <m/>
    <m/>
    <m/>
    <m/>
    <n v="330.9"/>
    <n v="12.2"/>
    <n v="71.8"/>
    <n v="91.9"/>
    <m/>
    <n v="180.78688524590166"/>
    <n v="325.47540983606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4"/>
    <x v="2"/>
    <n v="2"/>
    <x v="4"/>
    <m/>
    <n v="100"/>
    <m/>
    <m/>
    <m/>
    <m/>
    <m/>
    <n v="785.3"/>
    <n v="539.5"/>
    <m/>
    <n v="30.5"/>
    <m/>
    <m/>
    <m/>
    <m/>
    <m/>
    <n v="324"/>
    <n v="92.6"/>
    <m/>
    <m/>
    <m/>
    <m/>
    <m/>
    <m/>
    <m/>
    <m/>
    <m/>
    <n v="447"/>
    <n v="14.3"/>
    <n v="73.5"/>
    <n v="106.56"/>
    <m/>
    <n v="178.84195804195804"/>
    <n v="375.10489510489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5"/>
    <x v="2"/>
    <n v="6"/>
    <x v="3"/>
    <m/>
    <n v="107"/>
    <m/>
    <m/>
    <m/>
    <m/>
    <m/>
    <n v="735"/>
    <n v="470.4"/>
    <m/>
    <n v="24.4"/>
    <m/>
    <m/>
    <m/>
    <m/>
    <m/>
    <n v="321"/>
    <n v="94.5"/>
    <m/>
    <m/>
    <m/>
    <m/>
    <m/>
    <m/>
    <m/>
    <m/>
    <m/>
    <n v="374.3"/>
    <n v="14.1"/>
    <n v="71.400000000000006"/>
    <n v="99.31"/>
    <m/>
    <n v="169.03829787234042"/>
    <n v="318.553191489361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6"/>
    <x v="2"/>
    <n v="1"/>
    <x v="2"/>
    <m/>
    <n v="107"/>
    <m/>
    <m/>
    <m/>
    <m/>
    <m/>
    <n v="971.8"/>
    <n v="675"/>
    <m/>
    <n v="44.3"/>
    <m/>
    <m/>
    <m/>
    <m/>
    <m/>
    <n v="438"/>
    <n v="124.9"/>
    <m/>
    <m/>
    <m/>
    <m/>
    <m/>
    <m/>
    <m/>
    <m/>
    <m/>
    <n v="550.4"/>
    <n v="14.7"/>
    <n v="73.599999999999994"/>
    <n v="110.13"/>
    <m/>
    <n v="179.80408163265307"/>
    <n v="449.306122448979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7"/>
    <x v="2"/>
    <n v="5"/>
    <x v="1"/>
    <m/>
    <n v="108"/>
    <m/>
    <m/>
    <m/>
    <m/>
    <m/>
    <n v="733.3"/>
    <n v="478.3"/>
    <m/>
    <n v="22.5"/>
    <m/>
    <m/>
    <m/>
    <m/>
    <m/>
    <n v="279"/>
    <n v="83.8"/>
    <m/>
    <m/>
    <m/>
    <m/>
    <m/>
    <m/>
    <m/>
    <m/>
    <m/>
    <n v="394.4"/>
    <n v="14.3"/>
    <n v="72.5"/>
    <n v="115.8"/>
    <m/>
    <n v="194.34965034965035"/>
    <n v="330.96503496503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8"/>
    <x v="2"/>
    <n v="4"/>
    <x v="0"/>
    <m/>
    <n v="115"/>
    <m/>
    <m/>
    <m/>
    <m/>
    <m/>
    <n v="684.1"/>
    <n v="466.6"/>
    <m/>
    <n v="19"/>
    <m/>
    <m/>
    <m/>
    <m/>
    <m/>
    <n v="307"/>
    <n v="93.4"/>
    <m/>
    <m/>
    <m/>
    <m/>
    <m/>
    <m/>
    <m/>
    <m/>
    <m/>
    <n v="372.1"/>
    <n v="14.7"/>
    <n v="71.400000000000006"/>
    <n v="92.4"/>
    <m/>
    <n v="150.85714285714286"/>
    <n v="303.755102040816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19"/>
    <x v="3"/>
    <n v="1"/>
    <x v="2"/>
    <m/>
    <n v="113"/>
    <m/>
    <m/>
    <m/>
    <m/>
    <m/>
    <n v="905.1"/>
    <n v="648"/>
    <m/>
    <n v="19.5"/>
    <m/>
    <m/>
    <m/>
    <m/>
    <m/>
    <n v="368"/>
    <n v="109.8"/>
    <m/>
    <m/>
    <m/>
    <m/>
    <m/>
    <m/>
    <m/>
    <m/>
    <m/>
    <n v="537.5"/>
    <n v="13.6"/>
    <n v="72.900000000000006"/>
    <n v="94.75"/>
    <m/>
    <n v="167.20588235294116"/>
    <n v="474.26470588235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20"/>
    <x v="3"/>
    <n v="2"/>
    <x v="4"/>
    <m/>
    <n v="129"/>
    <m/>
    <m/>
    <m/>
    <m/>
    <m/>
    <n v="1208.7"/>
    <n v="839"/>
    <m/>
    <n v="32.6"/>
    <m/>
    <m/>
    <m/>
    <m/>
    <m/>
    <n v="480"/>
    <n v="148.80000000000001"/>
    <m/>
    <m/>
    <m/>
    <m/>
    <m/>
    <m/>
    <m/>
    <m/>
    <m/>
    <n v="690.2"/>
    <n v="14.1"/>
    <n v="71.3"/>
    <n v="110.64"/>
    <m/>
    <n v="188.32340425531916"/>
    <n v="587.404255319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21"/>
    <x v="3"/>
    <n v="4"/>
    <x v="0"/>
    <m/>
    <n v="113"/>
    <m/>
    <m/>
    <m/>
    <m/>
    <m/>
    <n v="800.2"/>
    <n v="540.79999999999995"/>
    <m/>
    <n v="26.3"/>
    <m/>
    <m/>
    <m/>
    <m/>
    <m/>
    <n v="339"/>
    <n v="108.5"/>
    <m/>
    <m/>
    <m/>
    <m/>
    <m/>
    <m/>
    <m/>
    <m/>
    <m/>
    <n v="432.3"/>
    <n v="13.5"/>
    <n v="72.2"/>
    <n v="103.6"/>
    <m/>
    <n v="184.17777777777775"/>
    <n v="384.2666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22"/>
    <x v="3"/>
    <n v="3"/>
    <x v="5"/>
    <m/>
    <n v="105"/>
    <m/>
    <m/>
    <m/>
    <m/>
    <m/>
    <n v="803.5"/>
    <n v="576.5"/>
    <m/>
    <n v="21"/>
    <m/>
    <m/>
    <m/>
    <m/>
    <m/>
    <n v="332"/>
    <n v="112.5"/>
    <m/>
    <m/>
    <m/>
    <m/>
    <m/>
    <m/>
    <m/>
    <m/>
    <m/>
    <n v="462"/>
    <n v="12.5"/>
    <n v="73.7"/>
    <n v="102.19"/>
    <m/>
    <n v="196.20479999999998"/>
    <n v="443.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23"/>
    <x v="3"/>
    <n v="6"/>
    <x v="3"/>
    <m/>
    <n v="149"/>
    <m/>
    <m/>
    <m/>
    <m/>
    <m/>
    <n v="747.8"/>
    <n v="470.9"/>
    <m/>
    <n v="21"/>
    <m/>
    <m/>
    <m/>
    <m/>
    <m/>
    <n v="331"/>
    <n v="93.2"/>
    <m/>
    <m/>
    <m/>
    <m/>
    <m/>
    <m/>
    <m/>
    <m/>
    <m/>
    <n v="377.8"/>
    <n v="12"/>
    <n v="73.3"/>
    <n v="96.55"/>
    <m/>
    <n v="193.1"/>
    <n v="377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124"/>
    <x v="3"/>
    <n v="5"/>
    <x v="1"/>
    <m/>
    <n v="114"/>
    <m/>
    <m/>
    <m/>
    <m/>
    <m/>
    <n v="715.3"/>
    <n v="470.2"/>
    <m/>
    <n v="24.2"/>
    <m/>
    <m/>
    <m/>
    <m/>
    <m/>
    <n v="290"/>
    <n v="92.6"/>
    <m/>
    <m/>
    <m/>
    <m/>
    <m/>
    <m/>
    <m/>
    <m/>
    <m/>
    <n v="377.1"/>
    <n v="13.1"/>
    <n v="72.8"/>
    <n v="91.84"/>
    <m/>
    <n v="168.25648854961833"/>
    <n v="345.435114503816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1"/>
    <x v="0"/>
    <n v="2"/>
    <x v="4"/>
    <n v="1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1"/>
    <n v="2"/>
    <n v="1"/>
    <m/>
    <m/>
    <m/>
    <n v="6"/>
    <n v="2"/>
    <n v="5"/>
    <n v="7"/>
    <m/>
    <m/>
    <m/>
    <m/>
    <m/>
    <m/>
  </r>
  <r>
    <x v="4"/>
    <x v="1"/>
    <n v="1"/>
    <x v="0"/>
    <n v="2"/>
    <x v="4"/>
    <n v="2"/>
    <m/>
    <m/>
    <n v="12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  <m/>
    <m/>
    <m/>
    <m/>
    <n v="2"/>
    <m/>
    <m/>
    <m/>
    <m/>
    <m/>
    <n v="6"/>
    <n v="8"/>
    <m/>
    <m/>
    <m/>
    <m/>
    <m/>
    <m/>
    <m/>
    <m/>
  </r>
  <r>
    <x v="4"/>
    <x v="1"/>
    <n v="1"/>
    <x v="0"/>
    <n v="2"/>
    <x v="4"/>
    <n v="3"/>
    <m/>
    <m/>
    <n v="18"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n v="17"/>
    <n v="18"/>
    <m/>
    <n v="2"/>
    <n v="2"/>
    <n v="2"/>
    <n v="1"/>
    <n v="1"/>
    <m/>
    <n v="2"/>
    <n v="4"/>
    <n v="10"/>
    <n v="8"/>
    <n v="12"/>
    <n v="6"/>
    <n v="5"/>
    <n v="6"/>
    <m/>
    <m/>
  </r>
  <r>
    <x v="4"/>
    <x v="1"/>
    <n v="1"/>
    <x v="0"/>
    <n v="2"/>
    <x v="4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2"/>
    <n v="2"/>
    <n v="1"/>
    <m/>
    <m/>
    <m/>
    <n v="4"/>
    <n v="6"/>
    <n v="7"/>
    <n v="8"/>
    <n v="7"/>
    <m/>
    <m/>
    <m/>
    <m/>
    <m/>
  </r>
  <r>
    <x v="4"/>
    <x v="1"/>
    <n v="1"/>
    <x v="0"/>
    <n v="2"/>
    <x v="4"/>
    <n v="5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n v="16"/>
    <m/>
    <m/>
    <n v="1"/>
    <n v="1"/>
    <n v="1"/>
    <n v="1"/>
    <m/>
    <m/>
    <n v="4"/>
    <n v="9"/>
    <n v="3"/>
    <n v="4"/>
    <m/>
    <m/>
    <m/>
    <m/>
    <m/>
    <m/>
  </r>
  <r>
    <x v="4"/>
    <x v="1"/>
    <n v="1"/>
    <x v="0"/>
    <n v="2"/>
    <x v="4"/>
    <n v="6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1"/>
    <n v="2"/>
    <n v="2"/>
    <m/>
    <m/>
    <m/>
    <n v="7"/>
    <n v="6"/>
    <n v="7"/>
    <n v="6"/>
    <n v="6"/>
    <m/>
    <m/>
    <m/>
    <m/>
    <m/>
  </r>
  <r>
    <x v="4"/>
    <x v="1"/>
    <n v="1"/>
    <x v="0"/>
    <n v="2"/>
    <x v="4"/>
    <n v="7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m/>
    <n v="2"/>
    <n v="2"/>
    <n v="2"/>
    <n v="1"/>
    <m/>
    <m/>
    <n v="10"/>
    <n v="9"/>
    <n v="9"/>
    <n v="10"/>
    <n v="10"/>
    <n v="6"/>
    <n v="8"/>
    <m/>
    <m/>
    <m/>
  </r>
  <r>
    <x v="4"/>
    <x v="1"/>
    <n v="1"/>
    <x v="0"/>
    <n v="2"/>
    <x v="4"/>
    <n v="8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n v="13"/>
    <m/>
    <m/>
    <m/>
    <n v="2"/>
    <n v="2"/>
    <n v="1"/>
    <m/>
    <m/>
    <m/>
    <n v="2"/>
    <n v="8"/>
    <n v="7"/>
    <n v="5"/>
    <n v="5"/>
    <m/>
    <m/>
    <m/>
    <m/>
    <m/>
  </r>
  <r>
    <x v="4"/>
    <x v="1"/>
    <n v="1"/>
    <x v="0"/>
    <n v="2"/>
    <x v="4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1"/>
    <n v="1"/>
    <m/>
    <m/>
    <m/>
    <m/>
    <n v="10"/>
    <n v="10"/>
    <m/>
    <m/>
    <m/>
    <m/>
    <m/>
    <m/>
    <m/>
    <m/>
  </r>
  <r>
    <x v="4"/>
    <x v="1"/>
    <n v="1"/>
    <x v="0"/>
    <n v="2"/>
    <x v="4"/>
    <n v="10"/>
    <m/>
    <m/>
    <n v="19"/>
    <m/>
    <m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n v="17"/>
    <n v="18"/>
    <m/>
    <m/>
    <n v="1"/>
    <n v="2"/>
    <n v="2"/>
    <n v="1"/>
    <m/>
    <m/>
    <n v="8"/>
    <n v="7"/>
    <n v="8"/>
    <n v="9"/>
    <n v="8"/>
    <n v="5"/>
    <m/>
    <m/>
    <m/>
    <m/>
  </r>
  <r>
    <x v="4"/>
    <x v="1"/>
    <n v="2"/>
    <x v="0"/>
    <n v="5"/>
    <x v="1"/>
    <n v="1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m/>
    <n v="2"/>
    <n v="2"/>
    <m/>
    <m/>
    <m/>
    <m/>
    <n v="0"/>
    <n v="0"/>
    <n v="6"/>
    <n v="3"/>
    <m/>
    <m/>
    <m/>
    <m/>
    <m/>
    <m/>
  </r>
  <r>
    <x v="4"/>
    <x v="1"/>
    <n v="2"/>
    <x v="0"/>
    <n v="5"/>
    <x v="1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m/>
    <n v="2"/>
    <n v="2"/>
    <m/>
    <m/>
    <m/>
    <m/>
    <n v="0"/>
    <n v="8"/>
    <n v="4"/>
    <n v="9"/>
    <m/>
    <m/>
    <m/>
    <m/>
    <m/>
    <m/>
  </r>
  <r>
    <x v="4"/>
    <x v="1"/>
    <n v="2"/>
    <x v="0"/>
    <n v="5"/>
    <x v="1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m/>
    <n v="2"/>
    <n v="2"/>
    <m/>
    <m/>
    <m/>
    <m/>
    <n v="4"/>
    <n v="8"/>
    <n v="8"/>
    <n v="6"/>
    <m/>
    <m/>
    <m/>
    <m/>
    <m/>
    <m/>
  </r>
  <r>
    <x v="4"/>
    <x v="1"/>
    <n v="2"/>
    <x v="0"/>
    <n v="5"/>
    <x v="1"/>
    <n v="4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m/>
    <n v="1"/>
    <n v="1"/>
    <m/>
    <m/>
    <m/>
    <m/>
    <n v="4"/>
    <n v="6"/>
    <m/>
    <m/>
    <m/>
    <m/>
    <m/>
    <m/>
    <m/>
    <m/>
  </r>
  <r>
    <x v="4"/>
    <x v="1"/>
    <n v="2"/>
    <x v="0"/>
    <n v="5"/>
    <x v="1"/>
    <n v="5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m/>
    <n v="2"/>
    <n v="2"/>
    <n v="1"/>
    <n v="1"/>
    <m/>
    <m/>
    <n v="3"/>
    <n v="8"/>
    <n v="5"/>
    <n v="8"/>
    <n v="9"/>
    <n v="8"/>
    <m/>
    <m/>
    <m/>
    <m/>
  </r>
  <r>
    <x v="4"/>
    <x v="1"/>
    <n v="2"/>
    <x v="0"/>
    <n v="5"/>
    <x v="1"/>
    <n v="6"/>
    <m/>
    <m/>
    <n v="18"/>
    <m/>
    <m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m/>
    <n v="1"/>
    <n v="2"/>
    <n v="2"/>
    <m/>
    <m/>
    <m/>
    <n v="7"/>
    <n v="6"/>
    <n v="8"/>
    <n v="7"/>
    <n v="8"/>
    <m/>
    <m/>
    <m/>
    <m/>
    <m/>
  </r>
  <r>
    <x v="4"/>
    <x v="1"/>
    <n v="2"/>
    <x v="0"/>
    <n v="5"/>
    <x v="1"/>
    <n v="7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1"/>
    <n v="1"/>
    <m/>
    <m/>
    <m/>
    <m/>
    <n v="6"/>
    <n v="9"/>
    <m/>
    <m/>
    <m/>
    <m/>
    <m/>
    <m/>
    <m/>
    <m/>
  </r>
  <r>
    <x v="4"/>
    <x v="1"/>
    <n v="2"/>
    <x v="0"/>
    <n v="5"/>
    <x v="1"/>
    <n v="8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m/>
    <n v="1"/>
    <n v="2"/>
    <n v="1"/>
    <n v="1"/>
    <m/>
    <m/>
    <n v="7"/>
    <n v="8"/>
    <n v="7"/>
    <n v="8"/>
    <n v="4"/>
    <m/>
    <m/>
    <m/>
    <m/>
    <m/>
  </r>
  <r>
    <x v="4"/>
    <x v="1"/>
    <n v="2"/>
    <x v="0"/>
    <n v="5"/>
    <x v="1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2"/>
    <m/>
    <m/>
    <m/>
    <m/>
    <n v="7"/>
    <n v="8"/>
    <n v="8"/>
    <n v="5"/>
    <m/>
    <m/>
    <m/>
    <m/>
    <m/>
    <m/>
  </r>
  <r>
    <x v="4"/>
    <x v="1"/>
    <n v="2"/>
    <x v="0"/>
    <n v="5"/>
    <x v="1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2"/>
    <n v="2"/>
    <n v="1"/>
    <m/>
    <m/>
    <m/>
    <n v="0"/>
    <n v="5"/>
    <n v="6"/>
    <n v="7"/>
    <n v="6"/>
    <m/>
    <m/>
    <m/>
    <m/>
    <m/>
  </r>
  <r>
    <x v="4"/>
    <x v="1"/>
    <n v="3"/>
    <x v="1"/>
    <n v="2"/>
    <x v="4"/>
    <n v="1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m/>
    <n v="2"/>
    <n v="1"/>
    <m/>
    <m/>
    <m/>
    <m/>
    <n v="5"/>
    <n v="6"/>
    <n v="8"/>
    <m/>
    <m/>
    <m/>
    <m/>
    <m/>
    <m/>
    <m/>
  </r>
  <r>
    <x v="4"/>
    <x v="1"/>
    <n v="3"/>
    <x v="1"/>
    <n v="2"/>
    <x v="4"/>
    <n v="2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1"/>
    <n v="1"/>
    <m/>
    <m/>
    <m/>
    <m/>
    <n v="4"/>
    <n v="4"/>
    <m/>
    <m/>
    <m/>
    <m/>
    <m/>
    <m/>
    <m/>
    <m/>
  </r>
  <r>
    <x v="4"/>
    <x v="1"/>
    <n v="3"/>
    <x v="1"/>
    <n v="2"/>
    <x v="4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1"/>
    <m/>
    <m/>
    <m/>
    <m/>
    <n v="2"/>
    <n v="5"/>
    <n v="7"/>
    <m/>
    <m/>
    <m/>
    <m/>
    <m/>
    <m/>
    <m/>
  </r>
  <r>
    <x v="4"/>
    <x v="1"/>
    <n v="3"/>
    <x v="1"/>
    <n v="2"/>
    <x v="4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1"/>
    <n v="1"/>
    <n v="1"/>
    <m/>
    <m/>
    <m/>
    <n v="3"/>
    <n v="8"/>
    <n v="2"/>
    <m/>
    <m/>
    <m/>
    <m/>
    <m/>
    <m/>
    <m/>
  </r>
  <r>
    <x v="4"/>
    <x v="1"/>
    <n v="3"/>
    <x v="1"/>
    <n v="2"/>
    <x v="4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m/>
    <n v="1"/>
    <n v="1"/>
    <m/>
    <m/>
    <m/>
    <m/>
    <n v="6"/>
    <n v="9"/>
    <m/>
    <m/>
    <m/>
    <m/>
    <m/>
    <m/>
    <m/>
    <m/>
  </r>
  <r>
    <x v="4"/>
    <x v="1"/>
    <n v="3"/>
    <x v="1"/>
    <n v="2"/>
    <x v="4"/>
    <n v="6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n v="15"/>
    <n v="16"/>
    <m/>
    <n v="2"/>
    <n v="2"/>
    <n v="2"/>
    <n v="2"/>
    <n v="1"/>
    <m/>
    <n v="6"/>
    <n v="5"/>
    <n v="6"/>
    <n v="3"/>
    <n v="7"/>
    <n v="7"/>
    <n v="7"/>
    <n v="9"/>
    <n v="4"/>
    <m/>
  </r>
  <r>
    <x v="4"/>
    <x v="1"/>
    <n v="3"/>
    <x v="1"/>
    <n v="2"/>
    <x v="4"/>
    <n v="7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m/>
    <n v="1"/>
    <n v="2"/>
    <n v="2"/>
    <m/>
    <m/>
    <m/>
    <n v="6"/>
    <n v="7"/>
    <n v="6"/>
    <n v="7"/>
    <n v="4"/>
    <m/>
    <m/>
    <m/>
    <m/>
    <m/>
  </r>
  <r>
    <x v="4"/>
    <x v="1"/>
    <n v="3"/>
    <x v="1"/>
    <n v="2"/>
    <x v="4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2"/>
    <n v="2"/>
    <n v="1"/>
    <m/>
    <m/>
    <m/>
    <n v="7"/>
    <n v="6"/>
    <n v="9"/>
    <n v="5"/>
    <n v="7"/>
    <m/>
    <m/>
    <m/>
    <m/>
    <m/>
  </r>
  <r>
    <x v="4"/>
    <x v="1"/>
    <n v="3"/>
    <x v="1"/>
    <n v="2"/>
    <x v="4"/>
    <n v="9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m/>
    <n v="2"/>
    <n v="2"/>
    <m/>
    <m/>
    <m/>
    <m/>
    <n v="2"/>
    <n v="7"/>
    <n v="7"/>
    <n v="8"/>
    <m/>
    <m/>
    <m/>
    <m/>
    <m/>
    <m/>
  </r>
  <r>
    <x v="4"/>
    <x v="1"/>
    <n v="3"/>
    <x v="1"/>
    <n v="2"/>
    <x v="4"/>
    <n v="10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m/>
    <n v="1"/>
    <n v="2"/>
    <m/>
    <m/>
    <m/>
    <m/>
    <n v="8"/>
    <n v="7"/>
    <n v="5"/>
    <m/>
    <m/>
    <m/>
    <m/>
    <m/>
    <m/>
    <m/>
  </r>
  <r>
    <x v="4"/>
    <x v="1"/>
    <n v="4"/>
    <x v="1"/>
    <n v="5"/>
    <x v="1"/>
    <n v="1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1"/>
    <n v="2"/>
    <n v="2"/>
    <m/>
    <m/>
    <m/>
    <n v="6"/>
    <n v="6"/>
    <n v="7"/>
    <n v="7"/>
    <n v="6"/>
    <m/>
    <m/>
    <m/>
    <m/>
    <m/>
  </r>
  <r>
    <x v="4"/>
    <x v="1"/>
    <n v="4"/>
    <x v="1"/>
    <n v="5"/>
    <x v="1"/>
    <n v="2"/>
    <m/>
    <m/>
    <n v="20"/>
    <m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n v="17"/>
    <n v="19"/>
    <n v="20"/>
    <m/>
    <n v="2"/>
    <n v="1"/>
    <n v="2"/>
    <n v="2"/>
    <n v="2"/>
    <m/>
    <n v="11"/>
    <n v="11"/>
    <n v="11"/>
    <n v="9"/>
    <n v="10"/>
    <n v="7"/>
    <n v="8"/>
    <n v="7"/>
    <n v="6"/>
    <m/>
  </r>
  <r>
    <x v="4"/>
    <x v="1"/>
    <n v="4"/>
    <x v="1"/>
    <n v="5"/>
    <x v="1"/>
    <n v="3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n v="16"/>
    <m/>
    <m/>
    <m/>
    <m/>
    <n v="1"/>
    <n v="2"/>
    <m/>
    <m/>
    <m/>
    <m/>
    <n v="9"/>
    <n v="6"/>
    <n v="5"/>
    <m/>
    <m/>
    <m/>
    <m/>
    <m/>
    <m/>
    <m/>
  </r>
  <r>
    <x v="4"/>
    <x v="1"/>
    <n v="4"/>
    <x v="1"/>
    <n v="5"/>
    <x v="1"/>
    <n v="4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n v="15"/>
    <m/>
    <m/>
    <n v="1"/>
    <n v="1"/>
    <n v="1"/>
    <n v="1"/>
    <m/>
    <m/>
    <n v="8"/>
    <n v="9"/>
    <n v="8"/>
    <n v="8"/>
    <m/>
    <m/>
    <m/>
    <m/>
    <m/>
    <m/>
  </r>
  <r>
    <x v="4"/>
    <x v="1"/>
    <n v="4"/>
    <x v="1"/>
    <n v="5"/>
    <x v="1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1"/>
    <n v="2"/>
    <n v="1"/>
    <m/>
    <m/>
    <m/>
    <n v="8"/>
    <n v="9"/>
    <n v="10"/>
    <n v="9"/>
    <m/>
    <m/>
    <m/>
    <m/>
    <m/>
    <m/>
  </r>
  <r>
    <x v="4"/>
    <x v="1"/>
    <n v="4"/>
    <x v="1"/>
    <n v="5"/>
    <x v="1"/>
    <n v="6"/>
    <m/>
    <m/>
    <n v="17"/>
    <m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1"/>
    <n v="1"/>
    <n v="1"/>
    <m/>
    <m/>
    <m/>
    <n v="10"/>
    <n v="4"/>
    <n v="10"/>
    <m/>
    <m/>
    <m/>
    <m/>
    <m/>
    <m/>
    <m/>
  </r>
  <r>
    <x v="4"/>
    <x v="1"/>
    <n v="4"/>
    <x v="1"/>
    <n v="5"/>
    <x v="1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n v="16"/>
    <m/>
    <m/>
    <n v="1"/>
    <n v="1"/>
    <n v="2"/>
    <n v="1"/>
    <m/>
    <m/>
    <n v="4"/>
    <n v="6"/>
    <n v="6"/>
    <n v="5"/>
    <n v="4"/>
    <m/>
    <m/>
    <m/>
    <m/>
    <m/>
  </r>
  <r>
    <x v="4"/>
    <x v="1"/>
    <n v="4"/>
    <x v="1"/>
    <n v="5"/>
    <x v="1"/>
    <n v="8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m/>
    <n v="2"/>
    <m/>
    <m/>
    <m/>
    <m/>
    <m/>
    <n v="5"/>
    <n v="3"/>
    <m/>
    <m/>
    <m/>
    <m/>
    <m/>
    <m/>
    <m/>
    <m/>
  </r>
  <r>
    <x v="4"/>
    <x v="1"/>
    <n v="4"/>
    <x v="1"/>
    <n v="5"/>
    <x v="1"/>
    <n v="9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1"/>
    <n v="1"/>
    <m/>
    <m/>
    <m/>
    <m/>
    <n v="0"/>
    <n v="4"/>
    <m/>
    <m/>
    <m/>
    <m/>
    <m/>
    <m/>
    <m/>
    <m/>
  </r>
  <r>
    <x v="4"/>
    <x v="1"/>
    <n v="4"/>
    <x v="1"/>
    <n v="5"/>
    <x v="1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"/>
    <m/>
    <m/>
    <m/>
    <m/>
    <m/>
    <n v="2"/>
    <m/>
    <m/>
    <m/>
    <m/>
    <m/>
    <n v="0"/>
    <n v="2"/>
    <m/>
    <m/>
    <m/>
    <m/>
    <m/>
    <m/>
    <m/>
    <m/>
  </r>
  <r>
    <x v="4"/>
    <x v="1"/>
    <n v="5"/>
    <x v="2"/>
    <n v="2"/>
    <x v="4"/>
    <n v="1"/>
    <m/>
    <m/>
    <n v="12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m/>
    <n v="2"/>
    <n v="2"/>
    <m/>
    <m/>
    <m/>
    <m/>
    <n v="1"/>
    <n v="4"/>
    <n v="4"/>
    <n v="9"/>
    <m/>
    <m/>
    <m/>
    <m/>
    <m/>
    <m/>
  </r>
  <r>
    <x v="4"/>
    <x v="1"/>
    <n v="5"/>
    <x v="2"/>
    <n v="2"/>
    <x v="4"/>
    <n v="2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1"/>
    <n v="2"/>
    <n v="1"/>
    <m/>
    <m/>
    <m/>
    <n v="3"/>
    <n v="1"/>
    <n v="4"/>
    <n v="5"/>
    <m/>
    <m/>
    <m/>
    <m/>
    <m/>
    <m/>
  </r>
  <r>
    <x v="4"/>
    <x v="1"/>
    <n v="5"/>
    <x v="2"/>
    <n v="2"/>
    <x v="4"/>
    <n v="3"/>
    <m/>
    <m/>
    <n v="13"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m/>
    <m/>
    <m/>
    <m/>
    <n v="1"/>
    <n v="1"/>
    <m/>
    <m/>
    <m/>
    <m/>
    <n v="3"/>
    <n v="7"/>
    <m/>
    <m/>
    <m/>
    <m/>
    <m/>
    <m/>
    <m/>
    <m/>
  </r>
  <r>
    <x v="4"/>
    <x v="1"/>
    <n v="5"/>
    <x v="2"/>
    <n v="2"/>
    <x v="4"/>
    <n v="4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2"/>
    <n v="2"/>
    <n v="1"/>
    <m/>
    <m/>
    <m/>
    <n v="7"/>
    <n v="5"/>
    <n v="10"/>
    <n v="11"/>
    <n v="9"/>
    <m/>
    <m/>
    <m/>
    <m/>
    <m/>
  </r>
  <r>
    <x v="4"/>
    <x v="1"/>
    <n v="5"/>
    <x v="2"/>
    <n v="2"/>
    <x v="4"/>
    <n v="5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2"/>
    <m/>
    <m/>
    <m/>
    <m/>
    <n v="6"/>
    <n v="8"/>
    <n v="6"/>
    <n v="8"/>
    <m/>
    <m/>
    <m/>
    <m/>
    <m/>
    <m/>
  </r>
  <r>
    <x v="4"/>
    <x v="1"/>
    <n v="5"/>
    <x v="2"/>
    <n v="2"/>
    <x v="4"/>
    <n v="6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2"/>
    <m/>
    <m/>
    <m/>
    <m/>
    <n v="7"/>
    <n v="9"/>
    <n v="7"/>
    <m/>
    <m/>
    <m/>
    <m/>
    <m/>
    <m/>
    <m/>
  </r>
  <r>
    <x v="4"/>
    <x v="1"/>
    <n v="5"/>
    <x v="2"/>
    <n v="2"/>
    <x v="4"/>
    <n v="7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n v="15"/>
    <m/>
    <m/>
    <n v="1"/>
    <n v="1"/>
    <n v="1"/>
    <n v="1"/>
    <m/>
    <m/>
    <n v="3"/>
    <n v="6"/>
    <n v="3"/>
    <n v="3"/>
    <m/>
    <m/>
    <m/>
    <m/>
    <m/>
    <m/>
  </r>
  <r>
    <x v="4"/>
    <x v="1"/>
    <n v="5"/>
    <x v="2"/>
    <n v="2"/>
    <x v="4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m/>
    <n v="2"/>
    <n v="2"/>
    <n v="1"/>
    <m/>
    <m/>
    <m/>
    <n v="8"/>
    <n v="10"/>
    <n v="7"/>
    <n v="10"/>
    <n v="9"/>
    <m/>
    <m/>
    <m/>
    <m/>
    <m/>
  </r>
  <r>
    <x v="4"/>
    <x v="1"/>
    <n v="5"/>
    <x v="2"/>
    <n v="2"/>
    <x v="4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1"/>
    <m/>
    <m/>
    <m/>
    <m/>
    <n v="7"/>
    <n v="9"/>
    <n v="8"/>
    <m/>
    <m/>
    <m/>
    <m/>
    <m/>
    <m/>
    <m/>
  </r>
  <r>
    <x v="4"/>
    <x v="1"/>
    <n v="5"/>
    <x v="2"/>
    <n v="2"/>
    <x v="4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1"/>
    <n v="1"/>
    <n v="1"/>
    <m/>
    <m/>
    <m/>
    <n v="1"/>
    <n v="9"/>
    <n v="5"/>
    <m/>
    <m/>
    <m/>
    <m/>
    <m/>
    <m/>
    <m/>
  </r>
  <r>
    <x v="4"/>
    <x v="1"/>
    <n v="6"/>
    <x v="2"/>
    <n v="5"/>
    <x v="1"/>
    <n v="1"/>
    <m/>
    <m/>
    <n v="12"/>
    <m/>
    <m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n v="12"/>
    <m/>
    <m/>
    <m/>
    <m/>
    <n v="1"/>
    <n v="2"/>
    <m/>
    <m/>
    <m/>
    <m/>
    <n v="6"/>
    <n v="0"/>
    <n v="6"/>
    <m/>
    <m/>
    <m/>
    <m/>
    <m/>
    <m/>
    <m/>
  </r>
  <r>
    <x v="4"/>
    <x v="1"/>
    <n v="6"/>
    <x v="2"/>
    <n v="5"/>
    <x v="1"/>
    <n v="2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2"/>
    <m/>
    <m/>
    <m/>
    <m/>
    <n v="4"/>
    <n v="7"/>
    <n v="6"/>
    <n v="8"/>
    <m/>
    <m/>
    <m/>
    <m/>
    <m/>
    <m/>
  </r>
  <r>
    <x v="4"/>
    <x v="1"/>
    <n v="6"/>
    <x v="2"/>
    <n v="5"/>
    <x v="1"/>
    <n v="3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m/>
    <m/>
    <m/>
    <m/>
    <m/>
    <n v="2"/>
    <m/>
    <m/>
    <m/>
    <m/>
    <m/>
    <n v="6"/>
    <n v="7"/>
    <m/>
    <m/>
    <m/>
    <m/>
    <m/>
    <m/>
    <m/>
    <m/>
  </r>
  <r>
    <x v="4"/>
    <x v="1"/>
    <n v="6"/>
    <x v="2"/>
    <n v="5"/>
    <x v="1"/>
    <n v="4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n v="2"/>
    <m/>
    <m/>
    <m/>
    <m/>
    <n v="8"/>
    <n v="7"/>
    <n v="6"/>
    <n v="7"/>
    <m/>
    <m/>
    <m/>
    <m/>
    <m/>
    <m/>
  </r>
  <r>
    <x v="4"/>
    <x v="1"/>
    <n v="6"/>
    <x v="2"/>
    <n v="5"/>
    <x v="1"/>
    <n v="5"/>
    <m/>
    <m/>
    <n v="14"/>
    <m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1"/>
    <n v="1"/>
    <n v="1"/>
    <m/>
    <m/>
    <m/>
    <n v="6"/>
    <n v="11"/>
    <n v="8"/>
    <m/>
    <m/>
    <m/>
    <m/>
    <m/>
    <m/>
    <m/>
  </r>
  <r>
    <x v="4"/>
    <x v="1"/>
    <n v="6"/>
    <x v="2"/>
    <n v="5"/>
    <x v="1"/>
    <n v="6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14"/>
    <n v="15"/>
    <m/>
    <m/>
    <m/>
    <n v="2"/>
    <n v="2"/>
    <n v="1"/>
    <m/>
    <m/>
    <m/>
    <n v="6"/>
    <n v="7"/>
    <n v="6"/>
    <n v="8"/>
    <n v="7"/>
    <m/>
    <m/>
    <m/>
    <m/>
    <m/>
  </r>
  <r>
    <x v="4"/>
    <x v="1"/>
    <n v="6"/>
    <x v="2"/>
    <n v="5"/>
    <x v="1"/>
    <n v="7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m/>
    <n v="1"/>
    <n v="2"/>
    <m/>
    <m/>
    <m/>
    <m/>
    <n v="10"/>
    <n v="5"/>
    <n v="8"/>
    <m/>
    <m/>
    <m/>
    <m/>
    <m/>
    <m/>
    <m/>
  </r>
  <r>
    <x v="4"/>
    <x v="1"/>
    <n v="6"/>
    <x v="2"/>
    <n v="5"/>
    <x v="1"/>
    <n v="8"/>
    <m/>
    <m/>
    <n v="16"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m/>
    <n v="2"/>
    <n v="2"/>
    <n v="2"/>
    <m/>
    <m/>
    <m/>
    <n v="8"/>
    <n v="10"/>
    <n v="7"/>
    <n v="4"/>
    <n v="6"/>
    <n v="8"/>
    <m/>
    <m/>
    <m/>
    <m/>
  </r>
  <r>
    <x v="4"/>
    <x v="1"/>
    <n v="6"/>
    <x v="2"/>
    <n v="5"/>
    <x v="1"/>
    <n v="9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4"/>
    <n v="15"/>
    <m/>
    <m/>
    <m/>
    <n v="1"/>
    <n v="2"/>
    <n v="1"/>
    <m/>
    <m/>
    <m/>
    <n v="5"/>
    <n v="5"/>
    <n v="5"/>
    <n v="4"/>
    <m/>
    <m/>
    <m/>
    <m/>
    <m/>
    <m/>
  </r>
  <r>
    <x v="4"/>
    <x v="1"/>
    <n v="6"/>
    <x v="2"/>
    <n v="5"/>
    <x v="1"/>
    <n v="10"/>
    <m/>
    <m/>
    <n v="15"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n v="1"/>
    <n v="2"/>
    <n v="2"/>
    <m/>
    <m/>
    <m/>
    <n v="3"/>
    <n v="8"/>
    <n v="4"/>
    <n v="4"/>
    <n v="5"/>
    <m/>
    <m/>
    <m/>
    <m/>
    <m/>
  </r>
  <r>
    <x v="4"/>
    <x v="1"/>
    <n v="1"/>
    <x v="0"/>
    <n v="2"/>
    <x v="4"/>
    <m/>
    <n v="92"/>
    <m/>
    <m/>
    <m/>
    <m/>
    <m/>
    <n v="1000.2"/>
    <n v="741.80000000000007"/>
    <m/>
    <n v="28.2"/>
    <m/>
    <m/>
    <m/>
    <m/>
    <m/>
    <n v="380"/>
    <n v="122.7"/>
    <m/>
    <m/>
    <m/>
    <m/>
    <m/>
    <m/>
    <m/>
    <m/>
    <m/>
    <n v="619.1"/>
    <n v="14.5"/>
    <n v="71.599999999999994"/>
    <n v="105.41"/>
    <m/>
    <n v="174.47172413793103"/>
    <n v="512.358620689655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"/>
    <x v="0"/>
    <n v="5"/>
    <x v="1"/>
    <m/>
    <n v="116"/>
    <m/>
    <m/>
    <m/>
    <m/>
    <m/>
    <n v="968.09999999999991"/>
    <n v="694.40000000000009"/>
    <m/>
    <n v="20.2"/>
    <m/>
    <m/>
    <m/>
    <m/>
    <m/>
    <n v="406"/>
    <n v="102.2"/>
    <m/>
    <m/>
    <m/>
    <m/>
    <m/>
    <m/>
    <m/>
    <m/>
    <m/>
    <n v="592.20000000000005"/>
    <n v="14.7"/>
    <n v="70.7"/>
    <n v="78.239999999999995"/>
    <m/>
    <n v="127.73877551020408"/>
    <n v="483.4285714285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3"/>
    <x v="1"/>
    <n v="2"/>
    <x v="4"/>
    <m/>
    <n v="105"/>
    <m/>
    <m/>
    <m/>
    <m/>
    <m/>
    <n v="1151.2"/>
    <n v="865.4"/>
    <m/>
    <n v="21.1"/>
    <m/>
    <m/>
    <m/>
    <m/>
    <m/>
    <n v="496"/>
    <n v="143"/>
    <m/>
    <m/>
    <m/>
    <m/>
    <m/>
    <m/>
    <m/>
    <m/>
    <m/>
    <n v="716.7"/>
    <n v="14.7"/>
    <n v="72.2"/>
    <n v="110.32"/>
    <m/>
    <n v="180.1142857142857"/>
    <n v="585.06122448979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4"/>
    <x v="1"/>
    <n v="5"/>
    <x v="1"/>
    <m/>
    <n v="127"/>
    <m/>
    <m/>
    <m/>
    <m/>
    <m/>
    <n v="1094.8"/>
    <n v="762.9"/>
    <m/>
    <n v="23.8"/>
    <m/>
    <m/>
    <m/>
    <m/>
    <m/>
    <n v="432"/>
    <n v="128"/>
    <m/>
    <m/>
    <m/>
    <m/>
    <m/>
    <m/>
    <m/>
    <m/>
    <m/>
    <n v="634.9"/>
    <n v="14.8"/>
    <n v="71.599999999999994"/>
    <n v="107.84"/>
    <m/>
    <n v="174.87567567567567"/>
    <n v="514.78378378378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5"/>
    <x v="2"/>
    <n v="2"/>
    <x v="4"/>
    <m/>
    <n v="126"/>
    <m/>
    <m/>
    <m/>
    <m/>
    <m/>
    <n v="965"/>
    <n v="720"/>
    <m/>
    <n v="17.7"/>
    <m/>
    <m/>
    <m/>
    <m/>
    <m/>
    <n v="459"/>
    <n v="115"/>
    <m/>
    <m/>
    <m/>
    <m/>
    <m/>
    <m/>
    <m/>
    <m/>
    <m/>
    <n v="605"/>
    <n v="14.5"/>
    <n v="73"/>
    <n v="106.03"/>
    <m/>
    <n v="175.49793103448275"/>
    <n v="500.68965517241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6"/>
    <x v="2"/>
    <n v="5"/>
    <x v="1"/>
    <m/>
    <n v="99"/>
    <m/>
    <m/>
    <m/>
    <m/>
    <m/>
    <n v="821.7"/>
    <n v="590.79999999999995"/>
    <m/>
    <n v="23.3"/>
    <m/>
    <m/>
    <m/>
    <m/>
    <m/>
    <n v="341"/>
    <n v="98.8"/>
    <m/>
    <m/>
    <m/>
    <m/>
    <m/>
    <m/>
    <m/>
    <m/>
    <m/>
    <n v="492"/>
    <n v="14.4"/>
    <n v="72.7"/>
    <n v="106.41"/>
    <m/>
    <n v="177.34999999999997"/>
    <n v="409.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compact="0" compactData="0" gridDropZones="1" multipleFieldFilters="0" chartFormat="12">
  <location ref="R3:X8" firstHeaderRow="1" firstDataRow="2" firstDataCol="1" rowPageCount="1" colPageCount="1"/>
  <pivotFields count="75">
    <pivotField axis="axisRow" compact="0" numFmtId="14" outline="0" showAll="0">
      <items count="369">
        <item x="0"/>
        <item x="1"/>
        <item x="2"/>
        <item x="3"/>
        <item x="4"/>
        <item x="5"/>
        <item x="34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0"/>
        <item x="2"/>
        <item x="4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0"/>
  </rowFields>
  <rowItems count="4">
    <i>
      <x v="6"/>
    </i>
    <i>
      <x v="7"/>
    </i>
    <i>
      <x v="12"/>
    </i>
    <i>
      <x v="21"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" item="1" hier="-1"/>
  </pageFields>
  <dataFields count="1">
    <dataField name="Count of Total dry weight (g) 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compact="0" compactData="0" gridDropZones="1" multipleFieldFilters="0" chartFormat="12">
  <location ref="J3:P8" firstHeaderRow="1" firstDataRow="2" firstDataCol="1" rowPageCount="1" colPageCount="1"/>
  <pivotFields count="75">
    <pivotField axis="axisRow" compact="0" numFmtId="14" outline="0" showAll="0">
      <items count="369">
        <item x="0"/>
        <item x="1"/>
        <item x="2"/>
        <item x="3"/>
        <item x="4"/>
        <item x="5"/>
        <item x="34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0"/>
        <item x="2"/>
        <item x="4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0"/>
  </rowFields>
  <rowItems count="4">
    <i>
      <x v="6"/>
    </i>
    <i>
      <x v="7"/>
    </i>
    <i>
      <x v="12"/>
    </i>
    <i>
      <x v="21"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" item="1" hier="-1"/>
  </pageFields>
  <dataFields count="1">
    <dataField name="Average of Mean node" fld="12" subtotal="average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A3:G9" firstHeaderRow="1" firstDataRow="2" firstDataCol="1" rowPageCount="1" colPageCount="1"/>
  <pivotFields count="75">
    <pivotField axis="axisRow" numFmtId="14" showAll="0">
      <items count="369">
        <item x="0"/>
        <item x="1"/>
        <item x="2"/>
        <item x="3"/>
        <item x="4"/>
        <item x="5"/>
        <item x="34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7">
        <item x="5"/>
        <item x="0"/>
        <item x="2"/>
        <item x="4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5">
    <i>
      <x v="6"/>
    </i>
    <i>
      <x v="7"/>
    </i>
    <i>
      <x v="12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" item="1" hier="-1"/>
  </pageFields>
  <dataFields count="1">
    <dataField name="Average of Plant count per m2" fld="8" subtotal="average" baseField="0" baseItem="0"/>
  </dataFields>
  <chartFormats count="6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4:E15" firstHeaderRow="1" firstDataRow="2" firstDataCol="1"/>
  <pivotFields count="75">
    <pivotField numFmtId="14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Corrected Pea Weight 12%" fld="39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A50:E61" firstHeaderRow="1" firstDataRow="2" firstDataCol="1"/>
  <pivotFields count="75">
    <pivotField numFmtId="14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Plant count per m2" fld="8" subtotal="average" baseField="0" baseItem="0"/>
  </dataFields>
  <chartFormats count="7">
    <chartFormat chart="7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5:E46" firstHeaderRow="1" firstDataRow="2" firstDataCol="1"/>
  <pivotFields count="75">
    <pivotField numFmtId="14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Median Disease Score" fld="52" subtotal="average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19:E30" firstHeaderRow="1" firstDataRow="2" firstDataCol="1"/>
  <pivotFields count="75">
    <pivotField numFmtId="14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1000 SW corrected to 12%" fld="38" subtotal="average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0:D37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ed Pea Weight 12%" fld="12" subtotal="average" baseField="5" baseItem="2"/>
    <dataField name="StdDev of Corrected Pea Weight 12%" fld="12" subtotal="stdDev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I11" firstHeaderRow="0" firstDataRow="1" firstDataCol="1" rowPageCount="2" colPageCount="1"/>
  <pivotFields count="32"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4">
        <item h="1" x="1"/>
        <item x="0"/>
        <item h="1" m="1" x="2"/>
        <item t="default"/>
      </items>
    </pivotField>
    <pivotField showAll="0"/>
    <pivotField showAll="0"/>
    <pivotField showAll="0"/>
    <pivotField axis="axisRow" showAll="0">
      <items count="8">
        <item m="1" x="6"/>
        <item x="2"/>
        <item x="4"/>
        <item x="5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4"/>
        <item x="3"/>
        <item x="0"/>
        <item x="2"/>
        <item x="5"/>
        <item x="1"/>
        <item x="9"/>
        <item x="6"/>
        <item x="11"/>
        <item x="10"/>
        <item x="7"/>
        <item x="8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Average of Total Fresh weight (g)" fld="12" subtotal="average" baseField="5" baseItem="4"/>
    <dataField name="Average of Mean node" fld="11" subtotal="average" baseField="5" baseItem="3"/>
    <dataField name="Average of Fresh plant wt (g)" fld="13" subtotal="average" baseField="5" baseItem="3"/>
    <dataField name="Average of Total dry weight (g) " fld="16" subtotal="average" baseField="5" baseItem="3"/>
    <dataField name="Average of Pod no. Average" fld="22" subtotal="average" baseField="5" baseItem="3"/>
    <dataField name="Average of Pea Dry Wt" fld="29" subtotal="average" baseField="5" baseItem="3"/>
    <dataField name="Average of Vine + pod DW" fld="31" subtotal="average" baseField="5" baseItem="3"/>
    <dataField name="Average of Senescence Average" fld="26" subtotal="average" baseField="5" baseItem="4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12-15T19:40:25.85" personId="{8ED5B793-C3D7-4847-9FEE-F27358DDAE07}" id="{2A99FF07-F7F9-4D1F-86EB-E3BA299992F6}">
    <text>6 rows@11.8 c,m row spacing, quadrt width 67 cm. 6 x .118 x .67 = 0.47 m2</text>
  </threadedComment>
  <threadedComment ref="H2" dT="2022-03-02T18:37:11.81" personId="{93A614CA-FD0A-499F-B8EB-678108333FFE}" id="{DC15C693-E86F-47B5-A857-6131101D3D6F}" parentId="{2A99FF07-F7F9-4D1F-86EB-E3BA299992F6}">
    <text>last harvest total plant number is for 2 quadrats</text>
  </threadedComment>
  <threadedComment ref="N2" dT="2022-03-02T18:38:46.67" personId="{93A614CA-FD0A-499F-B8EB-678108333FFE}" id="{3BD259DC-6A3F-4723-8480-2A211D432A26}">
    <text>Combined for two quadrats</text>
  </threadedComment>
  <threadedComment ref="W2" dT="2022-03-02T18:39:23.00" personId="{93A614CA-FD0A-499F-B8EB-678108333FFE}" id="{50FA284F-7D86-4778-B92C-730395E80805}">
    <text>2 quadrats</text>
  </threadedComment>
  <threadedComment ref="BU2" dT="2022-04-01T00:36:30.85" personId="{93A614CA-FD0A-499F-B8EB-678108333FFE}" id="{07FB8127-4017-4EB9-8509-9C7DB3D47D4F}">
    <text>These are in chronological order from the lowest node. For example, on row 295, the plant had pods at nodes 12, 13, 14 and had 1 pod on node 12 with 6 peas. Node 13 had 2 pods and there were 2 and 5 peas in each pod.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2-03-02T18:39:23.00" personId="{93A614CA-FD0A-499F-B8EB-678108333FFE}" id="{97E022DD-EB39-44F6-8DD1-EA78AC9B1409}">
    <text>2 quadrats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R1" sqref="R1:X8"/>
    </sheetView>
  </sheetViews>
  <sheetFormatPr defaultRowHeight="15" x14ac:dyDescent="0.25"/>
  <cols>
    <col min="1" max="1" width="28.140625" bestFit="1" customWidth="1"/>
    <col min="2" max="2" width="16.28515625" customWidth="1"/>
    <col min="3" max="7" width="12" customWidth="1"/>
    <col min="8" max="8" width="6.5703125" customWidth="1"/>
    <col min="10" max="10" width="21.5703125" bestFit="1" customWidth="1"/>
    <col min="11" max="11" width="13.42578125" customWidth="1"/>
    <col min="12" max="14" width="12" customWidth="1"/>
    <col min="15" max="15" width="6" customWidth="1"/>
    <col min="16" max="16" width="12" customWidth="1"/>
    <col min="17" max="17" width="12" bestFit="1" customWidth="1"/>
    <col min="18" max="18" width="27.140625" customWidth="1"/>
    <col min="19" max="19" width="13.42578125" bestFit="1" customWidth="1"/>
    <col min="20" max="20" width="4.28515625" customWidth="1"/>
    <col min="21" max="22" width="3.28515625" customWidth="1"/>
    <col min="23" max="23" width="3.140625" customWidth="1"/>
    <col min="24" max="24" width="4.140625" customWidth="1"/>
    <col min="25" max="30" width="8.42578125" customWidth="1"/>
    <col min="31" max="31" width="11.42578125" bestFit="1" customWidth="1"/>
    <col min="32" max="37" width="8.42578125" customWidth="1"/>
    <col min="38" max="38" width="11.42578125" bestFit="1" customWidth="1"/>
  </cols>
  <sheetData>
    <row r="1" spans="1:24" x14ac:dyDescent="0.25">
      <c r="A1" s="2" t="s">
        <v>4</v>
      </c>
      <c r="B1" t="s">
        <v>24</v>
      </c>
      <c r="J1" s="2" t="s">
        <v>4</v>
      </c>
      <c r="K1" t="s">
        <v>24</v>
      </c>
      <c r="R1" s="2" t="s">
        <v>4</v>
      </c>
      <c r="S1" t="s">
        <v>24</v>
      </c>
    </row>
    <row r="3" spans="1:24" x14ac:dyDescent="0.25">
      <c r="A3" s="2" t="s">
        <v>76</v>
      </c>
      <c r="B3" s="2" t="s">
        <v>77</v>
      </c>
      <c r="J3" s="2" t="s">
        <v>49</v>
      </c>
      <c r="R3" s="2" t="s">
        <v>82</v>
      </c>
    </row>
    <row r="4" spans="1:24" x14ac:dyDescent="0.25">
      <c r="A4" s="2" t="s">
        <v>46</v>
      </c>
      <c r="B4" t="s">
        <v>41</v>
      </c>
      <c r="C4" t="s">
        <v>33</v>
      </c>
      <c r="D4" t="s">
        <v>36</v>
      </c>
      <c r="E4" t="s">
        <v>26</v>
      </c>
      <c r="F4" t="s">
        <v>38</v>
      </c>
      <c r="G4" t="s">
        <v>27</v>
      </c>
      <c r="K4" t="s">
        <v>41</v>
      </c>
      <c r="L4" t="s">
        <v>33</v>
      </c>
      <c r="M4" t="s">
        <v>36</v>
      </c>
      <c r="N4" t="s">
        <v>26</v>
      </c>
      <c r="O4" t="s">
        <v>38</v>
      </c>
      <c r="P4" t="s">
        <v>27</v>
      </c>
      <c r="S4" t="s">
        <v>41</v>
      </c>
      <c r="T4" t="s">
        <v>33</v>
      </c>
      <c r="U4" t="s">
        <v>36</v>
      </c>
      <c r="V4" t="s">
        <v>26</v>
      </c>
      <c r="W4" t="s">
        <v>38</v>
      </c>
      <c r="X4" t="s">
        <v>27</v>
      </c>
    </row>
    <row r="5" spans="1:24" x14ac:dyDescent="0.25">
      <c r="A5" s="5" t="s">
        <v>81</v>
      </c>
      <c r="B5" s="4">
        <v>111.17021276595744</v>
      </c>
      <c r="C5" s="4">
        <v>127.65957446808511</v>
      </c>
      <c r="D5" s="4">
        <v>130.85106382978725</v>
      </c>
      <c r="E5" s="4">
        <v>131.38297872340425</v>
      </c>
      <c r="F5" s="4">
        <v>122.87234042553192</v>
      </c>
      <c r="G5" s="4">
        <v>132.44680851063831</v>
      </c>
      <c r="J5" s="44" t="s">
        <v>81</v>
      </c>
      <c r="K5" s="4">
        <v>12.25</v>
      </c>
      <c r="L5" s="4">
        <v>12.333333333333332</v>
      </c>
      <c r="M5" s="4">
        <v>12.666666666666666</v>
      </c>
      <c r="N5" s="4">
        <v>12.666666666666666</v>
      </c>
      <c r="O5" s="4">
        <v>12.5</v>
      </c>
      <c r="P5" s="4">
        <v>12.916666666666668</v>
      </c>
      <c r="R5" s="44" t="s">
        <v>81</v>
      </c>
      <c r="S5" s="4">
        <v>4</v>
      </c>
      <c r="T5" s="4">
        <v>4</v>
      </c>
      <c r="U5" s="4">
        <v>4</v>
      </c>
      <c r="V5" s="4">
        <v>4</v>
      </c>
      <c r="W5" s="4">
        <v>4</v>
      </c>
      <c r="X5" s="4">
        <v>4</v>
      </c>
    </row>
    <row r="6" spans="1:24" x14ac:dyDescent="0.25">
      <c r="A6" s="5" t="s">
        <v>78</v>
      </c>
      <c r="B6" s="4">
        <v>122.87234042553193</v>
      </c>
      <c r="C6" s="4">
        <v>122.3404255319149</v>
      </c>
      <c r="D6" s="4">
        <v>106.91489361702128</v>
      </c>
      <c r="E6" s="4">
        <v>126.59574468085108</v>
      </c>
      <c r="F6" s="4">
        <v>106.91489361702129</v>
      </c>
      <c r="G6" s="4">
        <v>132.44680851063831</v>
      </c>
      <c r="J6" s="44" t="s">
        <v>78</v>
      </c>
      <c r="K6" s="4">
        <v>13.333333333333334</v>
      </c>
      <c r="L6" s="4">
        <v>13.833333333333334</v>
      </c>
      <c r="M6" s="4">
        <v>14.666666666666668</v>
      </c>
      <c r="N6" s="4">
        <v>14.333333333333332</v>
      </c>
      <c r="O6" s="4">
        <v>14.250000000000002</v>
      </c>
      <c r="P6" s="4">
        <v>13.75</v>
      </c>
      <c r="R6" s="44" t="s">
        <v>78</v>
      </c>
      <c r="S6" s="4">
        <v>4</v>
      </c>
      <c r="T6" s="4">
        <v>4</v>
      </c>
      <c r="U6" s="4">
        <v>4</v>
      </c>
      <c r="V6" s="4">
        <v>4</v>
      </c>
      <c r="W6" s="4">
        <v>4</v>
      </c>
      <c r="X6" s="4">
        <v>4</v>
      </c>
    </row>
    <row r="7" spans="1:24" x14ac:dyDescent="0.25">
      <c r="A7" s="5" t="s">
        <v>79</v>
      </c>
      <c r="B7" s="4"/>
      <c r="C7" s="4"/>
      <c r="D7" s="4"/>
      <c r="E7" s="4"/>
      <c r="F7" s="4"/>
      <c r="G7" s="4"/>
      <c r="J7" s="44" t="s">
        <v>79</v>
      </c>
      <c r="K7" s="4"/>
      <c r="L7" s="4"/>
      <c r="M7" s="4"/>
      <c r="N7" s="4"/>
      <c r="O7" s="4"/>
      <c r="P7" s="4"/>
      <c r="R7" s="44" t="s">
        <v>79</v>
      </c>
      <c r="S7" s="4"/>
      <c r="T7" s="4"/>
      <c r="U7" s="4"/>
      <c r="V7" s="4"/>
      <c r="W7" s="4"/>
      <c r="X7" s="4"/>
    </row>
    <row r="8" spans="1:24" x14ac:dyDescent="0.25">
      <c r="A8" s="5" t="s">
        <v>80</v>
      </c>
      <c r="B8" s="4"/>
      <c r="C8" s="4"/>
      <c r="D8" s="4"/>
      <c r="E8" s="4"/>
      <c r="F8" s="4"/>
      <c r="G8" s="4"/>
      <c r="J8" s="44" t="s">
        <v>80</v>
      </c>
      <c r="K8" s="4">
        <v>14.75</v>
      </c>
      <c r="L8" s="4">
        <v>14.324999999999999</v>
      </c>
      <c r="M8" s="4"/>
      <c r="N8" s="4"/>
      <c r="O8" s="4">
        <v>15.05</v>
      </c>
      <c r="P8" s="4">
        <v>14.775</v>
      </c>
      <c r="R8" s="44" t="s">
        <v>80</v>
      </c>
      <c r="S8" s="4"/>
      <c r="T8" s="4"/>
      <c r="U8" s="4"/>
      <c r="V8" s="4"/>
      <c r="W8" s="4"/>
      <c r="X8" s="4"/>
    </row>
    <row r="9" spans="1:24" x14ac:dyDescent="0.25">
      <c r="A9" s="5" t="s">
        <v>47</v>
      </c>
      <c r="B9" s="4">
        <v>117.02127659574468</v>
      </c>
      <c r="C9" s="4">
        <v>125</v>
      </c>
      <c r="D9" s="4">
        <v>118.88297872340428</v>
      </c>
      <c r="E9" s="4">
        <v>128.98936170212767</v>
      </c>
      <c r="F9" s="4">
        <v>114.89361702127661</v>
      </c>
      <c r="G9" s="4">
        <v>132.44680851063831</v>
      </c>
    </row>
    <row r="10" spans="1:24" x14ac:dyDescent="0.25">
      <c r="C10" s="4"/>
      <c r="D10" s="4"/>
      <c r="E10" s="4"/>
    </row>
    <row r="11" spans="1:24" x14ac:dyDescent="0.25">
      <c r="C11" s="4"/>
      <c r="D11" s="4"/>
      <c r="E11" s="4"/>
    </row>
    <row r="12" spans="1:24" x14ac:dyDescent="0.25">
      <c r="C12" s="4"/>
      <c r="D12" s="4"/>
      <c r="E12" s="4"/>
    </row>
    <row r="13" spans="1:24" x14ac:dyDescent="0.25">
      <c r="C13" s="4"/>
      <c r="D13" s="4"/>
      <c r="E13" s="4"/>
    </row>
    <row r="14" spans="1:24" x14ac:dyDescent="0.25">
      <c r="C14" s="4"/>
      <c r="D14" s="4"/>
      <c r="E14" s="4"/>
    </row>
    <row r="15" spans="1:24" x14ac:dyDescent="0.25">
      <c r="C15" s="4"/>
      <c r="D15" s="4"/>
      <c r="E15" s="4"/>
    </row>
    <row r="16" spans="1:24" x14ac:dyDescent="0.25">
      <c r="C16" s="4"/>
      <c r="D16" s="4"/>
      <c r="E16" s="4"/>
    </row>
    <row r="17" spans="3:5" x14ac:dyDescent="0.25">
      <c r="C17" s="4"/>
      <c r="D17" s="4"/>
      <c r="E17" s="4"/>
    </row>
    <row r="18" spans="3:5" x14ac:dyDescent="0.25">
      <c r="C18" s="4"/>
      <c r="D18" s="4"/>
      <c r="E18" s="4"/>
    </row>
    <row r="19" spans="3:5" x14ac:dyDescent="0.25">
      <c r="C19" s="4"/>
      <c r="D19" s="4"/>
      <c r="E19" s="4"/>
    </row>
    <row r="20" spans="3:5" x14ac:dyDescent="0.25">
      <c r="C20" s="4"/>
      <c r="D20" s="4"/>
      <c r="E20" s="4"/>
    </row>
    <row r="21" spans="3:5" x14ac:dyDescent="0.25">
      <c r="C21" s="4"/>
      <c r="D21" s="4"/>
      <c r="E21" s="4"/>
    </row>
    <row r="22" spans="3:5" x14ac:dyDescent="0.25">
      <c r="C22" s="4"/>
      <c r="D22" s="4"/>
      <c r="E22" s="4"/>
    </row>
    <row r="23" spans="3:5" x14ac:dyDescent="0.25">
      <c r="C23" s="4"/>
      <c r="D23" s="4"/>
      <c r="E23" s="4"/>
    </row>
    <row r="24" spans="3:5" x14ac:dyDescent="0.25">
      <c r="C24" s="4"/>
      <c r="D24" s="4"/>
      <c r="E24" s="4"/>
    </row>
    <row r="25" spans="3:5" x14ac:dyDescent="0.25">
      <c r="C25" s="4"/>
      <c r="D25" s="4"/>
      <c r="E25" s="4"/>
    </row>
    <row r="26" spans="3:5" x14ac:dyDescent="0.25">
      <c r="C26" s="4"/>
      <c r="D26" s="4"/>
      <c r="E26" s="4"/>
    </row>
    <row r="27" spans="3:5" x14ac:dyDescent="0.25">
      <c r="C27" s="4"/>
      <c r="D27" s="4"/>
      <c r="E27" s="4"/>
    </row>
    <row r="28" spans="3:5" x14ac:dyDescent="0.25">
      <c r="C28" s="4"/>
      <c r="D28" s="4"/>
      <c r="E28" s="4"/>
    </row>
    <row r="29" spans="3:5" x14ac:dyDescent="0.25">
      <c r="C29" s="4"/>
      <c r="D29" s="4"/>
      <c r="E29" s="4"/>
    </row>
    <row r="30" spans="3:5" x14ac:dyDescent="0.25">
      <c r="C30" s="4"/>
      <c r="D30" s="4"/>
      <c r="E30" s="4"/>
    </row>
    <row r="31" spans="3:5" x14ac:dyDescent="0.25">
      <c r="C31" s="4"/>
      <c r="D31" s="4"/>
      <c r="E31" s="4"/>
    </row>
    <row r="32" spans="3:5" x14ac:dyDescent="0.25">
      <c r="C32" s="4"/>
      <c r="D32" s="4"/>
      <c r="E32" s="4"/>
    </row>
    <row r="33" spans="3:5" x14ac:dyDescent="0.25">
      <c r="C33" s="4"/>
      <c r="D33" s="4"/>
      <c r="E33" s="4"/>
    </row>
    <row r="34" spans="3:5" x14ac:dyDescent="0.25">
      <c r="C34" s="4"/>
      <c r="D34" s="4"/>
      <c r="E34" s="4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1"/>
  <sheetViews>
    <sheetView workbookViewId="0">
      <selection activeCell="B31" sqref="B31:C33"/>
    </sheetView>
  </sheetViews>
  <sheetFormatPr defaultRowHeight="15" x14ac:dyDescent="0.25"/>
  <cols>
    <col min="1" max="1" width="28.140625" customWidth="1"/>
    <col min="2" max="2" width="16.28515625" customWidth="1"/>
    <col min="3" max="5" width="12" customWidth="1"/>
    <col min="6" max="6" width="12" bestFit="1" customWidth="1"/>
  </cols>
  <sheetData>
    <row r="4" spans="1:8" x14ac:dyDescent="0.25">
      <c r="A4" s="2" t="s">
        <v>73</v>
      </c>
      <c r="B4" s="2" t="s">
        <v>77</v>
      </c>
    </row>
    <row r="5" spans="1:8" x14ac:dyDescent="0.25">
      <c r="A5" s="2" t="s">
        <v>46</v>
      </c>
      <c r="B5">
        <v>1</v>
      </c>
      <c r="C5">
        <v>2</v>
      </c>
      <c r="D5">
        <v>3</v>
      </c>
      <c r="E5">
        <v>4</v>
      </c>
    </row>
    <row r="6" spans="1:8" x14ac:dyDescent="0.25">
      <c r="A6" s="3" t="s">
        <v>24</v>
      </c>
      <c r="B6" s="4">
        <v>432.68259373510085</v>
      </c>
      <c r="C6" s="4">
        <v>408.26323013054338</v>
      </c>
      <c r="D6" s="4">
        <v>350.52662598085891</v>
      </c>
      <c r="E6" s="4">
        <v>435.44845706199754</v>
      </c>
    </row>
    <row r="7" spans="1:8" x14ac:dyDescent="0.25">
      <c r="A7" s="43" t="s">
        <v>36</v>
      </c>
      <c r="B7" s="4">
        <v>587.91549295774655</v>
      </c>
      <c r="C7" s="4">
        <v>428.16000000000008</v>
      </c>
      <c r="D7" s="4">
        <v>449.30612244897958</v>
      </c>
      <c r="E7" s="4">
        <v>474.26470588235293</v>
      </c>
      <c r="F7">
        <f>AVERAGE(B7:E7)</f>
        <v>484.9115803222698</v>
      </c>
      <c r="H7">
        <f>F7-F10</f>
        <v>150.88745071492076</v>
      </c>
    </row>
    <row r="8" spans="1:8" x14ac:dyDescent="0.25">
      <c r="A8" s="43" t="s">
        <v>26</v>
      </c>
      <c r="B8" s="4">
        <v>523.81818181818187</v>
      </c>
      <c r="C8" s="4">
        <v>450.04444444444442</v>
      </c>
      <c r="D8" s="4">
        <v>375.10489510489509</v>
      </c>
      <c r="E8" s="4">
        <v>587.404255319149</v>
      </c>
      <c r="F8">
        <f t="shared" ref="F8:F12" si="0">AVERAGE(B8:E8)</f>
        <v>484.09294417166757</v>
      </c>
    </row>
    <row r="9" spans="1:8" x14ac:dyDescent="0.25">
      <c r="A9" s="43" t="s">
        <v>41</v>
      </c>
      <c r="B9" s="4">
        <v>394.64516129032256</v>
      </c>
      <c r="C9" s="4">
        <v>519.86776859504141</v>
      </c>
      <c r="D9" s="4">
        <v>325.47540983606558</v>
      </c>
      <c r="E9" s="4">
        <v>443.52</v>
      </c>
      <c r="F9">
        <f t="shared" si="0"/>
        <v>420.8770849303574</v>
      </c>
    </row>
    <row r="10" spans="1:8" x14ac:dyDescent="0.25">
      <c r="A10" s="43" t="s">
        <v>33</v>
      </c>
      <c r="B10" s="4">
        <v>392.51612903225805</v>
      </c>
      <c r="C10" s="4">
        <v>255.55862068965519</v>
      </c>
      <c r="D10" s="4">
        <v>303.75510204081633</v>
      </c>
      <c r="E10" s="4">
        <v>384.26666666666665</v>
      </c>
      <c r="F10">
        <f t="shared" si="0"/>
        <v>334.02412960734904</v>
      </c>
    </row>
    <row r="11" spans="1:8" x14ac:dyDescent="0.25">
      <c r="A11" s="43" t="s">
        <v>38</v>
      </c>
      <c r="B11" s="4">
        <v>349.85365853658539</v>
      </c>
      <c r="C11" s="4">
        <v>352.74193548387092</v>
      </c>
      <c r="D11" s="4">
        <v>318.55319148936172</v>
      </c>
      <c r="E11" s="4">
        <v>377.8</v>
      </c>
      <c r="F11">
        <f t="shared" si="0"/>
        <v>349.7371963774545</v>
      </c>
    </row>
    <row r="12" spans="1:8" x14ac:dyDescent="0.25">
      <c r="A12" s="43" t="s">
        <v>27</v>
      </c>
      <c r="B12" s="4">
        <v>347.34693877551024</v>
      </c>
      <c r="C12" s="4">
        <v>443.2066115702479</v>
      </c>
      <c r="D12" s="4">
        <v>330.96503496503493</v>
      </c>
      <c r="E12" s="4">
        <v>345.43511450381681</v>
      </c>
      <c r="F12">
        <f t="shared" si="0"/>
        <v>366.73842495365244</v>
      </c>
    </row>
    <row r="13" spans="1:8" x14ac:dyDescent="0.25">
      <c r="A13" s="3" t="s">
        <v>25</v>
      </c>
      <c r="B13" s="4">
        <v>497.89359605911329</v>
      </c>
      <c r="C13" s="4">
        <v>549.92250413678994</v>
      </c>
      <c r="D13" s="4">
        <v>455.34482758620686</v>
      </c>
      <c r="E13" s="4"/>
    </row>
    <row r="14" spans="1:8" x14ac:dyDescent="0.25">
      <c r="A14" s="43" t="s">
        <v>26</v>
      </c>
      <c r="B14" s="4">
        <v>512.35862068965514</v>
      </c>
      <c r="C14" s="4">
        <v>585.06122448979602</v>
      </c>
      <c r="D14" s="4">
        <v>500.68965517241378</v>
      </c>
      <c r="E14" s="4"/>
    </row>
    <row r="15" spans="1:8" x14ac:dyDescent="0.25">
      <c r="A15" s="43" t="s">
        <v>27</v>
      </c>
      <c r="B15" s="4">
        <v>483.4285714285715</v>
      </c>
      <c r="C15" s="4">
        <v>514.78378378378375</v>
      </c>
      <c r="D15" s="4">
        <v>409.99999999999994</v>
      </c>
      <c r="E15" s="4"/>
    </row>
    <row r="19" spans="1:5" x14ac:dyDescent="0.25">
      <c r="A19" s="2" t="s">
        <v>86</v>
      </c>
      <c r="B19" s="2" t="s">
        <v>77</v>
      </c>
    </row>
    <row r="20" spans="1:5" x14ac:dyDescent="0.25">
      <c r="A20" s="2" t="s">
        <v>46</v>
      </c>
      <c r="B20">
        <v>1</v>
      </c>
      <c r="C20">
        <v>2</v>
      </c>
      <c r="D20">
        <v>3</v>
      </c>
      <c r="E20">
        <v>4</v>
      </c>
    </row>
    <row r="21" spans="1:5" x14ac:dyDescent="0.25">
      <c r="A21" s="3" t="s">
        <v>24</v>
      </c>
      <c r="B21" s="4">
        <v>184.36616875376322</v>
      </c>
      <c r="C21" s="4">
        <v>187.13903700503195</v>
      </c>
      <c r="D21" s="4">
        <v>175.61300266660774</v>
      </c>
      <c r="E21" s="4">
        <v>182.8780588226094</v>
      </c>
    </row>
    <row r="22" spans="1:5" x14ac:dyDescent="0.25">
      <c r="A22" s="43" t="s">
        <v>36</v>
      </c>
      <c r="B22" s="4">
        <v>181.40281690140847</v>
      </c>
      <c r="C22" s="4">
        <v>165.50400000000002</v>
      </c>
      <c r="D22" s="4">
        <v>179.80408163265307</v>
      </c>
      <c r="E22" s="4">
        <v>167.20588235294116</v>
      </c>
    </row>
    <row r="23" spans="1:5" x14ac:dyDescent="0.25">
      <c r="A23" s="43" t="s">
        <v>26</v>
      </c>
      <c r="B23" s="4">
        <v>185.96363636363637</v>
      </c>
      <c r="C23" s="4">
        <v>193.24444444444444</v>
      </c>
      <c r="D23" s="4">
        <v>178.84195804195804</v>
      </c>
      <c r="E23" s="4">
        <v>188.32340425531916</v>
      </c>
    </row>
    <row r="24" spans="1:5" x14ac:dyDescent="0.25">
      <c r="A24" s="43" t="s">
        <v>41</v>
      </c>
      <c r="B24" s="4">
        <v>149.61290322580643</v>
      </c>
      <c r="C24" s="4">
        <v>210.92231404958679</v>
      </c>
      <c r="D24" s="4">
        <v>180.78688524590166</v>
      </c>
      <c r="E24" s="4">
        <v>196.20479999999998</v>
      </c>
    </row>
    <row r="25" spans="1:5" x14ac:dyDescent="0.25">
      <c r="A25" s="43" t="s">
        <v>33</v>
      </c>
      <c r="B25" s="4">
        <v>211.35483870967741</v>
      </c>
      <c r="C25" s="4">
        <v>169.65517241379311</v>
      </c>
      <c r="D25" s="4">
        <v>150.85714285714286</v>
      </c>
      <c r="E25" s="4">
        <v>184.17777777777775</v>
      </c>
    </row>
    <row r="26" spans="1:5" x14ac:dyDescent="0.25">
      <c r="A26" s="43" t="s">
        <v>38</v>
      </c>
      <c r="B26" s="4">
        <v>194.80975609756098</v>
      </c>
      <c r="C26" s="4">
        <v>174.23225806451612</v>
      </c>
      <c r="D26" s="4">
        <v>169.03829787234042</v>
      </c>
      <c r="E26" s="4">
        <v>193.1</v>
      </c>
    </row>
    <row r="27" spans="1:5" x14ac:dyDescent="0.25">
      <c r="A27" s="43" t="s">
        <v>27</v>
      </c>
      <c r="B27" s="4">
        <v>183.0530612244898</v>
      </c>
      <c r="C27" s="4">
        <v>209.27603305785127</v>
      </c>
      <c r="D27" s="4">
        <v>194.34965034965035</v>
      </c>
      <c r="E27" s="4">
        <v>168.25648854961833</v>
      </c>
    </row>
    <row r="28" spans="1:5" x14ac:dyDescent="0.25">
      <c r="A28" s="3" t="s">
        <v>25</v>
      </c>
      <c r="B28" s="4">
        <v>151.10524982406756</v>
      </c>
      <c r="C28" s="4">
        <v>177.49498069498068</v>
      </c>
      <c r="D28" s="4">
        <v>176.42396551724136</v>
      </c>
      <c r="E28" s="4"/>
    </row>
    <row r="29" spans="1:5" x14ac:dyDescent="0.25">
      <c r="A29" s="43" t="s">
        <v>26</v>
      </c>
      <c r="B29" s="4">
        <v>174.47172413793103</v>
      </c>
      <c r="C29" s="4">
        <v>180.1142857142857</v>
      </c>
      <c r="D29" s="4">
        <v>175.49793103448275</v>
      </c>
      <c r="E29" s="4"/>
    </row>
    <row r="30" spans="1:5" x14ac:dyDescent="0.25">
      <c r="A30" s="43" t="s">
        <v>27</v>
      </c>
      <c r="B30" s="4">
        <v>127.73877551020408</v>
      </c>
      <c r="C30" s="4">
        <v>174.87567567567567</v>
      </c>
      <c r="D30" s="4">
        <v>177.34999999999997</v>
      </c>
      <c r="E30" s="4"/>
    </row>
    <row r="35" spans="1:5" x14ac:dyDescent="0.25">
      <c r="A35" s="2" t="s">
        <v>87</v>
      </c>
      <c r="B35" s="2" t="s">
        <v>77</v>
      </c>
    </row>
    <row r="36" spans="1:5" x14ac:dyDescent="0.25">
      <c r="A36" s="2" t="s">
        <v>46</v>
      </c>
      <c r="B36">
        <v>1</v>
      </c>
      <c r="C36">
        <v>2</v>
      </c>
      <c r="D36">
        <v>3</v>
      </c>
      <c r="E36">
        <v>4</v>
      </c>
    </row>
    <row r="37" spans="1:5" x14ac:dyDescent="0.25">
      <c r="A37" s="3" t="s">
        <v>24</v>
      </c>
      <c r="B37" s="4">
        <v>3.1999999999999997</v>
      </c>
      <c r="C37" s="4">
        <v>2.9666666666666668</v>
      </c>
      <c r="D37" s="4">
        <v>3.2333333333333329</v>
      </c>
      <c r="E37" s="4">
        <v>2.6333333333333333</v>
      </c>
    </row>
    <row r="38" spans="1:5" x14ac:dyDescent="0.25">
      <c r="A38" s="43" t="s">
        <v>36</v>
      </c>
      <c r="B38" s="4">
        <v>3.4</v>
      </c>
      <c r="C38" s="4">
        <v>3.2</v>
      </c>
      <c r="D38" s="4">
        <v>3.4</v>
      </c>
      <c r="E38" s="4">
        <v>2.6</v>
      </c>
    </row>
    <row r="39" spans="1:5" x14ac:dyDescent="0.25">
      <c r="A39" s="43" t="s">
        <v>26</v>
      </c>
      <c r="B39" s="4">
        <v>3.8</v>
      </c>
      <c r="C39" s="4">
        <v>2.4</v>
      </c>
      <c r="D39" s="4">
        <v>2.8</v>
      </c>
      <c r="E39" s="4">
        <v>2.4</v>
      </c>
    </row>
    <row r="40" spans="1:5" x14ac:dyDescent="0.25">
      <c r="A40" s="43" t="s">
        <v>41</v>
      </c>
      <c r="B40" s="4">
        <v>2.4</v>
      </c>
      <c r="C40" s="4">
        <v>2.6</v>
      </c>
      <c r="D40" s="4">
        <v>3.8</v>
      </c>
      <c r="E40" s="4">
        <v>2.4</v>
      </c>
    </row>
    <row r="41" spans="1:5" x14ac:dyDescent="0.25">
      <c r="A41" s="43" t="s">
        <v>33</v>
      </c>
      <c r="B41" s="4">
        <v>3.4</v>
      </c>
      <c r="C41" s="4">
        <v>2.4</v>
      </c>
      <c r="D41" s="4">
        <v>3.6</v>
      </c>
      <c r="E41" s="4">
        <v>2.4</v>
      </c>
    </row>
    <row r="42" spans="1:5" x14ac:dyDescent="0.25">
      <c r="A42" s="43" t="s">
        <v>38</v>
      </c>
      <c r="B42" s="4">
        <v>3</v>
      </c>
      <c r="C42" s="4">
        <v>3.2</v>
      </c>
      <c r="D42" s="4">
        <v>2.8</v>
      </c>
      <c r="E42" s="4">
        <v>3.2</v>
      </c>
    </row>
    <row r="43" spans="1:5" x14ac:dyDescent="0.25">
      <c r="A43" s="43" t="s">
        <v>27</v>
      </c>
      <c r="B43" s="4">
        <v>3.2</v>
      </c>
      <c r="C43" s="4">
        <v>4</v>
      </c>
      <c r="D43" s="4">
        <v>3</v>
      </c>
      <c r="E43" s="4">
        <v>2.8</v>
      </c>
    </row>
    <row r="44" spans="1:5" x14ac:dyDescent="0.25">
      <c r="A44" s="3" t="s">
        <v>25</v>
      </c>
      <c r="B44" s="4">
        <v>3.4666666666666663</v>
      </c>
      <c r="C44" s="4">
        <v>3.1333333333333333</v>
      </c>
      <c r="D44" s="4"/>
      <c r="E44" s="4"/>
    </row>
    <row r="45" spans="1:5" x14ac:dyDescent="0.25">
      <c r="A45" s="43" t="s">
        <v>26</v>
      </c>
      <c r="B45" s="4">
        <v>3.4666666666666663</v>
      </c>
      <c r="C45" s="4"/>
      <c r="D45" s="4"/>
      <c r="E45" s="4"/>
    </row>
    <row r="46" spans="1:5" x14ac:dyDescent="0.25">
      <c r="A46" s="43" t="s">
        <v>27</v>
      </c>
      <c r="B46" s="4"/>
      <c r="C46" s="4">
        <v>3.1333333333333333</v>
      </c>
      <c r="D46" s="4"/>
      <c r="E46" s="4"/>
    </row>
    <row r="50" spans="1:5" x14ac:dyDescent="0.25">
      <c r="A50" s="2" t="s">
        <v>76</v>
      </c>
      <c r="B50" s="2" t="s">
        <v>77</v>
      </c>
    </row>
    <row r="51" spans="1:5" x14ac:dyDescent="0.25">
      <c r="A51" s="2" t="s">
        <v>46</v>
      </c>
      <c r="B51">
        <v>1</v>
      </c>
      <c r="C51">
        <v>2</v>
      </c>
      <c r="D51">
        <v>3</v>
      </c>
      <c r="E51">
        <v>4</v>
      </c>
    </row>
    <row r="52" spans="1:5" x14ac:dyDescent="0.25">
      <c r="A52" s="3" t="s">
        <v>24</v>
      </c>
      <c r="B52" s="4">
        <v>121.45390070921985</v>
      </c>
      <c r="C52" s="4">
        <v>121.45390070921985</v>
      </c>
      <c r="D52" s="4">
        <v>130.67375886524823</v>
      </c>
      <c r="E52" s="4">
        <v>117.90780141843975</v>
      </c>
    </row>
    <row r="53" spans="1:5" x14ac:dyDescent="0.25">
      <c r="A53" s="43" t="s">
        <v>36</v>
      </c>
      <c r="B53" s="4">
        <v>109.57446808510639</v>
      </c>
      <c r="C53" s="4">
        <v>108.51063829787235</v>
      </c>
      <c r="D53" s="4">
        <v>119.14893617021278</v>
      </c>
      <c r="E53" s="4">
        <v>138.29787234042556</v>
      </c>
    </row>
    <row r="54" spans="1:5" x14ac:dyDescent="0.25">
      <c r="A54" s="43" t="s">
        <v>26</v>
      </c>
      <c r="B54" s="4">
        <v>121.27659574468086</v>
      </c>
      <c r="C54" s="4">
        <v>126.59574468085107</v>
      </c>
      <c r="D54" s="4">
        <v>132.97872340425533</v>
      </c>
      <c r="E54" s="4">
        <v>135.10638297872342</v>
      </c>
    </row>
    <row r="55" spans="1:5" x14ac:dyDescent="0.25">
      <c r="A55" s="43" t="s">
        <v>41</v>
      </c>
      <c r="B55" s="4">
        <v>122.3404255319149</v>
      </c>
      <c r="C55" s="4">
        <v>112.76595744680853</v>
      </c>
      <c r="D55" s="4">
        <v>141.48936170212767</v>
      </c>
      <c r="E55" s="4">
        <v>91.489361702127667</v>
      </c>
    </row>
    <row r="56" spans="1:5" x14ac:dyDescent="0.25">
      <c r="A56" s="43" t="s">
        <v>33</v>
      </c>
      <c r="B56" s="4">
        <v>120.21276595744681</v>
      </c>
      <c r="C56" s="4">
        <v>140.42553191489361</v>
      </c>
      <c r="D56" s="4">
        <v>127.65957446808511</v>
      </c>
      <c r="E56" s="4">
        <v>111.70212765957447</v>
      </c>
    </row>
    <row r="57" spans="1:5" x14ac:dyDescent="0.25">
      <c r="A57" s="43" t="s">
        <v>38</v>
      </c>
      <c r="B57" s="4">
        <v>122.34042553191489</v>
      </c>
      <c r="C57" s="4">
        <v>100</v>
      </c>
      <c r="D57" s="4">
        <v>138.29787234042556</v>
      </c>
      <c r="E57" s="4">
        <v>98.936170212765973</v>
      </c>
    </row>
    <row r="58" spans="1:5" x14ac:dyDescent="0.25">
      <c r="A58" s="43" t="s">
        <v>27</v>
      </c>
      <c r="B58" s="4">
        <v>132.97872340425533</v>
      </c>
      <c r="C58" s="4">
        <v>140.42553191489364</v>
      </c>
      <c r="D58" s="4">
        <v>124.46808510638297</v>
      </c>
      <c r="E58" s="4">
        <v>131.91489361702128</v>
      </c>
    </row>
    <row r="59" spans="1:5" x14ac:dyDescent="0.25">
      <c r="A59" s="3" t="s">
        <v>25</v>
      </c>
      <c r="B59" s="4">
        <v>116.78486997635933</v>
      </c>
      <c r="C59" s="4">
        <v>116.07565011820333</v>
      </c>
      <c r="D59" s="4"/>
      <c r="E59" s="4"/>
    </row>
    <row r="60" spans="1:5" x14ac:dyDescent="0.25">
      <c r="A60" s="43" t="s">
        <v>26</v>
      </c>
      <c r="B60" s="4">
        <v>116.78486997635933</v>
      </c>
      <c r="C60" s="4"/>
      <c r="D60" s="4"/>
      <c r="E60" s="4"/>
    </row>
    <row r="61" spans="1:5" x14ac:dyDescent="0.25">
      <c r="A61" s="43" t="s">
        <v>27</v>
      </c>
      <c r="B61" s="4"/>
      <c r="C61" s="4">
        <v>116.07565011820333</v>
      </c>
      <c r="D61" s="4"/>
      <c r="E61" s="4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Z440"/>
  <sheetViews>
    <sheetView tabSelected="1" zoomScale="70" zoomScaleNormal="70" workbookViewId="0">
      <pane xSplit="7" ySplit="2" topLeftCell="T260" activePane="bottomRight" state="frozen"/>
      <selection pane="topRight" activeCell="H1" sqref="H1"/>
      <selection pane="bottomLeft" activeCell="A3" sqref="A3"/>
      <selection pane="bottomRight" activeCell="AR365" sqref="AR365"/>
    </sheetView>
  </sheetViews>
  <sheetFormatPr defaultRowHeight="15" x14ac:dyDescent="0.25"/>
  <cols>
    <col min="1" max="1" width="15" customWidth="1"/>
    <col min="2" max="2" width="17" customWidth="1"/>
    <col min="3" max="8" width="9.140625" customWidth="1"/>
    <col min="9" max="9" width="14.140625" customWidth="1"/>
    <col min="10" max="12" width="9.140625" customWidth="1"/>
    <col min="13" max="13" width="12.140625" customWidth="1"/>
    <col min="14" max="17" width="13.42578125" customWidth="1"/>
    <col min="18" max="18" width="13" customWidth="1"/>
    <col min="19" max="19" width="13.7109375" customWidth="1"/>
    <col min="20" max="20" width="10.28515625" customWidth="1"/>
    <col min="21" max="21" width="9.140625" customWidth="1"/>
    <col min="22" max="24" width="9.5703125" customWidth="1"/>
    <col min="25" max="25" width="9.140625" customWidth="1"/>
    <col min="26" max="26" width="9.42578125" customWidth="1"/>
    <col min="27" max="31" width="9.140625" customWidth="1"/>
    <col min="32" max="32" width="13" customWidth="1"/>
    <col min="33" max="36" width="9.140625" customWidth="1"/>
    <col min="37" max="37" width="13.42578125" customWidth="1"/>
    <col min="38" max="39" width="10.140625" customWidth="1"/>
    <col min="40" max="40" width="13.5703125" customWidth="1"/>
    <col min="41" max="41" width="19.7109375" style="12" customWidth="1"/>
    <col min="42" max="42" width="19.140625" style="12" customWidth="1"/>
    <col min="43" max="52" width="8.28515625" customWidth="1"/>
    <col min="53" max="53" width="22.85546875" bestFit="1" customWidth="1"/>
    <col min="60" max="65" width="9.140625" style="4"/>
  </cols>
  <sheetData>
    <row r="1" spans="1:78" ht="30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52" t="s">
        <v>0</v>
      </c>
      <c r="K1" s="52"/>
      <c r="L1" s="5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53" t="s">
        <v>1</v>
      </c>
      <c r="Z1" s="53"/>
      <c r="AA1" s="53"/>
      <c r="AB1" s="9"/>
      <c r="AC1" s="52" t="s">
        <v>2</v>
      </c>
      <c r="AD1" s="52"/>
      <c r="AE1" s="52"/>
      <c r="AF1" s="8"/>
      <c r="AG1" s="10"/>
      <c r="AH1" s="10"/>
      <c r="AI1" s="19"/>
      <c r="AJ1" s="19"/>
      <c r="AK1" s="19"/>
      <c r="AL1" s="19"/>
      <c r="AM1" s="17"/>
      <c r="AN1" s="17"/>
      <c r="AO1" s="17"/>
      <c r="AP1" s="17"/>
      <c r="AQ1" s="52" t="s">
        <v>55</v>
      </c>
      <c r="AR1" s="52"/>
      <c r="AS1" s="52"/>
      <c r="AT1" s="52"/>
      <c r="AU1" s="52"/>
      <c r="AV1" s="52"/>
      <c r="AW1" s="52"/>
      <c r="AX1" s="52"/>
      <c r="AY1" s="52"/>
      <c r="AZ1" s="52"/>
      <c r="BA1" s="38"/>
      <c r="BB1" s="49" t="s">
        <v>59</v>
      </c>
      <c r="BC1" s="50"/>
      <c r="BD1" s="50"/>
      <c r="BE1" s="50"/>
      <c r="BF1" s="50"/>
      <c r="BG1" s="41"/>
      <c r="BH1" s="36"/>
      <c r="BI1" s="48" t="s">
        <v>60</v>
      </c>
      <c r="BJ1" s="48"/>
      <c r="BK1" s="48"/>
      <c r="BL1" s="48"/>
      <c r="BM1" s="48"/>
      <c r="BN1" s="42"/>
      <c r="BO1" s="37"/>
      <c r="BP1" s="49" t="s">
        <v>61</v>
      </c>
      <c r="BQ1" s="50"/>
      <c r="BR1" s="50"/>
      <c r="BS1" s="50"/>
      <c r="BT1" s="50"/>
      <c r="BU1" s="50"/>
      <c r="BV1" s="50"/>
      <c r="BW1" s="50"/>
      <c r="BX1" s="51"/>
      <c r="BY1" s="47"/>
    </row>
    <row r="2" spans="1:78" s="1" customFormat="1" ht="60" customHeight="1" thickBot="1" x14ac:dyDescent="0.3">
      <c r="A2" s="20" t="s">
        <v>3</v>
      </c>
      <c r="B2" s="20" t="s">
        <v>4</v>
      </c>
      <c r="C2" s="20" t="s">
        <v>5</v>
      </c>
      <c r="D2" s="20" t="s">
        <v>6</v>
      </c>
      <c r="E2" s="20" t="s">
        <v>7</v>
      </c>
      <c r="F2" s="20" t="s">
        <v>8</v>
      </c>
      <c r="G2" s="20" t="s">
        <v>58</v>
      </c>
      <c r="H2" s="21" t="s">
        <v>9</v>
      </c>
      <c r="I2" s="21" t="s">
        <v>10</v>
      </c>
      <c r="J2" s="21">
        <v>1</v>
      </c>
      <c r="K2" s="21">
        <v>2</v>
      </c>
      <c r="L2" s="21">
        <v>3</v>
      </c>
      <c r="M2" s="21" t="s">
        <v>11</v>
      </c>
      <c r="N2" s="21" t="s">
        <v>12</v>
      </c>
      <c r="O2" s="21" t="s">
        <v>63</v>
      </c>
      <c r="P2" s="21" t="s">
        <v>13</v>
      </c>
      <c r="Q2" s="21" t="s">
        <v>65</v>
      </c>
      <c r="R2" s="21" t="s">
        <v>14</v>
      </c>
      <c r="S2" s="21" t="s">
        <v>15</v>
      </c>
      <c r="T2" s="21" t="s">
        <v>16</v>
      </c>
      <c r="U2" s="21" t="s">
        <v>17</v>
      </c>
      <c r="V2" s="21" t="s">
        <v>18</v>
      </c>
      <c r="W2" s="21" t="s">
        <v>62</v>
      </c>
      <c r="X2" s="21" t="s">
        <v>64</v>
      </c>
      <c r="Y2" s="20">
        <v>1</v>
      </c>
      <c r="Z2" s="21">
        <v>2</v>
      </c>
      <c r="AA2" s="21">
        <v>3</v>
      </c>
      <c r="AB2" s="21" t="s">
        <v>44</v>
      </c>
      <c r="AC2" s="21">
        <v>1</v>
      </c>
      <c r="AD2" s="21">
        <v>2</v>
      </c>
      <c r="AE2" s="21">
        <v>3</v>
      </c>
      <c r="AF2" s="21" t="s">
        <v>45</v>
      </c>
      <c r="AG2" s="21" t="s">
        <v>19</v>
      </c>
      <c r="AH2" s="21" t="s">
        <v>75</v>
      </c>
      <c r="AI2" s="22" t="s">
        <v>66</v>
      </c>
      <c r="AJ2" s="22" t="s">
        <v>67</v>
      </c>
      <c r="AK2" s="22" t="s">
        <v>68</v>
      </c>
      <c r="AL2" s="22" t="s">
        <v>21</v>
      </c>
      <c r="AM2" s="28" t="s">
        <v>70</v>
      </c>
      <c r="AN2" s="28" t="s">
        <v>69</v>
      </c>
      <c r="AO2" s="23" t="s">
        <v>22</v>
      </c>
      <c r="AP2" s="24" t="s">
        <v>23</v>
      </c>
      <c r="AQ2" s="25" t="s">
        <v>89</v>
      </c>
      <c r="AR2" s="20" t="s">
        <v>90</v>
      </c>
      <c r="AS2" s="20" t="s">
        <v>91</v>
      </c>
      <c r="AT2" s="20" t="s">
        <v>92</v>
      </c>
      <c r="AU2" s="20" t="s">
        <v>93</v>
      </c>
      <c r="AV2" s="20">
        <v>6</v>
      </c>
      <c r="AW2" s="20">
        <v>7</v>
      </c>
      <c r="AX2" s="20">
        <v>8</v>
      </c>
      <c r="AY2" s="20">
        <v>9</v>
      </c>
      <c r="AZ2" s="20">
        <v>10</v>
      </c>
      <c r="BA2" s="29" t="s">
        <v>83</v>
      </c>
      <c r="BB2" s="7">
        <v>1</v>
      </c>
      <c r="BC2" s="7">
        <v>2</v>
      </c>
      <c r="BD2" s="7">
        <v>3</v>
      </c>
      <c r="BE2" s="7">
        <v>4</v>
      </c>
      <c r="BF2" s="7">
        <v>5</v>
      </c>
      <c r="BG2" s="7">
        <v>6</v>
      </c>
      <c r="BH2" s="7" t="s">
        <v>59</v>
      </c>
      <c r="BI2" s="27">
        <v>1</v>
      </c>
      <c r="BJ2" s="27">
        <v>2</v>
      </c>
      <c r="BK2" s="27">
        <v>3</v>
      </c>
      <c r="BL2" s="27">
        <v>4</v>
      </c>
      <c r="BM2" s="27">
        <v>5</v>
      </c>
      <c r="BN2" s="27">
        <v>6</v>
      </c>
      <c r="BO2" s="27" t="s">
        <v>84</v>
      </c>
      <c r="BP2" s="40">
        <v>1</v>
      </c>
      <c r="BQ2" s="40">
        <v>2</v>
      </c>
      <c r="BR2" s="40">
        <v>3</v>
      </c>
      <c r="BS2" s="40">
        <v>4</v>
      </c>
      <c r="BT2" s="40">
        <v>5</v>
      </c>
      <c r="BU2" s="40">
        <v>6</v>
      </c>
      <c r="BV2" s="40">
        <v>7</v>
      </c>
      <c r="BW2" s="40">
        <v>8</v>
      </c>
      <c r="BX2" s="38">
        <v>9</v>
      </c>
      <c r="BY2" s="38">
        <v>10</v>
      </c>
      <c r="BZ2" s="39" t="s">
        <v>85</v>
      </c>
    </row>
    <row r="3" spans="1:78" hidden="1" x14ac:dyDescent="0.25">
      <c r="A3" s="11">
        <v>44543</v>
      </c>
      <c r="B3" s="12" t="s">
        <v>24</v>
      </c>
      <c r="C3" s="12">
        <v>101</v>
      </c>
      <c r="D3" s="12">
        <v>1</v>
      </c>
      <c r="E3" s="12">
        <f>VLOOKUP(C3,Treatments!$A$2:$D$31,4,FALSE)</f>
        <v>4</v>
      </c>
      <c r="F3" s="12" t="str">
        <f>VLOOKUP(C3,Treatments!$A$2:$E$31,5,FALSE)</f>
        <v>21D</v>
      </c>
      <c r="G3" s="12"/>
      <c r="H3" s="12">
        <v>50</v>
      </c>
      <c r="I3" s="13">
        <f>H3/0.47</f>
        <v>106.38297872340426</v>
      </c>
      <c r="J3" s="12">
        <v>12</v>
      </c>
      <c r="K3" s="12">
        <v>12</v>
      </c>
      <c r="L3" s="12">
        <v>13</v>
      </c>
      <c r="M3" s="14">
        <f>AVERAGE(J3:L3)</f>
        <v>12.333333333333334</v>
      </c>
      <c r="N3" s="12">
        <v>855</v>
      </c>
      <c r="O3" s="12"/>
      <c r="P3" s="13">
        <f>N3/H3</f>
        <v>17.100000000000001</v>
      </c>
      <c r="Q3" s="13"/>
      <c r="R3" s="12">
        <v>284.39999999999998</v>
      </c>
      <c r="S3" s="12">
        <v>45.6</v>
      </c>
      <c r="T3" s="12">
        <f>((S3/R3)*N3)</f>
        <v>137.08860759493672</v>
      </c>
      <c r="U3" s="15">
        <f>S3/R3</f>
        <v>0.16033755274261605</v>
      </c>
      <c r="V3" s="15">
        <f>T3/H3</f>
        <v>2.7417721518987346</v>
      </c>
      <c r="W3" s="15"/>
      <c r="X3" s="15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H3"/>
      <c r="BN3" s="4"/>
      <c r="BO3" s="4"/>
    </row>
    <row r="4" spans="1:78" hidden="1" x14ac:dyDescent="0.25">
      <c r="A4" s="11">
        <v>44543</v>
      </c>
      <c r="B4" s="12" t="s">
        <v>24</v>
      </c>
      <c r="C4" s="12">
        <v>102</v>
      </c>
      <c r="D4" s="12">
        <v>1</v>
      </c>
      <c r="E4" s="12">
        <f>VLOOKUP(C4,Treatments!$A$2:$D$31,4,FALSE)</f>
        <v>5</v>
      </c>
      <c r="F4" s="12" t="str">
        <f>VLOOKUP(C4,Treatments!$A$2:$E$31,5,FALSE)</f>
        <v>MD</v>
      </c>
      <c r="G4" s="12"/>
      <c r="H4" s="12">
        <v>63</v>
      </c>
      <c r="I4" s="13">
        <f t="shared" ref="I4:I43" si="0">H4/0.47</f>
        <v>134.04255319148936</v>
      </c>
      <c r="J4" s="12">
        <v>13</v>
      </c>
      <c r="K4" s="12">
        <v>14</v>
      </c>
      <c r="L4" s="12">
        <v>13</v>
      </c>
      <c r="M4" s="14">
        <f t="shared" ref="M4:M26" si="1">AVERAGE(J4:L4)</f>
        <v>13.333333333333334</v>
      </c>
      <c r="N4" s="12">
        <v>976.7</v>
      </c>
      <c r="O4" s="12"/>
      <c r="P4" s="13">
        <f t="shared" ref="P4:P26" si="2">N4/H4</f>
        <v>15.503174603174603</v>
      </c>
      <c r="Q4" s="13"/>
      <c r="R4" s="12">
        <v>283.3</v>
      </c>
      <c r="S4" s="12">
        <v>39.299999999999997</v>
      </c>
      <c r="T4" s="12">
        <f t="shared" ref="T4:T25" si="3">((S4/R4)*N4)</f>
        <v>135.48997529121073</v>
      </c>
      <c r="U4" s="15">
        <f t="shared" ref="U4:U26" si="4">S4/R4</f>
        <v>0.13872220261207199</v>
      </c>
      <c r="V4" s="15">
        <f t="shared" ref="V4:V26" si="5">T4/H4</f>
        <v>2.1506345284319162</v>
      </c>
      <c r="W4" s="15"/>
      <c r="X4" s="15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H4"/>
      <c r="BN4" s="4"/>
      <c r="BO4" s="4"/>
    </row>
    <row r="5" spans="1:78" hidden="1" x14ac:dyDescent="0.25">
      <c r="A5" s="11">
        <v>44543</v>
      </c>
      <c r="B5" s="12" t="s">
        <v>24</v>
      </c>
      <c r="C5" s="12">
        <v>103</v>
      </c>
      <c r="D5" s="12">
        <v>1</v>
      </c>
      <c r="E5" s="12">
        <f>VLOOKUP(C5,Treatments!$A$2:$D$31,4,FALSE)</f>
        <v>1</v>
      </c>
      <c r="F5" s="12" t="str">
        <f>VLOOKUP(C5,Treatments!$A$2:$E$31,5,FALSE)</f>
        <v>2D</v>
      </c>
      <c r="G5" s="12"/>
      <c r="H5" s="12">
        <v>59</v>
      </c>
      <c r="I5" s="13">
        <f t="shared" si="0"/>
        <v>125.53191489361703</v>
      </c>
      <c r="J5" s="12">
        <v>11</v>
      </c>
      <c r="K5" s="12">
        <v>14</v>
      </c>
      <c r="L5" s="12">
        <v>12</v>
      </c>
      <c r="M5" s="14">
        <f t="shared" si="1"/>
        <v>12.333333333333334</v>
      </c>
      <c r="N5" s="12">
        <v>1024</v>
      </c>
      <c r="O5" s="12"/>
      <c r="P5" s="13">
        <f t="shared" si="2"/>
        <v>17.35593220338983</v>
      </c>
      <c r="Q5" s="13"/>
      <c r="R5" s="12">
        <v>292.7</v>
      </c>
      <c r="S5" s="12">
        <v>37.5</v>
      </c>
      <c r="T5" s="12">
        <f t="shared" si="3"/>
        <v>131.19234711308508</v>
      </c>
      <c r="U5" s="15">
        <f t="shared" si="4"/>
        <v>0.12811752647762215</v>
      </c>
      <c r="V5" s="15">
        <f t="shared" si="5"/>
        <v>2.2235991036116114</v>
      </c>
      <c r="W5" s="15"/>
      <c r="X5" s="15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H5"/>
      <c r="BN5" s="4"/>
      <c r="BO5" s="4"/>
    </row>
    <row r="6" spans="1:78" x14ac:dyDescent="0.25">
      <c r="A6" s="11">
        <v>44543</v>
      </c>
      <c r="B6" s="12" t="s">
        <v>24</v>
      </c>
      <c r="C6" s="12">
        <v>104</v>
      </c>
      <c r="D6" s="12">
        <v>1</v>
      </c>
      <c r="E6" s="12">
        <f>VLOOKUP(C6,Treatments!$A$2:$D$31,4,FALSE)</f>
        <v>6</v>
      </c>
      <c r="F6" s="12" t="str">
        <f>VLOOKUP(C6,Treatments!$A$2:$E$31,5,FALSE)</f>
        <v>LD</v>
      </c>
      <c r="G6" s="12"/>
      <c r="H6" s="12">
        <v>64</v>
      </c>
      <c r="I6" s="13">
        <f t="shared" si="0"/>
        <v>136.17021276595744</v>
      </c>
      <c r="J6" s="12">
        <v>13</v>
      </c>
      <c r="K6" s="12">
        <v>13</v>
      </c>
      <c r="L6" s="12">
        <v>12</v>
      </c>
      <c r="M6" s="14">
        <f t="shared" si="1"/>
        <v>12.666666666666666</v>
      </c>
      <c r="N6" s="12">
        <v>1230</v>
      </c>
      <c r="O6" s="12"/>
      <c r="P6" s="13">
        <f t="shared" si="2"/>
        <v>19.21875</v>
      </c>
      <c r="Q6" s="13"/>
      <c r="R6" s="12">
        <v>289.2</v>
      </c>
      <c r="S6" s="12">
        <v>44.1</v>
      </c>
      <c r="T6" s="12">
        <f t="shared" si="3"/>
        <v>187.56224066390044</v>
      </c>
      <c r="U6" s="15">
        <f t="shared" si="4"/>
        <v>0.15248962655601661</v>
      </c>
      <c r="V6" s="15">
        <f t="shared" si="5"/>
        <v>2.9306600103734444</v>
      </c>
      <c r="W6" s="15"/>
      <c r="X6" s="15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H6"/>
      <c r="BN6" s="4"/>
      <c r="BO6" s="4"/>
    </row>
    <row r="7" spans="1:78" hidden="1" x14ac:dyDescent="0.25">
      <c r="A7" s="11">
        <v>44543</v>
      </c>
      <c r="B7" s="12" t="s">
        <v>24</v>
      </c>
      <c r="C7" s="12">
        <v>105</v>
      </c>
      <c r="D7" s="12">
        <v>1</v>
      </c>
      <c r="E7" s="12">
        <f>VLOOKUP(C7,Treatments!$A$2:$D$31,4,FALSE)</f>
        <v>2</v>
      </c>
      <c r="F7" s="12" t="str">
        <f>VLOOKUP(C7,Treatments!$A$2:$E$31,5,FALSE)</f>
        <v>7D</v>
      </c>
      <c r="G7" s="12"/>
      <c r="H7" s="12">
        <v>64</v>
      </c>
      <c r="I7" s="13">
        <f t="shared" si="0"/>
        <v>136.17021276595744</v>
      </c>
      <c r="J7" s="12">
        <v>12</v>
      </c>
      <c r="K7" s="12">
        <v>13</v>
      </c>
      <c r="L7" s="12">
        <v>11</v>
      </c>
      <c r="M7" s="14">
        <f t="shared" si="1"/>
        <v>12</v>
      </c>
      <c r="N7" s="12">
        <v>1210</v>
      </c>
      <c r="O7" s="12"/>
      <c r="P7" s="13">
        <f t="shared" si="2"/>
        <v>18.90625</v>
      </c>
      <c r="Q7" s="13"/>
      <c r="R7" s="12">
        <v>280.39999999999998</v>
      </c>
      <c r="S7" s="12">
        <v>35.799999999999997</v>
      </c>
      <c r="T7" s="12">
        <f>((S7/R7)*N7)</f>
        <v>154.48644793152641</v>
      </c>
      <c r="U7" s="15">
        <f t="shared" si="4"/>
        <v>0.12767475035663339</v>
      </c>
      <c r="V7" s="15">
        <f t="shared" si="5"/>
        <v>2.4138507489301002</v>
      </c>
      <c r="W7" s="15"/>
      <c r="X7" s="15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H7"/>
      <c r="BN7" s="4"/>
      <c r="BO7" s="4"/>
    </row>
    <row r="8" spans="1:78" hidden="1" x14ac:dyDescent="0.25">
      <c r="A8" s="11">
        <v>44543</v>
      </c>
      <c r="B8" s="12" t="s">
        <v>24</v>
      </c>
      <c r="C8" s="12">
        <v>106</v>
      </c>
      <c r="D8" s="12">
        <v>1</v>
      </c>
      <c r="E8" s="12">
        <f>VLOOKUP(C8,Treatments!$A$2:$D$31,4,FALSE)</f>
        <v>3</v>
      </c>
      <c r="F8" s="12" t="str">
        <f>VLOOKUP(C8,Treatments!$A$2:$E$31,5,FALSE)</f>
        <v>14D</v>
      </c>
      <c r="G8" s="12"/>
      <c r="H8" s="12">
        <v>57</v>
      </c>
      <c r="I8" s="13">
        <f t="shared" si="0"/>
        <v>121.27659574468086</v>
      </c>
      <c r="J8" s="12">
        <v>12</v>
      </c>
      <c r="K8" s="12">
        <v>12</v>
      </c>
      <c r="L8" s="12">
        <v>12</v>
      </c>
      <c r="M8" s="14">
        <f t="shared" si="1"/>
        <v>12</v>
      </c>
      <c r="N8" s="12">
        <v>723.8</v>
      </c>
      <c r="O8" s="12"/>
      <c r="P8" s="13">
        <f t="shared" si="2"/>
        <v>12.698245614035088</v>
      </c>
      <c r="Q8" s="13"/>
      <c r="R8" s="12">
        <v>289.89999999999998</v>
      </c>
      <c r="S8" s="12">
        <v>47.3</v>
      </c>
      <c r="T8" s="12">
        <f t="shared" si="3"/>
        <v>118.09499827526733</v>
      </c>
      <c r="U8" s="15">
        <f t="shared" si="4"/>
        <v>0.16315971024491205</v>
      </c>
      <c r="V8" s="15">
        <f t="shared" si="5"/>
        <v>2.0718420750046902</v>
      </c>
      <c r="W8" s="15"/>
      <c r="X8" s="15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H8"/>
      <c r="BN8" s="4"/>
      <c r="BO8" s="4"/>
    </row>
    <row r="9" spans="1:78" hidden="1" x14ac:dyDescent="0.25">
      <c r="A9" s="11">
        <v>44543</v>
      </c>
      <c r="B9" s="12" t="s">
        <v>24</v>
      </c>
      <c r="C9" s="12">
        <v>107</v>
      </c>
      <c r="D9" s="12">
        <v>2</v>
      </c>
      <c r="E9" s="12">
        <f>VLOOKUP(C9,Treatments!$A$2:$D$31,4,FALSE)</f>
        <v>5</v>
      </c>
      <c r="F9" s="12" t="str">
        <f>VLOOKUP(C9,Treatments!$A$2:$E$31,5,FALSE)</f>
        <v>MD</v>
      </c>
      <c r="G9" s="12"/>
      <c r="H9" s="12">
        <v>50</v>
      </c>
      <c r="I9" s="13">
        <f t="shared" si="0"/>
        <v>106.38297872340426</v>
      </c>
      <c r="J9" s="12">
        <v>13</v>
      </c>
      <c r="K9" s="12">
        <v>14</v>
      </c>
      <c r="L9" s="12">
        <v>13</v>
      </c>
      <c r="M9" s="14">
        <f t="shared" si="1"/>
        <v>13.333333333333334</v>
      </c>
      <c r="N9" s="12">
        <v>906</v>
      </c>
      <c r="O9" s="12"/>
      <c r="P9" s="13">
        <f t="shared" si="2"/>
        <v>18.12</v>
      </c>
      <c r="Q9" s="13"/>
      <c r="R9" s="12">
        <v>286.10000000000002</v>
      </c>
      <c r="S9" s="12">
        <v>37.9</v>
      </c>
      <c r="T9" s="12">
        <f t="shared" si="3"/>
        <v>120.01887451939879</v>
      </c>
      <c r="U9" s="15">
        <f t="shared" si="4"/>
        <v>0.13247116392869623</v>
      </c>
      <c r="V9" s="15">
        <f t="shared" si="5"/>
        <v>2.4003774903879758</v>
      </c>
      <c r="W9" s="15"/>
      <c r="X9" s="15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H9"/>
      <c r="BN9" s="4"/>
      <c r="BO9" s="4"/>
    </row>
    <row r="10" spans="1:78" hidden="1" x14ac:dyDescent="0.25">
      <c r="A10" s="11">
        <v>44543</v>
      </c>
      <c r="B10" s="12" t="s">
        <v>24</v>
      </c>
      <c r="C10" s="12">
        <v>108</v>
      </c>
      <c r="D10" s="12">
        <v>2</v>
      </c>
      <c r="E10" s="12">
        <f>VLOOKUP(C10,Treatments!$A$2:$D$31,4,FALSE)</f>
        <v>3</v>
      </c>
      <c r="F10" s="12" t="str">
        <f>VLOOKUP(C10,Treatments!$A$2:$E$31,5,FALSE)</f>
        <v>14D</v>
      </c>
      <c r="G10" s="12"/>
      <c r="H10" s="12">
        <v>49</v>
      </c>
      <c r="I10" s="13">
        <f t="shared" si="0"/>
        <v>104.25531914893618</v>
      </c>
      <c r="J10" s="12">
        <v>12</v>
      </c>
      <c r="K10" s="12">
        <v>13</v>
      </c>
      <c r="L10" s="12">
        <v>15</v>
      </c>
      <c r="M10" s="14">
        <f t="shared" si="1"/>
        <v>13.333333333333334</v>
      </c>
      <c r="N10" s="12">
        <v>988</v>
      </c>
      <c r="O10" s="12"/>
      <c r="P10" s="13">
        <f t="shared" si="2"/>
        <v>20.163265306122447</v>
      </c>
      <c r="Q10" s="13"/>
      <c r="R10" s="12">
        <v>283.7</v>
      </c>
      <c r="S10" s="12">
        <v>45.3</v>
      </c>
      <c r="T10" s="12">
        <f t="shared" si="3"/>
        <v>157.75960521677828</v>
      </c>
      <c r="U10" s="15">
        <f t="shared" si="4"/>
        <v>0.15967571378216425</v>
      </c>
      <c r="V10" s="15">
        <f t="shared" si="5"/>
        <v>3.2195837799342506</v>
      </c>
      <c r="W10" s="15"/>
      <c r="X10" s="15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H10"/>
      <c r="BN10" s="4"/>
      <c r="BO10" s="4"/>
    </row>
    <row r="11" spans="1:78" hidden="1" x14ac:dyDescent="0.25">
      <c r="A11" s="11">
        <v>44543</v>
      </c>
      <c r="B11" s="12" t="s">
        <v>24</v>
      </c>
      <c r="C11" s="12">
        <v>109</v>
      </c>
      <c r="D11" s="12">
        <v>2</v>
      </c>
      <c r="E11" s="12">
        <f>VLOOKUP(C11,Treatments!$A$2:$D$31,4,FALSE)</f>
        <v>2</v>
      </c>
      <c r="F11" s="12" t="str">
        <f>VLOOKUP(C11,Treatments!$A$2:$E$31,5,FALSE)</f>
        <v>7D</v>
      </c>
      <c r="G11" s="12"/>
      <c r="H11" s="12">
        <v>59</v>
      </c>
      <c r="I11" s="13">
        <f t="shared" si="0"/>
        <v>125.53191489361703</v>
      </c>
      <c r="J11" s="12">
        <v>12</v>
      </c>
      <c r="K11" s="12">
        <v>12</v>
      </c>
      <c r="L11" s="12">
        <v>12</v>
      </c>
      <c r="M11" s="14">
        <f t="shared" si="1"/>
        <v>12</v>
      </c>
      <c r="N11" s="12">
        <v>1139</v>
      </c>
      <c r="O11" s="12"/>
      <c r="P11" s="13">
        <f t="shared" si="2"/>
        <v>19.305084745762713</v>
      </c>
      <c r="Q11" s="13"/>
      <c r="R11" s="12">
        <v>279.10000000000002</v>
      </c>
      <c r="S11" s="12">
        <v>37.299999999999997</v>
      </c>
      <c r="T11" s="12">
        <f t="shared" si="3"/>
        <v>152.22035112862773</v>
      </c>
      <c r="U11" s="15">
        <f t="shared" si="4"/>
        <v>0.13364385524901468</v>
      </c>
      <c r="V11" s="15">
        <f t="shared" si="5"/>
        <v>2.5800059513326734</v>
      </c>
      <c r="W11" s="15"/>
      <c r="X11" s="15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H11"/>
      <c r="BN11" s="4"/>
      <c r="BO11" s="4"/>
    </row>
    <row r="12" spans="1:78" hidden="1" x14ac:dyDescent="0.25">
      <c r="A12" s="11">
        <v>44543</v>
      </c>
      <c r="B12" s="12" t="s">
        <v>24</v>
      </c>
      <c r="C12" s="12">
        <v>110</v>
      </c>
      <c r="D12" s="12">
        <v>2</v>
      </c>
      <c r="E12" s="12">
        <f>VLOOKUP(C12,Treatments!$A$2:$D$31,4,FALSE)</f>
        <v>1</v>
      </c>
      <c r="F12" s="12" t="str">
        <f>VLOOKUP(C12,Treatments!$A$2:$E$31,5,FALSE)</f>
        <v>2D</v>
      </c>
      <c r="G12" s="12"/>
      <c r="H12" s="12">
        <v>50</v>
      </c>
      <c r="I12" s="13">
        <f t="shared" si="0"/>
        <v>106.38297872340426</v>
      </c>
      <c r="J12" s="12">
        <v>12</v>
      </c>
      <c r="K12" s="12">
        <v>13</v>
      </c>
      <c r="L12" s="12">
        <v>13</v>
      </c>
      <c r="M12" s="14">
        <f t="shared" si="1"/>
        <v>12.666666666666666</v>
      </c>
      <c r="N12" s="12">
        <v>1025.0999999999999</v>
      </c>
      <c r="O12" s="12"/>
      <c r="P12" s="13">
        <f t="shared" si="2"/>
        <v>20.501999999999999</v>
      </c>
      <c r="Q12" s="13"/>
      <c r="R12" s="12">
        <v>279</v>
      </c>
      <c r="S12" s="12">
        <v>35.200000000000003</v>
      </c>
      <c r="T12" s="12">
        <f t="shared" si="3"/>
        <v>129.33161290322582</v>
      </c>
      <c r="U12" s="15">
        <f t="shared" si="4"/>
        <v>0.12616487455197134</v>
      </c>
      <c r="V12" s="15">
        <f t="shared" si="5"/>
        <v>2.5866322580645162</v>
      </c>
      <c r="W12" s="15"/>
      <c r="X12" s="15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H12"/>
      <c r="BN12" s="4"/>
      <c r="BO12" s="4"/>
    </row>
    <row r="13" spans="1:78" x14ac:dyDescent="0.25">
      <c r="A13" s="11">
        <v>44543</v>
      </c>
      <c r="B13" s="12" t="s">
        <v>24</v>
      </c>
      <c r="C13" s="12">
        <v>111</v>
      </c>
      <c r="D13" s="12">
        <v>2</v>
      </c>
      <c r="E13" s="12">
        <f>VLOOKUP(C13,Treatments!$A$2:$D$31,4,FALSE)</f>
        <v>6</v>
      </c>
      <c r="F13" s="12" t="str">
        <f>VLOOKUP(C13,Treatments!$A$2:$E$31,5,FALSE)</f>
        <v>LD</v>
      </c>
      <c r="G13" s="12"/>
      <c r="H13" s="12">
        <v>45</v>
      </c>
      <c r="I13" s="13">
        <f t="shared" si="0"/>
        <v>95.744680851063833</v>
      </c>
      <c r="J13" s="12">
        <v>13</v>
      </c>
      <c r="K13" s="12">
        <v>12</v>
      </c>
      <c r="L13" s="12">
        <v>12</v>
      </c>
      <c r="M13" s="14">
        <f t="shared" si="1"/>
        <v>12.333333333333334</v>
      </c>
      <c r="N13" s="12">
        <v>860</v>
      </c>
      <c r="O13" s="12"/>
      <c r="P13" s="13">
        <f t="shared" si="2"/>
        <v>19.111111111111111</v>
      </c>
      <c r="Q13" s="13"/>
      <c r="R13" s="12">
        <v>284</v>
      </c>
      <c r="S13" s="12">
        <v>37.799999999999997</v>
      </c>
      <c r="T13" s="12">
        <f t="shared" si="3"/>
        <v>114.46478873239435</v>
      </c>
      <c r="U13" s="15">
        <f t="shared" si="4"/>
        <v>0.13309859154929576</v>
      </c>
      <c r="V13" s="15">
        <f t="shared" si="5"/>
        <v>2.5436619718309856</v>
      </c>
      <c r="W13" s="15"/>
      <c r="X13" s="15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H13"/>
      <c r="BN13" s="4"/>
      <c r="BO13" s="4"/>
    </row>
    <row r="14" spans="1:78" hidden="1" x14ac:dyDescent="0.25">
      <c r="A14" s="11">
        <v>44543</v>
      </c>
      <c r="B14" s="12" t="s">
        <v>24</v>
      </c>
      <c r="C14" s="12">
        <v>112</v>
      </c>
      <c r="D14" s="12">
        <v>2</v>
      </c>
      <c r="E14" s="12">
        <f>VLOOKUP(C14,Treatments!$A$2:$D$31,4,FALSE)</f>
        <v>4</v>
      </c>
      <c r="F14" s="12" t="str">
        <f>VLOOKUP(C14,Treatments!$A$2:$E$31,5,FALSE)</f>
        <v>21D</v>
      </c>
      <c r="G14" s="12"/>
      <c r="H14" s="12">
        <v>66</v>
      </c>
      <c r="I14" s="13">
        <f t="shared" si="0"/>
        <v>140.42553191489361</v>
      </c>
      <c r="J14" s="12">
        <v>12</v>
      </c>
      <c r="K14" s="12">
        <v>13</v>
      </c>
      <c r="L14" s="12">
        <v>13</v>
      </c>
      <c r="M14" s="14">
        <f t="shared" si="1"/>
        <v>12.666666666666666</v>
      </c>
      <c r="N14" s="12">
        <v>1103.5</v>
      </c>
      <c r="O14" s="12"/>
      <c r="P14" s="13">
        <f t="shared" si="2"/>
        <v>16.719696969696969</v>
      </c>
      <c r="Q14" s="13"/>
      <c r="R14" s="12">
        <v>285.5</v>
      </c>
      <c r="S14" s="12">
        <v>47.1</v>
      </c>
      <c r="T14" s="12">
        <f t="shared" si="3"/>
        <v>182.04851138353766</v>
      </c>
      <c r="U14" s="15">
        <f t="shared" si="4"/>
        <v>0.1649737302977233</v>
      </c>
      <c r="V14" s="15">
        <f t="shared" si="5"/>
        <v>2.7583107785384495</v>
      </c>
      <c r="W14" s="15"/>
      <c r="X14" s="15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H14"/>
      <c r="BN14" s="4"/>
      <c r="BO14" s="4"/>
    </row>
    <row r="15" spans="1:78" hidden="1" x14ac:dyDescent="0.25">
      <c r="A15" s="11">
        <v>44543</v>
      </c>
      <c r="B15" s="12" t="s">
        <v>24</v>
      </c>
      <c r="C15" s="12">
        <v>113</v>
      </c>
      <c r="D15" s="12">
        <v>3</v>
      </c>
      <c r="E15" s="12">
        <f>VLOOKUP(C15,Treatments!$A$2:$D$31,4,FALSE)</f>
        <v>3</v>
      </c>
      <c r="F15" s="12" t="str">
        <f>VLOOKUP(C15,Treatments!$A$2:$E$31,5,FALSE)</f>
        <v>14D</v>
      </c>
      <c r="G15" s="12"/>
      <c r="H15" s="12">
        <v>65</v>
      </c>
      <c r="I15" s="13">
        <f>H15/0.47</f>
        <v>138.29787234042553</v>
      </c>
      <c r="J15" s="12">
        <v>11</v>
      </c>
      <c r="K15" s="12">
        <v>12</v>
      </c>
      <c r="L15" s="12">
        <v>13</v>
      </c>
      <c r="M15" s="14">
        <f t="shared" si="1"/>
        <v>12</v>
      </c>
      <c r="N15" s="12">
        <v>987</v>
      </c>
      <c r="O15" s="12"/>
      <c r="P15" s="13">
        <f>N15/H15</f>
        <v>15.184615384615384</v>
      </c>
      <c r="Q15" s="13"/>
      <c r="R15" s="12">
        <v>280.8</v>
      </c>
      <c r="S15" s="12">
        <v>48</v>
      </c>
      <c r="T15" s="12">
        <f>((S15/R15)*N15)</f>
        <v>168.71794871794873</v>
      </c>
      <c r="U15" s="15">
        <f t="shared" si="4"/>
        <v>0.17094017094017094</v>
      </c>
      <c r="V15" s="15">
        <f t="shared" si="5"/>
        <v>2.5956607495069037</v>
      </c>
      <c r="W15" s="15"/>
      <c r="X15" s="15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H15"/>
      <c r="BN15" s="4"/>
      <c r="BO15" s="4"/>
    </row>
    <row r="16" spans="1:78" hidden="1" x14ac:dyDescent="0.25">
      <c r="A16" s="11">
        <v>44543</v>
      </c>
      <c r="B16" s="12" t="s">
        <v>24</v>
      </c>
      <c r="C16" s="12">
        <v>114</v>
      </c>
      <c r="D16" s="12">
        <v>3</v>
      </c>
      <c r="E16" s="12">
        <f>VLOOKUP(C16,Treatments!$A$2:$D$31,4,FALSE)</f>
        <v>2</v>
      </c>
      <c r="F16" s="12" t="str">
        <f>VLOOKUP(C16,Treatments!$A$2:$E$31,5,FALSE)</f>
        <v>7D</v>
      </c>
      <c r="G16" s="12"/>
      <c r="H16" s="12">
        <v>66</v>
      </c>
      <c r="I16" s="13">
        <f t="shared" si="0"/>
        <v>140.42553191489361</v>
      </c>
      <c r="J16" s="12">
        <v>14</v>
      </c>
      <c r="K16" s="12">
        <v>12</v>
      </c>
      <c r="L16" s="12">
        <v>12</v>
      </c>
      <c r="M16" s="14">
        <f t="shared" si="1"/>
        <v>12.666666666666666</v>
      </c>
      <c r="N16" s="12">
        <v>1282</v>
      </c>
      <c r="O16" s="12"/>
      <c r="P16" s="13">
        <f t="shared" si="2"/>
        <v>19.424242424242426</v>
      </c>
      <c r="Q16" s="13"/>
      <c r="R16" s="12">
        <v>273.8</v>
      </c>
      <c r="S16" s="12">
        <v>33</v>
      </c>
      <c r="T16" s="12">
        <f t="shared" si="3"/>
        <v>154.51424397370343</v>
      </c>
      <c r="U16" s="15">
        <f>S16/R16</f>
        <v>0.12052593133674214</v>
      </c>
      <c r="V16" s="15">
        <f t="shared" si="5"/>
        <v>2.3411249086924761</v>
      </c>
      <c r="W16" s="15"/>
      <c r="X16" s="15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H16"/>
      <c r="BN16" s="4"/>
      <c r="BO16" s="4"/>
    </row>
    <row r="17" spans="1:67" x14ac:dyDescent="0.25">
      <c r="A17" s="11">
        <v>44543</v>
      </c>
      <c r="B17" s="12" t="s">
        <v>24</v>
      </c>
      <c r="C17" s="12">
        <v>115</v>
      </c>
      <c r="D17" s="12">
        <v>3</v>
      </c>
      <c r="E17" s="12">
        <f>VLOOKUP(C17,Treatments!$A$2:$D$31,4,FALSE)</f>
        <v>6</v>
      </c>
      <c r="F17" s="12" t="str">
        <f>VLOOKUP(C17,Treatments!$A$2:$E$31,5,FALSE)</f>
        <v>LD</v>
      </c>
      <c r="G17" s="12"/>
      <c r="H17" s="12">
        <v>70</v>
      </c>
      <c r="I17" s="13">
        <f t="shared" si="0"/>
        <v>148.93617021276597</v>
      </c>
      <c r="J17" s="12">
        <v>13</v>
      </c>
      <c r="K17" s="12">
        <v>10</v>
      </c>
      <c r="L17" s="12">
        <v>13</v>
      </c>
      <c r="M17" s="14">
        <f t="shared" si="1"/>
        <v>12</v>
      </c>
      <c r="N17" s="12">
        <v>1315</v>
      </c>
      <c r="O17" s="12"/>
      <c r="P17" s="13">
        <f t="shared" si="2"/>
        <v>18.785714285714285</v>
      </c>
      <c r="Q17" s="13"/>
      <c r="R17" s="12">
        <v>279</v>
      </c>
      <c r="S17" s="12">
        <v>37.5</v>
      </c>
      <c r="T17" s="12">
        <f t="shared" si="3"/>
        <v>176.74731182795699</v>
      </c>
      <c r="U17" s="15">
        <f t="shared" si="4"/>
        <v>0.13440860215053763</v>
      </c>
      <c r="V17" s="15">
        <f t="shared" si="5"/>
        <v>2.5249615975422426</v>
      </c>
      <c r="W17" s="15"/>
      <c r="X17" s="15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H17"/>
      <c r="BN17" s="4"/>
      <c r="BO17" s="4"/>
    </row>
    <row r="18" spans="1:67" hidden="1" x14ac:dyDescent="0.25">
      <c r="A18" s="11">
        <v>44543</v>
      </c>
      <c r="B18" s="12" t="s">
        <v>24</v>
      </c>
      <c r="C18" s="12">
        <v>116</v>
      </c>
      <c r="D18" s="12">
        <v>3</v>
      </c>
      <c r="E18" s="12">
        <f>VLOOKUP(C18,Treatments!$A$2:$D$31,4,FALSE)</f>
        <v>1</v>
      </c>
      <c r="F18" s="12" t="str">
        <f>VLOOKUP(C18,Treatments!$A$2:$E$31,5,FALSE)</f>
        <v>2D</v>
      </c>
      <c r="G18" s="12"/>
      <c r="H18" s="12">
        <v>68</v>
      </c>
      <c r="I18" s="13">
        <f t="shared" si="0"/>
        <v>144.68085106382981</v>
      </c>
      <c r="J18" s="12">
        <v>12</v>
      </c>
      <c r="K18" s="12">
        <v>13</v>
      </c>
      <c r="L18" s="12">
        <v>13</v>
      </c>
      <c r="M18" s="14">
        <f t="shared" si="1"/>
        <v>12.666666666666666</v>
      </c>
      <c r="N18" s="12">
        <v>1134</v>
      </c>
      <c r="O18" s="12"/>
      <c r="P18" s="13">
        <f t="shared" si="2"/>
        <v>16.676470588235293</v>
      </c>
      <c r="Q18" s="13"/>
      <c r="R18" s="12">
        <v>281</v>
      </c>
      <c r="S18" s="12">
        <v>38.1</v>
      </c>
      <c r="T18" s="12">
        <f t="shared" si="3"/>
        <v>153.75587188612099</v>
      </c>
      <c r="U18" s="15">
        <f t="shared" si="4"/>
        <v>0.13558718861209965</v>
      </c>
      <c r="V18" s="15">
        <f t="shared" si="5"/>
        <v>2.2611157630311909</v>
      </c>
      <c r="W18" s="15"/>
      <c r="X18" s="1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H18"/>
      <c r="BN18" s="4"/>
      <c r="BO18" s="4"/>
    </row>
    <row r="19" spans="1:67" hidden="1" x14ac:dyDescent="0.25">
      <c r="A19" s="11">
        <v>44543</v>
      </c>
      <c r="B19" s="12" t="s">
        <v>24</v>
      </c>
      <c r="C19" s="12">
        <v>117</v>
      </c>
      <c r="D19" s="12">
        <v>3</v>
      </c>
      <c r="E19" s="12">
        <f>VLOOKUP(C19,Treatments!$A$2:$D$31,4,FALSE)</f>
        <v>5</v>
      </c>
      <c r="F19" s="12" t="str">
        <f>VLOOKUP(C19,Treatments!$A$2:$E$31,5,FALSE)</f>
        <v>MD</v>
      </c>
      <c r="G19" s="12"/>
      <c r="H19" s="12">
        <v>63</v>
      </c>
      <c r="I19" s="13">
        <f t="shared" si="0"/>
        <v>134.04255319148936</v>
      </c>
      <c r="J19" s="12">
        <v>13</v>
      </c>
      <c r="K19" s="12">
        <v>13</v>
      </c>
      <c r="L19" s="12">
        <v>12</v>
      </c>
      <c r="M19" s="14">
        <f t="shared" si="1"/>
        <v>12.666666666666666</v>
      </c>
      <c r="N19" s="12">
        <v>1325.7</v>
      </c>
      <c r="O19" s="12"/>
      <c r="P19" s="13">
        <f t="shared" si="2"/>
        <v>21.042857142857144</v>
      </c>
      <c r="Q19" s="13"/>
      <c r="R19" s="12">
        <v>297.3</v>
      </c>
      <c r="S19" s="12">
        <v>41.6</v>
      </c>
      <c r="T19" s="12">
        <f t="shared" si="3"/>
        <v>185.49989909182645</v>
      </c>
      <c r="U19" s="15">
        <f>S19/R19</f>
        <v>0.13992600067272115</v>
      </c>
      <c r="V19" s="15">
        <f>T19/H19</f>
        <v>2.9444428427274039</v>
      </c>
      <c r="W19" s="15"/>
      <c r="X19" s="15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H19"/>
      <c r="BN19" s="4"/>
      <c r="BO19" s="4"/>
    </row>
    <row r="20" spans="1:67" hidden="1" x14ac:dyDescent="0.25">
      <c r="A20" s="11">
        <v>44543</v>
      </c>
      <c r="B20" s="12" t="s">
        <v>24</v>
      </c>
      <c r="C20" s="12">
        <v>118</v>
      </c>
      <c r="D20" s="12">
        <v>3</v>
      </c>
      <c r="E20" s="12">
        <f>VLOOKUP(C20,Treatments!$A$2:$D$31,4,FALSE)</f>
        <v>4</v>
      </c>
      <c r="F20" s="12" t="str">
        <f>VLOOKUP(C20,Treatments!$A$2:$E$31,5,FALSE)</f>
        <v>21D</v>
      </c>
      <c r="G20" s="12"/>
      <c r="H20" s="12">
        <v>68</v>
      </c>
      <c r="I20" s="13">
        <f t="shared" si="0"/>
        <v>144.68085106382981</v>
      </c>
      <c r="J20" s="12">
        <v>12</v>
      </c>
      <c r="K20" s="12">
        <v>11</v>
      </c>
      <c r="L20" s="12">
        <v>12</v>
      </c>
      <c r="M20" s="14">
        <f t="shared" si="1"/>
        <v>11.666666666666666</v>
      </c>
      <c r="N20" s="12">
        <v>962</v>
      </c>
      <c r="O20" s="12"/>
      <c r="P20" s="13">
        <f t="shared" si="2"/>
        <v>14.147058823529411</v>
      </c>
      <c r="Q20" s="13"/>
      <c r="R20" s="12">
        <v>283.3</v>
      </c>
      <c r="S20" s="12">
        <v>47.4</v>
      </c>
      <c r="T20" s="12">
        <f t="shared" si="3"/>
        <v>160.95587716201905</v>
      </c>
      <c r="U20" s="15">
        <f t="shared" si="4"/>
        <v>0.16731380162372042</v>
      </c>
      <c r="V20" s="15">
        <f t="shared" si="5"/>
        <v>2.3669981935591036</v>
      </c>
      <c r="W20" s="15"/>
      <c r="X20" s="15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H20"/>
      <c r="BN20" s="4"/>
      <c r="BO20" s="4"/>
    </row>
    <row r="21" spans="1:67" hidden="1" x14ac:dyDescent="0.25">
      <c r="A21" s="11">
        <v>44543</v>
      </c>
      <c r="B21" s="12" t="s">
        <v>24</v>
      </c>
      <c r="C21" s="12">
        <v>119</v>
      </c>
      <c r="D21" s="12">
        <v>4</v>
      </c>
      <c r="E21" s="12">
        <f>VLOOKUP(C21,Treatments!$A$2:$D$31,4,FALSE)</f>
        <v>1</v>
      </c>
      <c r="F21" s="12" t="str">
        <f>VLOOKUP(C21,Treatments!$A$2:$E$31,5,FALSE)</f>
        <v>2D</v>
      </c>
      <c r="G21" s="12"/>
      <c r="H21" s="12">
        <v>69</v>
      </c>
      <c r="I21" s="13">
        <f t="shared" si="0"/>
        <v>146.80851063829789</v>
      </c>
      <c r="J21" s="12">
        <v>13</v>
      </c>
      <c r="K21" s="12">
        <v>13</v>
      </c>
      <c r="L21" s="12">
        <v>13</v>
      </c>
      <c r="M21" s="14">
        <f t="shared" si="1"/>
        <v>13</v>
      </c>
      <c r="N21" s="12">
        <v>1358</v>
      </c>
      <c r="O21" s="12"/>
      <c r="P21" s="13">
        <f t="shared" si="2"/>
        <v>19.681159420289855</v>
      </c>
      <c r="Q21" s="13"/>
      <c r="R21" s="12">
        <v>283.2</v>
      </c>
      <c r="S21" s="12">
        <v>39.6</v>
      </c>
      <c r="T21" s="12">
        <f t="shared" si="3"/>
        <v>189.8898305084746</v>
      </c>
      <c r="U21" s="15">
        <f t="shared" si="4"/>
        <v>0.13983050847457629</v>
      </c>
      <c r="V21" s="15">
        <f t="shared" si="5"/>
        <v>2.7520265291083277</v>
      </c>
      <c r="W21" s="15"/>
      <c r="X21" s="15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H21"/>
      <c r="BN21" s="4"/>
      <c r="BO21" s="4"/>
    </row>
    <row r="22" spans="1:67" hidden="1" x14ac:dyDescent="0.25">
      <c r="A22" s="11">
        <v>44543</v>
      </c>
      <c r="B22" s="12" t="s">
        <v>24</v>
      </c>
      <c r="C22" s="12">
        <v>120</v>
      </c>
      <c r="D22" s="12">
        <v>4</v>
      </c>
      <c r="E22" s="12">
        <f>VLOOKUP(C22,Treatments!$A$2:$D$31,4,FALSE)</f>
        <v>2</v>
      </c>
      <c r="F22" s="12" t="str">
        <f>VLOOKUP(C22,Treatments!$A$2:$E$31,5,FALSE)</f>
        <v>7D</v>
      </c>
      <c r="G22" s="12"/>
      <c r="H22" s="12">
        <v>58</v>
      </c>
      <c r="I22" s="13">
        <f t="shared" si="0"/>
        <v>123.40425531914894</v>
      </c>
      <c r="J22" s="12">
        <v>14</v>
      </c>
      <c r="K22" s="12">
        <v>14</v>
      </c>
      <c r="L22" s="12">
        <v>14</v>
      </c>
      <c r="M22" s="14">
        <f t="shared" si="1"/>
        <v>14</v>
      </c>
      <c r="N22" s="12">
        <v>1388.1</v>
      </c>
      <c r="O22" s="12"/>
      <c r="P22" s="13">
        <f t="shared" si="2"/>
        <v>23.932758620689654</v>
      </c>
      <c r="Q22" s="13"/>
      <c r="R22" s="12">
        <v>284.5</v>
      </c>
      <c r="S22" s="12">
        <v>36.4</v>
      </c>
      <c r="T22" s="12">
        <f t="shared" si="3"/>
        <v>177.59873462214409</v>
      </c>
      <c r="U22" s="15">
        <f t="shared" si="4"/>
        <v>0.12794376098418278</v>
      </c>
      <c r="V22" s="15">
        <f t="shared" si="5"/>
        <v>3.0620471486576566</v>
      </c>
      <c r="W22" s="15"/>
      <c r="X22" s="15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H22"/>
      <c r="BN22" s="4"/>
      <c r="BO22" s="4"/>
    </row>
    <row r="23" spans="1:67" hidden="1" x14ac:dyDescent="0.25">
      <c r="A23" s="11">
        <v>44543</v>
      </c>
      <c r="B23" s="12" t="s">
        <v>24</v>
      </c>
      <c r="C23" s="12">
        <v>121</v>
      </c>
      <c r="D23" s="12">
        <v>4</v>
      </c>
      <c r="E23" s="12">
        <f>VLOOKUP(C23,Treatments!$A$2:$D$31,4,FALSE)</f>
        <v>4</v>
      </c>
      <c r="F23" s="12" t="str">
        <f>VLOOKUP(C23,Treatments!$A$2:$E$31,5,FALSE)</f>
        <v>21D</v>
      </c>
      <c r="G23" s="12"/>
      <c r="H23" s="12">
        <v>56</v>
      </c>
      <c r="I23" s="13">
        <f t="shared" si="0"/>
        <v>119.14893617021278</v>
      </c>
      <c r="J23" s="12">
        <v>12</v>
      </c>
      <c r="K23" s="12">
        <v>14</v>
      </c>
      <c r="L23" s="12">
        <v>12</v>
      </c>
      <c r="M23" s="14">
        <f t="shared" si="1"/>
        <v>12.666666666666666</v>
      </c>
      <c r="N23" s="12">
        <v>925</v>
      </c>
      <c r="O23" s="12"/>
      <c r="P23" s="13">
        <f>N23/H23</f>
        <v>16.517857142857142</v>
      </c>
      <c r="Q23" s="13"/>
      <c r="R23" s="12">
        <v>279.60000000000002</v>
      </c>
      <c r="S23" s="12">
        <v>43.9</v>
      </c>
      <c r="T23" s="12">
        <f t="shared" si="3"/>
        <v>145.23426323319026</v>
      </c>
      <c r="U23" s="15">
        <f t="shared" si="4"/>
        <v>0.15701001430615164</v>
      </c>
      <c r="V23" s="15">
        <f t="shared" si="5"/>
        <v>2.5934689863069691</v>
      </c>
      <c r="W23" s="15"/>
      <c r="X23" s="15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H23"/>
      <c r="BN23" s="4"/>
      <c r="BO23" s="4"/>
    </row>
    <row r="24" spans="1:67" hidden="1" x14ac:dyDescent="0.25">
      <c r="A24" s="11">
        <v>44543</v>
      </c>
      <c r="B24" s="12" t="s">
        <v>24</v>
      </c>
      <c r="C24" s="12">
        <v>122</v>
      </c>
      <c r="D24" s="12">
        <v>4</v>
      </c>
      <c r="E24" s="12">
        <f>VLOOKUP(C24,Treatments!$A$2:$D$31,4,FALSE)</f>
        <v>3</v>
      </c>
      <c r="F24" s="12" t="str">
        <f>VLOOKUP(C24,Treatments!$A$2:$E$31,5,FALSE)</f>
        <v>14D</v>
      </c>
      <c r="G24" s="12"/>
      <c r="H24" s="12">
        <v>38</v>
      </c>
      <c r="I24" s="13">
        <f t="shared" si="0"/>
        <v>80.851063829787236</v>
      </c>
      <c r="J24" s="12">
        <v>12</v>
      </c>
      <c r="K24" s="12">
        <v>11</v>
      </c>
      <c r="L24" s="12">
        <v>12</v>
      </c>
      <c r="M24" s="14">
        <f t="shared" si="1"/>
        <v>11.666666666666666</v>
      </c>
      <c r="N24" s="12">
        <v>730.2</v>
      </c>
      <c r="O24" s="12"/>
      <c r="P24" s="13">
        <f t="shared" si="2"/>
        <v>19.215789473684211</v>
      </c>
      <c r="Q24" s="13"/>
      <c r="R24" s="12">
        <v>283.3</v>
      </c>
      <c r="S24" s="12">
        <v>47.4</v>
      </c>
      <c r="T24" s="12">
        <f t="shared" si="3"/>
        <v>122.17253794564066</v>
      </c>
      <c r="U24" s="15">
        <f t="shared" si="4"/>
        <v>0.16731380162372042</v>
      </c>
      <c r="V24" s="15">
        <f t="shared" si="5"/>
        <v>3.2150667880431754</v>
      </c>
      <c r="W24" s="15"/>
      <c r="X24" s="15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H24"/>
      <c r="BN24" s="4"/>
      <c r="BO24" s="4"/>
    </row>
    <row r="25" spans="1:67" x14ac:dyDescent="0.25">
      <c r="A25" s="11">
        <v>44543</v>
      </c>
      <c r="B25" s="12" t="s">
        <v>24</v>
      </c>
      <c r="C25" s="12">
        <v>123</v>
      </c>
      <c r="D25" s="12">
        <v>4</v>
      </c>
      <c r="E25" s="12">
        <f>VLOOKUP(C25,Treatments!$A$2:$D$31,4,FALSE)</f>
        <v>6</v>
      </c>
      <c r="F25" s="12" t="str">
        <f>VLOOKUP(C25,Treatments!$A$2:$E$31,5,FALSE)</f>
        <v>LD</v>
      </c>
      <c r="G25" s="12"/>
      <c r="H25" s="12">
        <v>52</v>
      </c>
      <c r="I25" s="13">
        <f t="shared" si="0"/>
        <v>110.63829787234043</v>
      </c>
      <c r="J25" s="12">
        <v>13</v>
      </c>
      <c r="K25" s="12">
        <v>13</v>
      </c>
      <c r="L25" s="12">
        <v>13</v>
      </c>
      <c r="M25" s="14">
        <f t="shared" si="1"/>
        <v>13</v>
      </c>
      <c r="N25" s="12">
        <v>1192.3</v>
      </c>
      <c r="O25" s="12"/>
      <c r="P25" s="13">
        <f t="shared" si="2"/>
        <v>22.928846153846152</v>
      </c>
      <c r="Q25" s="13"/>
      <c r="R25" s="12">
        <v>287.89999999999998</v>
      </c>
      <c r="S25" s="12">
        <v>37.700000000000003</v>
      </c>
      <c r="T25" s="12">
        <f t="shared" si="3"/>
        <v>156.12959360889201</v>
      </c>
      <c r="U25" s="15">
        <f t="shared" si="4"/>
        <v>0.13094824591872181</v>
      </c>
      <c r="V25" s="15">
        <f>T25/H25</f>
        <v>3.0024921847863846</v>
      </c>
      <c r="W25" s="15"/>
      <c r="X25" s="15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H25"/>
      <c r="BN25" s="4"/>
      <c r="BO25" s="4"/>
    </row>
    <row r="26" spans="1:67" hidden="1" x14ac:dyDescent="0.25">
      <c r="A26" s="11">
        <v>44543</v>
      </c>
      <c r="B26" s="12" t="s">
        <v>24</v>
      </c>
      <c r="C26" s="12">
        <v>124</v>
      </c>
      <c r="D26" s="12">
        <v>4</v>
      </c>
      <c r="E26" s="12">
        <f>VLOOKUP(C26,Treatments!$A$2:$D$31,4,FALSE)</f>
        <v>5</v>
      </c>
      <c r="F26" s="12" t="str">
        <f>VLOOKUP(C26,Treatments!$A$2:$E$31,5,FALSE)</f>
        <v>MD</v>
      </c>
      <c r="G26" s="12"/>
      <c r="H26" s="12">
        <v>73</v>
      </c>
      <c r="I26" s="13">
        <f t="shared" si="0"/>
        <v>155.31914893617022</v>
      </c>
      <c r="J26" s="12">
        <v>12</v>
      </c>
      <c r="K26" s="12">
        <v>12</v>
      </c>
      <c r="L26" s="12">
        <v>13</v>
      </c>
      <c r="M26" s="14">
        <f t="shared" si="1"/>
        <v>12.333333333333334</v>
      </c>
      <c r="N26" s="12">
        <v>1057</v>
      </c>
      <c r="O26" s="12"/>
      <c r="P26" s="13">
        <f t="shared" si="2"/>
        <v>14.479452054794521</v>
      </c>
      <c r="Q26" s="13"/>
      <c r="R26" s="12">
        <v>289.8</v>
      </c>
      <c r="S26" s="12">
        <v>41.6</v>
      </c>
      <c r="T26" s="12">
        <f>((S26/R26)*N26)</f>
        <v>151.72946859903379</v>
      </c>
      <c r="U26" s="15">
        <f t="shared" si="4"/>
        <v>0.14354727398205658</v>
      </c>
      <c r="V26" s="15">
        <f t="shared" si="5"/>
        <v>2.078485871219641</v>
      </c>
      <c r="W26" s="15"/>
      <c r="X26" s="15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H26"/>
      <c r="BN26" s="4"/>
      <c r="BO26" s="4"/>
    </row>
    <row r="27" spans="1:67" hidden="1" x14ac:dyDescent="0.25">
      <c r="A27" s="11">
        <v>44550</v>
      </c>
      <c r="B27" s="12" t="s">
        <v>25</v>
      </c>
      <c r="C27" s="12">
        <v>1</v>
      </c>
      <c r="D27" s="12">
        <v>1</v>
      </c>
      <c r="E27" s="12">
        <v>2</v>
      </c>
      <c r="F27" s="12" t="s">
        <v>26</v>
      </c>
      <c r="G27" s="12"/>
      <c r="H27" s="12">
        <v>29</v>
      </c>
      <c r="I27" s="13">
        <f t="shared" si="0"/>
        <v>61.702127659574472</v>
      </c>
      <c r="J27" s="12">
        <v>14</v>
      </c>
      <c r="K27" s="12">
        <v>15</v>
      </c>
      <c r="L27" s="12">
        <v>15</v>
      </c>
      <c r="M27" s="14">
        <v>15</v>
      </c>
      <c r="N27" s="12">
        <v>796.7</v>
      </c>
      <c r="O27" s="12"/>
      <c r="P27" s="13">
        <v>27.5</v>
      </c>
      <c r="Q27" s="13"/>
      <c r="R27" s="12">
        <v>294.5</v>
      </c>
      <c r="S27" s="12">
        <v>42.7</v>
      </c>
      <c r="T27" s="12">
        <v>115.51473679999999</v>
      </c>
      <c r="U27" s="12">
        <v>0.14000000000000001</v>
      </c>
      <c r="V27" s="12">
        <v>3.98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H27"/>
      <c r="BN27" s="4"/>
      <c r="BO27" s="4"/>
    </row>
    <row r="28" spans="1:67" hidden="1" x14ac:dyDescent="0.25">
      <c r="A28" s="11">
        <v>44550</v>
      </c>
      <c r="B28" s="12" t="s">
        <v>25</v>
      </c>
      <c r="C28" s="12">
        <v>1</v>
      </c>
      <c r="D28" s="12">
        <v>1</v>
      </c>
      <c r="E28" s="12">
        <v>2</v>
      </c>
      <c r="F28" s="12" t="s">
        <v>26</v>
      </c>
      <c r="G28" s="12"/>
      <c r="H28" s="12">
        <v>52</v>
      </c>
      <c r="I28" s="13">
        <f t="shared" si="0"/>
        <v>110.63829787234043</v>
      </c>
      <c r="J28" s="12">
        <v>14</v>
      </c>
      <c r="K28" s="12">
        <v>12</v>
      </c>
      <c r="L28" s="12">
        <v>13</v>
      </c>
      <c r="M28" s="14">
        <v>13</v>
      </c>
      <c r="N28" s="12">
        <v>1292.3</v>
      </c>
      <c r="O28" s="12"/>
      <c r="P28" s="13">
        <v>24.9</v>
      </c>
      <c r="Q28" s="13"/>
      <c r="R28" s="12">
        <v>306.3</v>
      </c>
      <c r="S28" s="12">
        <v>40.700000000000003</v>
      </c>
      <c r="T28" s="12">
        <v>171.71599739999999</v>
      </c>
      <c r="U28" s="15">
        <v>0.13</v>
      </c>
      <c r="V28" s="15">
        <v>3.3</v>
      </c>
      <c r="W28" s="15"/>
      <c r="X28" s="15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H28"/>
      <c r="BN28" s="4"/>
      <c r="BO28" s="4"/>
    </row>
    <row r="29" spans="1:67" hidden="1" x14ac:dyDescent="0.25">
      <c r="A29" s="11">
        <v>44550</v>
      </c>
      <c r="B29" s="12" t="s">
        <v>25</v>
      </c>
      <c r="C29" s="12">
        <v>1</v>
      </c>
      <c r="D29" s="12">
        <v>1</v>
      </c>
      <c r="E29" s="12">
        <v>2</v>
      </c>
      <c r="F29" s="12" t="s">
        <v>26</v>
      </c>
      <c r="G29" s="12"/>
      <c r="H29" s="12">
        <v>71</v>
      </c>
      <c r="I29" s="13">
        <f t="shared" si="0"/>
        <v>151.06382978723406</v>
      </c>
      <c r="J29" s="12">
        <v>14</v>
      </c>
      <c r="K29" s="12">
        <v>15</v>
      </c>
      <c r="L29" s="12">
        <v>13</v>
      </c>
      <c r="M29" s="14">
        <v>14</v>
      </c>
      <c r="N29" s="12">
        <v>1524.9</v>
      </c>
      <c r="O29" s="12"/>
      <c r="P29" s="13">
        <v>21.5</v>
      </c>
      <c r="Q29" s="13"/>
      <c r="R29" s="12">
        <v>289.8</v>
      </c>
      <c r="S29" s="12">
        <v>50.5</v>
      </c>
      <c r="T29" s="12">
        <v>265.72619049999997</v>
      </c>
      <c r="U29" s="15">
        <v>0.17</v>
      </c>
      <c r="V29" s="15">
        <v>3.74</v>
      </c>
      <c r="W29" s="15"/>
      <c r="X29" s="15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H29"/>
      <c r="BN29" s="4"/>
      <c r="BO29" s="4"/>
    </row>
    <row r="30" spans="1:67" hidden="1" x14ac:dyDescent="0.25">
      <c r="A30" s="11">
        <v>44550</v>
      </c>
      <c r="B30" s="12" t="s">
        <v>25</v>
      </c>
      <c r="C30" s="12">
        <v>2</v>
      </c>
      <c r="D30" s="12">
        <v>2</v>
      </c>
      <c r="E30" s="12">
        <v>5</v>
      </c>
      <c r="F30" s="12" t="s">
        <v>27</v>
      </c>
      <c r="G30" s="12"/>
      <c r="H30" s="12">
        <v>71</v>
      </c>
      <c r="I30" s="13">
        <f t="shared" si="0"/>
        <v>151.06382978723406</v>
      </c>
      <c r="J30" s="12">
        <v>14</v>
      </c>
      <c r="K30" s="12">
        <v>14</v>
      </c>
      <c r="L30" s="12">
        <v>15</v>
      </c>
      <c r="M30" s="14">
        <v>14</v>
      </c>
      <c r="N30" s="12">
        <v>1774.5</v>
      </c>
      <c r="O30" s="12"/>
      <c r="P30" s="13">
        <v>25</v>
      </c>
      <c r="Q30" s="13"/>
      <c r="R30" s="12">
        <v>309.5</v>
      </c>
      <c r="S30" s="12">
        <v>49.1</v>
      </c>
      <c r="T30" s="12">
        <v>281.51195480000001</v>
      </c>
      <c r="U30" s="15">
        <v>0.16</v>
      </c>
      <c r="V30" s="15">
        <v>3.96</v>
      </c>
      <c r="W30" s="15"/>
      <c r="X30" s="15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H30"/>
      <c r="BN30" s="4"/>
      <c r="BO30" s="4"/>
    </row>
    <row r="31" spans="1:67" hidden="1" x14ac:dyDescent="0.25">
      <c r="A31" s="11">
        <v>44550</v>
      </c>
      <c r="B31" s="12" t="s">
        <v>25</v>
      </c>
      <c r="C31" s="12">
        <v>2</v>
      </c>
      <c r="D31" s="12">
        <v>2</v>
      </c>
      <c r="E31" s="12">
        <v>5</v>
      </c>
      <c r="F31" s="12" t="s">
        <v>27</v>
      </c>
      <c r="G31" s="12"/>
      <c r="H31" s="12">
        <v>74</v>
      </c>
      <c r="I31" s="13">
        <f t="shared" si="0"/>
        <v>157.44680851063831</v>
      </c>
      <c r="J31" s="12">
        <v>15</v>
      </c>
      <c r="K31" s="12">
        <v>14</v>
      </c>
      <c r="L31" s="12">
        <v>15</v>
      </c>
      <c r="M31" s="14">
        <v>15</v>
      </c>
      <c r="N31" s="12">
        <v>1754.7</v>
      </c>
      <c r="O31" s="12"/>
      <c r="P31" s="13">
        <v>23.7</v>
      </c>
      <c r="Q31" s="13"/>
      <c r="R31" s="12">
        <v>322.60000000000002</v>
      </c>
      <c r="S31" s="12">
        <v>43.4</v>
      </c>
      <c r="T31" s="12">
        <v>236.06317419999999</v>
      </c>
      <c r="U31" s="15">
        <v>0.13</v>
      </c>
      <c r="V31" s="15">
        <v>3.19</v>
      </c>
      <c r="W31" s="15"/>
      <c r="X31" s="15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H31"/>
      <c r="BN31" s="4"/>
      <c r="BO31" s="4"/>
    </row>
    <row r="32" spans="1:67" hidden="1" x14ac:dyDescent="0.25">
      <c r="A32" s="11">
        <v>44550</v>
      </c>
      <c r="B32" s="12" t="s">
        <v>25</v>
      </c>
      <c r="C32" s="12">
        <v>2</v>
      </c>
      <c r="D32" s="12">
        <v>2</v>
      </c>
      <c r="E32" s="12">
        <v>5</v>
      </c>
      <c r="F32" s="12" t="s">
        <v>27</v>
      </c>
      <c r="G32" s="12"/>
      <c r="H32" s="12">
        <v>61</v>
      </c>
      <c r="I32" s="13">
        <f t="shared" si="0"/>
        <v>129.78723404255319</v>
      </c>
      <c r="J32" s="12">
        <v>15</v>
      </c>
      <c r="K32" s="12">
        <v>14</v>
      </c>
      <c r="L32" s="12">
        <v>13</v>
      </c>
      <c r="M32" s="14">
        <v>14</v>
      </c>
      <c r="N32" s="12">
        <v>1815</v>
      </c>
      <c r="O32" s="12"/>
      <c r="P32" s="13">
        <v>29.8</v>
      </c>
      <c r="Q32" s="13"/>
      <c r="R32" s="12">
        <v>311.39999999999998</v>
      </c>
      <c r="S32" s="12">
        <v>41.3</v>
      </c>
      <c r="T32" s="12">
        <v>240.7177264</v>
      </c>
      <c r="U32" s="15">
        <v>0.13</v>
      </c>
      <c r="V32" s="15">
        <v>3.95</v>
      </c>
      <c r="W32" s="15"/>
      <c r="X32" s="15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H32"/>
      <c r="BN32" s="4"/>
      <c r="BO32" s="4"/>
    </row>
    <row r="33" spans="1:67" hidden="1" x14ac:dyDescent="0.25">
      <c r="A33" s="11">
        <v>44550</v>
      </c>
      <c r="B33" s="12" t="s">
        <v>25</v>
      </c>
      <c r="C33" s="12">
        <v>3</v>
      </c>
      <c r="D33" s="12">
        <v>1</v>
      </c>
      <c r="E33" s="12">
        <v>2</v>
      </c>
      <c r="F33" s="12" t="s">
        <v>26</v>
      </c>
      <c r="G33" s="12"/>
      <c r="H33" s="12">
        <v>60</v>
      </c>
      <c r="I33" s="13">
        <f t="shared" si="0"/>
        <v>127.65957446808511</v>
      </c>
      <c r="J33" s="12">
        <v>13</v>
      </c>
      <c r="K33" s="12">
        <v>15</v>
      </c>
      <c r="L33" s="12">
        <v>14</v>
      </c>
      <c r="M33" s="14">
        <v>14</v>
      </c>
      <c r="N33" s="12">
        <v>1435.9</v>
      </c>
      <c r="O33" s="12"/>
      <c r="P33" s="13">
        <v>23.9</v>
      </c>
      <c r="Q33" s="13"/>
      <c r="R33" s="12">
        <v>300.60000000000002</v>
      </c>
      <c r="S33" s="12">
        <v>45.9</v>
      </c>
      <c r="T33" s="12">
        <v>219.25419160000001</v>
      </c>
      <c r="U33" s="15">
        <v>0.15</v>
      </c>
      <c r="V33" s="15">
        <v>3.65</v>
      </c>
      <c r="W33" s="15"/>
      <c r="X33" s="15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H33"/>
      <c r="BN33" s="4"/>
      <c r="BO33" s="4"/>
    </row>
    <row r="34" spans="1:67" hidden="1" x14ac:dyDescent="0.25">
      <c r="A34" s="11">
        <v>44550</v>
      </c>
      <c r="B34" s="12" t="s">
        <v>25</v>
      </c>
      <c r="C34" s="12">
        <v>3</v>
      </c>
      <c r="D34" s="12">
        <v>1</v>
      </c>
      <c r="E34" s="12">
        <v>2</v>
      </c>
      <c r="F34" s="12" t="s">
        <v>26</v>
      </c>
      <c r="G34" s="12"/>
      <c r="H34" s="12">
        <v>67</v>
      </c>
      <c r="I34" s="13">
        <f t="shared" si="0"/>
        <v>142.55319148936172</v>
      </c>
      <c r="J34" s="12">
        <v>13</v>
      </c>
      <c r="K34" s="12">
        <v>15</v>
      </c>
      <c r="L34" s="12">
        <v>14</v>
      </c>
      <c r="M34" s="14">
        <v>14</v>
      </c>
      <c r="N34" s="12">
        <v>1652.3</v>
      </c>
      <c r="O34" s="12"/>
      <c r="P34" s="13">
        <v>24.7</v>
      </c>
      <c r="Q34" s="13"/>
      <c r="R34" s="12">
        <v>314.5</v>
      </c>
      <c r="S34" s="12">
        <v>41.3</v>
      </c>
      <c r="T34" s="12">
        <v>216.97930049999999</v>
      </c>
      <c r="U34" s="15">
        <v>0.13</v>
      </c>
      <c r="V34" s="15">
        <v>3.24</v>
      </c>
      <c r="W34" s="15"/>
      <c r="X34" s="15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H34"/>
      <c r="BN34" s="4"/>
      <c r="BO34" s="4"/>
    </row>
    <row r="35" spans="1:67" hidden="1" x14ac:dyDescent="0.25">
      <c r="A35" s="11">
        <v>44550</v>
      </c>
      <c r="B35" s="12" t="s">
        <v>25</v>
      </c>
      <c r="C35" s="12">
        <v>3</v>
      </c>
      <c r="D35" s="12">
        <v>1</v>
      </c>
      <c r="E35" s="12">
        <v>2</v>
      </c>
      <c r="F35" s="12" t="s">
        <v>26</v>
      </c>
      <c r="G35" s="12"/>
      <c r="H35" s="12">
        <v>59</v>
      </c>
      <c r="I35" s="13">
        <f t="shared" si="0"/>
        <v>125.53191489361703</v>
      </c>
      <c r="J35" s="12">
        <v>13</v>
      </c>
      <c r="K35" s="12">
        <v>14</v>
      </c>
      <c r="L35" s="12">
        <v>16</v>
      </c>
      <c r="M35" s="14">
        <v>14</v>
      </c>
      <c r="N35" s="12">
        <v>1474.6</v>
      </c>
      <c r="O35" s="12"/>
      <c r="P35" s="13">
        <v>25</v>
      </c>
      <c r="Q35" s="13"/>
      <c r="R35" s="12">
        <v>310.7</v>
      </c>
      <c r="S35" s="12">
        <v>41.2</v>
      </c>
      <c r="T35" s="12">
        <v>195.5375603</v>
      </c>
      <c r="U35" s="15">
        <v>0.13</v>
      </c>
      <c r="V35" s="15">
        <v>3.31</v>
      </c>
      <c r="W35" s="15"/>
      <c r="X35" s="15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H35"/>
      <c r="BN35" s="4"/>
      <c r="BO35" s="4"/>
    </row>
    <row r="36" spans="1:67" hidden="1" x14ac:dyDescent="0.25">
      <c r="A36" s="11">
        <v>44550</v>
      </c>
      <c r="B36" s="12" t="s">
        <v>25</v>
      </c>
      <c r="C36" s="12">
        <v>4</v>
      </c>
      <c r="D36" s="12">
        <v>2</v>
      </c>
      <c r="E36" s="12">
        <v>5</v>
      </c>
      <c r="F36" s="12" t="s">
        <v>27</v>
      </c>
      <c r="G36" s="12"/>
      <c r="H36" s="12">
        <v>67</v>
      </c>
      <c r="I36" s="13">
        <f t="shared" si="0"/>
        <v>142.55319148936172</v>
      </c>
      <c r="J36" s="12">
        <v>14</v>
      </c>
      <c r="K36" s="12">
        <v>15</v>
      </c>
      <c r="L36" s="12">
        <v>14</v>
      </c>
      <c r="M36" s="14">
        <v>14</v>
      </c>
      <c r="N36" s="12">
        <v>1647.2</v>
      </c>
      <c r="O36" s="12"/>
      <c r="P36" s="13">
        <v>24.6</v>
      </c>
      <c r="Q36" s="13"/>
      <c r="R36" s="12">
        <v>296.39999999999998</v>
      </c>
      <c r="S36" s="12">
        <v>40.299999999999997</v>
      </c>
      <c r="T36" s="12">
        <v>223.96140349999999</v>
      </c>
      <c r="U36" s="15">
        <v>0.14000000000000001</v>
      </c>
      <c r="V36" s="15">
        <v>3.34</v>
      </c>
      <c r="W36" s="15"/>
      <c r="X36" s="15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H36"/>
      <c r="BN36" s="4"/>
      <c r="BO36" s="4"/>
    </row>
    <row r="37" spans="1:67" hidden="1" x14ac:dyDescent="0.25">
      <c r="A37" s="11">
        <v>44550</v>
      </c>
      <c r="B37" s="12" t="s">
        <v>25</v>
      </c>
      <c r="C37" s="12">
        <v>4</v>
      </c>
      <c r="D37" s="12">
        <v>2</v>
      </c>
      <c r="E37" s="12">
        <v>5</v>
      </c>
      <c r="F37" s="12" t="s">
        <v>27</v>
      </c>
      <c r="G37" s="12"/>
      <c r="H37" s="12">
        <v>29</v>
      </c>
      <c r="I37" s="13">
        <f t="shared" si="0"/>
        <v>61.702127659574472</v>
      </c>
      <c r="J37" s="12">
        <v>15</v>
      </c>
      <c r="K37" s="12">
        <v>15</v>
      </c>
      <c r="L37" s="12">
        <v>15</v>
      </c>
      <c r="M37" s="14">
        <v>15</v>
      </c>
      <c r="N37" s="12">
        <v>830</v>
      </c>
      <c r="O37" s="12"/>
      <c r="P37" s="13">
        <v>28.6</v>
      </c>
      <c r="Q37" s="13"/>
      <c r="R37" s="12">
        <v>290.3</v>
      </c>
      <c r="S37" s="12">
        <v>44.2</v>
      </c>
      <c r="T37" s="12">
        <v>126.3727179</v>
      </c>
      <c r="U37" s="15">
        <v>0.15</v>
      </c>
      <c r="V37" s="15">
        <v>4.3600000000000003</v>
      </c>
      <c r="W37" s="15"/>
      <c r="X37" s="15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H37"/>
      <c r="BN37" s="4"/>
      <c r="BO37" s="4"/>
    </row>
    <row r="38" spans="1:67" hidden="1" x14ac:dyDescent="0.25">
      <c r="A38" s="11">
        <v>44550</v>
      </c>
      <c r="B38" s="12" t="s">
        <v>25</v>
      </c>
      <c r="C38" s="12">
        <v>4</v>
      </c>
      <c r="D38" s="12">
        <v>2</v>
      </c>
      <c r="E38" s="12">
        <v>5</v>
      </c>
      <c r="F38" s="12" t="s">
        <v>27</v>
      </c>
      <c r="G38" s="12"/>
      <c r="H38" s="12">
        <v>56</v>
      </c>
      <c r="I38" s="13">
        <f t="shared" si="0"/>
        <v>119.14893617021278</v>
      </c>
      <c r="J38" s="12">
        <v>14</v>
      </c>
      <c r="K38" s="12">
        <v>15</v>
      </c>
      <c r="L38" s="12">
        <v>15</v>
      </c>
      <c r="M38" s="14">
        <v>15</v>
      </c>
      <c r="N38" s="12">
        <v>1424</v>
      </c>
      <c r="O38" s="12"/>
      <c r="P38" s="13">
        <v>25.4</v>
      </c>
      <c r="Q38" s="13"/>
      <c r="R38" s="12">
        <v>316</v>
      </c>
      <c r="S38" s="12">
        <v>47.6</v>
      </c>
      <c r="T38" s="12">
        <v>214.5012658</v>
      </c>
      <c r="U38" s="15">
        <v>0.15</v>
      </c>
      <c r="V38" s="15">
        <v>3.83</v>
      </c>
      <c r="W38" s="15"/>
      <c r="X38" s="15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H38"/>
      <c r="BN38" s="4"/>
      <c r="BO38" s="4"/>
    </row>
    <row r="39" spans="1:67" hidden="1" x14ac:dyDescent="0.25">
      <c r="A39" s="11">
        <v>44550</v>
      </c>
      <c r="B39" s="12" t="s">
        <v>25</v>
      </c>
      <c r="C39" s="12">
        <v>5</v>
      </c>
      <c r="D39" s="12">
        <v>1</v>
      </c>
      <c r="E39" s="12">
        <v>2</v>
      </c>
      <c r="F39" s="12" t="s">
        <v>26</v>
      </c>
      <c r="G39" s="12"/>
      <c r="H39" s="12">
        <v>30</v>
      </c>
      <c r="I39" s="13">
        <f t="shared" si="0"/>
        <v>63.829787234042556</v>
      </c>
      <c r="J39" s="12">
        <v>15</v>
      </c>
      <c r="K39" s="12">
        <v>15</v>
      </c>
      <c r="L39" s="12">
        <v>14</v>
      </c>
      <c r="M39" s="14">
        <v>15</v>
      </c>
      <c r="N39" s="12">
        <v>911.2</v>
      </c>
      <c r="O39" s="12"/>
      <c r="P39" s="13">
        <v>30.4</v>
      </c>
      <c r="Q39" s="13"/>
      <c r="R39" s="12">
        <v>312.5</v>
      </c>
      <c r="S39" s="12">
        <v>48.7</v>
      </c>
      <c r="T39" s="12">
        <v>142.001408</v>
      </c>
      <c r="U39" s="15">
        <v>0.16</v>
      </c>
      <c r="V39" s="15">
        <v>4.7300000000000004</v>
      </c>
      <c r="W39" s="15"/>
      <c r="X39" s="15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H39"/>
      <c r="BN39" s="4"/>
      <c r="BO39" s="4"/>
    </row>
    <row r="40" spans="1:67" hidden="1" x14ac:dyDescent="0.25">
      <c r="A40" s="11">
        <v>44550</v>
      </c>
      <c r="B40" s="12" t="s">
        <v>25</v>
      </c>
      <c r="C40" s="12">
        <v>5</v>
      </c>
      <c r="D40" s="12">
        <v>1</v>
      </c>
      <c r="E40" s="12">
        <v>2</v>
      </c>
      <c r="F40" s="12" t="s">
        <v>26</v>
      </c>
      <c r="G40" s="12"/>
      <c r="H40" s="12">
        <v>56</v>
      </c>
      <c r="I40" s="13">
        <f t="shared" si="0"/>
        <v>119.14893617021278</v>
      </c>
      <c r="J40" s="12">
        <v>14</v>
      </c>
      <c r="K40" s="12">
        <v>15</v>
      </c>
      <c r="L40" s="12">
        <v>14</v>
      </c>
      <c r="M40" s="14">
        <v>14</v>
      </c>
      <c r="N40" s="12">
        <v>1036.5999999999999</v>
      </c>
      <c r="O40" s="12"/>
      <c r="P40" s="13">
        <v>18.5</v>
      </c>
      <c r="Q40" s="13"/>
      <c r="R40" s="12">
        <v>313.10000000000002</v>
      </c>
      <c r="S40" s="12">
        <v>50.6</v>
      </c>
      <c r="T40" s="12">
        <v>167.5246247</v>
      </c>
      <c r="U40" s="15">
        <v>0.16</v>
      </c>
      <c r="V40" s="15">
        <v>2.99</v>
      </c>
      <c r="W40" s="15"/>
      <c r="X40" s="15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H40"/>
      <c r="BN40" s="4"/>
      <c r="BO40" s="4"/>
    </row>
    <row r="41" spans="1:67" hidden="1" x14ac:dyDescent="0.25">
      <c r="A41" s="11">
        <v>44550</v>
      </c>
      <c r="B41" s="12" t="s">
        <v>25</v>
      </c>
      <c r="C41" s="12">
        <v>5</v>
      </c>
      <c r="D41" s="12">
        <v>1</v>
      </c>
      <c r="E41" s="12">
        <v>2</v>
      </c>
      <c r="F41" s="12" t="s">
        <v>26</v>
      </c>
      <c r="G41" s="12"/>
      <c r="H41" s="12">
        <v>70</v>
      </c>
      <c r="I41" s="13">
        <f t="shared" si="0"/>
        <v>148.93617021276597</v>
      </c>
      <c r="J41" s="12">
        <v>12</v>
      </c>
      <c r="K41" s="12">
        <v>13</v>
      </c>
      <c r="L41" s="12">
        <v>15</v>
      </c>
      <c r="M41" s="14">
        <v>13</v>
      </c>
      <c r="N41" s="12">
        <v>1591.2</v>
      </c>
      <c r="O41" s="12"/>
      <c r="P41" s="13">
        <v>22.7</v>
      </c>
      <c r="Q41" s="13"/>
      <c r="R41" s="12">
        <v>292.39999999999998</v>
      </c>
      <c r="S41" s="12">
        <v>47.2</v>
      </c>
      <c r="T41" s="12">
        <v>256.85581400000001</v>
      </c>
      <c r="U41" s="15">
        <v>0.16</v>
      </c>
      <c r="V41" s="15">
        <v>3.67</v>
      </c>
      <c r="W41" s="15"/>
      <c r="X41" s="15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H41"/>
      <c r="BN41" s="4"/>
      <c r="BO41" s="4"/>
    </row>
    <row r="42" spans="1:67" hidden="1" x14ac:dyDescent="0.25">
      <c r="A42" s="11">
        <v>44550</v>
      </c>
      <c r="B42" s="12" t="s">
        <v>25</v>
      </c>
      <c r="C42" s="12">
        <v>6</v>
      </c>
      <c r="D42" s="12">
        <v>2</v>
      </c>
      <c r="E42" s="12">
        <v>5</v>
      </c>
      <c r="F42" s="12" t="s">
        <v>27</v>
      </c>
      <c r="G42" s="12"/>
      <c r="H42" s="12">
        <v>43</v>
      </c>
      <c r="I42" s="13">
        <f t="shared" si="0"/>
        <v>91.489361702127667</v>
      </c>
      <c r="J42" s="12">
        <v>15</v>
      </c>
      <c r="K42" s="12">
        <v>15</v>
      </c>
      <c r="L42" s="12">
        <v>14</v>
      </c>
      <c r="M42" s="14">
        <v>15</v>
      </c>
      <c r="N42" s="12">
        <v>1068.8</v>
      </c>
      <c r="O42" s="12"/>
      <c r="P42" s="13">
        <v>24.9</v>
      </c>
      <c r="Q42" s="13"/>
      <c r="R42" s="12">
        <v>297.60000000000002</v>
      </c>
      <c r="S42" s="12">
        <v>37.4</v>
      </c>
      <c r="T42" s="12">
        <v>134.31827960000001</v>
      </c>
      <c r="U42" s="12">
        <v>0.13</v>
      </c>
      <c r="V42" s="12">
        <v>3.12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H42"/>
      <c r="BN42" s="4"/>
      <c r="BO42" s="4"/>
    </row>
    <row r="43" spans="1:67" hidden="1" x14ac:dyDescent="0.25">
      <c r="A43" s="11">
        <v>44550</v>
      </c>
      <c r="B43" s="12" t="s">
        <v>25</v>
      </c>
      <c r="C43" s="12">
        <v>6</v>
      </c>
      <c r="D43" s="12">
        <v>2</v>
      </c>
      <c r="E43" s="12">
        <v>5</v>
      </c>
      <c r="F43" s="12" t="s">
        <v>27</v>
      </c>
      <c r="G43" s="12"/>
      <c r="H43" s="12">
        <v>36</v>
      </c>
      <c r="I43" s="13">
        <f t="shared" si="0"/>
        <v>76.59574468085107</v>
      </c>
      <c r="J43" s="12">
        <v>14</v>
      </c>
      <c r="K43" s="12">
        <v>14</v>
      </c>
      <c r="L43" s="12">
        <v>11</v>
      </c>
      <c r="M43" s="14">
        <v>13</v>
      </c>
      <c r="N43" s="12">
        <v>874.4</v>
      </c>
      <c r="O43" s="12"/>
      <c r="P43" s="13">
        <v>24.3</v>
      </c>
      <c r="Q43" s="13"/>
      <c r="R43" s="12">
        <v>306.39999999999998</v>
      </c>
      <c r="S43" s="12">
        <v>35.9</v>
      </c>
      <c r="T43" s="12">
        <v>102.4509138</v>
      </c>
      <c r="U43" s="12">
        <v>0.12</v>
      </c>
      <c r="V43" s="12">
        <v>2.85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H43"/>
      <c r="BN43" s="4"/>
      <c r="BO43" s="4"/>
    </row>
    <row r="44" spans="1:67" hidden="1" x14ac:dyDescent="0.25">
      <c r="A44" s="11">
        <v>44550</v>
      </c>
      <c r="B44" s="12" t="s">
        <v>25</v>
      </c>
      <c r="C44" s="12">
        <v>6</v>
      </c>
      <c r="D44" s="12">
        <v>2</v>
      </c>
      <c r="E44" s="12">
        <v>5</v>
      </c>
      <c r="F44" s="12" t="s">
        <v>27</v>
      </c>
      <c r="G44" s="12"/>
      <c r="H44" s="12">
        <v>54</v>
      </c>
      <c r="I44" s="13">
        <f>H44/0.47</f>
        <v>114.8936170212766</v>
      </c>
      <c r="J44" s="12">
        <v>14</v>
      </c>
      <c r="K44" s="12">
        <v>15</v>
      </c>
      <c r="L44" s="12">
        <v>14</v>
      </c>
      <c r="M44" s="14">
        <v>14</v>
      </c>
      <c r="N44" s="12">
        <v>1424.4</v>
      </c>
      <c r="O44" s="12"/>
      <c r="P44" s="13">
        <v>26.4</v>
      </c>
      <c r="Q44" s="13"/>
      <c r="R44" s="12">
        <v>299.8</v>
      </c>
      <c r="S44" s="12">
        <v>43.5</v>
      </c>
      <c r="T44" s="12">
        <v>206.6757839</v>
      </c>
      <c r="U44" s="12">
        <v>0.15</v>
      </c>
      <c r="V44" s="12">
        <v>3.83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H44"/>
      <c r="BN44" s="4"/>
      <c r="BO44" s="4"/>
    </row>
    <row r="45" spans="1:67" hidden="1" x14ac:dyDescent="0.25">
      <c r="A45" s="11">
        <v>44567</v>
      </c>
      <c r="B45" s="12" t="s">
        <v>24</v>
      </c>
      <c r="C45" s="12">
        <v>101</v>
      </c>
      <c r="D45" s="12">
        <v>1</v>
      </c>
      <c r="E45" s="12">
        <f>VLOOKUP(C45,Treatments!$A$2:$D$31,4,FALSE)</f>
        <v>4</v>
      </c>
      <c r="F45" s="12" t="str">
        <f>VLOOKUP(C45,Treatments!$A$2:$E$31,5,FALSE)</f>
        <v>21D</v>
      </c>
      <c r="G45" s="12"/>
      <c r="H45" s="12">
        <v>63</v>
      </c>
      <c r="I45" s="13">
        <f t="shared" ref="I45:I68" si="6">H45/0.47</f>
        <v>134.04255319148936</v>
      </c>
      <c r="J45" s="12">
        <v>14</v>
      </c>
      <c r="K45" s="12">
        <v>13</v>
      </c>
      <c r="L45" s="12">
        <v>13</v>
      </c>
      <c r="M45" s="14">
        <f>AVERAGE(J45:L45)</f>
        <v>13.333333333333334</v>
      </c>
      <c r="N45" s="12">
        <v>1725.1</v>
      </c>
      <c r="O45" s="12"/>
      <c r="P45" s="13">
        <f>N45/H45</f>
        <v>27.382539682539679</v>
      </c>
      <c r="Q45" s="13"/>
      <c r="R45" s="12">
        <v>295.7</v>
      </c>
      <c r="S45" s="12">
        <v>57.9</v>
      </c>
      <c r="T45" s="16">
        <f>(S45/R45)*N45</f>
        <v>337.78589786946225</v>
      </c>
      <c r="U45" s="15">
        <f>S45/R45</f>
        <v>0.19580656070341562</v>
      </c>
      <c r="V45" s="15">
        <f>T45/H45</f>
        <v>5.3616809185628931</v>
      </c>
      <c r="W45" s="15"/>
      <c r="X45" s="15"/>
      <c r="Y45" s="12">
        <v>3</v>
      </c>
      <c r="Z45" s="12">
        <v>3</v>
      </c>
      <c r="AA45" s="12">
        <v>2</v>
      </c>
      <c r="AB45" s="13">
        <f>AVERAGE(Y45:AA45)</f>
        <v>2.6666666666666665</v>
      </c>
      <c r="AC45" s="12">
        <v>9</v>
      </c>
      <c r="AD45" s="12">
        <v>13</v>
      </c>
      <c r="AE45" s="12">
        <v>8</v>
      </c>
      <c r="AF45" s="13">
        <f>AVERAGE(AC45:AE45)</f>
        <v>10</v>
      </c>
      <c r="AG45" s="12">
        <v>43</v>
      </c>
      <c r="AH45" s="12">
        <v>27.2</v>
      </c>
      <c r="AI45" s="12"/>
      <c r="AJ45" s="12"/>
      <c r="AK45" s="12"/>
      <c r="AL45" s="12">
        <v>7.6</v>
      </c>
      <c r="AM45" s="12"/>
      <c r="AN45" s="12"/>
      <c r="AO45" s="12">
        <v>74.400000000000006</v>
      </c>
      <c r="AP45" s="12">
        <v>12.7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H45"/>
      <c r="BN45" s="4"/>
      <c r="BO45" s="4"/>
    </row>
    <row r="46" spans="1:67" hidden="1" x14ac:dyDescent="0.25">
      <c r="A46" s="11">
        <v>44567</v>
      </c>
      <c r="B46" s="12" t="s">
        <v>24</v>
      </c>
      <c r="C46" s="12">
        <v>102</v>
      </c>
      <c r="D46" s="12">
        <v>1</v>
      </c>
      <c r="E46" s="12">
        <f>VLOOKUP(C46,Treatments!$A$2:$D$31,4,FALSE)</f>
        <v>5</v>
      </c>
      <c r="F46" s="12" t="str">
        <f>VLOOKUP(C46,Treatments!$A$2:$E$31,5,FALSE)</f>
        <v>MD</v>
      </c>
      <c r="G46" s="12"/>
      <c r="H46" s="12">
        <v>62</v>
      </c>
      <c r="I46" s="13">
        <f t="shared" si="6"/>
        <v>131.91489361702128</v>
      </c>
      <c r="J46" s="12">
        <v>12</v>
      </c>
      <c r="K46" s="12">
        <v>15</v>
      </c>
      <c r="L46" s="12">
        <v>15</v>
      </c>
      <c r="M46" s="14">
        <f t="shared" ref="M46:M68" si="7">AVERAGE(J46:L46)</f>
        <v>14</v>
      </c>
      <c r="N46" s="12">
        <v>1774.6</v>
      </c>
      <c r="O46" s="12"/>
      <c r="P46" s="13">
        <f t="shared" ref="P46:P68" si="8">N46/H46</f>
        <v>28.622580645161289</v>
      </c>
      <c r="Q46" s="13"/>
      <c r="R46" s="12">
        <v>297.39999999999998</v>
      </c>
      <c r="S46" s="12">
        <v>56.8</v>
      </c>
      <c r="T46" s="16">
        <f t="shared" ref="T46:T68" si="9">(S46/R46)*N46</f>
        <v>338.92831203765974</v>
      </c>
      <c r="U46" s="15">
        <f t="shared" ref="U46:U68" si="10">S46/R46</f>
        <v>0.19098856758574312</v>
      </c>
      <c r="V46" s="15">
        <f t="shared" ref="V46:V68" si="11">T46/H46</f>
        <v>5.4665856780267701</v>
      </c>
      <c r="W46" s="15"/>
      <c r="X46" s="15"/>
      <c r="Y46" s="12">
        <v>4</v>
      </c>
      <c r="Z46" s="12">
        <v>2</v>
      </c>
      <c r="AA46" s="12">
        <v>4</v>
      </c>
      <c r="AB46" s="13">
        <f t="shared" ref="AB46:AB68" si="12">AVERAGE(Y46:AA46)</f>
        <v>3.3333333333333335</v>
      </c>
      <c r="AC46" s="12">
        <v>9</v>
      </c>
      <c r="AD46" s="12">
        <v>9</v>
      </c>
      <c r="AE46" s="12">
        <v>7</v>
      </c>
      <c r="AF46" s="13">
        <f t="shared" ref="AF46:AF68" si="13">AVERAGE(AC46:AE46)</f>
        <v>8.3333333333333339</v>
      </c>
      <c r="AG46" s="12">
        <v>48</v>
      </c>
      <c r="AH46" s="12">
        <v>27.1</v>
      </c>
      <c r="AI46" s="12"/>
      <c r="AJ46" s="12"/>
      <c r="AK46" s="12"/>
      <c r="AL46" s="12">
        <v>6.3</v>
      </c>
      <c r="AM46" s="12"/>
      <c r="AN46" s="12"/>
      <c r="AO46" s="12">
        <v>83.1</v>
      </c>
      <c r="AP46" s="12">
        <v>13.5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H46"/>
      <c r="BN46" s="4"/>
      <c r="BO46" s="4"/>
    </row>
    <row r="47" spans="1:67" hidden="1" x14ac:dyDescent="0.25">
      <c r="A47" s="11">
        <v>44567</v>
      </c>
      <c r="B47" s="12" t="s">
        <v>24</v>
      </c>
      <c r="C47" s="12">
        <v>103</v>
      </c>
      <c r="D47" s="12">
        <v>1</v>
      </c>
      <c r="E47" s="12">
        <f>VLOOKUP(C47,Treatments!$A$2:$D$31,4,FALSE)</f>
        <v>1</v>
      </c>
      <c r="F47" s="12" t="str">
        <f>VLOOKUP(C47,Treatments!$A$2:$E$31,5,FALSE)</f>
        <v>2D</v>
      </c>
      <c r="G47" s="12"/>
      <c r="H47" s="12">
        <v>44</v>
      </c>
      <c r="I47" s="13">
        <f t="shared" si="6"/>
        <v>93.61702127659575</v>
      </c>
      <c r="J47" s="12">
        <v>15</v>
      </c>
      <c r="K47" s="12">
        <v>18</v>
      </c>
      <c r="L47" s="12">
        <v>17</v>
      </c>
      <c r="M47" s="14">
        <f t="shared" si="7"/>
        <v>16.666666666666668</v>
      </c>
      <c r="N47" s="12">
        <v>2669.4</v>
      </c>
      <c r="O47" s="12"/>
      <c r="P47" s="13">
        <f t="shared" si="8"/>
        <v>60.668181818181822</v>
      </c>
      <c r="Q47" s="13"/>
      <c r="R47" s="12">
        <v>286.7</v>
      </c>
      <c r="S47" s="12">
        <v>42.1</v>
      </c>
      <c r="T47" s="16">
        <f t="shared" si="9"/>
        <v>391.98374607603768</v>
      </c>
      <c r="U47" s="15">
        <f t="shared" si="10"/>
        <v>0.14684339030345309</v>
      </c>
      <c r="V47" s="15">
        <f t="shared" si="11"/>
        <v>8.9087215017281292</v>
      </c>
      <c r="W47" s="15"/>
      <c r="X47" s="15"/>
      <c r="Y47" s="12">
        <v>6</v>
      </c>
      <c r="Z47" s="12">
        <v>8</v>
      </c>
      <c r="AA47" s="12">
        <v>6</v>
      </c>
      <c r="AB47" s="13">
        <f t="shared" si="12"/>
        <v>6.666666666666667</v>
      </c>
      <c r="AC47" s="12">
        <v>10</v>
      </c>
      <c r="AD47" s="12">
        <v>14</v>
      </c>
      <c r="AE47" s="12">
        <v>12</v>
      </c>
      <c r="AF47" s="13">
        <f t="shared" si="13"/>
        <v>12</v>
      </c>
      <c r="AG47" s="12">
        <v>133</v>
      </c>
      <c r="AH47" s="12">
        <v>55.3</v>
      </c>
      <c r="AI47" s="12"/>
      <c r="AJ47" s="12"/>
      <c r="AK47" s="12"/>
      <c r="AL47" s="12">
        <v>12.1</v>
      </c>
      <c r="AM47" s="12"/>
      <c r="AN47" s="12"/>
      <c r="AO47" s="12">
        <v>191.4</v>
      </c>
      <c r="AP47" s="12">
        <v>28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H47"/>
      <c r="BN47" s="4"/>
      <c r="BO47" s="4"/>
    </row>
    <row r="48" spans="1:67" x14ac:dyDescent="0.25">
      <c r="A48" s="11">
        <v>44567</v>
      </c>
      <c r="B48" s="12" t="s">
        <v>24</v>
      </c>
      <c r="C48" s="12">
        <v>104</v>
      </c>
      <c r="D48" s="12">
        <v>1</v>
      </c>
      <c r="E48" s="12">
        <f>VLOOKUP(C48,Treatments!$A$2:$D$31,4,FALSE)</f>
        <v>6</v>
      </c>
      <c r="F48" s="12" t="str">
        <f>VLOOKUP(C48,Treatments!$A$2:$E$31,5,FALSE)</f>
        <v>LD</v>
      </c>
      <c r="G48" s="12"/>
      <c r="H48" s="12">
        <v>51</v>
      </c>
      <c r="I48" s="13">
        <f t="shared" si="6"/>
        <v>108.51063829787235</v>
      </c>
      <c r="J48" s="12">
        <v>14</v>
      </c>
      <c r="K48" s="12">
        <v>13</v>
      </c>
      <c r="L48" s="12">
        <v>13</v>
      </c>
      <c r="M48" s="14">
        <f t="shared" si="7"/>
        <v>13.333333333333334</v>
      </c>
      <c r="N48" s="12">
        <v>1908.2</v>
      </c>
      <c r="O48" s="12"/>
      <c r="P48" s="13">
        <f t="shared" si="8"/>
        <v>37.415686274509802</v>
      </c>
      <c r="Q48" s="13"/>
      <c r="R48" s="12">
        <v>316.2</v>
      </c>
      <c r="S48" s="12">
        <v>63.9</v>
      </c>
      <c r="T48" s="16">
        <f t="shared" si="9"/>
        <v>385.62296015180266</v>
      </c>
      <c r="U48" s="15">
        <f t="shared" si="10"/>
        <v>0.20208728652751423</v>
      </c>
      <c r="V48" s="15">
        <f t="shared" si="11"/>
        <v>7.5612345127804446</v>
      </c>
      <c r="W48" s="15"/>
      <c r="X48" s="15"/>
      <c r="Y48" s="12">
        <v>4</v>
      </c>
      <c r="Z48" s="12">
        <v>4</v>
      </c>
      <c r="AA48" s="12">
        <v>2</v>
      </c>
      <c r="AB48" s="13">
        <f t="shared" si="12"/>
        <v>3.3333333333333335</v>
      </c>
      <c r="AC48" s="12">
        <v>10</v>
      </c>
      <c r="AD48" s="12">
        <v>12</v>
      </c>
      <c r="AE48" s="12">
        <v>11</v>
      </c>
      <c r="AF48" s="13">
        <f t="shared" si="13"/>
        <v>11</v>
      </c>
      <c r="AG48" s="12">
        <v>56</v>
      </c>
      <c r="AH48" s="12">
        <v>29.8</v>
      </c>
      <c r="AI48" s="12"/>
      <c r="AJ48" s="12"/>
      <c r="AK48" s="12"/>
      <c r="AL48" s="12">
        <v>7.4</v>
      </c>
      <c r="AM48" s="12"/>
      <c r="AN48" s="12"/>
      <c r="AO48" s="12">
        <v>77.3</v>
      </c>
      <c r="AP48" s="12">
        <v>15.1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H48"/>
      <c r="BN48" s="4"/>
      <c r="BO48" s="4"/>
    </row>
    <row r="49" spans="1:67" hidden="1" x14ac:dyDescent="0.25">
      <c r="A49" s="11">
        <v>44567</v>
      </c>
      <c r="B49" s="12" t="s">
        <v>24</v>
      </c>
      <c r="C49" s="12">
        <v>105</v>
      </c>
      <c r="D49" s="12">
        <v>1</v>
      </c>
      <c r="E49" s="12">
        <f>VLOOKUP(C49,Treatments!$A$2:$D$31,4,FALSE)</f>
        <v>2</v>
      </c>
      <c r="F49" s="12" t="str">
        <f>VLOOKUP(C49,Treatments!$A$2:$E$31,5,FALSE)</f>
        <v>7D</v>
      </c>
      <c r="G49" s="12"/>
      <c r="H49" s="12">
        <v>50</v>
      </c>
      <c r="I49" s="13">
        <f t="shared" si="6"/>
        <v>106.38297872340426</v>
      </c>
      <c r="J49" s="12">
        <v>14</v>
      </c>
      <c r="K49" s="12">
        <v>14</v>
      </c>
      <c r="L49" s="12">
        <v>13</v>
      </c>
      <c r="M49" s="14">
        <f t="shared" si="7"/>
        <v>13.666666666666666</v>
      </c>
      <c r="N49" s="12">
        <v>2613.6999999999998</v>
      </c>
      <c r="O49" s="12"/>
      <c r="P49" s="13">
        <f t="shared" si="8"/>
        <v>52.273999999999994</v>
      </c>
      <c r="Q49" s="13"/>
      <c r="R49" s="12">
        <v>299.39999999999998</v>
      </c>
      <c r="S49" s="12">
        <v>54.4</v>
      </c>
      <c r="T49" s="16">
        <f t="shared" si="9"/>
        <v>474.90073480293921</v>
      </c>
      <c r="U49" s="15">
        <f t="shared" si="10"/>
        <v>0.18169672678690715</v>
      </c>
      <c r="V49" s="15">
        <f t="shared" si="11"/>
        <v>9.4980146960587835</v>
      </c>
      <c r="W49" s="15"/>
      <c r="X49" s="15"/>
      <c r="Y49" s="12">
        <v>3</v>
      </c>
      <c r="Z49" s="12">
        <v>4</v>
      </c>
      <c r="AA49" s="12">
        <v>3</v>
      </c>
      <c r="AB49" s="13">
        <f t="shared" si="12"/>
        <v>3.3333333333333335</v>
      </c>
      <c r="AC49" s="12">
        <v>9</v>
      </c>
      <c r="AD49" s="12">
        <v>8</v>
      </c>
      <c r="AE49" s="12">
        <v>8</v>
      </c>
      <c r="AF49" s="13">
        <f t="shared" si="13"/>
        <v>8.3333333333333339</v>
      </c>
      <c r="AG49" s="12">
        <v>77</v>
      </c>
      <c r="AH49" s="12">
        <v>33.700000000000003</v>
      </c>
      <c r="AI49" s="12"/>
      <c r="AJ49" s="12"/>
      <c r="AK49" s="12"/>
      <c r="AL49" s="12">
        <v>7.3</v>
      </c>
      <c r="AM49" s="12"/>
      <c r="AN49" s="12"/>
      <c r="AO49" s="12">
        <v>108.5</v>
      </c>
      <c r="AP49" s="12">
        <v>18.3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H49"/>
      <c r="BN49" s="4"/>
      <c r="BO49" s="4"/>
    </row>
    <row r="50" spans="1:67" hidden="1" x14ac:dyDescent="0.25">
      <c r="A50" s="11">
        <v>44567</v>
      </c>
      <c r="B50" s="12" t="s">
        <v>24</v>
      </c>
      <c r="C50" s="12">
        <v>106</v>
      </c>
      <c r="D50" s="12">
        <v>1</v>
      </c>
      <c r="E50" s="12">
        <f>VLOOKUP(C50,Treatments!$A$2:$D$31,4,FALSE)</f>
        <v>3</v>
      </c>
      <c r="F50" s="12" t="str">
        <f>VLOOKUP(C50,Treatments!$A$2:$E$31,5,FALSE)</f>
        <v>14D</v>
      </c>
      <c r="G50" s="12"/>
      <c r="H50" s="12">
        <v>58</v>
      </c>
      <c r="I50" s="13">
        <f t="shared" si="6"/>
        <v>123.40425531914894</v>
      </c>
      <c r="J50" s="12">
        <v>13</v>
      </c>
      <c r="K50" s="12">
        <v>13</v>
      </c>
      <c r="L50" s="12">
        <v>13</v>
      </c>
      <c r="M50" s="14">
        <f t="shared" si="7"/>
        <v>13</v>
      </c>
      <c r="N50" s="12">
        <v>1847</v>
      </c>
      <c r="O50" s="12"/>
      <c r="P50" s="13">
        <f t="shared" si="8"/>
        <v>31.844827586206897</v>
      </c>
      <c r="Q50" s="13"/>
      <c r="R50" s="12">
        <v>323.2</v>
      </c>
      <c r="S50" s="12">
        <v>63.1</v>
      </c>
      <c r="T50" s="16">
        <f t="shared" si="9"/>
        <v>360.59931930693068</v>
      </c>
      <c r="U50" s="15">
        <f t="shared" si="10"/>
        <v>0.19523514851485149</v>
      </c>
      <c r="V50" s="15">
        <f t="shared" si="11"/>
        <v>6.217229643222943</v>
      </c>
      <c r="W50" s="15"/>
      <c r="X50" s="15"/>
      <c r="Y50" s="12">
        <v>3</v>
      </c>
      <c r="Z50" s="12">
        <v>2</v>
      </c>
      <c r="AA50" s="12">
        <v>2</v>
      </c>
      <c r="AB50" s="13">
        <f t="shared" si="12"/>
        <v>2.3333333333333335</v>
      </c>
      <c r="AC50" s="12">
        <v>7</v>
      </c>
      <c r="AD50" s="12">
        <v>13</v>
      </c>
      <c r="AE50" s="12">
        <v>13</v>
      </c>
      <c r="AF50" s="13">
        <f t="shared" si="13"/>
        <v>11</v>
      </c>
      <c r="AG50" s="12">
        <v>44</v>
      </c>
      <c r="AH50" s="12">
        <v>23.4</v>
      </c>
      <c r="AI50" s="12"/>
      <c r="AJ50" s="12"/>
      <c r="AK50" s="12"/>
      <c r="AL50" s="12">
        <v>5.8</v>
      </c>
      <c r="AM50" s="12"/>
      <c r="AN50" s="12"/>
      <c r="AO50" s="12">
        <v>56.4</v>
      </c>
      <c r="AP50" s="12">
        <v>10.1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H50"/>
      <c r="BN50" s="4"/>
      <c r="BO50" s="4"/>
    </row>
    <row r="51" spans="1:67" hidden="1" x14ac:dyDescent="0.25">
      <c r="A51" s="11">
        <v>44567</v>
      </c>
      <c r="B51" s="12" t="s">
        <v>24</v>
      </c>
      <c r="C51" s="12">
        <v>107</v>
      </c>
      <c r="D51" s="12">
        <v>2</v>
      </c>
      <c r="E51" s="12">
        <f>VLOOKUP(C51,Treatments!$A$2:$D$31,4,FALSE)</f>
        <v>5</v>
      </c>
      <c r="F51" s="12" t="str">
        <f>VLOOKUP(C51,Treatments!$A$2:$E$31,5,FALSE)</f>
        <v>MD</v>
      </c>
      <c r="G51" s="12"/>
      <c r="H51" s="12">
        <v>82</v>
      </c>
      <c r="I51" s="13">
        <f t="shared" si="6"/>
        <v>174.468085106383</v>
      </c>
      <c r="J51" s="12">
        <v>13</v>
      </c>
      <c r="K51" s="12">
        <v>14</v>
      </c>
      <c r="L51" s="12">
        <v>14</v>
      </c>
      <c r="M51" s="14">
        <f t="shared" si="7"/>
        <v>13.666666666666666</v>
      </c>
      <c r="N51" s="12">
        <v>1834.6</v>
      </c>
      <c r="O51" s="12"/>
      <c r="P51" s="13">
        <f t="shared" si="8"/>
        <v>22.373170731707315</v>
      </c>
      <c r="Q51" s="13"/>
      <c r="R51" s="12">
        <v>306.60000000000002</v>
      </c>
      <c r="S51" s="12">
        <v>64.8</v>
      </c>
      <c r="T51" s="16">
        <f t="shared" si="9"/>
        <v>387.74324853228961</v>
      </c>
      <c r="U51" s="15">
        <f t="shared" si="10"/>
        <v>0.21135029354207435</v>
      </c>
      <c r="V51" s="15">
        <f t="shared" si="11"/>
        <v>4.7285762016132882</v>
      </c>
      <c r="W51" s="15"/>
      <c r="X51" s="15"/>
      <c r="Y51" s="12">
        <v>3</v>
      </c>
      <c r="Z51" s="12">
        <v>3</v>
      </c>
      <c r="AA51" s="12">
        <v>2</v>
      </c>
      <c r="AB51" s="13">
        <f t="shared" si="12"/>
        <v>2.6666666666666665</v>
      </c>
      <c r="AC51" s="12">
        <v>11</v>
      </c>
      <c r="AD51" s="12">
        <v>13</v>
      </c>
      <c r="AE51" s="12">
        <v>12</v>
      </c>
      <c r="AF51" s="13">
        <f t="shared" si="13"/>
        <v>12</v>
      </c>
      <c r="AG51" s="12">
        <v>39</v>
      </c>
      <c r="AH51" s="12">
        <v>21.6</v>
      </c>
      <c r="AI51" s="12"/>
      <c r="AJ51" s="12"/>
      <c r="AK51" s="12"/>
      <c r="AL51" s="12">
        <v>5.9</v>
      </c>
      <c r="AM51" s="12"/>
      <c r="AN51" s="12"/>
      <c r="AO51" s="12">
        <v>51.9</v>
      </c>
      <c r="AP51" s="12">
        <v>10.199999999999999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H51"/>
      <c r="BN51" s="4"/>
      <c r="BO51" s="4"/>
    </row>
    <row r="52" spans="1:67" hidden="1" x14ac:dyDescent="0.25">
      <c r="A52" s="11">
        <v>44567</v>
      </c>
      <c r="B52" s="12" t="s">
        <v>24</v>
      </c>
      <c r="C52" s="12">
        <v>108</v>
      </c>
      <c r="D52" s="12">
        <v>2</v>
      </c>
      <c r="E52" s="12">
        <f>VLOOKUP(C52,Treatments!$A$2:$D$31,4,FALSE)</f>
        <v>3</v>
      </c>
      <c r="F52" s="12" t="str">
        <f>VLOOKUP(C52,Treatments!$A$2:$E$31,5,FALSE)</f>
        <v>14D</v>
      </c>
      <c r="G52" s="12"/>
      <c r="H52" s="12">
        <v>57</v>
      </c>
      <c r="I52" s="13">
        <f t="shared" si="6"/>
        <v>121.27659574468086</v>
      </c>
      <c r="J52" s="12">
        <v>14</v>
      </c>
      <c r="K52" s="12">
        <v>16</v>
      </c>
      <c r="L52" s="12">
        <v>15</v>
      </c>
      <c r="M52" s="14">
        <f t="shared" si="7"/>
        <v>15</v>
      </c>
      <c r="N52" s="12">
        <v>2596.1999999999998</v>
      </c>
      <c r="O52" s="12"/>
      <c r="P52" s="13">
        <f t="shared" si="8"/>
        <v>45.547368421052632</v>
      </c>
      <c r="Q52" s="13"/>
      <c r="R52" s="12">
        <v>321</v>
      </c>
      <c r="S52" s="12">
        <v>61</v>
      </c>
      <c r="T52" s="16">
        <f t="shared" si="9"/>
        <v>493.35887850467287</v>
      </c>
      <c r="U52" s="15">
        <f t="shared" si="10"/>
        <v>0.19003115264797507</v>
      </c>
      <c r="V52" s="15">
        <f t="shared" si="11"/>
        <v>8.6554189211346113</v>
      </c>
      <c r="W52" s="15"/>
      <c r="X52" s="15"/>
      <c r="Y52" s="12">
        <v>4</v>
      </c>
      <c r="Z52" s="12">
        <v>6</v>
      </c>
      <c r="AA52" s="12">
        <v>7</v>
      </c>
      <c r="AB52" s="13">
        <f t="shared" si="12"/>
        <v>5.666666666666667</v>
      </c>
      <c r="AC52" s="12">
        <v>13</v>
      </c>
      <c r="AD52" s="12">
        <v>13</v>
      </c>
      <c r="AE52" s="12">
        <v>13</v>
      </c>
      <c r="AF52" s="13">
        <f t="shared" si="13"/>
        <v>13</v>
      </c>
      <c r="AG52" s="12">
        <v>119</v>
      </c>
      <c r="AH52" s="12">
        <v>62.1</v>
      </c>
      <c r="AI52" s="12"/>
      <c r="AJ52" s="12"/>
      <c r="AK52" s="12"/>
      <c r="AL52" s="12">
        <v>14.9</v>
      </c>
      <c r="AM52" s="12"/>
      <c r="AN52" s="12"/>
      <c r="AO52" s="12">
        <v>155.30000000000001</v>
      </c>
      <c r="AP52" s="12">
        <v>26.5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H52"/>
      <c r="BN52" s="4"/>
      <c r="BO52" s="4"/>
    </row>
    <row r="53" spans="1:67" hidden="1" x14ac:dyDescent="0.25">
      <c r="A53" s="11">
        <v>44567</v>
      </c>
      <c r="B53" s="12" t="s">
        <v>24</v>
      </c>
      <c r="C53" s="12">
        <v>109</v>
      </c>
      <c r="D53" s="12">
        <v>2</v>
      </c>
      <c r="E53" s="12">
        <f>VLOOKUP(C53,Treatments!$A$2:$D$31,4,FALSE)</f>
        <v>2</v>
      </c>
      <c r="F53" s="12" t="str">
        <f>VLOOKUP(C53,Treatments!$A$2:$E$31,5,FALSE)</f>
        <v>7D</v>
      </c>
      <c r="G53" s="12"/>
      <c r="H53" s="12">
        <v>60</v>
      </c>
      <c r="I53" s="13">
        <f t="shared" si="6"/>
        <v>127.65957446808511</v>
      </c>
      <c r="J53" s="12">
        <v>16</v>
      </c>
      <c r="K53" s="12">
        <v>14</v>
      </c>
      <c r="L53" s="12">
        <v>14</v>
      </c>
      <c r="M53" s="14">
        <f t="shared" si="7"/>
        <v>14.666666666666666</v>
      </c>
      <c r="N53" s="12">
        <v>1983.8</v>
      </c>
      <c r="O53" s="12"/>
      <c r="P53" s="13">
        <f t="shared" si="8"/>
        <v>33.063333333333333</v>
      </c>
      <c r="Q53" s="13"/>
      <c r="R53" s="12">
        <v>315.10000000000002</v>
      </c>
      <c r="S53" s="12">
        <v>59.7</v>
      </c>
      <c r="T53" s="16">
        <f t="shared" si="9"/>
        <v>375.85801332910182</v>
      </c>
      <c r="U53" s="15">
        <f t="shared" si="10"/>
        <v>0.18946366232941922</v>
      </c>
      <c r="V53" s="15">
        <f t="shared" si="11"/>
        <v>6.2643002221516975</v>
      </c>
      <c r="W53" s="15"/>
      <c r="X53" s="15"/>
      <c r="Y53" s="12">
        <v>4</v>
      </c>
      <c r="Z53" s="12">
        <v>2</v>
      </c>
      <c r="AA53" s="12">
        <v>4</v>
      </c>
      <c r="AB53" s="13">
        <f t="shared" si="12"/>
        <v>3.3333333333333335</v>
      </c>
      <c r="AC53" s="12">
        <v>13</v>
      </c>
      <c r="AD53" s="12">
        <v>8</v>
      </c>
      <c r="AE53" s="12">
        <v>10</v>
      </c>
      <c r="AF53" s="13">
        <f t="shared" si="13"/>
        <v>10.333333333333334</v>
      </c>
      <c r="AG53" s="12">
        <v>71</v>
      </c>
      <c r="AH53" s="12">
        <v>34.700000000000003</v>
      </c>
      <c r="AI53" s="12"/>
      <c r="AJ53" s="12"/>
      <c r="AK53" s="12"/>
      <c r="AL53" s="12">
        <v>8.1999999999999993</v>
      </c>
      <c r="AM53" s="12"/>
      <c r="AN53" s="12"/>
      <c r="AO53" s="12">
        <v>92.8</v>
      </c>
      <c r="AP53" s="12">
        <v>16.3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H53"/>
      <c r="BN53" s="4"/>
      <c r="BO53" s="4"/>
    </row>
    <row r="54" spans="1:67" hidden="1" x14ac:dyDescent="0.25">
      <c r="A54" s="11">
        <v>44567</v>
      </c>
      <c r="B54" s="12" t="s">
        <v>24</v>
      </c>
      <c r="C54" s="12">
        <v>110</v>
      </c>
      <c r="D54" s="12">
        <v>2</v>
      </c>
      <c r="E54" s="12">
        <f>VLOOKUP(C54,Treatments!$A$2:$D$31,4,FALSE)</f>
        <v>1</v>
      </c>
      <c r="F54" s="12" t="str">
        <f>VLOOKUP(C54,Treatments!$A$2:$E$31,5,FALSE)</f>
        <v>2D</v>
      </c>
      <c r="G54" s="12"/>
      <c r="H54" s="12">
        <v>52</v>
      </c>
      <c r="I54" s="13">
        <f t="shared" si="6"/>
        <v>110.63829787234043</v>
      </c>
      <c r="J54" s="12">
        <v>13</v>
      </c>
      <c r="K54" s="12">
        <v>15</v>
      </c>
      <c r="L54" s="12">
        <v>16</v>
      </c>
      <c r="M54" s="14">
        <f t="shared" si="7"/>
        <v>14.666666666666666</v>
      </c>
      <c r="N54" s="12">
        <v>2972.1</v>
      </c>
      <c r="O54" s="12"/>
      <c r="P54" s="13">
        <f t="shared" si="8"/>
        <v>57.155769230769231</v>
      </c>
      <c r="Q54" s="13"/>
      <c r="R54" s="12">
        <v>302.7</v>
      </c>
      <c r="S54" s="12">
        <v>50.1</v>
      </c>
      <c r="T54" s="16">
        <f t="shared" si="9"/>
        <v>491.913478691774</v>
      </c>
      <c r="U54" s="15">
        <f t="shared" si="10"/>
        <v>0.16551040634291378</v>
      </c>
      <c r="V54" s="15">
        <f t="shared" si="11"/>
        <v>9.4598745902264234</v>
      </c>
      <c r="W54" s="15"/>
      <c r="X54" s="15"/>
      <c r="Y54" s="12">
        <v>6</v>
      </c>
      <c r="Z54" s="12">
        <v>2</v>
      </c>
      <c r="AA54" s="12">
        <v>8</v>
      </c>
      <c r="AB54" s="13">
        <f t="shared" si="12"/>
        <v>5.333333333333333</v>
      </c>
      <c r="AC54" s="12">
        <v>9</v>
      </c>
      <c r="AD54" s="12">
        <v>9</v>
      </c>
      <c r="AE54" s="12">
        <v>11</v>
      </c>
      <c r="AF54" s="13">
        <f t="shared" si="13"/>
        <v>9.6666666666666661</v>
      </c>
      <c r="AG54" s="12">
        <v>84</v>
      </c>
      <c r="AH54" s="12">
        <v>43.9</v>
      </c>
      <c r="AI54" s="12"/>
      <c r="AJ54" s="12"/>
      <c r="AK54" s="12"/>
      <c r="AL54" s="12">
        <v>8.9</v>
      </c>
      <c r="AM54" s="12"/>
      <c r="AN54" s="12"/>
      <c r="AO54" s="12">
        <v>154.19999999999999</v>
      </c>
      <c r="AP54" s="12">
        <v>23.7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H54"/>
      <c r="BN54" s="4"/>
      <c r="BO54" s="4"/>
    </row>
    <row r="55" spans="1:67" x14ac:dyDescent="0.25">
      <c r="A55" s="11">
        <v>44567</v>
      </c>
      <c r="B55" s="12" t="s">
        <v>24</v>
      </c>
      <c r="C55" s="12">
        <v>111</v>
      </c>
      <c r="D55" s="12">
        <v>2</v>
      </c>
      <c r="E55" s="12">
        <f>VLOOKUP(C55,Treatments!$A$2:$D$31,4,FALSE)</f>
        <v>6</v>
      </c>
      <c r="F55" s="12" t="str">
        <f>VLOOKUP(C55,Treatments!$A$2:$E$31,5,FALSE)</f>
        <v>LD</v>
      </c>
      <c r="G55" s="12"/>
      <c r="H55" s="12">
        <v>49</v>
      </c>
      <c r="I55" s="13">
        <f t="shared" si="6"/>
        <v>104.25531914893618</v>
      </c>
      <c r="J55" s="12">
        <v>15</v>
      </c>
      <c r="K55" s="12">
        <v>14</v>
      </c>
      <c r="L55" s="12">
        <v>16</v>
      </c>
      <c r="M55" s="14">
        <f t="shared" si="7"/>
        <v>15</v>
      </c>
      <c r="N55" s="12">
        <v>1903</v>
      </c>
      <c r="O55" s="12"/>
      <c r="P55" s="13">
        <f t="shared" si="8"/>
        <v>38.836734693877553</v>
      </c>
      <c r="Q55" s="13"/>
      <c r="R55" s="12">
        <v>303.60000000000002</v>
      </c>
      <c r="S55" s="12">
        <v>73.900000000000006</v>
      </c>
      <c r="T55" s="16">
        <f t="shared" si="9"/>
        <v>463.213768115942</v>
      </c>
      <c r="U55" s="15">
        <f t="shared" si="10"/>
        <v>0.24341238471673254</v>
      </c>
      <c r="V55" s="15">
        <f t="shared" si="11"/>
        <v>9.4533422064477968</v>
      </c>
      <c r="W55" s="15"/>
      <c r="X55" s="15"/>
      <c r="Y55" s="12">
        <v>4</v>
      </c>
      <c r="Z55" s="12">
        <v>5</v>
      </c>
      <c r="AA55" s="12">
        <v>5</v>
      </c>
      <c r="AB55" s="13">
        <f t="shared" si="12"/>
        <v>4.666666666666667</v>
      </c>
      <c r="AC55" s="12">
        <v>12</v>
      </c>
      <c r="AD55" s="12">
        <v>11</v>
      </c>
      <c r="AE55" s="12">
        <v>11</v>
      </c>
      <c r="AF55" s="13">
        <f t="shared" si="13"/>
        <v>11.333333333333334</v>
      </c>
      <c r="AG55" s="12">
        <v>92</v>
      </c>
      <c r="AH55" s="12">
        <v>43.6</v>
      </c>
      <c r="AI55" s="12"/>
      <c r="AJ55" s="12"/>
      <c r="AK55" s="12"/>
      <c r="AL55" s="12">
        <v>11.5</v>
      </c>
      <c r="AM55" s="12"/>
      <c r="AN55" s="12"/>
      <c r="AO55" s="12">
        <v>101.6</v>
      </c>
      <c r="AP55" s="12">
        <v>22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H55"/>
      <c r="BN55" s="4"/>
      <c r="BO55" s="4"/>
    </row>
    <row r="56" spans="1:67" hidden="1" x14ac:dyDescent="0.25">
      <c r="A56" s="11">
        <v>44567</v>
      </c>
      <c r="B56" s="12" t="s">
        <v>24</v>
      </c>
      <c r="C56" s="12">
        <v>112</v>
      </c>
      <c r="D56" s="12">
        <v>2</v>
      </c>
      <c r="E56" s="12">
        <f>VLOOKUP(C56,Treatments!$A$2:$D$31,4,FALSE)</f>
        <v>4</v>
      </c>
      <c r="F56" s="12" t="str">
        <f>VLOOKUP(C56,Treatments!$A$2:$E$31,5,FALSE)</f>
        <v>21D</v>
      </c>
      <c r="G56" s="12"/>
      <c r="H56" s="12">
        <v>66</v>
      </c>
      <c r="I56" s="13">
        <f t="shared" si="6"/>
        <v>140.42553191489361</v>
      </c>
      <c r="J56" s="12">
        <v>13</v>
      </c>
      <c r="K56" s="12">
        <v>13</v>
      </c>
      <c r="L56" s="12">
        <v>14</v>
      </c>
      <c r="M56" s="14">
        <f t="shared" si="7"/>
        <v>13.333333333333334</v>
      </c>
      <c r="N56" s="12">
        <v>1782.3</v>
      </c>
      <c r="O56" s="12"/>
      <c r="P56" s="13">
        <f t="shared" si="8"/>
        <v>27.004545454545454</v>
      </c>
      <c r="Q56" s="13"/>
      <c r="R56" s="12">
        <v>287.7</v>
      </c>
      <c r="S56" s="12">
        <v>56.2</v>
      </c>
      <c r="T56" s="16">
        <f t="shared" si="9"/>
        <v>348.1587069864442</v>
      </c>
      <c r="U56" s="15">
        <f t="shared" si="10"/>
        <v>0.19534237052485229</v>
      </c>
      <c r="V56" s="15">
        <f t="shared" si="11"/>
        <v>5.2751319240370336</v>
      </c>
      <c r="W56" s="15"/>
      <c r="X56" s="15"/>
      <c r="Y56" s="12">
        <v>3</v>
      </c>
      <c r="Z56" s="12">
        <v>3</v>
      </c>
      <c r="AA56" s="12">
        <v>4</v>
      </c>
      <c r="AB56" s="13">
        <f t="shared" si="12"/>
        <v>3.3333333333333335</v>
      </c>
      <c r="AC56" s="12">
        <v>12</v>
      </c>
      <c r="AD56" s="12">
        <v>8</v>
      </c>
      <c r="AE56" s="12">
        <v>10</v>
      </c>
      <c r="AF56" s="13">
        <f t="shared" si="13"/>
        <v>10</v>
      </c>
      <c r="AG56" s="12">
        <v>64</v>
      </c>
      <c r="AH56" s="12">
        <v>34.799999999999997</v>
      </c>
      <c r="AI56" s="12"/>
      <c r="AJ56" s="12"/>
      <c r="AK56" s="12"/>
      <c r="AL56" s="12">
        <v>9.1</v>
      </c>
      <c r="AM56" s="12"/>
      <c r="AN56" s="12"/>
      <c r="AO56" s="12">
        <v>77.3</v>
      </c>
      <c r="AP56" s="12">
        <v>14.6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H56"/>
      <c r="BN56" s="4"/>
      <c r="BO56" s="4"/>
    </row>
    <row r="57" spans="1:67" hidden="1" x14ac:dyDescent="0.25">
      <c r="A57" s="11">
        <v>44567</v>
      </c>
      <c r="B57" s="12" t="s">
        <v>24</v>
      </c>
      <c r="C57" s="12">
        <v>113</v>
      </c>
      <c r="D57" s="12">
        <v>3</v>
      </c>
      <c r="E57" s="12">
        <f>VLOOKUP(C57,Treatments!$A$2:$D$31,4,FALSE)</f>
        <v>3</v>
      </c>
      <c r="F57" s="12" t="str">
        <f>VLOOKUP(C57,Treatments!$A$2:$E$31,5,FALSE)</f>
        <v>14D</v>
      </c>
      <c r="G57" s="12"/>
      <c r="H57" s="12">
        <v>68</v>
      </c>
      <c r="I57" s="13">
        <f t="shared" si="6"/>
        <v>144.68085106382981</v>
      </c>
      <c r="J57" s="12">
        <v>14</v>
      </c>
      <c r="K57" s="12">
        <v>12</v>
      </c>
      <c r="L57" s="12">
        <v>11</v>
      </c>
      <c r="M57" s="14">
        <f t="shared" si="7"/>
        <v>12.333333333333334</v>
      </c>
      <c r="N57" s="12">
        <v>1654.4</v>
      </c>
      <c r="O57" s="12"/>
      <c r="P57" s="13">
        <f t="shared" si="8"/>
        <v>24.329411764705885</v>
      </c>
      <c r="Q57" s="13"/>
      <c r="R57" s="12">
        <v>294.3</v>
      </c>
      <c r="S57" s="12">
        <v>62.1</v>
      </c>
      <c r="T57" s="16">
        <f t="shared" si="9"/>
        <v>349.09357798165138</v>
      </c>
      <c r="U57" s="15">
        <f t="shared" si="10"/>
        <v>0.21100917431192659</v>
      </c>
      <c r="V57" s="15">
        <f t="shared" si="11"/>
        <v>5.1337290879654613</v>
      </c>
      <c r="W57" s="15"/>
      <c r="X57" s="15"/>
      <c r="Y57" s="12">
        <v>2</v>
      </c>
      <c r="Z57" s="12">
        <v>5</v>
      </c>
      <c r="AA57" s="12">
        <v>1</v>
      </c>
      <c r="AB57" s="13">
        <f t="shared" si="12"/>
        <v>2.6666666666666665</v>
      </c>
      <c r="AC57" s="12">
        <v>10</v>
      </c>
      <c r="AD57" s="12">
        <v>11</v>
      </c>
      <c r="AE57" s="12">
        <v>11</v>
      </c>
      <c r="AF57" s="13">
        <f t="shared" si="13"/>
        <v>10.666666666666666</v>
      </c>
      <c r="AG57" s="12">
        <v>62</v>
      </c>
      <c r="AH57" s="12">
        <v>33</v>
      </c>
      <c r="AI57" s="12"/>
      <c r="AJ57" s="12"/>
      <c r="AK57" s="12"/>
      <c r="AL57" s="12">
        <v>8.6</v>
      </c>
      <c r="AM57" s="12"/>
      <c r="AN57" s="12"/>
      <c r="AO57" s="12">
        <v>69</v>
      </c>
      <c r="AP57" s="12">
        <v>11.6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H57"/>
      <c r="BN57" s="4"/>
      <c r="BO57" s="4"/>
    </row>
    <row r="58" spans="1:67" hidden="1" x14ac:dyDescent="0.25">
      <c r="A58" s="11">
        <v>44567</v>
      </c>
      <c r="B58" s="12" t="s">
        <v>24</v>
      </c>
      <c r="C58" s="12">
        <v>114</v>
      </c>
      <c r="D58" s="12">
        <v>3</v>
      </c>
      <c r="E58" s="12">
        <f>VLOOKUP(C58,Treatments!$A$2:$D$31,4,FALSE)</f>
        <v>2</v>
      </c>
      <c r="F58" s="12" t="str">
        <f>VLOOKUP(C58,Treatments!$A$2:$E$31,5,FALSE)</f>
        <v>7D</v>
      </c>
      <c r="G58" s="12"/>
      <c r="H58" s="12">
        <v>59</v>
      </c>
      <c r="I58" s="13">
        <f t="shared" si="6"/>
        <v>125.53191489361703</v>
      </c>
      <c r="J58" s="12">
        <v>13</v>
      </c>
      <c r="K58" s="12">
        <v>15</v>
      </c>
      <c r="L58" s="12">
        <v>15</v>
      </c>
      <c r="M58" s="14">
        <f t="shared" si="7"/>
        <v>14.333333333333334</v>
      </c>
      <c r="N58" s="12">
        <v>2356.6999999999998</v>
      </c>
      <c r="O58" s="12"/>
      <c r="P58" s="13">
        <f t="shared" si="8"/>
        <v>39.944067796610163</v>
      </c>
      <c r="Q58" s="13"/>
      <c r="R58" s="12">
        <v>300.89999999999998</v>
      </c>
      <c r="S58" s="12">
        <v>64.5</v>
      </c>
      <c r="T58" s="16">
        <f t="shared" si="9"/>
        <v>505.17497507477572</v>
      </c>
      <c r="U58" s="15">
        <f t="shared" si="10"/>
        <v>0.21435692921236293</v>
      </c>
      <c r="V58" s="15">
        <f t="shared" si="11"/>
        <v>8.5622877131317914</v>
      </c>
      <c r="W58" s="15"/>
      <c r="X58" s="15"/>
      <c r="Y58" s="12">
        <v>2</v>
      </c>
      <c r="Z58" s="12">
        <v>5</v>
      </c>
      <c r="AA58" s="12">
        <v>4</v>
      </c>
      <c r="AB58" s="13">
        <f t="shared" si="12"/>
        <v>3.6666666666666665</v>
      </c>
      <c r="AC58" s="12">
        <v>10</v>
      </c>
      <c r="AD58" s="12">
        <v>13</v>
      </c>
      <c r="AE58" s="12">
        <v>11</v>
      </c>
      <c r="AF58" s="13">
        <f t="shared" si="13"/>
        <v>11.333333333333334</v>
      </c>
      <c r="AG58" s="12">
        <v>82</v>
      </c>
      <c r="AH58" s="12">
        <v>40.5</v>
      </c>
      <c r="AI58" s="12"/>
      <c r="AJ58" s="12"/>
      <c r="AK58" s="12"/>
      <c r="AL58" s="12">
        <v>10.1</v>
      </c>
      <c r="AM58" s="12"/>
      <c r="AN58" s="12"/>
      <c r="AO58" s="12">
        <v>101.3</v>
      </c>
      <c r="AP58" s="12">
        <v>17.3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H58"/>
      <c r="BN58" s="4"/>
      <c r="BO58" s="4"/>
    </row>
    <row r="59" spans="1:67" x14ac:dyDescent="0.25">
      <c r="A59" s="11">
        <v>44567</v>
      </c>
      <c r="B59" s="12" t="s">
        <v>24</v>
      </c>
      <c r="C59" s="12">
        <v>115</v>
      </c>
      <c r="D59" s="12">
        <v>3</v>
      </c>
      <c r="E59" s="12">
        <f>VLOOKUP(C59,Treatments!$A$2:$D$31,4,FALSE)</f>
        <v>6</v>
      </c>
      <c r="F59" s="12" t="str">
        <f>VLOOKUP(C59,Treatments!$A$2:$E$31,5,FALSE)</f>
        <v>LD</v>
      </c>
      <c r="G59" s="12"/>
      <c r="H59" s="12">
        <v>60</v>
      </c>
      <c r="I59" s="13">
        <f t="shared" si="6"/>
        <v>127.65957446808511</v>
      </c>
      <c r="J59" s="12">
        <v>13</v>
      </c>
      <c r="K59" s="12">
        <v>16</v>
      </c>
      <c r="L59" s="12">
        <v>14</v>
      </c>
      <c r="M59" s="14">
        <f t="shared" si="7"/>
        <v>14.333333333333334</v>
      </c>
      <c r="N59" s="12">
        <v>1766.5</v>
      </c>
      <c r="O59" s="12"/>
      <c r="P59" s="13">
        <f t="shared" si="8"/>
        <v>29.441666666666666</v>
      </c>
      <c r="Q59" s="13"/>
      <c r="R59" s="12">
        <v>311.60000000000002</v>
      </c>
      <c r="S59" s="12">
        <v>71.900000000000006</v>
      </c>
      <c r="T59" s="16">
        <f t="shared" si="9"/>
        <v>407.61023748395382</v>
      </c>
      <c r="U59" s="15">
        <f t="shared" si="10"/>
        <v>0.23074454428754815</v>
      </c>
      <c r="V59" s="15">
        <f t="shared" si="11"/>
        <v>6.7935039580658971</v>
      </c>
      <c r="W59" s="15"/>
      <c r="X59" s="15"/>
      <c r="Y59" s="12">
        <v>4</v>
      </c>
      <c r="Z59" s="12">
        <v>5</v>
      </c>
      <c r="AA59" s="12">
        <v>4</v>
      </c>
      <c r="AB59" s="13">
        <f t="shared" si="12"/>
        <v>4.333333333333333</v>
      </c>
      <c r="AC59" s="12">
        <v>14</v>
      </c>
      <c r="AD59" s="12">
        <v>14</v>
      </c>
      <c r="AE59" s="12">
        <v>11</v>
      </c>
      <c r="AF59" s="13">
        <f t="shared" si="13"/>
        <v>13</v>
      </c>
      <c r="AG59" s="12">
        <v>69</v>
      </c>
      <c r="AH59" s="12">
        <v>32.799999999999997</v>
      </c>
      <c r="AI59" s="12"/>
      <c r="AJ59" s="12"/>
      <c r="AK59" s="12"/>
      <c r="AL59" s="12">
        <v>8.1</v>
      </c>
      <c r="AM59" s="12"/>
      <c r="AN59" s="12"/>
      <c r="AO59" s="12">
        <v>87.4</v>
      </c>
      <c r="AP59" s="12">
        <v>18.5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H59"/>
      <c r="BN59" s="4"/>
      <c r="BO59" s="4"/>
    </row>
    <row r="60" spans="1:67" hidden="1" x14ac:dyDescent="0.25">
      <c r="A60" s="11">
        <v>44567</v>
      </c>
      <c r="B60" s="12" t="s">
        <v>24</v>
      </c>
      <c r="C60" s="12">
        <v>116</v>
      </c>
      <c r="D60" s="12">
        <v>3</v>
      </c>
      <c r="E60" s="12">
        <f>VLOOKUP(C60,Treatments!$A$2:$D$31,4,FALSE)</f>
        <v>1</v>
      </c>
      <c r="F60" s="12" t="str">
        <f>VLOOKUP(C60,Treatments!$A$2:$E$31,5,FALSE)</f>
        <v>2D</v>
      </c>
      <c r="G60" s="12"/>
      <c r="H60" s="12">
        <v>44</v>
      </c>
      <c r="I60" s="13">
        <f t="shared" si="6"/>
        <v>93.61702127659575</v>
      </c>
      <c r="J60" s="12">
        <v>14</v>
      </c>
      <c r="K60" s="12">
        <v>14</v>
      </c>
      <c r="L60" s="12">
        <v>15</v>
      </c>
      <c r="M60" s="14">
        <f t="shared" si="7"/>
        <v>14.333333333333334</v>
      </c>
      <c r="N60" s="12">
        <v>2326.5</v>
      </c>
      <c r="O60" s="12"/>
      <c r="P60" s="13">
        <f t="shared" si="8"/>
        <v>52.875</v>
      </c>
      <c r="Q60" s="13"/>
      <c r="R60" s="12">
        <v>322.2</v>
      </c>
      <c r="S60" s="12">
        <v>57.2</v>
      </c>
      <c r="T60" s="16">
        <f t="shared" si="9"/>
        <v>413.02234636871509</v>
      </c>
      <c r="U60" s="15">
        <f t="shared" si="10"/>
        <v>0.17752948479205463</v>
      </c>
      <c r="V60" s="15">
        <f t="shared" si="11"/>
        <v>9.3868715083798886</v>
      </c>
      <c r="W60" s="15"/>
      <c r="X60" s="15"/>
      <c r="Y60" s="12">
        <v>5</v>
      </c>
      <c r="Z60" s="12">
        <v>5</v>
      </c>
      <c r="AA60" s="12">
        <v>5</v>
      </c>
      <c r="AB60" s="13">
        <f t="shared" si="12"/>
        <v>5</v>
      </c>
      <c r="AC60" s="12">
        <v>8</v>
      </c>
      <c r="AD60" s="12">
        <v>8</v>
      </c>
      <c r="AE60" s="12">
        <v>9</v>
      </c>
      <c r="AF60" s="13">
        <f t="shared" si="13"/>
        <v>8.3333333333333339</v>
      </c>
      <c r="AG60" s="12">
        <v>103</v>
      </c>
      <c r="AH60" s="12">
        <v>51.6</v>
      </c>
      <c r="AI60" s="12"/>
      <c r="AJ60" s="12"/>
      <c r="AK60" s="12"/>
      <c r="AL60" s="12">
        <v>12.2</v>
      </c>
      <c r="AM60" s="12"/>
      <c r="AN60" s="12"/>
      <c r="AO60" s="12">
        <v>128.9</v>
      </c>
      <c r="AP60" s="12">
        <v>21.2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H60"/>
      <c r="BN60" s="4"/>
      <c r="BO60" s="4"/>
    </row>
    <row r="61" spans="1:67" hidden="1" x14ac:dyDescent="0.25">
      <c r="A61" s="11">
        <v>44567</v>
      </c>
      <c r="B61" s="12" t="s">
        <v>24</v>
      </c>
      <c r="C61" s="12">
        <v>117</v>
      </c>
      <c r="D61" s="12">
        <v>3</v>
      </c>
      <c r="E61" s="12">
        <f>VLOOKUP(C61,Treatments!$A$2:$D$31,4,FALSE)</f>
        <v>5</v>
      </c>
      <c r="F61" s="12" t="str">
        <f>VLOOKUP(C61,Treatments!$A$2:$E$31,5,FALSE)</f>
        <v>MD</v>
      </c>
      <c r="G61" s="12"/>
      <c r="H61" s="12">
        <v>54</v>
      </c>
      <c r="I61" s="13">
        <f t="shared" si="6"/>
        <v>114.8936170212766</v>
      </c>
      <c r="J61" s="12">
        <v>14</v>
      </c>
      <c r="K61" s="12">
        <v>13</v>
      </c>
      <c r="L61" s="12">
        <v>15</v>
      </c>
      <c r="M61" s="14">
        <f t="shared" si="7"/>
        <v>14</v>
      </c>
      <c r="N61" s="12">
        <v>1741.3</v>
      </c>
      <c r="O61" s="12"/>
      <c r="P61" s="13">
        <f t="shared" si="8"/>
        <v>32.246296296296293</v>
      </c>
      <c r="Q61" s="13"/>
      <c r="R61" s="12">
        <v>314.60000000000002</v>
      </c>
      <c r="S61" s="12">
        <v>60</v>
      </c>
      <c r="T61" s="16">
        <f t="shared" si="9"/>
        <v>332.09790209790208</v>
      </c>
      <c r="U61" s="15">
        <f t="shared" si="10"/>
        <v>0.19071837253655435</v>
      </c>
      <c r="V61" s="15">
        <f t="shared" si="11"/>
        <v>6.1499611499611495</v>
      </c>
      <c r="W61" s="15"/>
      <c r="X61" s="15"/>
      <c r="Y61" s="12">
        <v>4</v>
      </c>
      <c r="Z61" s="12">
        <v>1</v>
      </c>
      <c r="AA61" s="12">
        <v>3</v>
      </c>
      <c r="AB61" s="13">
        <f t="shared" si="12"/>
        <v>2.6666666666666665</v>
      </c>
      <c r="AC61" s="12">
        <v>11</v>
      </c>
      <c r="AD61" s="12">
        <v>9</v>
      </c>
      <c r="AE61" s="12">
        <v>10</v>
      </c>
      <c r="AF61" s="13">
        <f t="shared" si="13"/>
        <v>10</v>
      </c>
      <c r="AG61" s="12">
        <v>55</v>
      </c>
      <c r="AH61" s="12">
        <v>28.4</v>
      </c>
      <c r="AI61" s="12"/>
      <c r="AJ61" s="12"/>
      <c r="AK61" s="12"/>
      <c r="AL61" s="12">
        <v>7.3</v>
      </c>
      <c r="AM61" s="12"/>
      <c r="AN61" s="12"/>
      <c r="AO61" s="12">
        <v>73.8</v>
      </c>
      <c r="AP61" s="12">
        <v>13.2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H61"/>
      <c r="BN61" s="4"/>
      <c r="BO61" s="4"/>
    </row>
    <row r="62" spans="1:67" hidden="1" x14ac:dyDescent="0.25">
      <c r="A62" s="11">
        <v>44567</v>
      </c>
      <c r="B62" s="12" t="s">
        <v>24</v>
      </c>
      <c r="C62" s="12">
        <v>118</v>
      </c>
      <c r="D62" s="12">
        <v>3</v>
      </c>
      <c r="E62" s="12">
        <f>VLOOKUP(C62,Treatments!$A$2:$D$31,4,FALSE)</f>
        <v>4</v>
      </c>
      <c r="F62" s="12" t="str">
        <f>VLOOKUP(C62,Treatments!$A$2:$E$31,5,FALSE)</f>
        <v>21D</v>
      </c>
      <c r="G62" s="12"/>
      <c r="H62" s="12">
        <v>52</v>
      </c>
      <c r="I62" s="13">
        <f t="shared" si="6"/>
        <v>110.63829787234043</v>
      </c>
      <c r="J62" s="12">
        <v>16</v>
      </c>
      <c r="K62" s="12">
        <v>15</v>
      </c>
      <c r="L62" s="12">
        <v>14</v>
      </c>
      <c r="M62" s="14">
        <f t="shared" si="7"/>
        <v>15</v>
      </c>
      <c r="N62" s="12">
        <v>1406</v>
      </c>
      <c r="O62" s="12"/>
      <c r="P62" s="13">
        <f t="shared" si="8"/>
        <v>27.03846153846154</v>
      </c>
      <c r="Q62" s="13"/>
      <c r="R62" s="12">
        <v>295.10000000000002</v>
      </c>
      <c r="S62" s="12">
        <v>62.2</v>
      </c>
      <c r="T62" s="16">
        <f t="shared" si="9"/>
        <v>296.35106743476786</v>
      </c>
      <c r="U62" s="15">
        <f t="shared" si="10"/>
        <v>0.21077600813283631</v>
      </c>
      <c r="V62" s="15">
        <f t="shared" si="11"/>
        <v>5.6990589891301511</v>
      </c>
      <c r="W62" s="15"/>
      <c r="X62" s="15"/>
      <c r="Y62" s="12">
        <v>3</v>
      </c>
      <c r="Z62" s="12">
        <v>3</v>
      </c>
      <c r="AA62" s="12">
        <v>6</v>
      </c>
      <c r="AB62" s="13">
        <f t="shared" si="12"/>
        <v>4</v>
      </c>
      <c r="AC62" s="12">
        <v>8</v>
      </c>
      <c r="AD62" s="12">
        <v>9</v>
      </c>
      <c r="AE62" s="12">
        <v>10</v>
      </c>
      <c r="AF62" s="13">
        <f t="shared" si="13"/>
        <v>9</v>
      </c>
      <c r="AG62" s="12">
        <v>89</v>
      </c>
      <c r="AH62" s="12">
        <v>34.5</v>
      </c>
      <c r="AI62" s="12"/>
      <c r="AJ62" s="12"/>
      <c r="AK62" s="12"/>
      <c r="AL62" s="12">
        <v>8.9</v>
      </c>
      <c r="AM62" s="12"/>
      <c r="AN62" s="12"/>
      <c r="AO62" s="12">
        <v>72.5</v>
      </c>
      <c r="AP62" s="12">
        <v>15.8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H62"/>
      <c r="BN62" s="4"/>
      <c r="BO62" s="4"/>
    </row>
    <row r="63" spans="1:67" hidden="1" x14ac:dyDescent="0.25">
      <c r="A63" s="11">
        <v>44567</v>
      </c>
      <c r="B63" s="12" t="s">
        <v>24</v>
      </c>
      <c r="C63" s="12">
        <v>119</v>
      </c>
      <c r="D63" s="12">
        <v>4</v>
      </c>
      <c r="E63" s="12">
        <f>VLOOKUP(C63,Treatments!$A$2:$D$31,4,FALSE)</f>
        <v>1</v>
      </c>
      <c r="F63" s="12" t="str">
        <f>VLOOKUP(C63,Treatments!$A$2:$E$31,5,FALSE)</f>
        <v>2D</v>
      </c>
      <c r="G63" s="12"/>
      <c r="H63" s="12">
        <v>61</v>
      </c>
      <c r="I63" s="13">
        <f t="shared" si="6"/>
        <v>129.78723404255319</v>
      </c>
      <c r="J63" s="12">
        <v>14</v>
      </c>
      <c r="K63" s="12">
        <v>11</v>
      </c>
      <c r="L63" s="12">
        <v>14</v>
      </c>
      <c r="M63" s="14">
        <f t="shared" si="7"/>
        <v>13</v>
      </c>
      <c r="N63" s="12">
        <v>2363.6999999999998</v>
      </c>
      <c r="O63" s="12"/>
      <c r="P63" s="13">
        <f t="shared" si="8"/>
        <v>38.749180327868849</v>
      </c>
      <c r="Q63" s="13"/>
      <c r="R63" s="12">
        <v>319.39999999999998</v>
      </c>
      <c r="S63" s="12">
        <v>55.3</v>
      </c>
      <c r="T63" s="16">
        <f t="shared" si="9"/>
        <v>409.24423919849716</v>
      </c>
      <c r="U63" s="15">
        <f t="shared" si="10"/>
        <v>0.17313713212273013</v>
      </c>
      <c r="V63" s="15">
        <f t="shared" si="11"/>
        <v>6.7089219540737242</v>
      </c>
      <c r="W63" s="15"/>
      <c r="X63" s="15"/>
      <c r="Y63" s="12">
        <v>4</v>
      </c>
      <c r="Z63" s="12">
        <v>1</v>
      </c>
      <c r="AA63" s="12">
        <v>4</v>
      </c>
      <c r="AB63" s="13">
        <f t="shared" si="12"/>
        <v>3</v>
      </c>
      <c r="AC63" s="12">
        <v>9</v>
      </c>
      <c r="AD63" s="12">
        <v>7</v>
      </c>
      <c r="AE63" s="12">
        <v>10</v>
      </c>
      <c r="AF63" s="13">
        <f t="shared" si="13"/>
        <v>8.6666666666666661</v>
      </c>
      <c r="AG63" s="12">
        <v>67</v>
      </c>
      <c r="AH63" s="12">
        <v>31.9</v>
      </c>
      <c r="AI63" s="12"/>
      <c r="AJ63" s="12"/>
      <c r="AK63" s="12"/>
      <c r="AL63" s="12">
        <v>7.3</v>
      </c>
      <c r="AM63" s="12"/>
      <c r="AN63" s="12"/>
      <c r="AO63" s="12">
        <v>91</v>
      </c>
      <c r="AP63" s="12">
        <v>16.3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H63"/>
      <c r="BN63" s="4"/>
      <c r="BO63" s="4"/>
    </row>
    <row r="64" spans="1:67" hidden="1" x14ac:dyDescent="0.25">
      <c r="A64" s="11">
        <v>44567</v>
      </c>
      <c r="B64" s="12" t="s">
        <v>24</v>
      </c>
      <c r="C64" s="12">
        <v>120</v>
      </c>
      <c r="D64" s="12">
        <v>4</v>
      </c>
      <c r="E64" s="12">
        <f>VLOOKUP(C64,Treatments!$A$2:$D$31,4,FALSE)</f>
        <v>2</v>
      </c>
      <c r="F64" s="12" t="str">
        <f>VLOOKUP(C64,Treatments!$A$2:$E$31,5,FALSE)</f>
        <v>7D</v>
      </c>
      <c r="G64" s="12"/>
      <c r="H64" s="12">
        <v>69</v>
      </c>
      <c r="I64" s="13">
        <f t="shared" si="6"/>
        <v>146.80851063829789</v>
      </c>
      <c r="J64" s="12">
        <v>15</v>
      </c>
      <c r="K64" s="12">
        <v>14</v>
      </c>
      <c r="L64" s="12">
        <v>15</v>
      </c>
      <c r="M64" s="14">
        <f t="shared" si="7"/>
        <v>14.666666666666666</v>
      </c>
      <c r="N64" s="12">
        <v>2487</v>
      </c>
      <c r="O64" s="12"/>
      <c r="P64" s="13">
        <f t="shared" si="8"/>
        <v>36.043478260869563</v>
      </c>
      <c r="Q64" s="13"/>
      <c r="R64" s="12">
        <v>295.3</v>
      </c>
      <c r="S64" s="12">
        <v>52.4</v>
      </c>
      <c r="T64" s="16">
        <f t="shared" si="9"/>
        <v>441.30985438537078</v>
      </c>
      <c r="U64" s="15">
        <f t="shared" si="10"/>
        <v>0.1774466644090755</v>
      </c>
      <c r="V64" s="15">
        <f t="shared" si="11"/>
        <v>6.3957949910923304</v>
      </c>
      <c r="W64" s="15"/>
      <c r="X64" s="15"/>
      <c r="Y64" s="12">
        <v>3</v>
      </c>
      <c r="Z64" s="12">
        <v>3</v>
      </c>
      <c r="AA64" s="12">
        <v>4</v>
      </c>
      <c r="AB64" s="13">
        <f t="shared" si="12"/>
        <v>3.3333333333333335</v>
      </c>
      <c r="AC64" s="12">
        <v>11</v>
      </c>
      <c r="AD64" s="12">
        <v>9</v>
      </c>
      <c r="AE64" s="12">
        <v>11</v>
      </c>
      <c r="AF64" s="13">
        <f t="shared" si="13"/>
        <v>10.333333333333334</v>
      </c>
      <c r="AG64" s="12">
        <v>81</v>
      </c>
      <c r="AH64" s="12">
        <v>44.7</v>
      </c>
      <c r="AI64" s="12"/>
      <c r="AJ64" s="12"/>
      <c r="AK64" s="12"/>
      <c r="AL64" s="12">
        <v>11</v>
      </c>
      <c r="AM64" s="12"/>
      <c r="AN64" s="12"/>
      <c r="AO64" s="12">
        <v>107.6</v>
      </c>
      <c r="AP64" s="12">
        <v>18.399999999999999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H64"/>
      <c r="BN64" s="4"/>
      <c r="BO64" s="4"/>
    </row>
    <row r="65" spans="1:67" hidden="1" x14ac:dyDescent="0.25">
      <c r="A65" s="11">
        <v>44567</v>
      </c>
      <c r="B65" s="12" t="s">
        <v>24</v>
      </c>
      <c r="C65" s="12">
        <v>121</v>
      </c>
      <c r="D65" s="12">
        <v>4</v>
      </c>
      <c r="E65" s="12">
        <f>VLOOKUP(C65,Treatments!$A$2:$D$31,4,FALSE)</f>
        <v>4</v>
      </c>
      <c r="F65" s="12" t="str">
        <f>VLOOKUP(C65,Treatments!$A$2:$E$31,5,FALSE)</f>
        <v>21D</v>
      </c>
      <c r="G65" s="12"/>
      <c r="H65" s="12">
        <v>49</v>
      </c>
      <c r="I65" s="13">
        <f t="shared" si="6"/>
        <v>104.25531914893618</v>
      </c>
      <c r="J65" s="12">
        <v>13</v>
      </c>
      <c r="K65" s="12">
        <v>15</v>
      </c>
      <c r="L65" s="12">
        <v>13</v>
      </c>
      <c r="M65" s="14">
        <f t="shared" si="7"/>
        <v>13.666666666666666</v>
      </c>
      <c r="N65" s="12">
        <v>1636.8</v>
      </c>
      <c r="O65" s="12"/>
      <c r="P65" s="13">
        <f t="shared" si="8"/>
        <v>33.40408163265306</v>
      </c>
      <c r="Q65" s="13"/>
      <c r="R65" s="12">
        <v>319.10000000000002</v>
      </c>
      <c r="S65" s="12">
        <v>62.9</v>
      </c>
      <c r="T65" s="16">
        <f t="shared" si="9"/>
        <v>322.64092760890003</v>
      </c>
      <c r="U65" s="15">
        <f t="shared" si="10"/>
        <v>0.19711689125665935</v>
      </c>
      <c r="V65" s="15">
        <f t="shared" si="11"/>
        <v>6.5845087267122455</v>
      </c>
      <c r="W65" s="15"/>
      <c r="X65" s="15"/>
      <c r="Y65" s="12">
        <v>3</v>
      </c>
      <c r="Z65" s="12">
        <v>4</v>
      </c>
      <c r="AA65" s="12">
        <v>3</v>
      </c>
      <c r="AB65" s="13">
        <f t="shared" si="12"/>
        <v>3.3333333333333335</v>
      </c>
      <c r="AC65" s="12">
        <v>11</v>
      </c>
      <c r="AD65" s="12">
        <v>6</v>
      </c>
      <c r="AE65" s="12">
        <v>8</v>
      </c>
      <c r="AF65" s="13">
        <f t="shared" si="13"/>
        <v>8.3333333333333339</v>
      </c>
      <c r="AG65" s="12">
        <v>59</v>
      </c>
      <c r="AH65" s="12">
        <v>27.9</v>
      </c>
      <c r="AI65" s="12"/>
      <c r="AJ65" s="12"/>
      <c r="AK65" s="12"/>
      <c r="AL65" s="12">
        <v>7.3</v>
      </c>
      <c r="AM65" s="12"/>
      <c r="AN65" s="12"/>
      <c r="AO65" s="12">
        <v>70.7</v>
      </c>
      <c r="AP65" s="12">
        <v>12.6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H65"/>
      <c r="BN65" s="4"/>
      <c r="BO65" s="4"/>
    </row>
    <row r="66" spans="1:67" hidden="1" x14ac:dyDescent="0.25">
      <c r="A66" s="11">
        <v>44567</v>
      </c>
      <c r="B66" s="12" t="s">
        <v>24</v>
      </c>
      <c r="C66" s="12">
        <v>122</v>
      </c>
      <c r="D66" s="12">
        <v>4</v>
      </c>
      <c r="E66" s="12">
        <f>VLOOKUP(C66,Treatments!$A$2:$D$31,4,FALSE)</f>
        <v>3</v>
      </c>
      <c r="F66" s="12" t="str">
        <f>VLOOKUP(C66,Treatments!$A$2:$E$31,5,FALSE)</f>
        <v>14D</v>
      </c>
      <c r="G66" s="12"/>
      <c r="H66" s="12">
        <v>48</v>
      </c>
      <c r="I66" s="13">
        <f t="shared" si="6"/>
        <v>102.1276595744681</v>
      </c>
      <c r="J66" s="12">
        <v>13</v>
      </c>
      <c r="K66" s="12">
        <v>13</v>
      </c>
      <c r="L66" s="12">
        <v>13</v>
      </c>
      <c r="M66" s="14">
        <f t="shared" si="7"/>
        <v>13</v>
      </c>
      <c r="N66" s="12">
        <v>1799.3</v>
      </c>
      <c r="O66" s="12"/>
      <c r="P66" s="13">
        <f t="shared" si="8"/>
        <v>37.485416666666666</v>
      </c>
      <c r="Q66" s="13"/>
      <c r="R66" s="12">
        <v>297.10000000000002</v>
      </c>
      <c r="S66" s="12">
        <v>54.5</v>
      </c>
      <c r="T66" s="16">
        <f t="shared" si="9"/>
        <v>330.06344665095924</v>
      </c>
      <c r="U66" s="15">
        <f t="shared" si="10"/>
        <v>0.18343991921911812</v>
      </c>
      <c r="V66" s="15">
        <f t="shared" si="11"/>
        <v>6.8763218052283177</v>
      </c>
      <c r="W66" s="15"/>
      <c r="X66" s="15"/>
      <c r="Y66" s="12">
        <v>2</v>
      </c>
      <c r="Z66" s="12">
        <v>6</v>
      </c>
      <c r="AA66" s="12">
        <v>3</v>
      </c>
      <c r="AB66" s="13">
        <f t="shared" si="12"/>
        <v>3.6666666666666665</v>
      </c>
      <c r="AC66" s="12">
        <v>8</v>
      </c>
      <c r="AD66" s="12">
        <v>12</v>
      </c>
      <c r="AE66" s="12">
        <v>7</v>
      </c>
      <c r="AF66" s="13">
        <f t="shared" si="13"/>
        <v>9</v>
      </c>
      <c r="AG66" s="12">
        <v>71</v>
      </c>
      <c r="AH66" s="12">
        <v>30.7</v>
      </c>
      <c r="AI66" s="12"/>
      <c r="AJ66" s="12"/>
      <c r="AK66" s="12"/>
      <c r="AL66" s="12">
        <v>7.3</v>
      </c>
      <c r="AM66" s="12"/>
      <c r="AN66" s="12"/>
      <c r="AO66" s="12">
        <v>96.4</v>
      </c>
      <c r="AP66" s="12">
        <v>17.5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H66"/>
      <c r="BN66" s="4"/>
      <c r="BO66" s="4"/>
    </row>
    <row r="67" spans="1:67" x14ac:dyDescent="0.25">
      <c r="A67" s="11">
        <v>44567</v>
      </c>
      <c r="B67" s="12" t="s">
        <v>24</v>
      </c>
      <c r="C67" s="12">
        <v>123</v>
      </c>
      <c r="D67" s="12">
        <v>4</v>
      </c>
      <c r="E67" s="12">
        <f>VLOOKUP(C67,Treatments!$A$2:$D$31,4,FALSE)</f>
        <v>6</v>
      </c>
      <c r="F67" s="12" t="str">
        <f>VLOOKUP(C67,Treatments!$A$2:$E$31,5,FALSE)</f>
        <v>LD</v>
      </c>
      <c r="G67" s="12"/>
      <c r="H67" s="12">
        <v>41</v>
      </c>
      <c r="I67" s="13">
        <f t="shared" si="6"/>
        <v>87.2340425531915</v>
      </c>
      <c r="J67" s="12">
        <v>14</v>
      </c>
      <c r="K67" s="12">
        <v>15</v>
      </c>
      <c r="L67" s="12">
        <v>14</v>
      </c>
      <c r="M67" s="14">
        <f t="shared" si="7"/>
        <v>14.333333333333334</v>
      </c>
      <c r="N67" s="12">
        <v>1786</v>
      </c>
      <c r="O67" s="12"/>
      <c r="P67" s="13">
        <f t="shared" si="8"/>
        <v>43.560975609756099</v>
      </c>
      <c r="Q67" s="13"/>
      <c r="R67" s="12">
        <v>305.3</v>
      </c>
      <c r="S67" s="12">
        <v>66.8</v>
      </c>
      <c r="T67" s="16">
        <f t="shared" si="9"/>
        <v>390.77890599410415</v>
      </c>
      <c r="U67" s="15">
        <f t="shared" si="10"/>
        <v>0.21880117916803143</v>
      </c>
      <c r="V67" s="15">
        <f t="shared" si="11"/>
        <v>9.5311928291244907</v>
      </c>
      <c r="W67" s="15"/>
      <c r="X67" s="15"/>
      <c r="Y67" s="12">
        <v>5</v>
      </c>
      <c r="Z67" s="12">
        <v>4</v>
      </c>
      <c r="AA67" s="12">
        <v>3</v>
      </c>
      <c r="AB67" s="13">
        <f t="shared" si="12"/>
        <v>4</v>
      </c>
      <c r="AC67" s="12">
        <v>11</v>
      </c>
      <c r="AD67" s="12">
        <v>12</v>
      </c>
      <c r="AE67" s="12">
        <v>11</v>
      </c>
      <c r="AF67" s="13">
        <f t="shared" si="13"/>
        <v>11.333333333333334</v>
      </c>
      <c r="AG67" s="12">
        <v>81</v>
      </c>
      <c r="AH67" s="12">
        <v>29.6</v>
      </c>
      <c r="AI67" s="12"/>
      <c r="AJ67" s="12"/>
      <c r="AK67" s="12"/>
      <c r="AL67" s="12">
        <v>7.4</v>
      </c>
      <c r="AM67" s="12"/>
      <c r="AN67" s="12"/>
      <c r="AO67" s="12">
        <v>87.7</v>
      </c>
      <c r="AP67" s="12">
        <v>17.3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H67"/>
      <c r="BN67" s="4"/>
      <c r="BO67" s="4"/>
    </row>
    <row r="68" spans="1:67" hidden="1" x14ac:dyDescent="0.25">
      <c r="A68" s="11">
        <v>44567</v>
      </c>
      <c r="B68" s="12" t="s">
        <v>24</v>
      </c>
      <c r="C68" s="12">
        <v>124</v>
      </c>
      <c r="D68" s="12">
        <v>4</v>
      </c>
      <c r="E68" s="12">
        <f>VLOOKUP(C68,Treatments!$A$2:$D$31,4,FALSE)</f>
        <v>5</v>
      </c>
      <c r="F68" s="12" t="str">
        <f>VLOOKUP(C68,Treatments!$A$2:$E$31,5,FALSE)</f>
        <v>MD</v>
      </c>
      <c r="G68" s="12"/>
      <c r="H68" s="12">
        <v>51</v>
      </c>
      <c r="I68" s="13">
        <f t="shared" si="6"/>
        <v>108.51063829787235</v>
      </c>
      <c r="J68" s="12">
        <v>15</v>
      </c>
      <c r="K68" s="12">
        <v>12</v>
      </c>
      <c r="L68" s="12">
        <v>13</v>
      </c>
      <c r="M68" s="14">
        <f t="shared" si="7"/>
        <v>13.333333333333334</v>
      </c>
      <c r="N68" s="12">
        <v>1181.8</v>
      </c>
      <c r="O68" s="12"/>
      <c r="P68" s="13">
        <f t="shared" si="8"/>
        <v>23.172549019607843</v>
      </c>
      <c r="Q68" s="13"/>
      <c r="R68" s="12">
        <v>316.5</v>
      </c>
      <c r="S68" s="12">
        <v>61.4</v>
      </c>
      <c r="T68" s="16">
        <f t="shared" si="9"/>
        <v>229.26546603475512</v>
      </c>
      <c r="U68" s="15">
        <f t="shared" si="10"/>
        <v>0.19399684044233806</v>
      </c>
      <c r="V68" s="15">
        <f t="shared" si="11"/>
        <v>4.4954012947991204</v>
      </c>
      <c r="W68" s="15"/>
      <c r="X68" s="15"/>
      <c r="Y68" s="12">
        <v>3</v>
      </c>
      <c r="Z68" s="12">
        <v>4</v>
      </c>
      <c r="AA68" s="12">
        <v>3</v>
      </c>
      <c r="AB68" s="13">
        <f t="shared" si="12"/>
        <v>3.3333333333333335</v>
      </c>
      <c r="AC68" s="12">
        <v>12</v>
      </c>
      <c r="AD68" s="12">
        <v>10</v>
      </c>
      <c r="AE68" s="12">
        <v>8</v>
      </c>
      <c r="AF68" s="13">
        <f t="shared" si="13"/>
        <v>10</v>
      </c>
      <c r="AG68" s="12">
        <v>49</v>
      </c>
      <c r="AH68" s="12">
        <v>24.6</v>
      </c>
      <c r="AI68" s="12"/>
      <c r="AJ68" s="12"/>
      <c r="AK68" s="12"/>
      <c r="AL68" s="12">
        <v>6.4</v>
      </c>
      <c r="AM68" s="12"/>
      <c r="AN68" s="12"/>
      <c r="AO68" s="12">
        <v>58.8</v>
      </c>
      <c r="AP68" s="12">
        <v>10.9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H68"/>
      <c r="BN68" s="4"/>
      <c r="BO68" s="4"/>
    </row>
    <row r="69" spans="1:67" hidden="1" x14ac:dyDescent="0.25">
      <c r="A69" s="11">
        <v>44572</v>
      </c>
      <c r="B69" s="12" t="s">
        <v>24</v>
      </c>
      <c r="C69" s="12">
        <v>101</v>
      </c>
      <c r="D69" s="12">
        <v>1</v>
      </c>
      <c r="E69" s="12">
        <f>VLOOKUP(C69,Treatments!$A$2:$D$31,4,FALSE)</f>
        <v>4</v>
      </c>
      <c r="F69" s="12" t="str">
        <f>VLOOKUP(C69,Treatments!$A$2:$E$31,5,FALSE)</f>
        <v>21D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Q69" s="12">
        <v>3</v>
      </c>
      <c r="AR69" s="12">
        <v>3</v>
      </c>
      <c r="AS69" s="12">
        <v>3</v>
      </c>
      <c r="AT69" s="12">
        <v>4</v>
      </c>
      <c r="AU69" s="12">
        <v>4</v>
      </c>
      <c r="AV69" s="12"/>
      <c r="AW69" s="12"/>
      <c r="AX69" s="12"/>
      <c r="AY69" s="12"/>
      <c r="AZ69" s="12"/>
      <c r="BA69" s="12">
        <f>AVERAGE(AQ69:AZ69)</f>
        <v>3.4</v>
      </c>
      <c r="BH69"/>
      <c r="BN69" s="4"/>
      <c r="BO69" s="4"/>
    </row>
    <row r="70" spans="1:67" hidden="1" x14ac:dyDescent="0.25">
      <c r="A70" s="11">
        <v>44572</v>
      </c>
      <c r="B70" s="12" t="s">
        <v>24</v>
      </c>
      <c r="C70" s="12">
        <v>102</v>
      </c>
      <c r="D70" s="12">
        <v>1</v>
      </c>
      <c r="E70" s="12">
        <f>VLOOKUP(C70,Treatments!$A$2:$D$31,4,FALSE)</f>
        <v>5</v>
      </c>
      <c r="F70" s="12" t="str">
        <f>VLOOKUP(C70,Treatments!$A$2:$E$31,5,FALSE)</f>
        <v>MD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Q70" s="12">
        <v>2</v>
      </c>
      <c r="AR70" s="12">
        <v>3</v>
      </c>
      <c r="AS70" s="12">
        <v>3</v>
      </c>
      <c r="AT70" s="12">
        <v>4</v>
      </c>
      <c r="AU70" s="12">
        <v>4</v>
      </c>
      <c r="AV70" s="12"/>
      <c r="AW70" s="12"/>
      <c r="AX70" s="12"/>
      <c r="AY70" s="12"/>
      <c r="AZ70" s="12"/>
      <c r="BA70" s="12">
        <f t="shared" ref="BA70:BA108" si="14">AVERAGE(AQ70:AZ70)</f>
        <v>3.2</v>
      </c>
      <c r="BH70"/>
      <c r="BN70" s="4"/>
      <c r="BO70" s="4"/>
    </row>
    <row r="71" spans="1:67" hidden="1" x14ac:dyDescent="0.25">
      <c r="A71" s="11">
        <v>44572</v>
      </c>
      <c r="B71" s="12" t="s">
        <v>24</v>
      </c>
      <c r="C71" s="12">
        <v>103</v>
      </c>
      <c r="D71" s="12">
        <v>1</v>
      </c>
      <c r="E71" s="12">
        <f>VLOOKUP(C71,Treatments!$A$2:$D$31,4,FALSE)</f>
        <v>1</v>
      </c>
      <c r="F71" s="12" t="str">
        <f>VLOOKUP(C71,Treatments!$A$2:$E$31,5,FALSE)</f>
        <v>2D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Q71" s="12">
        <v>2</v>
      </c>
      <c r="AR71" s="12">
        <v>3</v>
      </c>
      <c r="AS71" s="12">
        <v>3</v>
      </c>
      <c r="AT71" s="12">
        <v>4</v>
      </c>
      <c r="AU71" s="12">
        <v>5</v>
      </c>
      <c r="AV71" s="12"/>
      <c r="AW71" s="12"/>
      <c r="AX71" s="12"/>
      <c r="AY71" s="12"/>
      <c r="AZ71" s="12"/>
      <c r="BA71" s="12">
        <f t="shared" si="14"/>
        <v>3.4</v>
      </c>
      <c r="BH71"/>
      <c r="BN71" s="4"/>
      <c r="BO71" s="4"/>
    </row>
    <row r="72" spans="1:67" x14ac:dyDescent="0.25">
      <c r="A72" s="11">
        <v>44572</v>
      </c>
      <c r="B72" s="12" t="s">
        <v>24</v>
      </c>
      <c r="C72" s="12">
        <v>104</v>
      </c>
      <c r="D72" s="12">
        <v>1</v>
      </c>
      <c r="E72" s="12">
        <f>VLOOKUP(C72,Treatments!$A$2:$D$31,4,FALSE)</f>
        <v>6</v>
      </c>
      <c r="F72" s="12" t="str">
        <f>VLOOKUP(C72,Treatments!$A$2:$E$31,5,FALSE)</f>
        <v>LD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Q72" s="12">
        <v>2</v>
      </c>
      <c r="AR72" s="12">
        <v>2</v>
      </c>
      <c r="AS72" s="12">
        <v>3</v>
      </c>
      <c r="AT72" s="12">
        <v>4</v>
      </c>
      <c r="AU72" s="12">
        <v>4</v>
      </c>
      <c r="AV72" s="12"/>
      <c r="AW72" s="12"/>
      <c r="AX72" s="12"/>
      <c r="AY72" s="12"/>
      <c r="AZ72" s="12"/>
      <c r="BA72" s="12">
        <f t="shared" si="14"/>
        <v>3</v>
      </c>
      <c r="BH72"/>
      <c r="BN72" s="4"/>
      <c r="BO72" s="4"/>
    </row>
    <row r="73" spans="1:67" hidden="1" x14ac:dyDescent="0.25">
      <c r="A73" s="11">
        <v>44572</v>
      </c>
      <c r="B73" s="12" t="s">
        <v>24</v>
      </c>
      <c r="C73" s="12">
        <v>105</v>
      </c>
      <c r="D73" s="12">
        <v>1</v>
      </c>
      <c r="E73" s="12">
        <f>VLOOKUP(C73,Treatments!$A$2:$D$31,4,FALSE)</f>
        <v>2</v>
      </c>
      <c r="F73" s="12" t="str">
        <f>VLOOKUP(C73,Treatments!$A$2:$E$31,5,FALSE)</f>
        <v>7D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Q73" s="12">
        <v>3</v>
      </c>
      <c r="AR73" s="12">
        <v>4</v>
      </c>
      <c r="AS73" s="12">
        <v>4</v>
      </c>
      <c r="AT73" s="12">
        <v>4</v>
      </c>
      <c r="AU73" s="12">
        <v>4</v>
      </c>
      <c r="AV73" s="12"/>
      <c r="AW73" s="12"/>
      <c r="AX73" s="12"/>
      <c r="AY73" s="12"/>
      <c r="AZ73" s="12"/>
      <c r="BA73" s="12">
        <f t="shared" si="14"/>
        <v>3.8</v>
      </c>
      <c r="BH73"/>
      <c r="BN73" s="4"/>
      <c r="BO73" s="4"/>
    </row>
    <row r="74" spans="1:67" hidden="1" x14ac:dyDescent="0.25">
      <c r="A74" s="11">
        <v>44572</v>
      </c>
      <c r="B74" s="12" t="s">
        <v>24</v>
      </c>
      <c r="C74" s="12">
        <v>106</v>
      </c>
      <c r="D74" s="12">
        <v>1</v>
      </c>
      <c r="E74" s="12">
        <f>VLOOKUP(C74,Treatments!$A$2:$D$31,4,FALSE)</f>
        <v>3</v>
      </c>
      <c r="F74" s="12" t="str">
        <f>VLOOKUP(C74,Treatments!$A$2:$E$31,5,FALSE)</f>
        <v>14D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Q74" s="12">
        <v>2</v>
      </c>
      <c r="AR74" s="12">
        <v>2</v>
      </c>
      <c r="AS74" s="12">
        <v>2</v>
      </c>
      <c r="AT74" s="12">
        <v>3</v>
      </c>
      <c r="AU74" s="12">
        <v>3</v>
      </c>
      <c r="AV74" s="12"/>
      <c r="AW74" s="12"/>
      <c r="AX74" s="12"/>
      <c r="AY74" s="12"/>
      <c r="AZ74" s="12"/>
      <c r="BA74" s="12">
        <f t="shared" si="14"/>
        <v>2.4</v>
      </c>
      <c r="BH74"/>
      <c r="BN74" s="4"/>
      <c r="BO74" s="4"/>
    </row>
    <row r="75" spans="1:67" hidden="1" x14ac:dyDescent="0.25">
      <c r="A75" s="11">
        <v>44572</v>
      </c>
      <c r="B75" s="12" t="s">
        <v>24</v>
      </c>
      <c r="C75" s="12">
        <v>107</v>
      </c>
      <c r="D75" s="12">
        <v>2</v>
      </c>
      <c r="E75" s="12">
        <f>VLOOKUP(C75,Treatments!$A$2:$D$31,4,FALSE)</f>
        <v>5</v>
      </c>
      <c r="F75" s="12" t="str">
        <f>VLOOKUP(C75,Treatments!$A$2:$E$31,5,FALSE)</f>
        <v>MD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Q75" s="12">
        <v>4</v>
      </c>
      <c r="AR75" s="12">
        <v>4</v>
      </c>
      <c r="AS75" s="12">
        <v>4</v>
      </c>
      <c r="AT75" s="12">
        <v>5</v>
      </c>
      <c r="AU75" s="12">
        <v>3</v>
      </c>
      <c r="AV75" s="12"/>
      <c r="AW75" s="12"/>
      <c r="AX75" s="12"/>
      <c r="AY75" s="12"/>
      <c r="AZ75" s="12"/>
      <c r="BA75" s="12">
        <f t="shared" si="14"/>
        <v>4</v>
      </c>
      <c r="BH75"/>
      <c r="BN75" s="4"/>
      <c r="BO75" s="4"/>
    </row>
    <row r="76" spans="1:67" hidden="1" x14ac:dyDescent="0.25">
      <c r="A76" s="11">
        <v>44572</v>
      </c>
      <c r="B76" s="12" t="s">
        <v>24</v>
      </c>
      <c r="C76" s="12">
        <v>108</v>
      </c>
      <c r="D76" s="12">
        <v>2</v>
      </c>
      <c r="E76" s="12">
        <f>VLOOKUP(C76,Treatments!$A$2:$D$31,4,FALSE)</f>
        <v>3</v>
      </c>
      <c r="F76" s="12" t="str">
        <f>VLOOKUP(C76,Treatments!$A$2:$E$31,5,FALSE)</f>
        <v>14D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Q76" s="12">
        <v>2</v>
      </c>
      <c r="AR76" s="12">
        <v>2</v>
      </c>
      <c r="AS76" s="12">
        <v>2</v>
      </c>
      <c r="AT76" s="12">
        <v>3</v>
      </c>
      <c r="AU76" s="12">
        <v>4</v>
      </c>
      <c r="AV76" s="12"/>
      <c r="AW76" s="12"/>
      <c r="AX76" s="12"/>
      <c r="AY76" s="12"/>
      <c r="AZ76" s="12"/>
      <c r="BA76" s="12">
        <f t="shared" si="14"/>
        <v>2.6</v>
      </c>
      <c r="BH76"/>
      <c r="BN76" s="4"/>
      <c r="BO76" s="4"/>
    </row>
    <row r="77" spans="1:67" hidden="1" x14ac:dyDescent="0.25">
      <c r="A77" s="11">
        <v>44572</v>
      </c>
      <c r="B77" s="12" t="s">
        <v>24</v>
      </c>
      <c r="C77" s="12">
        <v>109</v>
      </c>
      <c r="D77" s="12">
        <v>2</v>
      </c>
      <c r="E77" s="12">
        <f>VLOOKUP(C77,Treatments!$A$2:$D$31,4,FALSE)</f>
        <v>2</v>
      </c>
      <c r="F77" s="12" t="str">
        <f>VLOOKUP(C77,Treatments!$A$2:$E$31,5,FALSE)</f>
        <v>7D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Q77" s="12">
        <v>2</v>
      </c>
      <c r="AR77" s="12">
        <v>2</v>
      </c>
      <c r="AS77" s="12">
        <v>2</v>
      </c>
      <c r="AT77" s="12">
        <v>3</v>
      </c>
      <c r="AU77" s="12">
        <v>3</v>
      </c>
      <c r="AV77" s="12"/>
      <c r="AW77" s="12"/>
      <c r="AX77" s="12"/>
      <c r="AY77" s="12"/>
      <c r="AZ77" s="12"/>
      <c r="BA77" s="12">
        <f t="shared" si="14"/>
        <v>2.4</v>
      </c>
      <c r="BH77"/>
      <c r="BN77" s="4"/>
      <c r="BO77" s="4"/>
    </row>
    <row r="78" spans="1:67" hidden="1" x14ac:dyDescent="0.25">
      <c r="A78" s="11">
        <v>44572</v>
      </c>
      <c r="B78" s="12" t="s">
        <v>24</v>
      </c>
      <c r="C78" s="12">
        <v>110</v>
      </c>
      <c r="D78" s="12">
        <v>2</v>
      </c>
      <c r="E78" s="12">
        <f>VLOOKUP(C78,Treatments!$A$2:$D$31,4,FALSE)</f>
        <v>1</v>
      </c>
      <c r="F78" s="12" t="str">
        <f>VLOOKUP(C78,Treatments!$A$2:$E$31,5,FALSE)</f>
        <v>2D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Q78" s="12">
        <v>2</v>
      </c>
      <c r="AR78" s="12">
        <v>4</v>
      </c>
      <c r="AS78" s="12">
        <v>3</v>
      </c>
      <c r="AT78" s="12">
        <v>3</v>
      </c>
      <c r="AU78" s="12">
        <v>4</v>
      </c>
      <c r="AV78" s="12"/>
      <c r="AW78" s="12"/>
      <c r="AX78" s="12"/>
      <c r="AY78" s="12"/>
      <c r="AZ78" s="12"/>
      <c r="BA78" s="12">
        <f t="shared" si="14"/>
        <v>3.2</v>
      </c>
      <c r="BH78"/>
      <c r="BN78" s="4"/>
      <c r="BO78" s="4"/>
    </row>
    <row r="79" spans="1:67" x14ac:dyDescent="0.25">
      <c r="A79" s="11">
        <v>44572</v>
      </c>
      <c r="B79" s="12" t="s">
        <v>24</v>
      </c>
      <c r="C79" s="12">
        <v>111</v>
      </c>
      <c r="D79" s="12">
        <v>2</v>
      </c>
      <c r="E79" s="12">
        <f>VLOOKUP(C79,Treatments!$A$2:$D$31,4,FALSE)</f>
        <v>6</v>
      </c>
      <c r="F79" s="12" t="str">
        <f>VLOOKUP(C79,Treatments!$A$2:$E$31,5,FALSE)</f>
        <v>LD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Q79" s="12">
        <v>2</v>
      </c>
      <c r="AR79" s="12">
        <v>3</v>
      </c>
      <c r="AS79" s="12">
        <v>3</v>
      </c>
      <c r="AT79" s="12">
        <v>4</v>
      </c>
      <c r="AU79" s="12">
        <v>4</v>
      </c>
      <c r="AV79" s="12"/>
      <c r="AW79" s="12"/>
      <c r="AX79" s="12"/>
      <c r="AY79" s="12"/>
      <c r="AZ79" s="12"/>
      <c r="BA79" s="12">
        <f t="shared" si="14"/>
        <v>3.2</v>
      </c>
      <c r="BH79"/>
      <c r="BN79" s="4"/>
      <c r="BO79" s="4"/>
    </row>
    <row r="80" spans="1:67" hidden="1" x14ac:dyDescent="0.25">
      <c r="A80" s="11">
        <v>44572</v>
      </c>
      <c r="B80" s="12" t="s">
        <v>24</v>
      </c>
      <c r="C80" s="12">
        <v>112</v>
      </c>
      <c r="D80" s="12">
        <v>2</v>
      </c>
      <c r="E80" s="12">
        <f>VLOOKUP(C80,Treatments!$A$2:$D$31,4,FALSE)</f>
        <v>4</v>
      </c>
      <c r="F80" s="12" t="str">
        <f>VLOOKUP(C80,Treatments!$A$2:$E$31,5,FALSE)</f>
        <v>21D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Q80" s="12">
        <v>2</v>
      </c>
      <c r="AR80" s="12">
        <v>2</v>
      </c>
      <c r="AS80" s="12">
        <v>2</v>
      </c>
      <c r="AT80" s="12">
        <v>3</v>
      </c>
      <c r="AU80" s="12">
        <v>3</v>
      </c>
      <c r="AV80" s="12"/>
      <c r="AW80" s="12"/>
      <c r="AX80" s="12"/>
      <c r="AY80" s="12"/>
      <c r="AZ80" s="12"/>
      <c r="BA80" s="12">
        <f t="shared" si="14"/>
        <v>2.4</v>
      </c>
      <c r="BH80"/>
      <c r="BN80" s="4"/>
      <c r="BO80" s="4"/>
    </row>
    <row r="81" spans="1:67" hidden="1" x14ac:dyDescent="0.25">
      <c r="A81" s="11">
        <v>44572</v>
      </c>
      <c r="B81" s="12" t="s">
        <v>24</v>
      </c>
      <c r="C81" s="12">
        <v>113</v>
      </c>
      <c r="D81" s="12">
        <v>3</v>
      </c>
      <c r="E81" s="12">
        <f>VLOOKUP(C81,Treatments!$A$2:$D$31,4,FALSE)</f>
        <v>3</v>
      </c>
      <c r="F81" s="12" t="str">
        <f>VLOOKUP(C81,Treatments!$A$2:$E$31,5,FALSE)</f>
        <v>14D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Q81" s="12">
        <v>2</v>
      </c>
      <c r="AR81" s="12">
        <v>4</v>
      </c>
      <c r="AS81" s="12">
        <v>4</v>
      </c>
      <c r="AT81" s="12">
        <v>4</v>
      </c>
      <c r="AU81" s="12">
        <v>5</v>
      </c>
      <c r="AV81" s="12"/>
      <c r="AW81" s="12"/>
      <c r="AX81" s="12"/>
      <c r="AY81" s="12"/>
      <c r="AZ81" s="12"/>
      <c r="BA81" s="12">
        <f t="shared" si="14"/>
        <v>3.8</v>
      </c>
      <c r="BH81"/>
      <c r="BN81" s="4"/>
      <c r="BO81" s="4"/>
    </row>
    <row r="82" spans="1:67" hidden="1" x14ac:dyDescent="0.25">
      <c r="A82" s="11">
        <v>44572</v>
      </c>
      <c r="B82" s="12" t="s">
        <v>24</v>
      </c>
      <c r="C82" s="12">
        <v>114</v>
      </c>
      <c r="D82" s="12">
        <v>3</v>
      </c>
      <c r="E82" s="12">
        <f>VLOOKUP(C82,Treatments!$A$2:$D$31,4,FALSE)</f>
        <v>2</v>
      </c>
      <c r="F82" s="12" t="str">
        <f>VLOOKUP(C82,Treatments!$A$2:$E$31,5,FALSE)</f>
        <v>7D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Q82" s="12">
        <v>2</v>
      </c>
      <c r="AR82" s="12">
        <v>2</v>
      </c>
      <c r="AS82" s="12">
        <v>3</v>
      </c>
      <c r="AT82" s="12">
        <v>3</v>
      </c>
      <c r="AU82" s="12">
        <v>4</v>
      </c>
      <c r="AV82" s="12"/>
      <c r="AW82" s="12"/>
      <c r="AX82" s="12"/>
      <c r="AY82" s="12"/>
      <c r="AZ82" s="12"/>
      <c r="BA82" s="12">
        <f t="shared" si="14"/>
        <v>2.8</v>
      </c>
      <c r="BH82"/>
      <c r="BN82" s="4"/>
      <c r="BO82" s="4"/>
    </row>
    <row r="83" spans="1:67" x14ac:dyDescent="0.25">
      <c r="A83" s="11">
        <v>44572</v>
      </c>
      <c r="B83" s="12" t="s">
        <v>24</v>
      </c>
      <c r="C83" s="12">
        <v>115</v>
      </c>
      <c r="D83" s="12">
        <v>3</v>
      </c>
      <c r="E83" s="12">
        <f>VLOOKUP(C83,Treatments!$A$2:$D$31,4,FALSE)</f>
        <v>6</v>
      </c>
      <c r="F83" s="12" t="str">
        <f>VLOOKUP(C83,Treatments!$A$2:$E$31,5,FALSE)</f>
        <v>LD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Q83" s="12">
        <v>3</v>
      </c>
      <c r="AR83" s="12">
        <v>3</v>
      </c>
      <c r="AS83" s="12">
        <v>3</v>
      </c>
      <c r="AT83" s="12">
        <v>3</v>
      </c>
      <c r="AU83" s="12">
        <v>2</v>
      </c>
      <c r="AV83" s="12"/>
      <c r="AW83" s="12"/>
      <c r="AX83" s="12"/>
      <c r="AY83" s="12"/>
      <c r="AZ83" s="12"/>
      <c r="BA83" s="12">
        <f t="shared" si="14"/>
        <v>2.8</v>
      </c>
      <c r="BH83"/>
      <c r="BN83" s="4"/>
      <c r="BO83" s="4"/>
    </row>
    <row r="84" spans="1:67" hidden="1" x14ac:dyDescent="0.25">
      <c r="A84" s="11">
        <v>44572</v>
      </c>
      <c r="B84" s="12" t="s">
        <v>24</v>
      </c>
      <c r="C84" s="12">
        <v>116</v>
      </c>
      <c r="D84" s="12">
        <v>3</v>
      </c>
      <c r="E84" s="12">
        <f>VLOOKUP(C84,Treatments!$A$2:$D$31,4,FALSE)</f>
        <v>1</v>
      </c>
      <c r="F84" s="12" t="str">
        <f>VLOOKUP(C84,Treatments!$A$2:$E$31,5,FALSE)</f>
        <v>2D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Q84" s="12">
        <v>5</v>
      </c>
      <c r="AR84" s="12">
        <v>4</v>
      </c>
      <c r="AS84" s="12">
        <v>2</v>
      </c>
      <c r="AT84" s="12">
        <v>3</v>
      </c>
      <c r="AU84" s="12">
        <v>3</v>
      </c>
      <c r="AV84" s="12"/>
      <c r="AW84" s="12"/>
      <c r="AX84" s="12"/>
      <c r="AY84" s="12"/>
      <c r="AZ84" s="12"/>
      <c r="BA84" s="12">
        <f t="shared" si="14"/>
        <v>3.4</v>
      </c>
      <c r="BH84"/>
      <c r="BN84" s="4"/>
      <c r="BO84" s="4"/>
    </row>
    <row r="85" spans="1:67" hidden="1" x14ac:dyDescent="0.25">
      <c r="A85" s="11">
        <v>44572</v>
      </c>
      <c r="B85" s="12" t="s">
        <v>24</v>
      </c>
      <c r="C85" s="12">
        <v>117</v>
      </c>
      <c r="D85" s="12">
        <v>3</v>
      </c>
      <c r="E85" s="12">
        <f>VLOOKUP(C85,Treatments!$A$2:$D$31,4,FALSE)</f>
        <v>5</v>
      </c>
      <c r="F85" s="12" t="str">
        <f>VLOOKUP(C85,Treatments!$A$2:$E$31,5,FALSE)</f>
        <v>MD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Q85" s="12">
        <v>2</v>
      </c>
      <c r="AR85" s="12">
        <v>3</v>
      </c>
      <c r="AS85" s="12">
        <v>4</v>
      </c>
      <c r="AT85" s="12">
        <v>2</v>
      </c>
      <c r="AU85" s="12">
        <v>4</v>
      </c>
      <c r="AV85" s="12"/>
      <c r="AW85" s="12"/>
      <c r="AX85" s="12"/>
      <c r="AY85" s="12"/>
      <c r="AZ85" s="12"/>
      <c r="BA85" s="12">
        <f t="shared" si="14"/>
        <v>3</v>
      </c>
      <c r="BH85"/>
      <c r="BN85" s="4"/>
      <c r="BO85" s="4"/>
    </row>
    <row r="86" spans="1:67" hidden="1" x14ac:dyDescent="0.25">
      <c r="A86" s="11">
        <v>44572</v>
      </c>
      <c r="B86" s="12" t="s">
        <v>24</v>
      </c>
      <c r="C86" s="12">
        <v>118</v>
      </c>
      <c r="D86" s="12">
        <v>3</v>
      </c>
      <c r="E86" s="12">
        <f>VLOOKUP(C86,Treatments!$A$2:$D$31,4,FALSE)</f>
        <v>4</v>
      </c>
      <c r="F86" s="12" t="str">
        <f>VLOOKUP(C86,Treatments!$A$2:$E$31,5,FALSE)</f>
        <v>21D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Q86" s="12">
        <v>4</v>
      </c>
      <c r="AR86" s="12">
        <v>4</v>
      </c>
      <c r="AS86" s="12">
        <v>3</v>
      </c>
      <c r="AT86" s="12">
        <v>4</v>
      </c>
      <c r="AU86" s="12">
        <v>3</v>
      </c>
      <c r="AV86" s="12"/>
      <c r="AW86" s="12"/>
      <c r="AX86" s="12"/>
      <c r="AY86" s="12"/>
      <c r="AZ86" s="12"/>
      <c r="BA86" s="12">
        <f t="shared" si="14"/>
        <v>3.6</v>
      </c>
      <c r="BH86"/>
      <c r="BN86" s="4"/>
      <c r="BO86" s="4"/>
    </row>
    <row r="87" spans="1:67" hidden="1" x14ac:dyDescent="0.25">
      <c r="A87" s="11">
        <v>44572</v>
      </c>
      <c r="B87" s="12" t="s">
        <v>24</v>
      </c>
      <c r="C87" s="12">
        <v>119</v>
      </c>
      <c r="D87" s="12">
        <v>4</v>
      </c>
      <c r="E87" s="12">
        <f>VLOOKUP(C87,Treatments!$A$2:$D$31,4,FALSE)</f>
        <v>1</v>
      </c>
      <c r="F87" s="12" t="str">
        <f>VLOOKUP(C87,Treatments!$A$2:$E$31,5,FALSE)</f>
        <v>2D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Q87" s="12">
        <v>2</v>
      </c>
      <c r="AR87" s="12">
        <v>2</v>
      </c>
      <c r="AS87" s="12">
        <v>2</v>
      </c>
      <c r="AT87" s="12">
        <v>3</v>
      </c>
      <c r="AU87" s="12">
        <v>4</v>
      </c>
      <c r="AV87" s="12"/>
      <c r="AW87" s="12"/>
      <c r="AX87" s="12"/>
      <c r="AY87" s="12"/>
      <c r="AZ87" s="12"/>
      <c r="BA87" s="12">
        <f t="shared" si="14"/>
        <v>2.6</v>
      </c>
      <c r="BH87"/>
      <c r="BN87" s="4"/>
      <c r="BO87" s="4"/>
    </row>
    <row r="88" spans="1:67" hidden="1" x14ac:dyDescent="0.25">
      <c r="A88" s="11">
        <v>44572</v>
      </c>
      <c r="B88" s="12" t="s">
        <v>24</v>
      </c>
      <c r="C88" s="12">
        <v>120</v>
      </c>
      <c r="D88" s="12">
        <v>4</v>
      </c>
      <c r="E88" s="12">
        <f>VLOOKUP(C88,Treatments!$A$2:$D$31,4,FALSE)</f>
        <v>2</v>
      </c>
      <c r="F88" s="12" t="str">
        <f>VLOOKUP(C88,Treatments!$A$2:$E$31,5,FALSE)</f>
        <v>7D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 t="s">
        <v>56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Q88" s="12">
        <v>2</v>
      </c>
      <c r="AR88" s="12">
        <v>2</v>
      </c>
      <c r="AS88" s="12">
        <v>2</v>
      </c>
      <c r="AT88" s="12">
        <v>3</v>
      </c>
      <c r="AU88" s="12">
        <v>3</v>
      </c>
      <c r="AV88" s="12"/>
      <c r="AW88" s="12"/>
      <c r="AX88" s="12"/>
      <c r="AY88" s="12"/>
      <c r="AZ88" s="12"/>
      <c r="BA88" s="12">
        <f t="shared" si="14"/>
        <v>2.4</v>
      </c>
      <c r="BH88"/>
      <c r="BN88" s="4"/>
      <c r="BO88" s="4"/>
    </row>
    <row r="89" spans="1:67" hidden="1" x14ac:dyDescent="0.25">
      <c r="A89" s="11">
        <v>44572</v>
      </c>
      <c r="B89" s="12" t="s">
        <v>24</v>
      </c>
      <c r="C89" s="12">
        <v>121</v>
      </c>
      <c r="D89" s="12">
        <v>4</v>
      </c>
      <c r="E89" s="12">
        <f>VLOOKUP(C89,Treatments!$A$2:$D$31,4,FALSE)</f>
        <v>4</v>
      </c>
      <c r="F89" s="12" t="str">
        <f>VLOOKUP(C89,Treatments!$A$2:$E$31,5,FALSE)</f>
        <v>21D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Q89" s="12">
        <v>2</v>
      </c>
      <c r="AR89" s="12">
        <v>2</v>
      </c>
      <c r="AS89" s="12">
        <v>2</v>
      </c>
      <c r="AT89" s="12">
        <v>3</v>
      </c>
      <c r="AU89" s="12">
        <v>3</v>
      </c>
      <c r="AV89" s="12"/>
      <c r="AW89" s="12"/>
      <c r="AX89" s="12"/>
      <c r="AY89" s="12"/>
      <c r="AZ89" s="12"/>
      <c r="BA89" s="12">
        <f t="shared" si="14"/>
        <v>2.4</v>
      </c>
      <c r="BH89"/>
      <c r="BN89" s="4"/>
      <c r="BO89" s="4"/>
    </row>
    <row r="90" spans="1:67" hidden="1" x14ac:dyDescent="0.25">
      <c r="A90" s="11">
        <v>44572</v>
      </c>
      <c r="B90" s="12" t="s">
        <v>24</v>
      </c>
      <c r="C90" s="12">
        <v>122</v>
      </c>
      <c r="D90" s="12">
        <v>4</v>
      </c>
      <c r="E90" s="12">
        <f>VLOOKUP(C90,Treatments!$A$2:$D$31,4,FALSE)</f>
        <v>3</v>
      </c>
      <c r="F90" s="12" t="str">
        <f>VLOOKUP(C90,Treatments!$A$2:$E$31,5,FALSE)</f>
        <v>14D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Q90" s="12">
        <v>2</v>
      </c>
      <c r="AR90" s="12">
        <v>2</v>
      </c>
      <c r="AS90" s="12">
        <v>2</v>
      </c>
      <c r="AT90" s="12">
        <v>3</v>
      </c>
      <c r="AU90" s="12">
        <v>3</v>
      </c>
      <c r="AV90" s="12"/>
      <c r="AW90" s="12"/>
      <c r="AX90" s="12"/>
      <c r="AY90" s="12"/>
      <c r="AZ90" s="12"/>
      <c r="BA90" s="12">
        <f t="shared" si="14"/>
        <v>2.4</v>
      </c>
      <c r="BH90"/>
      <c r="BN90" s="4"/>
      <c r="BO90" s="4"/>
    </row>
    <row r="91" spans="1:67" x14ac:dyDescent="0.25">
      <c r="A91" s="11">
        <v>44572</v>
      </c>
      <c r="B91" s="12" t="s">
        <v>24</v>
      </c>
      <c r="C91" s="12">
        <v>123</v>
      </c>
      <c r="D91" s="12">
        <v>4</v>
      </c>
      <c r="E91" s="12">
        <f>VLOOKUP(C91,Treatments!$A$2:$D$31,4,FALSE)</f>
        <v>6</v>
      </c>
      <c r="F91" s="12" t="str">
        <f>VLOOKUP(C91,Treatments!$A$2:$E$31,5,FALSE)</f>
        <v>LD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Q91" s="12">
        <v>3</v>
      </c>
      <c r="AR91" s="12">
        <v>3</v>
      </c>
      <c r="AS91" s="12">
        <v>3</v>
      </c>
      <c r="AT91" s="12">
        <v>3</v>
      </c>
      <c r="AU91" s="12">
        <v>4</v>
      </c>
      <c r="AV91" s="12"/>
      <c r="AW91" s="12"/>
      <c r="AX91" s="12"/>
      <c r="AY91" s="12"/>
      <c r="AZ91" s="12"/>
      <c r="BA91" s="12">
        <f t="shared" si="14"/>
        <v>3.2</v>
      </c>
      <c r="BH91"/>
      <c r="BN91" s="4"/>
      <c r="BO91" s="4"/>
    </row>
    <row r="92" spans="1:67" hidden="1" x14ac:dyDescent="0.25">
      <c r="A92" s="11">
        <v>44572</v>
      </c>
      <c r="B92" s="12" t="s">
        <v>24</v>
      </c>
      <c r="C92" s="12">
        <v>124</v>
      </c>
      <c r="D92" s="12">
        <v>4</v>
      </c>
      <c r="E92" s="12">
        <f>VLOOKUP(C92,Treatments!$A$2:$D$31,4,FALSE)</f>
        <v>5</v>
      </c>
      <c r="F92" s="12" t="str">
        <f>VLOOKUP(C92,Treatments!$A$2:$E$31,5,FALSE)</f>
        <v>MD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Q92" s="12">
        <v>2</v>
      </c>
      <c r="AR92" s="12">
        <v>2</v>
      </c>
      <c r="AS92" s="12">
        <v>3</v>
      </c>
      <c r="AT92" s="12">
        <v>3</v>
      </c>
      <c r="AU92" s="12">
        <v>4</v>
      </c>
      <c r="AV92" s="12"/>
      <c r="AW92" s="12"/>
      <c r="AX92" s="12"/>
      <c r="AY92" s="12"/>
      <c r="AZ92" s="12"/>
      <c r="BA92" s="12">
        <f t="shared" si="14"/>
        <v>2.8</v>
      </c>
      <c r="BH92"/>
      <c r="BN92" s="4"/>
      <c r="BO92" s="4"/>
    </row>
    <row r="93" spans="1:67" hidden="1" x14ac:dyDescent="0.25">
      <c r="A93" s="11">
        <v>44572</v>
      </c>
      <c r="B93" s="12" t="s">
        <v>25</v>
      </c>
      <c r="C93" s="12">
        <v>1</v>
      </c>
      <c r="D93" s="12">
        <v>1</v>
      </c>
      <c r="E93" s="12">
        <v>2</v>
      </c>
      <c r="F93" s="12" t="s">
        <v>26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Q93" s="12">
        <v>3</v>
      </c>
      <c r="AR93" s="12">
        <v>4</v>
      </c>
      <c r="AS93" s="12">
        <v>4</v>
      </c>
      <c r="AT93" s="12">
        <v>5</v>
      </c>
      <c r="AU93" s="12">
        <v>5</v>
      </c>
      <c r="AV93" s="12"/>
      <c r="AW93" s="12"/>
      <c r="AX93" s="12"/>
      <c r="AY93" s="12"/>
      <c r="AZ93" s="12"/>
      <c r="BA93" s="12">
        <f t="shared" si="14"/>
        <v>4.2</v>
      </c>
      <c r="BH93"/>
      <c r="BN93" s="4"/>
      <c r="BO93" s="4"/>
    </row>
    <row r="94" spans="1:67" hidden="1" x14ac:dyDescent="0.25">
      <c r="A94" s="11">
        <v>44572</v>
      </c>
      <c r="B94" s="12" t="s">
        <v>25</v>
      </c>
      <c r="C94" s="12">
        <v>1</v>
      </c>
      <c r="D94" s="12">
        <v>1</v>
      </c>
      <c r="E94" s="12">
        <v>2</v>
      </c>
      <c r="F94" s="12" t="s">
        <v>26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H94"/>
      <c r="BN94" s="4"/>
      <c r="BO94" s="4"/>
    </row>
    <row r="95" spans="1:67" hidden="1" x14ac:dyDescent="0.25">
      <c r="A95" s="11">
        <v>44572</v>
      </c>
      <c r="B95" s="12" t="s">
        <v>25</v>
      </c>
      <c r="C95" s="12">
        <v>1</v>
      </c>
      <c r="D95" s="12">
        <v>1</v>
      </c>
      <c r="E95" s="12">
        <v>2</v>
      </c>
      <c r="F95" s="12" t="s">
        <v>26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H95"/>
      <c r="BN95" s="4"/>
      <c r="BO95" s="4"/>
    </row>
    <row r="96" spans="1:67" hidden="1" x14ac:dyDescent="0.25">
      <c r="A96" s="11">
        <v>44572</v>
      </c>
      <c r="B96" s="12" t="s">
        <v>25</v>
      </c>
      <c r="C96" s="12">
        <v>2</v>
      </c>
      <c r="D96" s="12">
        <v>2</v>
      </c>
      <c r="E96" s="12">
        <v>5</v>
      </c>
      <c r="F96" s="12" t="s">
        <v>27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Q96" s="12">
        <v>4</v>
      </c>
      <c r="AR96" s="12">
        <v>4</v>
      </c>
      <c r="AS96" s="12">
        <v>4</v>
      </c>
      <c r="AT96" s="12">
        <v>3</v>
      </c>
      <c r="AU96" s="12">
        <v>3</v>
      </c>
      <c r="AV96" s="12"/>
      <c r="AW96" s="12"/>
      <c r="AX96" s="12"/>
      <c r="AY96" s="12"/>
      <c r="AZ96" s="12"/>
      <c r="BA96" s="12">
        <f t="shared" si="14"/>
        <v>3.6</v>
      </c>
      <c r="BH96"/>
      <c r="BN96" s="4"/>
      <c r="BO96" s="4"/>
    </row>
    <row r="97" spans="1:78" hidden="1" x14ac:dyDescent="0.25">
      <c r="A97" s="11">
        <v>44572</v>
      </c>
      <c r="B97" s="12" t="s">
        <v>25</v>
      </c>
      <c r="C97" s="12">
        <v>2</v>
      </c>
      <c r="D97" s="12">
        <v>2</v>
      </c>
      <c r="E97" s="12">
        <v>5</v>
      </c>
      <c r="F97" s="12" t="s">
        <v>27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H97"/>
      <c r="BN97" s="4"/>
      <c r="BO97" s="4"/>
    </row>
    <row r="98" spans="1:78" hidden="1" x14ac:dyDescent="0.25">
      <c r="A98" s="11">
        <v>44572</v>
      </c>
      <c r="B98" s="12" t="s">
        <v>25</v>
      </c>
      <c r="C98" s="12">
        <v>2</v>
      </c>
      <c r="D98" s="12">
        <v>2</v>
      </c>
      <c r="E98" s="12">
        <v>5</v>
      </c>
      <c r="F98" s="12" t="s">
        <v>27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H98"/>
      <c r="BN98" s="4"/>
      <c r="BO98" s="4"/>
    </row>
    <row r="99" spans="1:78" hidden="1" x14ac:dyDescent="0.25">
      <c r="A99" s="11">
        <v>44572</v>
      </c>
      <c r="B99" s="12" t="s">
        <v>25</v>
      </c>
      <c r="C99" s="12">
        <v>3</v>
      </c>
      <c r="D99" s="12">
        <v>1</v>
      </c>
      <c r="E99" s="12">
        <v>2</v>
      </c>
      <c r="F99" s="12" t="s">
        <v>26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Q99" s="12">
        <v>3</v>
      </c>
      <c r="AR99" s="12">
        <v>3</v>
      </c>
      <c r="AS99" s="12">
        <v>4</v>
      </c>
      <c r="AT99" s="12">
        <v>4</v>
      </c>
      <c r="AU99" s="12">
        <v>3</v>
      </c>
      <c r="AV99" s="12"/>
      <c r="AW99" s="12"/>
      <c r="AX99" s="12"/>
      <c r="AY99" s="12"/>
      <c r="AZ99" s="12"/>
      <c r="BA99" s="12">
        <f t="shared" si="14"/>
        <v>3.4</v>
      </c>
      <c r="BH99"/>
      <c r="BN99" s="4"/>
      <c r="BO99" s="4"/>
    </row>
    <row r="100" spans="1:78" hidden="1" x14ac:dyDescent="0.25">
      <c r="A100" s="11">
        <v>44572</v>
      </c>
      <c r="B100" s="12" t="s">
        <v>25</v>
      </c>
      <c r="C100" s="12">
        <v>3</v>
      </c>
      <c r="D100" s="12">
        <v>1</v>
      </c>
      <c r="E100" s="12">
        <v>2</v>
      </c>
      <c r="F100" s="12" t="s">
        <v>26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H100"/>
      <c r="BN100" s="4"/>
      <c r="BO100" s="4"/>
    </row>
    <row r="101" spans="1:78" hidden="1" x14ac:dyDescent="0.25">
      <c r="A101" s="11">
        <v>44572</v>
      </c>
      <c r="B101" s="12" t="s">
        <v>25</v>
      </c>
      <c r="C101" s="12">
        <v>3</v>
      </c>
      <c r="D101" s="12">
        <v>1</v>
      </c>
      <c r="E101" s="12">
        <v>2</v>
      </c>
      <c r="F101" s="12" t="s">
        <v>26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H101"/>
      <c r="BN101" s="4"/>
      <c r="BO101" s="4"/>
    </row>
    <row r="102" spans="1:78" hidden="1" x14ac:dyDescent="0.25">
      <c r="A102" s="11">
        <v>44572</v>
      </c>
      <c r="B102" s="12" t="s">
        <v>25</v>
      </c>
      <c r="C102" s="12">
        <v>4</v>
      </c>
      <c r="D102" s="12">
        <v>2</v>
      </c>
      <c r="E102" s="12">
        <v>5</v>
      </c>
      <c r="F102" s="12" t="s">
        <v>27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Q102" s="12">
        <v>3</v>
      </c>
      <c r="AR102" s="12">
        <v>3</v>
      </c>
      <c r="AS102" s="12">
        <v>4</v>
      </c>
      <c r="AT102" s="12">
        <v>4</v>
      </c>
      <c r="AU102" s="12">
        <v>3</v>
      </c>
      <c r="AV102" s="12"/>
      <c r="AW102" s="12"/>
      <c r="AX102" s="12"/>
      <c r="AY102" s="12"/>
      <c r="AZ102" s="12"/>
      <c r="BA102" s="12">
        <f t="shared" si="14"/>
        <v>3.4</v>
      </c>
      <c r="BH102"/>
      <c r="BN102" s="4"/>
      <c r="BO102" s="4"/>
    </row>
    <row r="103" spans="1:78" hidden="1" x14ac:dyDescent="0.25">
      <c r="A103" s="11">
        <v>44572</v>
      </c>
      <c r="B103" s="12" t="s">
        <v>25</v>
      </c>
      <c r="C103" s="12">
        <v>4</v>
      </c>
      <c r="D103" s="12">
        <v>2</v>
      </c>
      <c r="E103" s="12">
        <v>5</v>
      </c>
      <c r="F103" s="12" t="s">
        <v>27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H103"/>
      <c r="BN103" s="4"/>
      <c r="BO103" s="4"/>
    </row>
    <row r="104" spans="1:78" hidden="1" x14ac:dyDescent="0.25">
      <c r="A104" s="11">
        <v>44572</v>
      </c>
      <c r="B104" s="12" t="s">
        <v>25</v>
      </c>
      <c r="C104" s="12">
        <v>4</v>
      </c>
      <c r="D104" s="12">
        <v>2</v>
      </c>
      <c r="E104" s="12">
        <v>5</v>
      </c>
      <c r="F104" s="12" t="s">
        <v>27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H104"/>
      <c r="BN104" s="4"/>
      <c r="BO104" s="4"/>
    </row>
    <row r="105" spans="1:78" hidden="1" x14ac:dyDescent="0.25">
      <c r="A105" s="11">
        <v>44572</v>
      </c>
      <c r="B105" s="12" t="s">
        <v>25</v>
      </c>
      <c r="C105" s="12">
        <v>5</v>
      </c>
      <c r="D105" s="12">
        <v>1</v>
      </c>
      <c r="E105" s="12">
        <v>2</v>
      </c>
      <c r="F105" s="12" t="s">
        <v>26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Q105" s="12">
        <v>2</v>
      </c>
      <c r="AR105" s="12">
        <v>2</v>
      </c>
      <c r="AS105" s="12">
        <v>3</v>
      </c>
      <c r="AT105" s="12">
        <v>3</v>
      </c>
      <c r="AU105" s="12">
        <v>4</v>
      </c>
      <c r="AV105" s="12"/>
      <c r="AW105" s="12"/>
      <c r="AX105" s="12"/>
      <c r="AY105" s="12"/>
      <c r="AZ105" s="12"/>
      <c r="BA105" s="12">
        <f t="shared" si="14"/>
        <v>2.8</v>
      </c>
      <c r="BH105"/>
      <c r="BN105" s="4"/>
      <c r="BO105" s="4"/>
    </row>
    <row r="106" spans="1:78" hidden="1" x14ac:dyDescent="0.25">
      <c r="A106" s="11">
        <v>44572</v>
      </c>
      <c r="B106" s="12" t="s">
        <v>25</v>
      </c>
      <c r="C106" s="12">
        <v>5</v>
      </c>
      <c r="D106" s="12">
        <v>1</v>
      </c>
      <c r="E106" s="12">
        <v>2</v>
      </c>
      <c r="F106" s="12" t="s">
        <v>26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H106"/>
      <c r="BN106" s="4"/>
      <c r="BO106" s="4"/>
    </row>
    <row r="107" spans="1:78" hidden="1" x14ac:dyDescent="0.25">
      <c r="A107" s="11">
        <v>44572</v>
      </c>
      <c r="B107" s="12" t="s">
        <v>25</v>
      </c>
      <c r="C107" s="12">
        <v>5</v>
      </c>
      <c r="D107" s="12">
        <v>1</v>
      </c>
      <c r="E107" s="12">
        <v>2</v>
      </c>
      <c r="F107" s="12" t="s">
        <v>26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H107"/>
      <c r="BN107" s="4"/>
      <c r="BO107" s="4"/>
    </row>
    <row r="108" spans="1:78" hidden="1" x14ac:dyDescent="0.25">
      <c r="A108" s="11">
        <v>44572</v>
      </c>
      <c r="B108" s="12" t="s">
        <v>25</v>
      </c>
      <c r="C108" s="12">
        <v>6</v>
      </c>
      <c r="D108" s="12">
        <v>2</v>
      </c>
      <c r="E108" s="12">
        <v>5</v>
      </c>
      <c r="F108" s="12" t="s">
        <v>27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Q108" s="12">
        <v>2</v>
      </c>
      <c r="AR108" s="12">
        <v>3</v>
      </c>
      <c r="AS108" s="12">
        <v>3</v>
      </c>
      <c r="AT108" s="12">
        <v>2</v>
      </c>
      <c r="AU108" s="12">
        <v>2</v>
      </c>
      <c r="AV108" s="12"/>
      <c r="AW108" s="12"/>
      <c r="AX108" s="12"/>
      <c r="AY108" s="12"/>
      <c r="AZ108" s="12"/>
      <c r="BA108" s="12">
        <f t="shared" si="14"/>
        <v>2.4</v>
      </c>
      <c r="BH108"/>
      <c r="BN108" s="4"/>
      <c r="BO108" s="4"/>
    </row>
    <row r="109" spans="1:78" hidden="1" x14ac:dyDescent="0.25">
      <c r="A109" s="11">
        <v>44572</v>
      </c>
      <c r="B109" s="12" t="s">
        <v>25</v>
      </c>
      <c r="C109" s="12">
        <v>6</v>
      </c>
      <c r="D109" s="12">
        <v>2</v>
      </c>
      <c r="E109" s="12">
        <v>5</v>
      </c>
      <c r="F109" s="12" t="s">
        <v>27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H109"/>
      <c r="BN109" s="4"/>
      <c r="BO109" s="4"/>
    </row>
    <row r="110" spans="1:78" hidden="1" x14ac:dyDescent="0.25">
      <c r="A110" s="11">
        <v>44572</v>
      </c>
      <c r="B110" s="12" t="s">
        <v>25</v>
      </c>
      <c r="C110" s="12">
        <v>6</v>
      </c>
      <c r="D110" s="12">
        <v>2</v>
      </c>
      <c r="E110" s="12">
        <v>5</v>
      </c>
      <c r="F110" s="12" t="s">
        <v>27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H110"/>
      <c r="BN110" s="4"/>
      <c r="BO110" s="4"/>
    </row>
    <row r="111" spans="1:78" hidden="1" x14ac:dyDescent="0.25">
      <c r="A111" s="45">
        <v>44581</v>
      </c>
      <c r="B111" s="31" t="s">
        <v>24</v>
      </c>
      <c r="C111" s="32">
        <v>101</v>
      </c>
      <c r="D111" s="31">
        <f>VLOOKUP(C111,Treatments!$A$1:$E$25,3,FALSE)</f>
        <v>1</v>
      </c>
      <c r="E111" s="31">
        <f>VLOOKUP(C111,Treatments!$A$1:$E$25,4,FALSE)</f>
        <v>4</v>
      </c>
      <c r="F111" s="31" t="str">
        <f>VLOOKUP(C111,Treatments!$A$1:$E$25,5,FALSE)</f>
        <v>21D</v>
      </c>
      <c r="G111" s="31">
        <v>1</v>
      </c>
      <c r="H111" s="12"/>
      <c r="I111" s="12"/>
      <c r="J111">
        <v>12</v>
      </c>
      <c r="K111" s="12"/>
      <c r="L111" s="12"/>
      <c r="M111" s="12">
        <f>J111</f>
        <v>12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>
        <v>12</v>
      </c>
      <c r="BH111">
        <f t="shared" ref="BH111:BH174" si="15">COUNT(BB111:BG111)</f>
        <v>1</v>
      </c>
      <c r="BI111" s="4">
        <v>2</v>
      </c>
      <c r="BN111" s="4"/>
      <c r="BO111" s="4">
        <f>SUM(BI111:BN111)</f>
        <v>2</v>
      </c>
      <c r="BP111">
        <v>7</v>
      </c>
      <c r="BQ111">
        <v>5</v>
      </c>
      <c r="BZ111">
        <f>SUM(BP111:BY111)</f>
        <v>12</v>
      </c>
    </row>
    <row r="112" spans="1:78" hidden="1" x14ac:dyDescent="0.25">
      <c r="A112" s="30">
        <v>44581</v>
      </c>
      <c r="B112" s="31" t="s">
        <v>24</v>
      </c>
      <c r="C112" s="32">
        <v>101</v>
      </c>
      <c r="D112" s="31">
        <f>VLOOKUP(C112,Treatments!$A$1:$E$25,3,FALSE)</f>
        <v>1</v>
      </c>
      <c r="E112" s="31">
        <f>VLOOKUP(C112,Treatments!$A$1:$E$25,4,FALSE)</f>
        <v>4</v>
      </c>
      <c r="F112" s="31" t="str">
        <f>VLOOKUP(C112,Treatments!$A$1:$E$25,5,FALSE)</f>
        <v>21D</v>
      </c>
      <c r="G112" s="31">
        <v>2</v>
      </c>
      <c r="H112" s="12"/>
      <c r="I112" s="12"/>
      <c r="J112">
        <v>13</v>
      </c>
      <c r="K112" s="12"/>
      <c r="L112" s="12"/>
      <c r="M112" s="12">
        <f t="shared" ref="M112:M175" si="16">J112</f>
        <v>13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>
        <v>13</v>
      </c>
      <c r="BH112">
        <f t="shared" si="15"/>
        <v>1</v>
      </c>
      <c r="BI112" s="4">
        <v>2</v>
      </c>
      <c r="BN112" s="4"/>
      <c r="BO112" s="4">
        <f t="shared" ref="BO112:BO175" si="17">SUM(BI112:BN112)</f>
        <v>2</v>
      </c>
      <c r="BP112">
        <v>4</v>
      </c>
      <c r="BQ112">
        <v>8</v>
      </c>
      <c r="BZ112">
        <f t="shared" ref="BZ112:BZ175" si="18">SUM(BP112:BY112)</f>
        <v>12</v>
      </c>
    </row>
    <row r="113" spans="1:78" hidden="1" x14ac:dyDescent="0.25">
      <c r="A113" s="30">
        <v>44581</v>
      </c>
      <c r="B113" s="31" t="s">
        <v>24</v>
      </c>
      <c r="C113" s="32">
        <v>101</v>
      </c>
      <c r="D113" s="31">
        <f>VLOOKUP(C113,Treatments!$A$1:$E$25,3,FALSE)</f>
        <v>1</v>
      </c>
      <c r="E113" s="31">
        <f>VLOOKUP(C113,Treatments!$A$1:$E$25,4,FALSE)</f>
        <v>4</v>
      </c>
      <c r="F113" s="31" t="str">
        <f>VLOOKUP(C113,Treatments!$A$1:$E$25,5,FALSE)</f>
        <v>21D</v>
      </c>
      <c r="G113" s="31">
        <v>3</v>
      </c>
      <c r="H113" s="12"/>
      <c r="I113" s="12"/>
      <c r="J113">
        <v>13</v>
      </c>
      <c r="K113" s="12"/>
      <c r="L113" s="12"/>
      <c r="M113" s="12">
        <f t="shared" si="16"/>
        <v>13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>
        <v>13</v>
      </c>
      <c r="BH113">
        <f t="shared" si="15"/>
        <v>1</v>
      </c>
      <c r="BI113" s="4">
        <v>2</v>
      </c>
      <c r="BN113" s="4"/>
      <c r="BO113" s="4">
        <f t="shared" si="17"/>
        <v>2</v>
      </c>
      <c r="BP113">
        <v>6</v>
      </c>
      <c r="BQ113">
        <v>4</v>
      </c>
      <c r="BZ113">
        <f t="shared" si="18"/>
        <v>10</v>
      </c>
    </row>
    <row r="114" spans="1:78" hidden="1" x14ac:dyDescent="0.25">
      <c r="A114" s="30">
        <v>44581</v>
      </c>
      <c r="B114" s="31" t="s">
        <v>24</v>
      </c>
      <c r="C114" s="32">
        <v>101</v>
      </c>
      <c r="D114" s="31">
        <f>VLOOKUP(C114,Treatments!$A$1:$E$25,3,FALSE)</f>
        <v>1</v>
      </c>
      <c r="E114" s="31">
        <f>VLOOKUP(C114,Treatments!$A$1:$E$25,4,FALSE)</f>
        <v>4</v>
      </c>
      <c r="F114" s="31" t="str">
        <f>VLOOKUP(C114,Treatments!$A$1:$E$25,5,FALSE)</f>
        <v>21D</v>
      </c>
      <c r="G114" s="31">
        <v>4</v>
      </c>
      <c r="H114" s="12"/>
      <c r="I114" s="12"/>
      <c r="J114">
        <v>15</v>
      </c>
      <c r="K114" s="12"/>
      <c r="L114" s="12"/>
      <c r="M114" s="12">
        <f t="shared" si="16"/>
        <v>15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>
        <v>14</v>
      </c>
      <c r="BC114">
        <v>15</v>
      </c>
      <c r="BH114">
        <f t="shared" si="15"/>
        <v>2</v>
      </c>
      <c r="BI114" s="4">
        <v>2</v>
      </c>
      <c r="BJ114" s="4">
        <v>2</v>
      </c>
      <c r="BN114" s="4"/>
      <c r="BO114" s="4">
        <f t="shared" si="17"/>
        <v>4</v>
      </c>
      <c r="BP114">
        <v>9</v>
      </c>
      <c r="BQ114">
        <v>7</v>
      </c>
      <c r="BR114">
        <v>3</v>
      </c>
      <c r="BS114">
        <v>0</v>
      </c>
      <c r="BZ114">
        <f t="shared" si="18"/>
        <v>19</v>
      </c>
    </row>
    <row r="115" spans="1:78" hidden="1" x14ac:dyDescent="0.25">
      <c r="A115" s="30">
        <v>44581</v>
      </c>
      <c r="B115" s="31" t="s">
        <v>24</v>
      </c>
      <c r="C115" s="32">
        <v>101</v>
      </c>
      <c r="D115" s="31">
        <f>VLOOKUP(C115,Treatments!$A$1:$E$25,3,FALSE)</f>
        <v>1</v>
      </c>
      <c r="E115" s="31">
        <f>VLOOKUP(C115,Treatments!$A$1:$E$25,4,FALSE)</f>
        <v>4</v>
      </c>
      <c r="F115" s="31" t="str">
        <f>VLOOKUP(C115,Treatments!$A$1:$E$25,5,FALSE)</f>
        <v>21D</v>
      </c>
      <c r="G115" s="31">
        <v>5</v>
      </c>
      <c r="H115" s="12"/>
      <c r="I115" s="12"/>
      <c r="J115">
        <v>14</v>
      </c>
      <c r="K115" s="12"/>
      <c r="L115" s="12"/>
      <c r="M115" s="12">
        <f t="shared" si="16"/>
        <v>14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>
        <v>13</v>
      </c>
      <c r="BC115">
        <v>14</v>
      </c>
      <c r="BH115">
        <f t="shared" si="15"/>
        <v>2</v>
      </c>
      <c r="BI115" s="4">
        <v>2</v>
      </c>
      <c r="BJ115" s="4">
        <v>1</v>
      </c>
      <c r="BN115" s="4"/>
      <c r="BO115" s="4">
        <f t="shared" si="17"/>
        <v>3</v>
      </c>
      <c r="BP115">
        <v>5</v>
      </c>
      <c r="BQ115">
        <v>6</v>
      </c>
      <c r="BR115">
        <v>5</v>
      </c>
      <c r="BZ115">
        <f t="shared" si="18"/>
        <v>16</v>
      </c>
    </row>
    <row r="116" spans="1:78" hidden="1" x14ac:dyDescent="0.25">
      <c r="A116" s="30">
        <v>44581</v>
      </c>
      <c r="B116" s="31" t="s">
        <v>24</v>
      </c>
      <c r="C116" s="32">
        <v>101</v>
      </c>
      <c r="D116" s="31">
        <f>VLOOKUP(C116,Treatments!$A$1:$E$25,3,FALSE)</f>
        <v>1</v>
      </c>
      <c r="E116" s="31">
        <f>VLOOKUP(C116,Treatments!$A$1:$E$25,4,FALSE)</f>
        <v>4</v>
      </c>
      <c r="F116" s="31" t="str">
        <f>VLOOKUP(C116,Treatments!$A$1:$E$25,5,FALSE)</f>
        <v>21D</v>
      </c>
      <c r="G116" s="31">
        <v>6</v>
      </c>
      <c r="H116" s="12"/>
      <c r="I116" s="12"/>
      <c r="J116">
        <v>14</v>
      </c>
      <c r="K116" s="12"/>
      <c r="L116" s="12"/>
      <c r="M116" s="12">
        <f t="shared" si="16"/>
        <v>14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>
        <v>13</v>
      </c>
      <c r="BC116">
        <v>14</v>
      </c>
      <c r="BH116">
        <f t="shared" si="15"/>
        <v>2</v>
      </c>
      <c r="BI116" s="4">
        <v>2</v>
      </c>
      <c r="BJ116" s="4">
        <v>2</v>
      </c>
      <c r="BN116" s="4"/>
      <c r="BO116" s="4">
        <f t="shared" si="17"/>
        <v>4</v>
      </c>
      <c r="BP116">
        <v>7</v>
      </c>
      <c r="BQ116">
        <v>6</v>
      </c>
      <c r="BR116">
        <v>6</v>
      </c>
      <c r="BZ116">
        <f t="shared" si="18"/>
        <v>19</v>
      </c>
    </row>
    <row r="117" spans="1:78" hidden="1" x14ac:dyDescent="0.25">
      <c r="A117" s="30">
        <v>44581</v>
      </c>
      <c r="B117" s="31" t="s">
        <v>24</v>
      </c>
      <c r="C117" s="32">
        <v>101</v>
      </c>
      <c r="D117" s="31">
        <f>VLOOKUP(C117,Treatments!$A$1:$E$25,3,FALSE)</f>
        <v>1</v>
      </c>
      <c r="E117" s="31">
        <f>VLOOKUP(C117,Treatments!$A$1:$E$25,4,FALSE)</f>
        <v>4</v>
      </c>
      <c r="F117" s="31" t="str">
        <f>VLOOKUP(C117,Treatments!$A$1:$E$25,5,FALSE)</f>
        <v>21D</v>
      </c>
      <c r="G117" s="31">
        <v>7</v>
      </c>
      <c r="H117" s="12"/>
      <c r="I117" s="12"/>
      <c r="J117">
        <v>14</v>
      </c>
      <c r="K117" s="12"/>
      <c r="L117" s="12"/>
      <c r="M117" s="12">
        <f t="shared" si="16"/>
        <v>14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>
        <v>13</v>
      </c>
      <c r="BC117">
        <v>14</v>
      </c>
      <c r="BH117">
        <f t="shared" si="15"/>
        <v>2</v>
      </c>
      <c r="BI117" s="4">
        <v>1</v>
      </c>
      <c r="BJ117" s="4">
        <v>2</v>
      </c>
      <c r="BN117" s="4"/>
      <c r="BO117" s="4">
        <f t="shared" si="17"/>
        <v>3</v>
      </c>
      <c r="BP117">
        <v>9</v>
      </c>
      <c r="BQ117">
        <v>4</v>
      </c>
      <c r="BR117">
        <v>3</v>
      </c>
      <c r="BZ117">
        <f t="shared" si="18"/>
        <v>16</v>
      </c>
    </row>
    <row r="118" spans="1:78" hidden="1" x14ac:dyDescent="0.25">
      <c r="A118" s="30">
        <v>44581</v>
      </c>
      <c r="B118" s="31" t="s">
        <v>24</v>
      </c>
      <c r="C118" s="32">
        <v>101</v>
      </c>
      <c r="D118" s="31">
        <f>VLOOKUP(C118,Treatments!$A$1:$E$25,3,FALSE)</f>
        <v>1</v>
      </c>
      <c r="E118" s="31">
        <f>VLOOKUP(C118,Treatments!$A$1:$E$25,4,FALSE)</f>
        <v>4</v>
      </c>
      <c r="F118" s="31" t="str">
        <f>VLOOKUP(C118,Treatments!$A$1:$E$25,5,FALSE)</f>
        <v>21D</v>
      </c>
      <c r="G118" s="31">
        <v>8</v>
      </c>
      <c r="H118" s="12"/>
      <c r="I118" s="12"/>
      <c r="J118">
        <v>15</v>
      </c>
      <c r="K118" s="12"/>
      <c r="L118" s="12"/>
      <c r="M118" s="12">
        <f t="shared" si="16"/>
        <v>15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>
        <v>13</v>
      </c>
      <c r="BC118">
        <v>14</v>
      </c>
      <c r="BD118">
        <v>15</v>
      </c>
      <c r="BH118">
        <f t="shared" si="15"/>
        <v>3</v>
      </c>
      <c r="BI118" s="4">
        <v>2</v>
      </c>
      <c r="BJ118" s="4">
        <v>1</v>
      </c>
      <c r="BK118" s="4">
        <v>1</v>
      </c>
      <c r="BN118" s="4"/>
      <c r="BO118" s="4">
        <f t="shared" si="17"/>
        <v>4</v>
      </c>
      <c r="BP118">
        <v>11</v>
      </c>
      <c r="BQ118">
        <v>8</v>
      </c>
      <c r="BR118">
        <v>7</v>
      </c>
      <c r="BS118">
        <v>0</v>
      </c>
      <c r="BZ118">
        <f t="shared" si="18"/>
        <v>26</v>
      </c>
    </row>
    <row r="119" spans="1:78" hidden="1" x14ac:dyDescent="0.25">
      <c r="A119" s="30">
        <v>44581</v>
      </c>
      <c r="B119" s="31" t="s">
        <v>24</v>
      </c>
      <c r="C119" s="32">
        <v>101</v>
      </c>
      <c r="D119" s="31">
        <f>VLOOKUP(C119,Treatments!$A$1:$E$25,3,FALSE)</f>
        <v>1</v>
      </c>
      <c r="E119" s="31">
        <f>VLOOKUP(C119,Treatments!$A$1:$E$25,4,FALSE)</f>
        <v>4</v>
      </c>
      <c r="F119" s="31" t="str">
        <f>VLOOKUP(C119,Treatments!$A$1:$E$25,5,FALSE)</f>
        <v>21D</v>
      </c>
      <c r="G119" s="31">
        <v>9</v>
      </c>
      <c r="H119" s="12"/>
      <c r="I119" s="12"/>
      <c r="J119">
        <v>13</v>
      </c>
      <c r="K119" s="12"/>
      <c r="L119" s="12"/>
      <c r="M119" s="12">
        <f t="shared" si="16"/>
        <v>13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>
        <v>12</v>
      </c>
      <c r="BC119">
        <v>13</v>
      </c>
      <c r="BH119">
        <f t="shared" si="15"/>
        <v>2</v>
      </c>
      <c r="BI119" s="4">
        <v>1</v>
      </c>
      <c r="BJ119" s="4">
        <v>1</v>
      </c>
      <c r="BN119" s="4"/>
      <c r="BO119" s="4">
        <f t="shared" si="17"/>
        <v>2</v>
      </c>
      <c r="BP119">
        <v>9</v>
      </c>
      <c r="BQ119">
        <v>5</v>
      </c>
      <c r="BZ119">
        <f t="shared" si="18"/>
        <v>14</v>
      </c>
    </row>
    <row r="120" spans="1:78" hidden="1" x14ac:dyDescent="0.25">
      <c r="A120" s="30">
        <v>44581</v>
      </c>
      <c r="B120" s="31" t="s">
        <v>24</v>
      </c>
      <c r="C120" s="32">
        <v>101</v>
      </c>
      <c r="D120" s="31">
        <f>VLOOKUP(C120,Treatments!$A$1:$E$25,3,FALSE)</f>
        <v>1</v>
      </c>
      <c r="E120" s="31">
        <f>VLOOKUP(C120,Treatments!$A$1:$E$25,4,FALSE)</f>
        <v>4</v>
      </c>
      <c r="F120" s="31" t="str">
        <f>VLOOKUP(C120,Treatments!$A$1:$E$25,5,FALSE)</f>
        <v>21D</v>
      </c>
      <c r="G120" s="31">
        <v>10</v>
      </c>
      <c r="H120" s="12"/>
      <c r="I120" s="12"/>
      <c r="J120">
        <v>13</v>
      </c>
      <c r="K120" s="12"/>
      <c r="L120" s="12"/>
      <c r="M120" s="12">
        <f t="shared" si="16"/>
        <v>13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>
        <v>12</v>
      </c>
      <c r="BC120">
        <v>13</v>
      </c>
      <c r="BH120">
        <f t="shared" si="15"/>
        <v>2</v>
      </c>
      <c r="BI120" s="4">
        <v>2</v>
      </c>
      <c r="BJ120" s="4">
        <v>2</v>
      </c>
      <c r="BN120" s="4"/>
      <c r="BO120" s="4">
        <f t="shared" si="17"/>
        <v>4</v>
      </c>
      <c r="BP120">
        <v>5</v>
      </c>
      <c r="BQ120">
        <v>7</v>
      </c>
      <c r="BR120">
        <v>6</v>
      </c>
      <c r="BS120">
        <v>4</v>
      </c>
      <c r="BZ120">
        <f t="shared" si="18"/>
        <v>22</v>
      </c>
    </row>
    <row r="121" spans="1:78" hidden="1" x14ac:dyDescent="0.25">
      <c r="A121" s="30">
        <v>44581</v>
      </c>
      <c r="B121" s="31" t="s">
        <v>24</v>
      </c>
      <c r="C121" s="32">
        <v>102</v>
      </c>
      <c r="D121" s="31">
        <f>VLOOKUP(C121,Treatments!$A$1:$E$25,3,FALSE)</f>
        <v>1</v>
      </c>
      <c r="E121" s="31">
        <f>VLOOKUP(C121,Treatments!$A$1:$E$25,4,FALSE)</f>
        <v>5</v>
      </c>
      <c r="F121" s="31" t="str">
        <f>VLOOKUP(C121,Treatments!$A$1:$E$25,5,FALSE)</f>
        <v>MD</v>
      </c>
      <c r="G121" s="31">
        <v>1</v>
      </c>
      <c r="H121" s="12"/>
      <c r="I121" s="12"/>
      <c r="J121">
        <v>14</v>
      </c>
      <c r="K121" s="12"/>
      <c r="L121" s="12"/>
      <c r="M121" s="12">
        <f t="shared" si="16"/>
        <v>14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>
        <v>13</v>
      </c>
      <c r="BC121">
        <v>14</v>
      </c>
      <c r="BH121">
        <f t="shared" si="15"/>
        <v>2</v>
      </c>
      <c r="BI121" s="4">
        <v>2</v>
      </c>
      <c r="BJ121" s="4">
        <v>2</v>
      </c>
      <c r="BN121" s="4"/>
      <c r="BO121" s="4">
        <f t="shared" si="17"/>
        <v>4</v>
      </c>
      <c r="BP121">
        <v>0</v>
      </c>
      <c r="BQ121">
        <v>7</v>
      </c>
      <c r="BR121">
        <v>0</v>
      </c>
      <c r="BS121">
        <v>9</v>
      </c>
      <c r="BZ121">
        <f t="shared" si="18"/>
        <v>16</v>
      </c>
    </row>
    <row r="122" spans="1:78" hidden="1" x14ac:dyDescent="0.25">
      <c r="A122" s="30">
        <v>44581</v>
      </c>
      <c r="B122" s="31" t="s">
        <v>24</v>
      </c>
      <c r="C122" s="32">
        <v>102</v>
      </c>
      <c r="D122" s="31">
        <f>VLOOKUP(C122,Treatments!$A$1:$E$25,3,FALSE)</f>
        <v>1</v>
      </c>
      <c r="E122" s="31">
        <f>VLOOKUP(C122,Treatments!$A$1:$E$25,4,FALSE)</f>
        <v>5</v>
      </c>
      <c r="F122" s="31" t="str">
        <f>VLOOKUP(C122,Treatments!$A$1:$E$25,5,FALSE)</f>
        <v>MD</v>
      </c>
      <c r="G122" s="31">
        <v>2</v>
      </c>
      <c r="H122" s="12"/>
      <c r="I122" s="12"/>
      <c r="J122">
        <v>14</v>
      </c>
      <c r="K122" s="12"/>
      <c r="L122" s="12"/>
      <c r="M122" s="12">
        <f t="shared" si="16"/>
        <v>14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>
        <v>13</v>
      </c>
      <c r="BC122">
        <v>14</v>
      </c>
      <c r="BH122">
        <f t="shared" si="15"/>
        <v>2</v>
      </c>
      <c r="BI122" s="4">
        <v>2</v>
      </c>
      <c r="BJ122" s="4">
        <v>2</v>
      </c>
      <c r="BN122" s="4"/>
      <c r="BO122" s="4">
        <f t="shared" si="17"/>
        <v>4</v>
      </c>
      <c r="BP122">
        <v>10</v>
      </c>
      <c r="BQ122">
        <v>7</v>
      </c>
      <c r="BR122">
        <v>0</v>
      </c>
      <c r="BS122">
        <v>7</v>
      </c>
      <c r="BZ122">
        <f t="shared" si="18"/>
        <v>24</v>
      </c>
    </row>
    <row r="123" spans="1:78" hidden="1" x14ac:dyDescent="0.25">
      <c r="A123" s="30">
        <v>44581</v>
      </c>
      <c r="B123" s="31" t="s">
        <v>24</v>
      </c>
      <c r="C123" s="32">
        <v>102</v>
      </c>
      <c r="D123" s="31">
        <f>VLOOKUP(C123,Treatments!$A$1:$E$25,3,FALSE)</f>
        <v>1</v>
      </c>
      <c r="E123" s="31">
        <f>VLOOKUP(C123,Treatments!$A$1:$E$25,4,FALSE)</f>
        <v>5</v>
      </c>
      <c r="F123" s="31" t="str">
        <f>VLOOKUP(C123,Treatments!$A$1:$E$25,5,FALSE)</f>
        <v>MD</v>
      </c>
      <c r="G123" s="31">
        <v>3</v>
      </c>
      <c r="H123" s="12"/>
      <c r="I123" s="12"/>
      <c r="J123">
        <v>16</v>
      </c>
      <c r="K123" s="12"/>
      <c r="L123" s="12"/>
      <c r="M123" s="12">
        <f t="shared" si="16"/>
        <v>16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>
        <v>13</v>
      </c>
      <c r="BC123">
        <v>14</v>
      </c>
      <c r="BD123">
        <v>15</v>
      </c>
      <c r="BE123">
        <v>16</v>
      </c>
      <c r="BH123">
        <f t="shared" si="15"/>
        <v>4</v>
      </c>
      <c r="BI123" s="4">
        <v>2</v>
      </c>
      <c r="BJ123" s="4">
        <v>2</v>
      </c>
      <c r="BK123" s="4">
        <v>1</v>
      </c>
      <c r="BL123" s="4">
        <v>1</v>
      </c>
      <c r="BN123" s="4"/>
      <c r="BO123" s="4">
        <f t="shared" si="17"/>
        <v>6</v>
      </c>
      <c r="BP123">
        <v>5</v>
      </c>
      <c r="BQ123">
        <v>6</v>
      </c>
      <c r="BR123">
        <v>9</v>
      </c>
      <c r="BS123">
        <v>9</v>
      </c>
      <c r="BT123">
        <v>7</v>
      </c>
      <c r="BU123">
        <v>2</v>
      </c>
      <c r="BZ123">
        <f t="shared" si="18"/>
        <v>38</v>
      </c>
    </row>
    <row r="124" spans="1:78" hidden="1" x14ac:dyDescent="0.25">
      <c r="A124" s="30">
        <v>44581</v>
      </c>
      <c r="B124" s="31" t="s">
        <v>24</v>
      </c>
      <c r="C124" s="32">
        <v>102</v>
      </c>
      <c r="D124" s="31">
        <f>VLOOKUP(C124,Treatments!$A$1:$E$25,3,FALSE)</f>
        <v>1</v>
      </c>
      <c r="E124" s="31">
        <f>VLOOKUP(C124,Treatments!$A$1:$E$25,4,FALSE)</f>
        <v>5</v>
      </c>
      <c r="F124" s="31" t="str">
        <f>VLOOKUP(C124,Treatments!$A$1:$E$25,5,FALSE)</f>
        <v>MD</v>
      </c>
      <c r="G124" s="31">
        <v>4</v>
      </c>
      <c r="H124" s="12"/>
      <c r="I124" s="12"/>
      <c r="J124">
        <v>14</v>
      </c>
      <c r="K124" s="12"/>
      <c r="L124" s="12"/>
      <c r="M124" s="12">
        <f t="shared" si="16"/>
        <v>14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>
        <v>13</v>
      </c>
      <c r="BC124">
        <v>14</v>
      </c>
      <c r="BH124">
        <f t="shared" si="15"/>
        <v>2</v>
      </c>
      <c r="BI124" s="4">
        <v>2</v>
      </c>
      <c r="BJ124" s="4">
        <v>2</v>
      </c>
      <c r="BN124" s="4"/>
      <c r="BO124" s="4">
        <f t="shared" si="17"/>
        <v>4</v>
      </c>
      <c r="BP124">
        <v>8</v>
      </c>
      <c r="BQ124">
        <v>3</v>
      </c>
      <c r="BR124">
        <v>6</v>
      </c>
      <c r="BS124">
        <v>6</v>
      </c>
      <c r="BZ124">
        <f t="shared" si="18"/>
        <v>23</v>
      </c>
    </row>
    <row r="125" spans="1:78" hidden="1" x14ac:dyDescent="0.25">
      <c r="A125" s="30">
        <v>44581</v>
      </c>
      <c r="B125" s="31" t="s">
        <v>24</v>
      </c>
      <c r="C125" s="32">
        <v>102</v>
      </c>
      <c r="D125" s="31">
        <f>VLOOKUP(C125,Treatments!$A$1:$E$25,3,FALSE)</f>
        <v>1</v>
      </c>
      <c r="E125" s="31">
        <f>VLOOKUP(C125,Treatments!$A$1:$E$25,4,FALSE)</f>
        <v>5</v>
      </c>
      <c r="F125" s="31" t="str">
        <f>VLOOKUP(C125,Treatments!$A$1:$E$25,5,FALSE)</f>
        <v>MD</v>
      </c>
      <c r="G125" s="31">
        <v>5</v>
      </c>
      <c r="H125" s="12"/>
      <c r="I125" s="12"/>
      <c r="J125">
        <v>13</v>
      </c>
      <c r="K125" s="12"/>
      <c r="L125" s="12"/>
      <c r="M125" s="12">
        <f t="shared" si="16"/>
        <v>13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>
        <v>12</v>
      </c>
      <c r="BC125">
        <v>13</v>
      </c>
      <c r="BH125">
        <f t="shared" si="15"/>
        <v>2</v>
      </c>
      <c r="BI125" s="4">
        <v>2</v>
      </c>
      <c r="BJ125" s="4">
        <v>1</v>
      </c>
      <c r="BN125" s="4"/>
      <c r="BO125" s="4">
        <f t="shared" si="17"/>
        <v>3</v>
      </c>
      <c r="BP125">
        <v>3</v>
      </c>
      <c r="BQ125">
        <v>5</v>
      </c>
      <c r="BR125">
        <v>5</v>
      </c>
      <c r="BZ125">
        <f t="shared" si="18"/>
        <v>13</v>
      </c>
    </row>
    <row r="126" spans="1:78" hidden="1" x14ac:dyDescent="0.25">
      <c r="A126" s="30">
        <v>44581</v>
      </c>
      <c r="B126" s="31" t="s">
        <v>24</v>
      </c>
      <c r="C126" s="32">
        <v>102</v>
      </c>
      <c r="D126" s="31">
        <f>VLOOKUP(C126,Treatments!$A$1:$E$25,3,FALSE)</f>
        <v>1</v>
      </c>
      <c r="E126" s="31">
        <f>VLOOKUP(C126,Treatments!$A$1:$E$25,4,FALSE)</f>
        <v>5</v>
      </c>
      <c r="F126" s="31" t="str">
        <f>VLOOKUP(C126,Treatments!$A$1:$E$25,5,FALSE)</f>
        <v>MD</v>
      </c>
      <c r="G126" s="31">
        <v>6</v>
      </c>
      <c r="H126" s="12"/>
      <c r="I126" s="12"/>
      <c r="J126">
        <v>16</v>
      </c>
      <c r="K126" s="12"/>
      <c r="L126" s="12"/>
      <c r="M126" s="12">
        <f t="shared" si="16"/>
        <v>16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>
        <v>13</v>
      </c>
      <c r="BC126">
        <v>14</v>
      </c>
      <c r="BD126">
        <v>15</v>
      </c>
      <c r="BE126">
        <v>16</v>
      </c>
      <c r="BH126">
        <f t="shared" si="15"/>
        <v>4</v>
      </c>
      <c r="BI126" s="4">
        <v>2</v>
      </c>
      <c r="BJ126" s="4">
        <v>2</v>
      </c>
      <c r="BK126" s="4">
        <v>1</v>
      </c>
      <c r="BL126" s="4">
        <v>1</v>
      </c>
      <c r="BN126" s="4"/>
      <c r="BO126" s="4">
        <f t="shared" si="17"/>
        <v>6</v>
      </c>
      <c r="BP126">
        <v>0</v>
      </c>
      <c r="BQ126">
        <v>0</v>
      </c>
      <c r="BR126">
        <v>6</v>
      </c>
      <c r="BS126">
        <v>7</v>
      </c>
      <c r="BT126">
        <v>6</v>
      </c>
      <c r="BU126">
        <v>2</v>
      </c>
      <c r="BZ126">
        <f t="shared" si="18"/>
        <v>21</v>
      </c>
    </row>
    <row r="127" spans="1:78" hidden="1" x14ac:dyDescent="0.25">
      <c r="A127" s="30">
        <v>44581</v>
      </c>
      <c r="B127" s="31" t="s">
        <v>24</v>
      </c>
      <c r="C127" s="32">
        <v>102</v>
      </c>
      <c r="D127" s="31">
        <f>VLOOKUP(C127,Treatments!$A$1:$E$25,3,FALSE)</f>
        <v>1</v>
      </c>
      <c r="E127" s="31">
        <f>VLOOKUP(C127,Treatments!$A$1:$E$25,4,FALSE)</f>
        <v>5</v>
      </c>
      <c r="F127" s="31" t="str">
        <f>VLOOKUP(C127,Treatments!$A$1:$E$25,5,FALSE)</f>
        <v>MD</v>
      </c>
      <c r="G127" s="31">
        <v>7</v>
      </c>
      <c r="H127" s="12"/>
      <c r="I127" s="12"/>
      <c r="J127">
        <v>14</v>
      </c>
      <c r="K127" s="12"/>
      <c r="L127" s="12"/>
      <c r="M127" s="12">
        <f t="shared" si="16"/>
        <v>14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>
        <v>12</v>
      </c>
      <c r="BC127">
        <v>13</v>
      </c>
      <c r="BD127">
        <v>14</v>
      </c>
      <c r="BH127">
        <f t="shared" si="15"/>
        <v>3</v>
      </c>
      <c r="BI127" s="4">
        <v>1</v>
      </c>
      <c r="BJ127" s="4">
        <v>2</v>
      </c>
      <c r="BK127" s="4">
        <v>1</v>
      </c>
      <c r="BN127" s="4"/>
      <c r="BO127" s="4">
        <f t="shared" si="17"/>
        <v>4</v>
      </c>
      <c r="BP127">
        <v>4</v>
      </c>
      <c r="BQ127">
        <v>6</v>
      </c>
      <c r="BR127">
        <v>8</v>
      </c>
      <c r="BS127">
        <v>7</v>
      </c>
      <c r="BZ127">
        <f t="shared" si="18"/>
        <v>25</v>
      </c>
    </row>
    <row r="128" spans="1:78" hidden="1" x14ac:dyDescent="0.25">
      <c r="A128" s="30">
        <v>44581</v>
      </c>
      <c r="B128" s="31" t="s">
        <v>24</v>
      </c>
      <c r="C128" s="32">
        <v>102</v>
      </c>
      <c r="D128" s="31">
        <f>VLOOKUP(C128,Treatments!$A$1:$E$25,3,FALSE)</f>
        <v>1</v>
      </c>
      <c r="E128" s="31">
        <f>VLOOKUP(C128,Treatments!$A$1:$E$25,4,FALSE)</f>
        <v>5</v>
      </c>
      <c r="F128" s="31" t="str">
        <f>VLOOKUP(C128,Treatments!$A$1:$E$25,5,FALSE)</f>
        <v>MD</v>
      </c>
      <c r="G128" s="31">
        <v>8</v>
      </c>
      <c r="H128" s="12"/>
      <c r="I128" s="12"/>
      <c r="J128">
        <v>15</v>
      </c>
      <c r="K128" s="12"/>
      <c r="L128" s="12"/>
      <c r="M128" s="12">
        <f t="shared" si="16"/>
        <v>15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>
        <v>12</v>
      </c>
      <c r="BC128">
        <v>13</v>
      </c>
      <c r="BD128">
        <v>14</v>
      </c>
      <c r="BE128">
        <v>15</v>
      </c>
      <c r="BH128">
        <f t="shared" si="15"/>
        <v>4</v>
      </c>
      <c r="BI128" s="4">
        <v>2</v>
      </c>
      <c r="BJ128" s="4">
        <v>2</v>
      </c>
      <c r="BK128" s="4">
        <v>1</v>
      </c>
      <c r="BL128" s="4">
        <v>1</v>
      </c>
      <c r="BN128" s="4"/>
      <c r="BO128" s="4">
        <f t="shared" si="17"/>
        <v>6</v>
      </c>
      <c r="BP128">
        <v>7</v>
      </c>
      <c r="BQ128">
        <v>7</v>
      </c>
      <c r="BR128">
        <v>6</v>
      </c>
      <c r="BS128">
        <v>7</v>
      </c>
      <c r="BT128">
        <v>5</v>
      </c>
      <c r="BZ128">
        <f t="shared" si="18"/>
        <v>32</v>
      </c>
    </row>
    <row r="129" spans="1:78" hidden="1" x14ac:dyDescent="0.25">
      <c r="A129" s="30">
        <v>44581</v>
      </c>
      <c r="B129" s="31" t="s">
        <v>24</v>
      </c>
      <c r="C129" s="32">
        <v>102</v>
      </c>
      <c r="D129" s="31">
        <f>VLOOKUP(C129,Treatments!$A$1:$E$25,3,FALSE)</f>
        <v>1</v>
      </c>
      <c r="E129" s="31">
        <f>VLOOKUP(C129,Treatments!$A$1:$E$25,4,FALSE)</f>
        <v>5</v>
      </c>
      <c r="F129" s="31" t="str">
        <f>VLOOKUP(C129,Treatments!$A$1:$E$25,5,FALSE)</f>
        <v>MD</v>
      </c>
      <c r="G129" s="31">
        <v>9</v>
      </c>
      <c r="H129" s="12"/>
      <c r="I129" s="12"/>
      <c r="J129">
        <v>15</v>
      </c>
      <c r="K129" s="12"/>
      <c r="L129" s="12"/>
      <c r="M129" s="12">
        <f t="shared" si="16"/>
        <v>15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>
        <v>12</v>
      </c>
      <c r="BC129">
        <v>13</v>
      </c>
      <c r="BD129">
        <v>14</v>
      </c>
      <c r="BH129">
        <f t="shared" si="15"/>
        <v>3</v>
      </c>
      <c r="BI129" s="4">
        <v>2</v>
      </c>
      <c r="BJ129" s="4">
        <v>2</v>
      </c>
      <c r="BK129" s="4">
        <v>2</v>
      </c>
      <c r="BN129" s="4"/>
      <c r="BO129" s="4">
        <f t="shared" si="17"/>
        <v>6</v>
      </c>
      <c r="BP129">
        <v>6</v>
      </c>
      <c r="BQ129">
        <v>5</v>
      </c>
      <c r="BR129">
        <v>8</v>
      </c>
      <c r="BS129">
        <v>7</v>
      </c>
      <c r="BT129">
        <v>7</v>
      </c>
      <c r="BU129">
        <v>6</v>
      </c>
      <c r="BZ129">
        <f t="shared" si="18"/>
        <v>39</v>
      </c>
    </row>
    <row r="130" spans="1:78" hidden="1" x14ac:dyDescent="0.25">
      <c r="A130" s="30">
        <v>44581</v>
      </c>
      <c r="B130" s="31" t="s">
        <v>24</v>
      </c>
      <c r="C130" s="32">
        <v>102</v>
      </c>
      <c r="D130" s="31">
        <f>VLOOKUP(C130,Treatments!$A$1:$E$25,3,FALSE)</f>
        <v>1</v>
      </c>
      <c r="E130" s="31">
        <f>VLOOKUP(C130,Treatments!$A$1:$E$25,4,FALSE)</f>
        <v>5</v>
      </c>
      <c r="F130" s="31" t="str">
        <f>VLOOKUP(C130,Treatments!$A$1:$E$25,5,FALSE)</f>
        <v>MD</v>
      </c>
      <c r="G130" s="31">
        <v>10</v>
      </c>
      <c r="H130" s="12"/>
      <c r="I130" s="12"/>
      <c r="J130">
        <v>16</v>
      </c>
      <c r="K130" s="12"/>
      <c r="L130" s="12"/>
      <c r="M130" s="12">
        <f t="shared" si="16"/>
        <v>16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>
        <v>13</v>
      </c>
      <c r="BC130">
        <v>14</v>
      </c>
      <c r="BD130">
        <v>15</v>
      </c>
      <c r="BE130">
        <v>16</v>
      </c>
      <c r="BH130">
        <f t="shared" si="15"/>
        <v>4</v>
      </c>
      <c r="BI130" s="4">
        <v>1</v>
      </c>
      <c r="BJ130" s="4">
        <v>2</v>
      </c>
      <c r="BK130" s="4">
        <v>1</v>
      </c>
      <c r="BL130" s="4">
        <v>1</v>
      </c>
      <c r="BN130" s="4"/>
      <c r="BO130" s="4">
        <f t="shared" si="17"/>
        <v>5</v>
      </c>
      <c r="BP130">
        <v>2</v>
      </c>
      <c r="BQ130">
        <v>4</v>
      </c>
      <c r="BR130">
        <v>7</v>
      </c>
      <c r="BS130">
        <v>5</v>
      </c>
      <c r="BT130">
        <v>7</v>
      </c>
      <c r="BZ130">
        <f t="shared" si="18"/>
        <v>25</v>
      </c>
    </row>
    <row r="131" spans="1:78" x14ac:dyDescent="0.25">
      <c r="A131" s="30">
        <v>44581</v>
      </c>
      <c r="B131" s="31" t="s">
        <v>24</v>
      </c>
      <c r="C131" s="32">
        <v>104</v>
      </c>
      <c r="D131" s="31">
        <f>VLOOKUP(C131,Treatments!$A$1:$E$25,3,FALSE)</f>
        <v>1</v>
      </c>
      <c r="E131" s="31">
        <f>VLOOKUP(C131,Treatments!$A$1:$E$25,4,FALSE)</f>
        <v>6</v>
      </c>
      <c r="F131" s="31" t="str">
        <f>VLOOKUP(C131,Treatments!$A$1:$E$25,5,FALSE)</f>
        <v>LD</v>
      </c>
      <c r="G131" s="31">
        <v>1</v>
      </c>
      <c r="H131" s="12"/>
      <c r="I131" s="12"/>
      <c r="J131">
        <v>13</v>
      </c>
      <c r="K131" s="12"/>
      <c r="L131" s="12"/>
      <c r="M131" s="12">
        <f t="shared" si="16"/>
        <v>13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>
        <v>11</v>
      </c>
      <c r="BC131">
        <v>12</v>
      </c>
      <c r="BH131">
        <f t="shared" si="15"/>
        <v>2</v>
      </c>
      <c r="BI131" s="4">
        <v>2</v>
      </c>
      <c r="BJ131" s="4">
        <v>1</v>
      </c>
      <c r="BN131" s="4"/>
      <c r="BO131" s="4">
        <f t="shared" si="17"/>
        <v>3</v>
      </c>
      <c r="BP131">
        <v>7</v>
      </c>
      <c r="BQ131">
        <v>8</v>
      </c>
      <c r="BR131">
        <v>7</v>
      </c>
      <c r="BZ131">
        <f t="shared" si="18"/>
        <v>22</v>
      </c>
    </row>
    <row r="132" spans="1:78" x14ac:dyDescent="0.25">
      <c r="A132" s="30">
        <v>44581</v>
      </c>
      <c r="B132" s="31" t="s">
        <v>24</v>
      </c>
      <c r="C132" s="32">
        <v>104</v>
      </c>
      <c r="D132" s="31">
        <f>VLOOKUP(C132,Treatments!$A$1:$E$25,3,FALSE)</f>
        <v>1</v>
      </c>
      <c r="E132" s="31">
        <f>VLOOKUP(C132,Treatments!$A$1:$E$25,4,FALSE)</f>
        <v>6</v>
      </c>
      <c r="F132" s="31" t="str">
        <f>VLOOKUP(C132,Treatments!$A$1:$E$25,5,FALSE)</f>
        <v>LD</v>
      </c>
      <c r="G132" s="31">
        <v>2</v>
      </c>
      <c r="H132" s="12"/>
      <c r="I132" s="12"/>
      <c r="J132">
        <v>16</v>
      </c>
      <c r="K132" s="12"/>
      <c r="L132" s="12"/>
      <c r="M132" s="12">
        <f t="shared" si="16"/>
        <v>16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>
        <v>13</v>
      </c>
      <c r="BC132">
        <v>14</v>
      </c>
      <c r="BD132">
        <v>15</v>
      </c>
      <c r="BH132">
        <f t="shared" si="15"/>
        <v>3</v>
      </c>
      <c r="BI132" s="4">
        <v>2</v>
      </c>
      <c r="BJ132" s="4">
        <v>1</v>
      </c>
      <c r="BK132" s="4">
        <v>1</v>
      </c>
      <c r="BN132" s="4"/>
      <c r="BO132" s="4">
        <f t="shared" si="17"/>
        <v>4</v>
      </c>
      <c r="BP132">
        <v>5</v>
      </c>
      <c r="BQ132">
        <v>7</v>
      </c>
      <c r="BR132">
        <v>9</v>
      </c>
      <c r="BS132">
        <v>4</v>
      </c>
      <c r="BZ132">
        <f t="shared" si="18"/>
        <v>25</v>
      </c>
    </row>
    <row r="133" spans="1:78" x14ac:dyDescent="0.25">
      <c r="A133" s="30">
        <v>44581</v>
      </c>
      <c r="B133" s="31" t="s">
        <v>24</v>
      </c>
      <c r="C133" s="32">
        <v>104</v>
      </c>
      <c r="D133" s="31">
        <f>VLOOKUP(C133,Treatments!$A$1:$E$25,3,FALSE)</f>
        <v>1</v>
      </c>
      <c r="E133" s="31">
        <f>VLOOKUP(C133,Treatments!$A$1:$E$25,4,FALSE)</f>
        <v>6</v>
      </c>
      <c r="F133" s="31" t="str">
        <f>VLOOKUP(C133,Treatments!$A$1:$E$25,5,FALSE)</f>
        <v>LD</v>
      </c>
      <c r="G133" s="31">
        <v>3</v>
      </c>
      <c r="H133" s="12"/>
      <c r="I133" s="12"/>
      <c r="J133">
        <v>16</v>
      </c>
      <c r="K133" s="12"/>
      <c r="L133" s="12"/>
      <c r="M133" s="12">
        <f t="shared" si="16"/>
        <v>16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>
        <v>14</v>
      </c>
      <c r="BC133">
        <v>15</v>
      </c>
      <c r="BH133">
        <f t="shared" si="15"/>
        <v>2</v>
      </c>
      <c r="BI133" s="4">
        <v>2</v>
      </c>
      <c r="BJ133" s="4">
        <v>1</v>
      </c>
      <c r="BN133" s="4"/>
      <c r="BO133" s="4">
        <f t="shared" si="17"/>
        <v>3</v>
      </c>
      <c r="BP133">
        <v>7</v>
      </c>
      <c r="BQ133">
        <v>6</v>
      </c>
      <c r="BR133">
        <v>7</v>
      </c>
      <c r="BZ133">
        <f t="shared" si="18"/>
        <v>20</v>
      </c>
    </row>
    <row r="134" spans="1:78" x14ac:dyDescent="0.25">
      <c r="A134" s="30">
        <v>44581</v>
      </c>
      <c r="B134" s="31" t="s">
        <v>24</v>
      </c>
      <c r="C134" s="32">
        <v>104</v>
      </c>
      <c r="D134" s="31">
        <f>VLOOKUP(C134,Treatments!$A$1:$E$25,3,FALSE)</f>
        <v>1</v>
      </c>
      <c r="E134" s="31">
        <f>VLOOKUP(C134,Treatments!$A$1:$E$25,4,FALSE)</f>
        <v>6</v>
      </c>
      <c r="F134" s="31" t="str">
        <f>VLOOKUP(C134,Treatments!$A$1:$E$25,5,FALSE)</f>
        <v>LD</v>
      </c>
      <c r="G134" s="31">
        <v>4</v>
      </c>
      <c r="H134" s="12"/>
      <c r="I134" s="12"/>
      <c r="J134">
        <v>14</v>
      </c>
      <c r="K134" s="12"/>
      <c r="L134" s="12"/>
      <c r="M134" s="12">
        <f t="shared" si="16"/>
        <v>14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>
        <v>13</v>
      </c>
      <c r="BC134">
        <v>14</v>
      </c>
      <c r="BH134">
        <f t="shared" si="15"/>
        <v>2</v>
      </c>
      <c r="BI134" s="4">
        <v>2</v>
      </c>
      <c r="BJ134" s="4">
        <v>1</v>
      </c>
      <c r="BN134" s="4"/>
      <c r="BO134" s="4">
        <f t="shared" si="17"/>
        <v>3</v>
      </c>
      <c r="BP134">
        <v>6</v>
      </c>
      <c r="BQ134">
        <v>5</v>
      </c>
      <c r="BR134">
        <v>7</v>
      </c>
      <c r="BZ134">
        <f t="shared" si="18"/>
        <v>18</v>
      </c>
    </row>
    <row r="135" spans="1:78" x14ac:dyDescent="0.25">
      <c r="A135" s="30">
        <v>44581</v>
      </c>
      <c r="B135" s="31" t="s">
        <v>24</v>
      </c>
      <c r="C135" s="32">
        <v>104</v>
      </c>
      <c r="D135" s="31">
        <f>VLOOKUP(C135,Treatments!$A$1:$E$25,3,FALSE)</f>
        <v>1</v>
      </c>
      <c r="E135" s="31">
        <f>VLOOKUP(C135,Treatments!$A$1:$E$25,4,FALSE)</f>
        <v>6</v>
      </c>
      <c r="F135" s="31" t="str">
        <f>VLOOKUP(C135,Treatments!$A$1:$E$25,5,FALSE)</f>
        <v>LD</v>
      </c>
      <c r="G135" s="31">
        <v>5</v>
      </c>
      <c r="H135" s="12"/>
      <c r="I135" s="12"/>
      <c r="J135">
        <v>16</v>
      </c>
      <c r="K135" s="12"/>
      <c r="L135" s="12"/>
      <c r="M135" s="12">
        <f t="shared" si="16"/>
        <v>16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>
        <v>14</v>
      </c>
      <c r="BC135">
        <v>15</v>
      </c>
      <c r="BH135">
        <f t="shared" si="15"/>
        <v>2</v>
      </c>
      <c r="BI135" s="4">
        <v>2</v>
      </c>
      <c r="BJ135" s="4">
        <v>2</v>
      </c>
      <c r="BN135" s="4"/>
      <c r="BO135" s="4">
        <f t="shared" si="17"/>
        <v>4</v>
      </c>
      <c r="BP135">
        <v>7</v>
      </c>
      <c r="BQ135">
        <v>5</v>
      </c>
      <c r="BR135">
        <v>8</v>
      </c>
      <c r="BS135">
        <v>4</v>
      </c>
      <c r="BZ135">
        <f t="shared" si="18"/>
        <v>24</v>
      </c>
    </row>
    <row r="136" spans="1:78" x14ac:dyDescent="0.25">
      <c r="A136" s="30">
        <v>44581</v>
      </c>
      <c r="B136" s="31" t="s">
        <v>24</v>
      </c>
      <c r="C136" s="32">
        <v>104</v>
      </c>
      <c r="D136" s="31">
        <f>VLOOKUP(C136,Treatments!$A$1:$E$25,3,FALSE)</f>
        <v>1</v>
      </c>
      <c r="E136" s="31">
        <f>VLOOKUP(C136,Treatments!$A$1:$E$25,4,FALSE)</f>
        <v>6</v>
      </c>
      <c r="F136" s="31" t="str">
        <f>VLOOKUP(C136,Treatments!$A$1:$E$25,5,FALSE)</f>
        <v>LD</v>
      </c>
      <c r="G136" s="31">
        <v>6</v>
      </c>
      <c r="H136" s="12"/>
      <c r="I136" s="12"/>
      <c r="J136">
        <v>17</v>
      </c>
      <c r="K136" s="12"/>
      <c r="L136" s="12"/>
      <c r="M136" s="12">
        <f t="shared" si="16"/>
        <v>17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>
        <v>14</v>
      </c>
      <c r="BC136">
        <v>15</v>
      </c>
      <c r="BD136">
        <v>16</v>
      </c>
      <c r="BE136">
        <v>17</v>
      </c>
      <c r="BH136">
        <f t="shared" si="15"/>
        <v>4</v>
      </c>
      <c r="BI136" s="4">
        <v>2</v>
      </c>
      <c r="BJ136" s="4">
        <v>2</v>
      </c>
      <c r="BK136" s="4">
        <v>2</v>
      </c>
      <c r="BL136" s="4">
        <v>1</v>
      </c>
      <c r="BN136" s="4"/>
      <c r="BO136" s="4">
        <f t="shared" si="17"/>
        <v>7</v>
      </c>
      <c r="BP136">
        <v>8</v>
      </c>
      <c r="BQ136">
        <v>2</v>
      </c>
      <c r="BR136">
        <v>9</v>
      </c>
      <c r="BS136">
        <v>6</v>
      </c>
      <c r="BT136">
        <v>7</v>
      </c>
      <c r="BU136">
        <v>9</v>
      </c>
      <c r="BV136">
        <v>8</v>
      </c>
      <c r="BZ136">
        <f t="shared" si="18"/>
        <v>49</v>
      </c>
    </row>
    <row r="137" spans="1:78" x14ac:dyDescent="0.25">
      <c r="A137" s="30">
        <v>44581</v>
      </c>
      <c r="B137" s="31" t="s">
        <v>24</v>
      </c>
      <c r="C137" s="32">
        <v>104</v>
      </c>
      <c r="D137" s="31">
        <f>VLOOKUP(C137,Treatments!$A$1:$E$25,3,FALSE)</f>
        <v>1</v>
      </c>
      <c r="E137" s="31">
        <f>VLOOKUP(C137,Treatments!$A$1:$E$25,4,FALSE)</f>
        <v>6</v>
      </c>
      <c r="F137" s="31" t="str">
        <f>VLOOKUP(C137,Treatments!$A$1:$E$25,5,FALSE)</f>
        <v>LD</v>
      </c>
      <c r="G137" s="31">
        <v>7</v>
      </c>
      <c r="H137" s="12"/>
      <c r="I137" s="12"/>
      <c r="J137">
        <v>15</v>
      </c>
      <c r="K137" s="12"/>
      <c r="L137" s="12"/>
      <c r="M137" s="12">
        <f t="shared" si="16"/>
        <v>15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>
        <v>13</v>
      </c>
      <c r="BC137">
        <v>14</v>
      </c>
      <c r="BH137">
        <f t="shared" si="15"/>
        <v>2</v>
      </c>
      <c r="BI137" s="4">
        <v>2</v>
      </c>
      <c r="BJ137" s="4">
        <v>1</v>
      </c>
      <c r="BN137" s="4"/>
      <c r="BO137" s="4">
        <f t="shared" si="17"/>
        <v>3</v>
      </c>
      <c r="BP137">
        <v>4</v>
      </c>
      <c r="BQ137">
        <v>5</v>
      </c>
      <c r="BR137">
        <v>5</v>
      </c>
      <c r="BZ137">
        <f t="shared" si="18"/>
        <v>14</v>
      </c>
    </row>
    <row r="138" spans="1:78" x14ac:dyDescent="0.25">
      <c r="A138" s="30">
        <v>44581</v>
      </c>
      <c r="B138" s="31" t="s">
        <v>24</v>
      </c>
      <c r="C138" s="32">
        <v>104</v>
      </c>
      <c r="D138" s="31">
        <f>VLOOKUP(C138,Treatments!$A$1:$E$25,3,FALSE)</f>
        <v>1</v>
      </c>
      <c r="E138" s="31">
        <f>VLOOKUP(C138,Treatments!$A$1:$E$25,4,FALSE)</f>
        <v>6</v>
      </c>
      <c r="F138" s="31" t="str">
        <f>VLOOKUP(C138,Treatments!$A$1:$E$25,5,FALSE)</f>
        <v>LD</v>
      </c>
      <c r="G138" s="31">
        <v>8</v>
      </c>
      <c r="H138" s="12"/>
      <c r="I138" s="12"/>
      <c r="J138">
        <v>17</v>
      </c>
      <c r="K138" s="12"/>
      <c r="L138" s="12"/>
      <c r="M138" s="12">
        <f t="shared" si="16"/>
        <v>17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>
        <v>14</v>
      </c>
      <c r="BC138">
        <v>15</v>
      </c>
      <c r="BD138">
        <v>16</v>
      </c>
      <c r="BH138">
        <f t="shared" si="15"/>
        <v>3</v>
      </c>
      <c r="BI138" s="4">
        <v>2</v>
      </c>
      <c r="BJ138" s="4">
        <v>2</v>
      </c>
      <c r="BK138" s="4">
        <v>1</v>
      </c>
      <c r="BN138" s="4"/>
      <c r="BO138" s="4">
        <f t="shared" si="17"/>
        <v>5</v>
      </c>
      <c r="BP138">
        <v>5</v>
      </c>
      <c r="BQ138">
        <v>4</v>
      </c>
      <c r="BR138">
        <v>9</v>
      </c>
      <c r="BS138">
        <v>9</v>
      </c>
      <c r="BT138">
        <v>8</v>
      </c>
      <c r="BZ138">
        <f t="shared" si="18"/>
        <v>35</v>
      </c>
    </row>
    <row r="139" spans="1:78" x14ac:dyDescent="0.25">
      <c r="A139" s="30">
        <v>44581</v>
      </c>
      <c r="B139" s="31" t="s">
        <v>24</v>
      </c>
      <c r="C139" s="32">
        <v>104</v>
      </c>
      <c r="D139" s="31">
        <f>VLOOKUP(C139,Treatments!$A$1:$E$25,3,FALSE)</f>
        <v>1</v>
      </c>
      <c r="E139" s="31">
        <f>VLOOKUP(C139,Treatments!$A$1:$E$25,4,FALSE)</f>
        <v>6</v>
      </c>
      <c r="F139" s="31" t="str">
        <f>VLOOKUP(C139,Treatments!$A$1:$E$25,5,FALSE)</f>
        <v>LD</v>
      </c>
      <c r="G139" s="31">
        <v>9</v>
      </c>
      <c r="H139" s="12"/>
      <c r="I139" s="12"/>
      <c r="J139">
        <v>15</v>
      </c>
      <c r="K139" s="12"/>
      <c r="L139" s="12"/>
      <c r="M139" s="12">
        <f t="shared" si="16"/>
        <v>15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>
        <v>14</v>
      </c>
      <c r="BC139">
        <v>15</v>
      </c>
      <c r="BH139">
        <f t="shared" si="15"/>
        <v>2</v>
      </c>
      <c r="BI139" s="4">
        <v>2</v>
      </c>
      <c r="BJ139" s="4">
        <v>1</v>
      </c>
      <c r="BN139" s="4"/>
      <c r="BO139" s="4">
        <f t="shared" si="17"/>
        <v>3</v>
      </c>
      <c r="BP139">
        <v>6</v>
      </c>
      <c r="BQ139">
        <v>6</v>
      </c>
      <c r="BR139">
        <v>7</v>
      </c>
      <c r="BZ139">
        <f t="shared" si="18"/>
        <v>19</v>
      </c>
    </row>
    <row r="140" spans="1:78" x14ac:dyDescent="0.25">
      <c r="A140" s="30">
        <v>44581</v>
      </c>
      <c r="B140" s="31" t="s">
        <v>24</v>
      </c>
      <c r="C140" s="32">
        <v>104</v>
      </c>
      <c r="D140" s="31">
        <f>VLOOKUP(C140,Treatments!$A$1:$E$25,3,FALSE)</f>
        <v>1</v>
      </c>
      <c r="E140" s="31">
        <f>VLOOKUP(C140,Treatments!$A$1:$E$25,4,FALSE)</f>
        <v>6</v>
      </c>
      <c r="F140" s="31" t="str">
        <f>VLOOKUP(C140,Treatments!$A$1:$E$25,5,FALSE)</f>
        <v>LD</v>
      </c>
      <c r="G140" s="31">
        <v>10</v>
      </c>
      <c r="H140" s="12"/>
      <c r="I140" s="12"/>
      <c r="J140">
        <v>16</v>
      </c>
      <c r="K140" s="12"/>
      <c r="L140" s="12"/>
      <c r="M140" s="12">
        <f t="shared" si="16"/>
        <v>16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>
        <v>13</v>
      </c>
      <c r="BC140">
        <v>14</v>
      </c>
      <c r="BD140">
        <v>15</v>
      </c>
      <c r="BH140">
        <f t="shared" si="15"/>
        <v>3</v>
      </c>
      <c r="BI140" s="4">
        <v>2</v>
      </c>
      <c r="BJ140" s="4">
        <v>2</v>
      </c>
      <c r="BK140" s="4">
        <v>1</v>
      </c>
      <c r="BN140" s="4"/>
      <c r="BO140" s="4">
        <f t="shared" si="17"/>
        <v>5</v>
      </c>
      <c r="BP140">
        <v>6</v>
      </c>
      <c r="BQ140">
        <v>0</v>
      </c>
      <c r="BR140">
        <v>6</v>
      </c>
      <c r="BS140">
        <v>7</v>
      </c>
      <c r="BT140">
        <v>5</v>
      </c>
      <c r="BZ140">
        <f t="shared" si="18"/>
        <v>24</v>
      </c>
    </row>
    <row r="141" spans="1:78" hidden="1" x14ac:dyDescent="0.25">
      <c r="A141" s="30">
        <v>44581</v>
      </c>
      <c r="B141" s="31" t="s">
        <v>24</v>
      </c>
      <c r="C141" s="32">
        <v>106</v>
      </c>
      <c r="D141" s="31">
        <f>VLOOKUP(C141,Treatments!$A$1:$E$25,3,FALSE)</f>
        <v>1</v>
      </c>
      <c r="E141" s="31">
        <f>VLOOKUP(C141,Treatments!$A$1:$E$25,4,FALSE)</f>
        <v>3</v>
      </c>
      <c r="F141" s="31" t="str">
        <f>VLOOKUP(C141,Treatments!$A$1:$E$25,5,FALSE)</f>
        <v>14D</v>
      </c>
      <c r="G141" s="31">
        <v>1</v>
      </c>
      <c r="H141" s="12"/>
      <c r="I141" s="12"/>
      <c r="J141">
        <v>14</v>
      </c>
      <c r="K141" s="12"/>
      <c r="L141" s="12"/>
      <c r="M141" s="12">
        <f t="shared" si="16"/>
        <v>14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>
        <v>13</v>
      </c>
      <c r="BC141">
        <v>14</v>
      </c>
      <c r="BH141">
        <f t="shared" si="15"/>
        <v>2</v>
      </c>
      <c r="BI141" s="4">
        <v>2</v>
      </c>
      <c r="BJ141" s="4">
        <v>1</v>
      </c>
      <c r="BN141" s="4"/>
      <c r="BO141" s="4">
        <f t="shared" si="17"/>
        <v>3</v>
      </c>
      <c r="BP141">
        <v>7</v>
      </c>
      <c r="BQ141">
        <v>8</v>
      </c>
      <c r="BR141">
        <v>6</v>
      </c>
      <c r="BZ141">
        <f t="shared" si="18"/>
        <v>21</v>
      </c>
    </row>
    <row r="142" spans="1:78" hidden="1" x14ac:dyDescent="0.25">
      <c r="A142" s="30">
        <v>44581</v>
      </c>
      <c r="B142" s="31" t="s">
        <v>24</v>
      </c>
      <c r="C142" s="32">
        <v>106</v>
      </c>
      <c r="D142" s="31">
        <f>VLOOKUP(C142,Treatments!$A$1:$E$25,3,FALSE)</f>
        <v>1</v>
      </c>
      <c r="E142" s="31">
        <f>VLOOKUP(C142,Treatments!$A$1:$E$25,4,FALSE)</f>
        <v>3</v>
      </c>
      <c r="F142" s="31" t="str">
        <f>VLOOKUP(C142,Treatments!$A$1:$E$25,5,FALSE)</f>
        <v>14D</v>
      </c>
      <c r="G142" s="31">
        <v>2</v>
      </c>
      <c r="H142" s="12"/>
      <c r="I142" s="12"/>
      <c r="J142">
        <v>14</v>
      </c>
      <c r="K142" s="12"/>
      <c r="L142" s="12"/>
      <c r="M142" s="12">
        <f t="shared" si="16"/>
        <v>14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>
        <v>13</v>
      </c>
      <c r="BC142">
        <v>14</v>
      </c>
      <c r="BH142">
        <f t="shared" si="15"/>
        <v>2</v>
      </c>
      <c r="BI142" s="4">
        <v>2</v>
      </c>
      <c r="BJ142" s="4">
        <v>1</v>
      </c>
      <c r="BN142" s="4"/>
      <c r="BO142" s="4">
        <f t="shared" si="17"/>
        <v>3</v>
      </c>
      <c r="BP142">
        <v>7</v>
      </c>
      <c r="BQ142">
        <v>8</v>
      </c>
      <c r="BR142">
        <v>6</v>
      </c>
      <c r="BZ142">
        <f t="shared" si="18"/>
        <v>21</v>
      </c>
    </row>
    <row r="143" spans="1:78" hidden="1" x14ac:dyDescent="0.25">
      <c r="A143" s="30">
        <v>44581</v>
      </c>
      <c r="B143" s="31" t="s">
        <v>24</v>
      </c>
      <c r="C143" s="32">
        <v>106</v>
      </c>
      <c r="D143" s="31">
        <f>VLOOKUP(C143,Treatments!$A$1:$E$25,3,FALSE)</f>
        <v>1</v>
      </c>
      <c r="E143" s="31">
        <f>VLOOKUP(C143,Treatments!$A$1:$E$25,4,FALSE)</f>
        <v>3</v>
      </c>
      <c r="F143" s="31" t="str">
        <f>VLOOKUP(C143,Treatments!$A$1:$E$25,5,FALSE)</f>
        <v>14D</v>
      </c>
      <c r="G143" s="31">
        <v>3</v>
      </c>
      <c r="H143" s="12"/>
      <c r="I143" s="12"/>
      <c r="J143">
        <v>14</v>
      </c>
      <c r="K143" s="12"/>
      <c r="L143" s="12"/>
      <c r="M143" s="12">
        <f t="shared" si="16"/>
        <v>14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>
        <v>13</v>
      </c>
      <c r="BC143">
        <v>14</v>
      </c>
      <c r="BH143">
        <f t="shared" si="15"/>
        <v>2</v>
      </c>
      <c r="BI143" s="4">
        <v>2</v>
      </c>
      <c r="BJ143" s="4">
        <v>1</v>
      </c>
      <c r="BN143" s="4"/>
      <c r="BO143" s="4">
        <f t="shared" si="17"/>
        <v>3</v>
      </c>
      <c r="BP143">
        <v>8</v>
      </c>
      <c r="BQ143">
        <v>7</v>
      </c>
      <c r="BR143">
        <v>8</v>
      </c>
      <c r="BZ143">
        <f t="shared" si="18"/>
        <v>23</v>
      </c>
    </row>
    <row r="144" spans="1:78" hidden="1" x14ac:dyDescent="0.25">
      <c r="A144" s="30">
        <v>44581</v>
      </c>
      <c r="B144" s="31" t="s">
        <v>24</v>
      </c>
      <c r="C144" s="32">
        <v>106</v>
      </c>
      <c r="D144" s="31">
        <f>VLOOKUP(C144,Treatments!$A$1:$E$25,3,FALSE)</f>
        <v>1</v>
      </c>
      <c r="E144" s="31">
        <f>VLOOKUP(C144,Treatments!$A$1:$E$25,4,FALSE)</f>
        <v>3</v>
      </c>
      <c r="F144" s="31" t="str">
        <f>VLOOKUP(C144,Treatments!$A$1:$E$25,5,FALSE)</f>
        <v>14D</v>
      </c>
      <c r="G144" s="31">
        <v>4</v>
      </c>
      <c r="H144" s="12"/>
      <c r="I144" s="12"/>
      <c r="J144">
        <v>14</v>
      </c>
      <c r="K144" s="12"/>
      <c r="L144" s="12"/>
      <c r="M144" s="12">
        <f t="shared" si="16"/>
        <v>14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>
        <v>13</v>
      </c>
      <c r="BC144">
        <v>14</v>
      </c>
      <c r="BH144">
        <f t="shared" si="15"/>
        <v>2</v>
      </c>
      <c r="BI144" s="4">
        <v>2</v>
      </c>
      <c r="BJ144" s="4">
        <v>2</v>
      </c>
      <c r="BN144" s="4"/>
      <c r="BO144" s="4">
        <f t="shared" si="17"/>
        <v>4</v>
      </c>
      <c r="BP144">
        <v>8</v>
      </c>
      <c r="BQ144">
        <v>8</v>
      </c>
      <c r="BR144">
        <v>6</v>
      </c>
      <c r="BS144">
        <v>7</v>
      </c>
      <c r="BZ144">
        <f t="shared" si="18"/>
        <v>29</v>
      </c>
    </row>
    <row r="145" spans="1:78" hidden="1" x14ac:dyDescent="0.25">
      <c r="A145" s="30">
        <v>44581</v>
      </c>
      <c r="B145" s="31" t="s">
        <v>24</v>
      </c>
      <c r="C145" s="32">
        <v>106</v>
      </c>
      <c r="D145" s="31">
        <f>VLOOKUP(C145,Treatments!$A$1:$E$25,3,FALSE)</f>
        <v>1</v>
      </c>
      <c r="E145" s="31">
        <f>VLOOKUP(C145,Treatments!$A$1:$E$25,4,FALSE)</f>
        <v>3</v>
      </c>
      <c r="F145" s="31" t="str">
        <f>VLOOKUP(C145,Treatments!$A$1:$E$25,5,FALSE)</f>
        <v>14D</v>
      </c>
      <c r="G145" s="31">
        <v>5</v>
      </c>
      <c r="H145" s="12"/>
      <c r="I145" s="12"/>
      <c r="J145">
        <v>15</v>
      </c>
      <c r="K145" s="12"/>
      <c r="L145" s="12"/>
      <c r="M145" s="12">
        <f t="shared" si="16"/>
        <v>15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>
        <v>14</v>
      </c>
      <c r="BC145">
        <v>15</v>
      </c>
      <c r="BH145">
        <f t="shared" si="15"/>
        <v>2</v>
      </c>
      <c r="BI145" s="4">
        <v>2</v>
      </c>
      <c r="BJ145" s="4">
        <v>1</v>
      </c>
      <c r="BN145" s="4"/>
      <c r="BO145" s="4">
        <f t="shared" si="17"/>
        <v>3</v>
      </c>
      <c r="BP145">
        <v>7</v>
      </c>
      <c r="BQ145">
        <v>4</v>
      </c>
      <c r="BR145">
        <v>7</v>
      </c>
      <c r="BZ145">
        <f t="shared" si="18"/>
        <v>18</v>
      </c>
    </row>
    <row r="146" spans="1:78" hidden="1" x14ac:dyDescent="0.25">
      <c r="A146" s="30">
        <v>44581</v>
      </c>
      <c r="B146" s="31" t="s">
        <v>24</v>
      </c>
      <c r="C146" s="32">
        <v>106</v>
      </c>
      <c r="D146" s="31">
        <f>VLOOKUP(C146,Treatments!$A$1:$E$25,3,FALSE)</f>
        <v>1</v>
      </c>
      <c r="E146" s="31">
        <f>VLOOKUP(C146,Treatments!$A$1:$E$25,4,FALSE)</f>
        <v>3</v>
      </c>
      <c r="F146" s="31" t="str">
        <f>VLOOKUP(C146,Treatments!$A$1:$E$25,5,FALSE)</f>
        <v>14D</v>
      </c>
      <c r="G146" s="31">
        <v>6</v>
      </c>
      <c r="H146" s="12"/>
      <c r="I146" s="12"/>
      <c r="J146">
        <v>13</v>
      </c>
      <c r="K146" s="12"/>
      <c r="L146" s="12"/>
      <c r="M146" s="12">
        <f t="shared" si="16"/>
        <v>13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>
        <v>12</v>
      </c>
      <c r="BC146">
        <v>13</v>
      </c>
      <c r="BH146">
        <f t="shared" si="15"/>
        <v>2</v>
      </c>
      <c r="BI146" s="4">
        <v>2</v>
      </c>
      <c r="BJ146" s="4">
        <v>1</v>
      </c>
      <c r="BN146" s="4"/>
      <c r="BO146" s="4">
        <f t="shared" si="17"/>
        <v>3</v>
      </c>
      <c r="BP146">
        <v>11</v>
      </c>
      <c r="BQ146">
        <v>9</v>
      </c>
      <c r="BR146">
        <v>8</v>
      </c>
      <c r="BZ146">
        <f t="shared" si="18"/>
        <v>28</v>
      </c>
    </row>
    <row r="147" spans="1:78" hidden="1" x14ac:dyDescent="0.25">
      <c r="A147" s="30">
        <v>44581</v>
      </c>
      <c r="B147" s="31" t="s">
        <v>24</v>
      </c>
      <c r="C147" s="32">
        <v>106</v>
      </c>
      <c r="D147" s="31">
        <f>VLOOKUP(C147,Treatments!$A$1:$E$25,3,FALSE)</f>
        <v>1</v>
      </c>
      <c r="E147" s="31">
        <f>VLOOKUP(C147,Treatments!$A$1:$E$25,4,FALSE)</f>
        <v>3</v>
      </c>
      <c r="F147" s="31" t="str">
        <f>VLOOKUP(C147,Treatments!$A$1:$E$25,5,FALSE)</f>
        <v>14D</v>
      </c>
      <c r="G147" s="31">
        <v>7</v>
      </c>
      <c r="H147" s="12"/>
      <c r="I147" s="12"/>
      <c r="J147">
        <v>14</v>
      </c>
      <c r="K147" s="12"/>
      <c r="L147" s="12"/>
      <c r="M147" s="12">
        <f t="shared" si="16"/>
        <v>14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>
        <v>13</v>
      </c>
      <c r="BC147">
        <v>14</v>
      </c>
      <c r="BH147">
        <f t="shared" si="15"/>
        <v>2</v>
      </c>
      <c r="BI147" s="4">
        <v>2</v>
      </c>
      <c r="BJ147" s="4">
        <v>1</v>
      </c>
      <c r="BN147" s="4"/>
      <c r="BO147" s="4">
        <f t="shared" si="17"/>
        <v>3</v>
      </c>
      <c r="BP147">
        <v>10</v>
      </c>
      <c r="BQ147">
        <v>3</v>
      </c>
      <c r="BR147">
        <v>9</v>
      </c>
      <c r="BZ147">
        <f t="shared" si="18"/>
        <v>22</v>
      </c>
    </row>
    <row r="148" spans="1:78" hidden="1" x14ac:dyDescent="0.25">
      <c r="A148" s="30">
        <v>44581</v>
      </c>
      <c r="B148" s="31" t="s">
        <v>24</v>
      </c>
      <c r="C148" s="32">
        <v>106</v>
      </c>
      <c r="D148" s="31">
        <f>VLOOKUP(C148,Treatments!$A$1:$E$25,3,FALSE)</f>
        <v>1</v>
      </c>
      <c r="E148" s="31">
        <f>VLOOKUP(C148,Treatments!$A$1:$E$25,4,FALSE)</f>
        <v>3</v>
      </c>
      <c r="F148" s="31" t="str">
        <f>VLOOKUP(C148,Treatments!$A$1:$E$25,5,FALSE)</f>
        <v>14D</v>
      </c>
      <c r="G148" s="31">
        <v>8</v>
      </c>
      <c r="H148" s="12"/>
      <c r="I148" s="12"/>
      <c r="J148">
        <v>15</v>
      </c>
      <c r="K148" s="12"/>
      <c r="L148" s="12"/>
      <c r="M148" s="12">
        <f t="shared" si="16"/>
        <v>15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>
        <v>14</v>
      </c>
      <c r="BC148">
        <v>15</v>
      </c>
      <c r="BH148">
        <f t="shared" si="15"/>
        <v>2</v>
      </c>
      <c r="BI148" s="4">
        <v>2</v>
      </c>
      <c r="BJ148" s="4">
        <v>1</v>
      </c>
      <c r="BN148" s="4"/>
      <c r="BO148" s="4">
        <f t="shared" si="17"/>
        <v>3</v>
      </c>
      <c r="BP148">
        <v>8</v>
      </c>
      <c r="BQ148">
        <v>7</v>
      </c>
      <c r="BR148">
        <v>6</v>
      </c>
      <c r="BZ148">
        <f t="shared" si="18"/>
        <v>21</v>
      </c>
    </row>
    <row r="149" spans="1:78" hidden="1" x14ac:dyDescent="0.25">
      <c r="A149" s="30">
        <v>44581</v>
      </c>
      <c r="B149" s="31" t="s">
        <v>24</v>
      </c>
      <c r="C149" s="32">
        <v>106</v>
      </c>
      <c r="D149" s="31">
        <f>VLOOKUP(C149,Treatments!$A$1:$E$25,3,FALSE)</f>
        <v>1</v>
      </c>
      <c r="E149" s="31">
        <f>VLOOKUP(C149,Treatments!$A$1:$E$25,4,FALSE)</f>
        <v>3</v>
      </c>
      <c r="F149" s="31" t="str">
        <f>VLOOKUP(C149,Treatments!$A$1:$E$25,5,FALSE)</f>
        <v>14D</v>
      </c>
      <c r="G149" s="31">
        <v>9</v>
      </c>
      <c r="H149" s="12"/>
      <c r="I149" s="12"/>
      <c r="J149">
        <v>15</v>
      </c>
      <c r="K149" s="12"/>
      <c r="L149" s="12"/>
      <c r="M149" s="12">
        <f t="shared" si="16"/>
        <v>15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>
        <v>13</v>
      </c>
      <c r="BC149">
        <v>14</v>
      </c>
      <c r="BH149">
        <f t="shared" si="15"/>
        <v>2</v>
      </c>
      <c r="BI149" s="4">
        <v>2</v>
      </c>
      <c r="BJ149" s="4">
        <v>2</v>
      </c>
      <c r="BN149" s="4"/>
      <c r="BO149" s="4">
        <f t="shared" si="17"/>
        <v>4</v>
      </c>
      <c r="BP149">
        <v>9</v>
      </c>
      <c r="BQ149">
        <v>9</v>
      </c>
      <c r="BR149">
        <v>10</v>
      </c>
      <c r="BS149">
        <v>10</v>
      </c>
      <c r="BZ149">
        <f t="shared" si="18"/>
        <v>38</v>
      </c>
    </row>
    <row r="150" spans="1:78" hidden="1" x14ac:dyDescent="0.25">
      <c r="A150" s="30">
        <v>44581</v>
      </c>
      <c r="B150" s="31" t="s">
        <v>24</v>
      </c>
      <c r="C150" s="32">
        <v>106</v>
      </c>
      <c r="D150" s="31">
        <f>VLOOKUP(C150,Treatments!$A$1:$E$25,3,FALSE)</f>
        <v>1</v>
      </c>
      <c r="E150" s="31">
        <f>VLOOKUP(C150,Treatments!$A$1:$E$25,4,FALSE)</f>
        <v>3</v>
      </c>
      <c r="F150" s="31" t="str">
        <f>VLOOKUP(C150,Treatments!$A$1:$E$25,5,FALSE)</f>
        <v>14D</v>
      </c>
      <c r="G150" s="31">
        <v>10</v>
      </c>
      <c r="H150" s="12"/>
      <c r="I150" s="12"/>
      <c r="J150">
        <v>14</v>
      </c>
      <c r="K150" s="12"/>
      <c r="L150" s="12"/>
      <c r="M150" s="12">
        <f t="shared" si="16"/>
        <v>14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>
        <v>13</v>
      </c>
      <c r="BC150">
        <v>14</v>
      </c>
      <c r="BH150">
        <f t="shared" si="15"/>
        <v>2</v>
      </c>
      <c r="BI150" s="4">
        <v>1</v>
      </c>
      <c r="BJ150" s="4">
        <v>1</v>
      </c>
      <c r="BN150" s="4"/>
      <c r="BO150" s="4">
        <f t="shared" si="17"/>
        <v>2</v>
      </c>
      <c r="BP150">
        <v>6</v>
      </c>
      <c r="BQ150">
        <v>6</v>
      </c>
      <c r="BZ150">
        <f t="shared" si="18"/>
        <v>12</v>
      </c>
    </row>
    <row r="151" spans="1:78" hidden="1" x14ac:dyDescent="0.25">
      <c r="A151" s="30">
        <v>44581</v>
      </c>
      <c r="B151" s="31" t="s">
        <v>24</v>
      </c>
      <c r="C151" s="32">
        <v>107</v>
      </c>
      <c r="D151" s="31">
        <f>VLOOKUP(C151,Treatments!$A$1:$E$25,3,FALSE)</f>
        <v>2</v>
      </c>
      <c r="E151" s="31">
        <f>VLOOKUP(C151,Treatments!$A$1:$E$25,4,FALSE)</f>
        <v>5</v>
      </c>
      <c r="F151" s="31" t="str">
        <f>VLOOKUP(C151,Treatments!$A$1:$E$25,5,FALSE)</f>
        <v>MD</v>
      </c>
      <c r="G151" s="31">
        <v>1</v>
      </c>
      <c r="H151" s="12"/>
      <c r="I151" s="12"/>
      <c r="J151">
        <v>16</v>
      </c>
      <c r="K151" s="12"/>
      <c r="L151" s="12"/>
      <c r="M151" s="12">
        <f t="shared" si="16"/>
        <v>16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>
        <v>14</v>
      </c>
      <c r="BC151">
        <v>15</v>
      </c>
      <c r="BH151">
        <f t="shared" si="15"/>
        <v>2</v>
      </c>
      <c r="BI151" s="4">
        <v>2</v>
      </c>
      <c r="BJ151" s="4">
        <v>2</v>
      </c>
      <c r="BN151" s="4"/>
      <c r="BO151" s="4">
        <f t="shared" si="17"/>
        <v>4</v>
      </c>
      <c r="BP151">
        <v>8</v>
      </c>
      <c r="BQ151">
        <v>8</v>
      </c>
      <c r="BR151">
        <v>6</v>
      </c>
      <c r="BS151">
        <v>9</v>
      </c>
      <c r="BZ151">
        <f t="shared" si="18"/>
        <v>31</v>
      </c>
    </row>
    <row r="152" spans="1:78" hidden="1" x14ac:dyDescent="0.25">
      <c r="A152" s="30">
        <v>44581</v>
      </c>
      <c r="B152" s="31" t="s">
        <v>24</v>
      </c>
      <c r="C152" s="32">
        <v>107</v>
      </c>
      <c r="D152" s="31">
        <f>VLOOKUP(C152,Treatments!$A$1:$E$25,3,FALSE)</f>
        <v>2</v>
      </c>
      <c r="E152" s="31">
        <f>VLOOKUP(C152,Treatments!$A$1:$E$25,4,FALSE)</f>
        <v>5</v>
      </c>
      <c r="F152" s="31" t="str">
        <f>VLOOKUP(C152,Treatments!$A$1:$E$25,5,FALSE)</f>
        <v>MD</v>
      </c>
      <c r="G152" s="31">
        <v>2</v>
      </c>
      <c r="H152" s="12"/>
      <c r="I152" s="12"/>
      <c r="J152">
        <v>14</v>
      </c>
      <c r="K152" s="12"/>
      <c r="L152" s="12"/>
      <c r="M152" s="12">
        <f t="shared" si="16"/>
        <v>14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>
        <v>13</v>
      </c>
      <c r="BC152">
        <v>14</v>
      </c>
      <c r="BH152">
        <f t="shared" si="15"/>
        <v>2</v>
      </c>
      <c r="BI152" s="4">
        <v>1</v>
      </c>
      <c r="BJ152" s="4">
        <v>1</v>
      </c>
      <c r="BN152" s="4"/>
      <c r="BO152" s="4">
        <f t="shared" si="17"/>
        <v>2</v>
      </c>
      <c r="BP152">
        <v>6</v>
      </c>
      <c r="BQ152">
        <v>7</v>
      </c>
      <c r="BZ152">
        <f t="shared" si="18"/>
        <v>13</v>
      </c>
    </row>
    <row r="153" spans="1:78" hidden="1" x14ac:dyDescent="0.25">
      <c r="A153" s="30">
        <v>44581</v>
      </c>
      <c r="B153" s="31" t="s">
        <v>24</v>
      </c>
      <c r="C153" s="32">
        <v>107</v>
      </c>
      <c r="D153" s="31">
        <f>VLOOKUP(C153,Treatments!$A$1:$E$25,3,FALSE)</f>
        <v>2</v>
      </c>
      <c r="E153" s="31">
        <f>VLOOKUP(C153,Treatments!$A$1:$E$25,4,FALSE)</f>
        <v>5</v>
      </c>
      <c r="F153" s="31" t="str">
        <f>VLOOKUP(C153,Treatments!$A$1:$E$25,5,FALSE)</f>
        <v>MD</v>
      </c>
      <c r="G153" s="31">
        <v>3</v>
      </c>
      <c r="H153" s="12"/>
      <c r="I153" s="12"/>
      <c r="J153">
        <v>14</v>
      </c>
      <c r="K153" s="12"/>
      <c r="L153" s="12"/>
      <c r="M153" s="12">
        <f t="shared" si="16"/>
        <v>14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>
        <v>13</v>
      </c>
      <c r="BC153">
        <v>14</v>
      </c>
      <c r="BH153">
        <f t="shared" si="15"/>
        <v>2</v>
      </c>
      <c r="BI153" s="4">
        <v>2</v>
      </c>
      <c r="BJ153" s="4">
        <v>1</v>
      </c>
      <c r="BN153" s="4"/>
      <c r="BO153" s="4">
        <f t="shared" si="17"/>
        <v>3</v>
      </c>
      <c r="BP153">
        <v>9</v>
      </c>
      <c r="BQ153">
        <v>4</v>
      </c>
      <c r="BR153">
        <v>5</v>
      </c>
      <c r="BZ153">
        <f t="shared" si="18"/>
        <v>18</v>
      </c>
    </row>
    <row r="154" spans="1:78" hidden="1" x14ac:dyDescent="0.25">
      <c r="A154" s="30">
        <v>44581</v>
      </c>
      <c r="B154" s="31" t="s">
        <v>24</v>
      </c>
      <c r="C154" s="32">
        <v>107</v>
      </c>
      <c r="D154" s="31">
        <f>VLOOKUP(C154,Treatments!$A$1:$E$25,3,FALSE)</f>
        <v>2</v>
      </c>
      <c r="E154" s="31">
        <f>VLOOKUP(C154,Treatments!$A$1:$E$25,4,FALSE)</f>
        <v>5</v>
      </c>
      <c r="F154" s="31" t="str">
        <f>VLOOKUP(C154,Treatments!$A$1:$E$25,5,FALSE)</f>
        <v>MD</v>
      </c>
      <c r="G154" s="31">
        <v>4</v>
      </c>
      <c r="H154" s="12"/>
      <c r="I154" s="12"/>
      <c r="J154">
        <v>14</v>
      </c>
      <c r="K154" s="12"/>
      <c r="L154" s="12"/>
      <c r="M154" s="12">
        <f t="shared" si="16"/>
        <v>14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>
        <v>13</v>
      </c>
      <c r="BC154">
        <v>14</v>
      </c>
      <c r="BH154">
        <f t="shared" si="15"/>
        <v>2</v>
      </c>
      <c r="BI154" s="4">
        <v>2</v>
      </c>
      <c r="BJ154" s="4">
        <v>1</v>
      </c>
      <c r="BN154" s="4"/>
      <c r="BO154" s="4">
        <f t="shared" si="17"/>
        <v>3</v>
      </c>
      <c r="BP154">
        <v>6</v>
      </c>
      <c r="BQ154">
        <v>5</v>
      </c>
      <c r="BR154">
        <v>3</v>
      </c>
      <c r="BZ154">
        <f t="shared" si="18"/>
        <v>14</v>
      </c>
    </row>
    <row r="155" spans="1:78" hidden="1" x14ac:dyDescent="0.25">
      <c r="A155" s="30">
        <v>44581</v>
      </c>
      <c r="B155" s="31" t="s">
        <v>24</v>
      </c>
      <c r="C155" s="32">
        <v>107</v>
      </c>
      <c r="D155" s="31">
        <f>VLOOKUP(C155,Treatments!$A$1:$E$25,3,FALSE)</f>
        <v>2</v>
      </c>
      <c r="E155" s="31">
        <f>VLOOKUP(C155,Treatments!$A$1:$E$25,4,FALSE)</f>
        <v>5</v>
      </c>
      <c r="F155" s="31" t="str">
        <f>VLOOKUP(C155,Treatments!$A$1:$E$25,5,FALSE)</f>
        <v>MD</v>
      </c>
      <c r="G155" s="31">
        <v>5</v>
      </c>
      <c r="H155" s="12"/>
      <c r="I155" s="12"/>
      <c r="J155">
        <v>14</v>
      </c>
      <c r="K155" s="12"/>
      <c r="L155" s="12"/>
      <c r="M155" s="12">
        <f t="shared" si="16"/>
        <v>14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>
        <v>13</v>
      </c>
      <c r="BH155">
        <f t="shared" si="15"/>
        <v>1</v>
      </c>
      <c r="BI155" s="4">
        <v>2</v>
      </c>
      <c r="BN155" s="4"/>
      <c r="BO155" s="4">
        <f t="shared" si="17"/>
        <v>2</v>
      </c>
      <c r="BP155">
        <v>9</v>
      </c>
      <c r="BQ155">
        <v>8</v>
      </c>
      <c r="BZ155">
        <f t="shared" si="18"/>
        <v>17</v>
      </c>
    </row>
    <row r="156" spans="1:78" hidden="1" x14ac:dyDescent="0.25">
      <c r="A156" s="30">
        <v>44581</v>
      </c>
      <c r="B156" s="31" t="s">
        <v>24</v>
      </c>
      <c r="C156" s="32">
        <v>107</v>
      </c>
      <c r="D156" s="31">
        <f>VLOOKUP(C156,Treatments!$A$1:$E$25,3,FALSE)</f>
        <v>2</v>
      </c>
      <c r="E156" s="31">
        <f>VLOOKUP(C156,Treatments!$A$1:$E$25,4,FALSE)</f>
        <v>5</v>
      </c>
      <c r="F156" s="31" t="str">
        <f>VLOOKUP(C156,Treatments!$A$1:$E$25,5,FALSE)</f>
        <v>MD</v>
      </c>
      <c r="G156" s="31">
        <v>6</v>
      </c>
      <c r="H156" s="12"/>
      <c r="I156" s="12"/>
      <c r="J156">
        <v>14</v>
      </c>
      <c r="K156" s="12"/>
      <c r="L156" s="12"/>
      <c r="M156" s="12">
        <f t="shared" si="16"/>
        <v>14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>
        <v>13</v>
      </c>
      <c r="BC156">
        <v>14</v>
      </c>
      <c r="BH156">
        <f t="shared" si="15"/>
        <v>2</v>
      </c>
      <c r="BI156" s="4">
        <v>2</v>
      </c>
      <c r="BJ156" s="4">
        <v>1</v>
      </c>
      <c r="BN156" s="4"/>
      <c r="BO156" s="4">
        <f t="shared" si="17"/>
        <v>3</v>
      </c>
      <c r="BP156">
        <v>7</v>
      </c>
      <c r="BQ156">
        <v>7</v>
      </c>
      <c r="BR156">
        <v>5</v>
      </c>
      <c r="BZ156">
        <f t="shared" si="18"/>
        <v>19</v>
      </c>
    </row>
    <row r="157" spans="1:78" hidden="1" x14ac:dyDescent="0.25">
      <c r="A157" s="30">
        <v>44581</v>
      </c>
      <c r="B157" s="31" t="s">
        <v>24</v>
      </c>
      <c r="C157" s="32">
        <v>107</v>
      </c>
      <c r="D157" s="31">
        <f>VLOOKUP(C157,Treatments!$A$1:$E$25,3,FALSE)</f>
        <v>2</v>
      </c>
      <c r="E157" s="31">
        <f>VLOOKUP(C157,Treatments!$A$1:$E$25,4,FALSE)</f>
        <v>5</v>
      </c>
      <c r="F157" s="31" t="str">
        <f>VLOOKUP(C157,Treatments!$A$1:$E$25,5,FALSE)</f>
        <v>MD</v>
      </c>
      <c r="G157" s="31">
        <v>7</v>
      </c>
      <c r="H157" s="12"/>
      <c r="I157" s="12"/>
      <c r="J157">
        <v>15</v>
      </c>
      <c r="K157" s="12"/>
      <c r="L157" s="12"/>
      <c r="M157" s="12">
        <f t="shared" si="16"/>
        <v>15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>
        <v>13</v>
      </c>
      <c r="BC157">
        <v>14</v>
      </c>
      <c r="BH157">
        <f t="shared" si="15"/>
        <v>2</v>
      </c>
      <c r="BI157" s="4">
        <v>2</v>
      </c>
      <c r="BJ157" s="4">
        <v>2</v>
      </c>
      <c r="BN157" s="4"/>
      <c r="BO157" s="4">
        <f t="shared" si="17"/>
        <v>4</v>
      </c>
      <c r="BP157">
        <v>5</v>
      </c>
      <c r="BQ157">
        <v>6</v>
      </c>
      <c r="BR157">
        <v>6</v>
      </c>
      <c r="BS157">
        <v>7</v>
      </c>
      <c r="BZ157">
        <f t="shared" si="18"/>
        <v>24</v>
      </c>
    </row>
    <row r="158" spans="1:78" hidden="1" x14ac:dyDescent="0.25">
      <c r="A158" s="30">
        <v>44581</v>
      </c>
      <c r="B158" s="31" t="s">
        <v>24</v>
      </c>
      <c r="C158" s="32">
        <v>107</v>
      </c>
      <c r="D158" s="31">
        <f>VLOOKUP(C158,Treatments!$A$1:$E$25,3,FALSE)</f>
        <v>2</v>
      </c>
      <c r="E158" s="31">
        <f>VLOOKUP(C158,Treatments!$A$1:$E$25,4,FALSE)</f>
        <v>5</v>
      </c>
      <c r="F158" s="31" t="str">
        <f>VLOOKUP(C158,Treatments!$A$1:$E$25,5,FALSE)</f>
        <v>MD</v>
      </c>
      <c r="G158" s="31">
        <v>8</v>
      </c>
      <c r="H158" s="12"/>
      <c r="I158" s="12"/>
      <c r="J158">
        <v>15</v>
      </c>
      <c r="K158" s="12"/>
      <c r="L158" s="12"/>
      <c r="M158" s="12">
        <f t="shared" si="16"/>
        <v>15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>
        <v>13</v>
      </c>
      <c r="BC158">
        <v>14</v>
      </c>
      <c r="BH158">
        <f t="shared" si="15"/>
        <v>2</v>
      </c>
      <c r="BI158" s="4">
        <v>2</v>
      </c>
      <c r="BJ158" s="4">
        <v>1</v>
      </c>
      <c r="BN158" s="4"/>
      <c r="BO158" s="4">
        <f t="shared" si="17"/>
        <v>3</v>
      </c>
      <c r="BP158">
        <v>8</v>
      </c>
      <c r="BQ158">
        <v>5</v>
      </c>
      <c r="BR158">
        <v>6</v>
      </c>
      <c r="BZ158">
        <f t="shared" si="18"/>
        <v>19</v>
      </c>
    </row>
    <row r="159" spans="1:78" hidden="1" x14ac:dyDescent="0.25">
      <c r="A159" s="30">
        <v>44581</v>
      </c>
      <c r="B159" s="31" t="s">
        <v>24</v>
      </c>
      <c r="C159" s="32">
        <v>107</v>
      </c>
      <c r="D159" s="31">
        <f>VLOOKUP(C159,Treatments!$A$1:$E$25,3,FALSE)</f>
        <v>2</v>
      </c>
      <c r="E159" s="31">
        <f>VLOOKUP(C159,Treatments!$A$1:$E$25,4,FALSE)</f>
        <v>5</v>
      </c>
      <c r="F159" s="31" t="str">
        <f>VLOOKUP(C159,Treatments!$A$1:$E$25,5,FALSE)</f>
        <v>MD</v>
      </c>
      <c r="G159" s="31">
        <v>9</v>
      </c>
      <c r="H159" s="12"/>
      <c r="I159" s="12"/>
      <c r="J159">
        <v>15</v>
      </c>
      <c r="K159" s="12"/>
      <c r="L159" s="12"/>
      <c r="M159" s="12">
        <f t="shared" si="16"/>
        <v>15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>
        <v>13</v>
      </c>
      <c r="BC159">
        <v>15</v>
      </c>
      <c r="BH159">
        <f t="shared" si="15"/>
        <v>2</v>
      </c>
      <c r="BI159" s="4">
        <v>1</v>
      </c>
      <c r="BJ159" s="4">
        <v>1</v>
      </c>
      <c r="BN159" s="4"/>
      <c r="BO159" s="4">
        <f t="shared" si="17"/>
        <v>2</v>
      </c>
      <c r="BP159">
        <v>9</v>
      </c>
      <c r="BQ159">
        <v>10</v>
      </c>
      <c r="BZ159">
        <f t="shared" si="18"/>
        <v>19</v>
      </c>
    </row>
    <row r="160" spans="1:78" hidden="1" x14ac:dyDescent="0.25">
      <c r="A160" s="30">
        <v>44581</v>
      </c>
      <c r="B160" s="31" t="s">
        <v>24</v>
      </c>
      <c r="C160" s="32">
        <v>107</v>
      </c>
      <c r="D160" s="31">
        <f>VLOOKUP(C160,Treatments!$A$1:$E$25,3,FALSE)</f>
        <v>2</v>
      </c>
      <c r="E160" s="31">
        <f>VLOOKUP(C160,Treatments!$A$1:$E$25,4,FALSE)</f>
        <v>5</v>
      </c>
      <c r="F160" s="31" t="str">
        <f>VLOOKUP(C160,Treatments!$A$1:$E$25,5,FALSE)</f>
        <v>MD</v>
      </c>
      <c r="G160" s="31">
        <v>10</v>
      </c>
      <c r="H160" s="12"/>
      <c r="I160" s="12"/>
      <c r="J160">
        <v>15</v>
      </c>
      <c r="K160" s="12"/>
      <c r="L160" s="12"/>
      <c r="M160" s="12">
        <f t="shared" si="16"/>
        <v>15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>
        <v>14</v>
      </c>
      <c r="BC160">
        <v>13</v>
      </c>
      <c r="BH160">
        <f t="shared" si="15"/>
        <v>2</v>
      </c>
      <c r="BI160" s="4">
        <v>1</v>
      </c>
      <c r="BJ160" s="4">
        <v>1</v>
      </c>
      <c r="BN160" s="4"/>
      <c r="BO160" s="4">
        <f t="shared" si="17"/>
        <v>2</v>
      </c>
      <c r="BP160">
        <v>7</v>
      </c>
      <c r="BQ160">
        <v>8</v>
      </c>
      <c r="BZ160">
        <f t="shared" si="18"/>
        <v>15</v>
      </c>
    </row>
    <row r="161" spans="1:78" hidden="1" x14ac:dyDescent="0.25">
      <c r="A161" s="30">
        <v>44581</v>
      </c>
      <c r="B161" s="31" t="s">
        <v>24</v>
      </c>
      <c r="C161" s="32">
        <v>108</v>
      </c>
      <c r="D161" s="31">
        <f>VLOOKUP(C161,Treatments!$A$1:$E$25,3,FALSE)</f>
        <v>2</v>
      </c>
      <c r="E161" s="31">
        <f>VLOOKUP(C161,Treatments!$A$1:$E$25,4,FALSE)</f>
        <v>3</v>
      </c>
      <c r="F161" s="31" t="str">
        <f>VLOOKUP(C161,Treatments!$A$1:$E$25,5,FALSE)</f>
        <v>14D</v>
      </c>
      <c r="G161" s="31">
        <v>1</v>
      </c>
      <c r="H161" s="12"/>
      <c r="I161" s="12"/>
      <c r="J161">
        <v>17</v>
      </c>
      <c r="K161" s="12"/>
      <c r="L161" s="12"/>
      <c r="M161" s="12">
        <f t="shared" si="16"/>
        <v>17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>
        <v>13</v>
      </c>
      <c r="BC161">
        <v>14</v>
      </c>
      <c r="BD161">
        <v>15</v>
      </c>
      <c r="BH161">
        <f t="shared" si="15"/>
        <v>3</v>
      </c>
      <c r="BI161" s="4">
        <v>2</v>
      </c>
      <c r="BJ161" s="4">
        <v>2</v>
      </c>
      <c r="BK161" s="4">
        <v>2</v>
      </c>
      <c r="BN161" s="4"/>
      <c r="BO161" s="4">
        <f t="shared" si="17"/>
        <v>6</v>
      </c>
      <c r="BP161">
        <v>10</v>
      </c>
      <c r="BQ161">
        <v>9</v>
      </c>
      <c r="BR161">
        <v>9</v>
      </c>
      <c r="BS161">
        <v>10</v>
      </c>
      <c r="BT161">
        <v>8</v>
      </c>
      <c r="BU161">
        <v>7</v>
      </c>
      <c r="BZ161">
        <f t="shared" si="18"/>
        <v>53</v>
      </c>
    </row>
    <row r="162" spans="1:78" hidden="1" x14ac:dyDescent="0.25">
      <c r="A162" s="30">
        <v>44581</v>
      </c>
      <c r="B162" s="31" t="s">
        <v>24</v>
      </c>
      <c r="C162" s="32">
        <v>108</v>
      </c>
      <c r="D162" s="31">
        <f>VLOOKUP(C162,Treatments!$A$1:$E$25,3,FALSE)</f>
        <v>2</v>
      </c>
      <c r="E162" s="31">
        <f>VLOOKUP(C162,Treatments!$A$1:$E$25,4,FALSE)</f>
        <v>3</v>
      </c>
      <c r="F162" s="31" t="str">
        <f>VLOOKUP(C162,Treatments!$A$1:$E$25,5,FALSE)</f>
        <v>14D</v>
      </c>
      <c r="G162" s="31">
        <v>2</v>
      </c>
      <c r="H162" s="12"/>
      <c r="I162" s="12"/>
      <c r="J162">
        <v>15</v>
      </c>
      <c r="K162" s="12"/>
      <c r="L162" s="12"/>
      <c r="M162" s="12">
        <f t="shared" si="16"/>
        <v>15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>
        <v>13</v>
      </c>
      <c r="BC162">
        <v>14</v>
      </c>
      <c r="BH162">
        <f t="shared" si="15"/>
        <v>2</v>
      </c>
      <c r="BI162" s="4">
        <v>2</v>
      </c>
      <c r="BJ162" s="4">
        <v>2</v>
      </c>
      <c r="BN162" s="4"/>
      <c r="BO162" s="4">
        <f t="shared" si="17"/>
        <v>4</v>
      </c>
      <c r="BP162">
        <v>7</v>
      </c>
      <c r="BQ162">
        <v>6</v>
      </c>
      <c r="BR162">
        <v>5</v>
      </c>
      <c r="BS162">
        <v>5</v>
      </c>
      <c r="BZ162">
        <f t="shared" si="18"/>
        <v>23</v>
      </c>
    </row>
    <row r="163" spans="1:78" hidden="1" x14ac:dyDescent="0.25">
      <c r="A163" s="30">
        <v>44581</v>
      </c>
      <c r="B163" s="31" t="s">
        <v>24</v>
      </c>
      <c r="C163" s="32">
        <v>108</v>
      </c>
      <c r="D163" s="31">
        <f>VLOOKUP(C163,Treatments!$A$1:$E$25,3,FALSE)</f>
        <v>2</v>
      </c>
      <c r="E163" s="31">
        <f>VLOOKUP(C163,Treatments!$A$1:$E$25,4,FALSE)</f>
        <v>3</v>
      </c>
      <c r="F163" s="31" t="str">
        <f>VLOOKUP(C163,Treatments!$A$1:$E$25,5,FALSE)</f>
        <v>14D</v>
      </c>
      <c r="G163" s="31">
        <v>3</v>
      </c>
      <c r="H163" s="12"/>
      <c r="I163" s="12"/>
      <c r="J163">
        <v>17</v>
      </c>
      <c r="K163" s="12"/>
      <c r="L163" s="12"/>
      <c r="M163" s="12">
        <f t="shared" si="16"/>
        <v>17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>
        <v>15</v>
      </c>
      <c r="BC163">
        <v>16</v>
      </c>
      <c r="BH163">
        <f t="shared" si="15"/>
        <v>2</v>
      </c>
      <c r="BI163" s="4">
        <v>2</v>
      </c>
      <c r="BJ163" s="4">
        <v>2</v>
      </c>
      <c r="BN163" s="4"/>
      <c r="BO163" s="4">
        <f t="shared" si="17"/>
        <v>4</v>
      </c>
      <c r="BP163">
        <v>9</v>
      </c>
      <c r="BQ163">
        <v>10</v>
      </c>
      <c r="BR163">
        <v>8</v>
      </c>
      <c r="BS163">
        <v>8</v>
      </c>
      <c r="BZ163">
        <f t="shared" si="18"/>
        <v>35</v>
      </c>
    </row>
    <row r="164" spans="1:78" hidden="1" x14ac:dyDescent="0.25">
      <c r="A164" s="30">
        <v>44581</v>
      </c>
      <c r="B164" s="31" t="s">
        <v>24</v>
      </c>
      <c r="C164" s="32">
        <v>108</v>
      </c>
      <c r="D164" s="31">
        <f>VLOOKUP(C164,Treatments!$A$1:$E$25,3,FALSE)</f>
        <v>2</v>
      </c>
      <c r="E164" s="31">
        <f>VLOOKUP(C164,Treatments!$A$1:$E$25,4,FALSE)</f>
        <v>3</v>
      </c>
      <c r="F164" s="31" t="str">
        <f>VLOOKUP(C164,Treatments!$A$1:$E$25,5,FALSE)</f>
        <v>14D</v>
      </c>
      <c r="G164" s="31">
        <v>4</v>
      </c>
      <c r="H164" s="12"/>
      <c r="I164" s="12"/>
      <c r="J164">
        <v>16</v>
      </c>
      <c r="K164" s="12"/>
      <c r="L164" s="12"/>
      <c r="M164" s="12">
        <f t="shared" si="16"/>
        <v>16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>
        <v>14</v>
      </c>
      <c r="BC164">
        <v>15</v>
      </c>
      <c r="BD164">
        <v>16</v>
      </c>
      <c r="BH164">
        <f t="shared" si="15"/>
        <v>3</v>
      </c>
      <c r="BI164" s="4">
        <v>1</v>
      </c>
      <c r="BJ164" s="4">
        <v>2</v>
      </c>
      <c r="BK164" s="4">
        <v>1</v>
      </c>
      <c r="BN164" s="4"/>
      <c r="BO164" s="4">
        <f t="shared" si="17"/>
        <v>4</v>
      </c>
      <c r="BP164">
        <v>10</v>
      </c>
      <c r="BQ164">
        <v>8</v>
      </c>
      <c r="BR164">
        <v>6</v>
      </c>
      <c r="BS164">
        <v>6</v>
      </c>
      <c r="BZ164">
        <f t="shared" si="18"/>
        <v>30</v>
      </c>
    </row>
    <row r="165" spans="1:78" hidden="1" x14ac:dyDescent="0.25">
      <c r="A165" s="30">
        <v>44581</v>
      </c>
      <c r="B165" s="31" t="s">
        <v>24</v>
      </c>
      <c r="C165" s="32">
        <v>108</v>
      </c>
      <c r="D165" s="31">
        <f>VLOOKUP(C165,Treatments!$A$1:$E$25,3,FALSE)</f>
        <v>2</v>
      </c>
      <c r="E165" s="31">
        <f>VLOOKUP(C165,Treatments!$A$1:$E$25,4,FALSE)</f>
        <v>3</v>
      </c>
      <c r="F165" s="31" t="str">
        <f>VLOOKUP(C165,Treatments!$A$1:$E$25,5,FALSE)</f>
        <v>14D</v>
      </c>
      <c r="G165" s="31">
        <v>5</v>
      </c>
      <c r="H165" s="12"/>
      <c r="I165" s="12"/>
      <c r="J165">
        <v>15</v>
      </c>
      <c r="K165" s="12"/>
      <c r="L165" s="12"/>
      <c r="M165" s="12">
        <f t="shared" si="16"/>
        <v>15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>
        <v>13</v>
      </c>
      <c r="BC165">
        <v>14</v>
      </c>
      <c r="BD165">
        <v>15</v>
      </c>
      <c r="BH165">
        <f t="shared" si="15"/>
        <v>3</v>
      </c>
      <c r="BI165" s="4">
        <v>2</v>
      </c>
      <c r="BJ165" s="4">
        <v>2</v>
      </c>
      <c r="BK165" s="4">
        <v>1</v>
      </c>
      <c r="BN165" s="4"/>
      <c r="BO165" s="4">
        <f t="shared" si="17"/>
        <v>5</v>
      </c>
      <c r="BP165">
        <v>3</v>
      </c>
      <c r="BQ165">
        <v>8</v>
      </c>
      <c r="BR165">
        <v>10</v>
      </c>
      <c r="BS165">
        <v>9</v>
      </c>
      <c r="BT165">
        <v>5</v>
      </c>
      <c r="BZ165">
        <f t="shared" si="18"/>
        <v>35</v>
      </c>
    </row>
    <row r="166" spans="1:78" hidden="1" x14ac:dyDescent="0.25">
      <c r="A166" s="30">
        <v>44581</v>
      </c>
      <c r="B166" s="31" t="s">
        <v>24</v>
      </c>
      <c r="C166" s="32">
        <v>108</v>
      </c>
      <c r="D166" s="31">
        <f>VLOOKUP(C166,Treatments!$A$1:$E$25,3,FALSE)</f>
        <v>2</v>
      </c>
      <c r="E166" s="31">
        <f>VLOOKUP(C166,Treatments!$A$1:$E$25,4,FALSE)</f>
        <v>3</v>
      </c>
      <c r="F166" s="31" t="str">
        <f>VLOOKUP(C166,Treatments!$A$1:$E$25,5,FALSE)</f>
        <v>14D</v>
      </c>
      <c r="G166" s="31">
        <v>6</v>
      </c>
      <c r="H166" s="12"/>
      <c r="I166" s="12"/>
      <c r="J166">
        <v>15</v>
      </c>
      <c r="K166" s="12"/>
      <c r="L166" s="12"/>
      <c r="M166" s="12">
        <f t="shared" si="16"/>
        <v>15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>
        <v>13</v>
      </c>
      <c r="BC166">
        <v>14</v>
      </c>
      <c r="BD166">
        <v>15</v>
      </c>
      <c r="BH166">
        <f t="shared" si="15"/>
        <v>3</v>
      </c>
      <c r="BI166" s="4">
        <v>2</v>
      </c>
      <c r="BJ166" s="4">
        <v>2</v>
      </c>
      <c r="BK166" s="4">
        <v>2</v>
      </c>
      <c r="BN166" s="4"/>
      <c r="BO166" s="4">
        <f t="shared" si="17"/>
        <v>6</v>
      </c>
      <c r="BP166">
        <v>6</v>
      </c>
      <c r="BQ166">
        <v>4</v>
      </c>
      <c r="BR166">
        <v>7</v>
      </c>
      <c r="BS166">
        <v>6</v>
      </c>
      <c r="BT166">
        <v>4</v>
      </c>
      <c r="BU166">
        <v>6</v>
      </c>
      <c r="BZ166">
        <f t="shared" si="18"/>
        <v>33</v>
      </c>
    </row>
    <row r="167" spans="1:78" hidden="1" x14ac:dyDescent="0.25">
      <c r="A167" s="30">
        <v>44581</v>
      </c>
      <c r="B167" s="31" t="s">
        <v>24</v>
      </c>
      <c r="C167" s="32">
        <v>108</v>
      </c>
      <c r="D167" s="31">
        <f>VLOOKUP(C167,Treatments!$A$1:$E$25,3,FALSE)</f>
        <v>2</v>
      </c>
      <c r="E167" s="31">
        <f>VLOOKUP(C167,Treatments!$A$1:$E$25,4,FALSE)</f>
        <v>3</v>
      </c>
      <c r="F167" s="31" t="str">
        <f>VLOOKUP(C167,Treatments!$A$1:$E$25,5,FALSE)</f>
        <v>14D</v>
      </c>
      <c r="G167" s="31">
        <v>7</v>
      </c>
      <c r="H167" s="12"/>
      <c r="I167" s="12"/>
      <c r="J167">
        <v>16</v>
      </c>
      <c r="K167" s="12"/>
      <c r="L167" s="12"/>
      <c r="M167" s="12">
        <f t="shared" si="16"/>
        <v>16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>
        <v>13</v>
      </c>
      <c r="BC167">
        <v>14</v>
      </c>
      <c r="BD167">
        <v>15</v>
      </c>
      <c r="BH167">
        <f t="shared" si="15"/>
        <v>3</v>
      </c>
      <c r="BI167" s="4">
        <v>2</v>
      </c>
      <c r="BJ167" s="4">
        <v>2</v>
      </c>
      <c r="BK167" s="4">
        <v>2</v>
      </c>
      <c r="BN167" s="4"/>
      <c r="BO167" s="4">
        <f t="shared" si="17"/>
        <v>6</v>
      </c>
      <c r="BP167">
        <v>6</v>
      </c>
      <c r="BQ167">
        <v>8</v>
      </c>
      <c r="BR167">
        <v>7</v>
      </c>
      <c r="BS167">
        <v>7</v>
      </c>
      <c r="BT167">
        <v>6</v>
      </c>
      <c r="BU167">
        <v>6</v>
      </c>
      <c r="BZ167">
        <f t="shared" si="18"/>
        <v>40</v>
      </c>
    </row>
    <row r="168" spans="1:78" hidden="1" x14ac:dyDescent="0.25">
      <c r="A168" s="30">
        <v>44581</v>
      </c>
      <c r="B168" s="31" t="s">
        <v>24</v>
      </c>
      <c r="C168" s="32">
        <v>108</v>
      </c>
      <c r="D168" s="31">
        <f>VLOOKUP(C168,Treatments!$A$1:$E$25,3,FALSE)</f>
        <v>2</v>
      </c>
      <c r="E168" s="31">
        <f>VLOOKUP(C168,Treatments!$A$1:$E$25,4,FALSE)</f>
        <v>3</v>
      </c>
      <c r="F168" s="31" t="str">
        <f>VLOOKUP(C168,Treatments!$A$1:$E$25,5,FALSE)</f>
        <v>14D</v>
      </c>
      <c r="G168" s="31">
        <v>8</v>
      </c>
      <c r="H168" s="12"/>
      <c r="I168" s="12"/>
      <c r="J168">
        <v>16</v>
      </c>
      <c r="K168" s="12"/>
      <c r="L168" s="12"/>
      <c r="M168" s="12">
        <f t="shared" si="16"/>
        <v>16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>
        <v>14</v>
      </c>
      <c r="BC168">
        <v>15</v>
      </c>
      <c r="BH168">
        <f t="shared" si="15"/>
        <v>2</v>
      </c>
      <c r="BI168" s="4">
        <v>2</v>
      </c>
      <c r="BJ168" s="4">
        <v>1</v>
      </c>
      <c r="BN168" s="4"/>
      <c r="BO168" s="4">
        <f t="shared" si="17"/>
        <v>3</v>
      </c>
      <c r="BP168">
        <v>10</v>
      </c>
      <c r="BQ168">
        <v>8</v>
      </c>
      <c r="BR168">
        <v>8</v>
      </c>
      <c r="BZ168">
        <f t="shared" si="18"/>
        <v>26</v>
      </c>
    </row>
    <row r="169" spans="1:78" hidden="1" x14ac:dyDescent="0.25">
      <c r="A169" s="30">
        <v>44581</v>
      </c>
      <c r="B169" s="31" t="s">
        <v>24</v>
      </c>
      <c r="C169" s="32">
        <v>108</v>
      </c>
      <c r="D169" s="31">
        <f>VLOOKUP(C169,Treatments!$A$1:$E$25,3,FALSE)</f>
        <v>2</v>
      </c>
      <c r="E169" s="31">
        <f>VLOOKUP(C169,Treatments!$A$1:$E$25,4,FALSE)</f>
        <v>3</v>
      </c>
      <c r="F169" s="31" t="str">
        <f>VLOOKUP(C169,Treatments!$A$1:$E$25,5,FALSE)</f>
        <v>14D</v>
      </c>
      <c r="G169" s="31">
        <v>9</v>
      </c>
      <c r="H169" s="12"/>
      <c r="I169" s="12"/>
      <c r="J169">
        <v>16</v>
      </c>
      <c r="K169" s="12"/>
      <c r="L169" s="12"/>
      <c r="M169" s="12">
        <f t="shared" si="16"/>
        <v>16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>
        <v>13</v>
      </c>
      <c r="BC169">
        <v>14</v>
      </c>
      <c r="BH169">
        <f t="shared" si="15"/>
        <v>2</v>
      </c>
      <c r="BI169" s="4">
        <v>2</v>
      </c>
      <c r="BJ169" s="4">
        <v>2</v>
      </c>
      <c r="BN169" s="4"/>
      <c r="BO169" s="4">
        <f t="shared" si="17"/>
        <v>4</v>
      </c>
      <c r="BP169">
        <v>6</v>
      </c>
      <c r="BQ169">
        <v>6</v>
      </c>
      <c r="BR169">
        <v>9</v>
      </c>
      <c r="BS169">
        <v>8</v>
      </c>
      <c r="BZ169">
        <f t="shared" si="18"/>
        <v>29</v>
      </c>
    </row>
    <row r="170" spans="1:78" hidden="1" x14ac:dyDescent="0.25">
      <c r="A170" s="30">
        <v>44581</v>
      </c>
      <c r="B170" s="31" t="s">
        <v>24</v>
      </c>
      <c r="C170" s="32">
        <v>108</v>
      </c>
      <c r="D170" s="31">
        <f>VLOOKUP(C170,Treatments!$A$1:$E$25,3,FALSE)</f>
        <v>2</v>
      </c>
      <c r="E170" s="31">
        <f>VLOOKUP(C170,Treatments!$A$1:$E$25,4,FALSE)</f>
        <v>3</v>
      </c>
      <c r="F170" s="31" t="str">
        <f>VLOOKUP(C170,Treatments!$A$1:$E$25,5,FALSE)</f>
        <v>14D</v>
      </c>
      <c r="G170" s="31">
        <v>10</v>
      </c>
      <c r="H170" s="12"/>
      <c r="I170" s="12"/>
      <c r="J170">
        <v>15</v>
      </c>
      <c r="K170" s="12"/>
      <c r="L170" s="12"/>
      <c r="M170" s="12">
        <f t="shared" si="16"/>
        <v>15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>
        <v>12</v>
      </c>
      <c r="BC170">
        <v>13</v>
      </c>
      <c r="BD170">
        <v>14</v>
      </c>
      <c r="BH170">
        <f t="shared" si="15"/>
        <v>3</v>
      </c>
      <c r="BI170" s="4">
        <v>2</v>
      </c>
      <c r="BJ170" s="4">
        <v>1</v>
      </c>
      <c r="BK170" s="4">
        <v>1</v>
      </c>
      <c r="BN170" s="4"/>
      <c r="BO170" s="4">
        <f t="shared" si="17"/>
        <v>4</v>
      </c>
      <c r="BP170">
        <v>8</v>
      </c>
      <c r="BQ170">
        <v>7</v>
      </c>
      <c r="BR170">
        <v>10</v>
      </c>
      <c r="BS170">
        <v>9</v>
      </c>
      <c r="BZ170">
        <f t="shared" si="18"/>
        <v>34</v>
      </c>
    </row>
    <row r="171" spans="1:78" x14ac:dyDescent="0.25">
      <c r="A171" s="30">
        <v>44581</v>
      </c>
      <c r="B171" s="31" t="s">
        <v>24</v>
      </c>
      <c r="C171" s="32">
        <v>111</v>
      </c>
      <c r="D171" s="31">
        <f>VLOOKUP(C171,Treatments!$A$1:$E$25,3,FALSE)</f>
        <v>2</v>
      </c>
      <c r="E171" s="31">
        <f>VLOOKUP(C171,Treatments!$A$1:$E$25,4,FALSE)</f>
        <v>6</v>
      </c>
      <c r="F171" s="31" t="str">
        <f>VLOOKUP(C171,Treatments!$A$1:$E$25,5,FALSE)</f>
        <v>LD</v>
      </c>
      <c r="G171" s="31">
        <v>1</v>
      </c>
      <c r="H171" s="12"/>
      <c r="I171" s="12"/>
      <c r="J171">
        <v>19</v>
      </c>
      <c r="K171" s="12"/>
      <c r="L171" s="12"/>
      <c r="M171" s="12">
        <f t="shared" si="16"/>
        <v>19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>
        <v>15</v>
      </c>
      <c r="BC171">
        <v>16</v>
      </c>
      <c r="BD171">
        <v>17</v>
      </c>
      <c r="BE171">
        <v>18</v>
      </c>
      <c r="BH171">
        <f t="shared" si="15"/>
        <v>4</v>
      </c>
      <c r="BI171" s="4">
        <v>2</v>
      </c>
      <c r="BJ171" s="4">
        <v>2</v>
      </c>
      <c r="BK171" s="4">
        <v>2</v>
      </c>
      <c r="BL171" s="4">
        <v>1</v>
      </c>
      <c r="BN171" s="4"/>
      <c r="BO171" s="4">
        <f t="shared" si="17"/>
        <v>7</v>
      </c>
      <c r="BP171">
        <v>11</v>
      </c>
      <c r="BQ171">
        <v>5</v>
      </c>
      <c r="BR171">
        <v>11</v>
      </c>
      <c r="BS171">
        <v>9</v>
      </c>
      <c r="BT171">
        <v>8</v>
      </c>
      <c r="BU171">
        <v>4</v>
      </c>
      <c r="BV171">
        <v>2</v>
      </c>
      <c r="BZ171">
        <f t="shared" si="18"/>
        <v>50</v>
      </c>
    </row>
    <row r="172" spans="1:78" x14ac:dyDescent="0.25">
      <c r="A172" s="30">
        <v>44581</v>
      </c>
      <c r="B172" s="31" t="s">
        <v>24</v>
      </c>
      <c r="C172" s="32">
        <v>111</v>
      </c>
      <c r="D172" s="31">
        <f>VLOOKUP(C172,Treatments!$A$1:$E$25,3,FALSE)</f>
        <v>2</v>
      </c>
      <c r="E172" s="31">
        <f>VLOOKUP(C172,Treatments!$A$1:$E$25,4,FALSE)</f>
        <v>6</v>
      </c>
      <c r="F172" s="31" t="str">
        <f>VLOOKUP(C172,Treatments!$A$1:$E$25,5,FALSE)</f>
        <v>LD</v>
      </c>
      <c r="G172" s="31">
        <v>2</v>
      </c>
      <c r="H172" s="12"/>
      <c r="I172" s="12"/>
      <c r="J172">
        <v>14</v>
      </c>
      <c r="K172" s="12"/>
      <c r="L172" s="12"/>
      <c r="M172" s="12">
        <f t="shared" si="16"/>
        <v>14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>
        <v>12</v>
      </c>
      <c r="BC172">
        <v>13</v>
      </c>
      <c r="BH172">
        <f t="shared" si="15"/>
        <v>2</v>
      </c>
      <c r="BI172" s="4">
        <v>1</v>
      </c>
      <c r="BJ172" s="4">
        <v>1</v>
      </c>
      <c r="BN172" s="4"/>
      <c r="BO172" s="4">
        <f t="shared" si="17"/>
        <v>2</v>
      </c>
      <c r="BP172">
        <v>9</v>
      </c>
      <c r="BQ172">
        <v>7</v>
      </c>
      <c r="BZ172">
        <f t="shared" si="18"/>
        <v>16</v>
      </c>
    </row>
    <row r="173" spans="1:78" x14ac:dyDescent="0.25">
      <c r="A173" s="30">
        <v>44581</v>
      </c>
      <c r="B173" s="31" t="s">
        <v>24</v>
      </c>
      <c r="C173" s="32">
        <v>111</v>
      </c>
      <c r="D173" s="31">
        <f>VLOOKUP(C173,Treatments!$A$1:$E$25,3,FALSE)</f>
        <v>2</v>
      </c>
      <c r="E173" s="31">
        <f>VLOOKUP(C173,Treatments!$A$1:$E$25,4,FALSE)</f>
        <v>6</v>
      </c>
      <c r="F173" s="31" t="str">
        <f>VLOOKUP(C173,Treatments!$A$1:$E$25,5,FALSE)</f>
        <v>LD</v>
      </c>
      <c r="G173" s="31">
        <v>3</v>
      </c>
      <c r="H173" s="12"/>
      <c r="I173" s="12"/>
      <c r="J173">
        <v>14</v>
      </c>
      <c r="K173" s="12"/>
      <c r="L173" s="12"/>
      <c r="M173" s="12">
        <f t="shared" si="16"/>
        <v>14</v>
      </c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>
        <v>12</v>
      </c>
      <c r="BC173">
        <v>13</v>
      </c>
      <c r="BH173">
        <f t="shared" si="15"/>
        <v>2</v>
      </c>
      <c r="BI173" s="4">
        <v>2</v>
      </c>
      <c r="BJ173" s="4">
        <v>2</v>
      </c>
      <c r="BN173" s="4"/>
      <c r="BO173" s="4">
        <f t="shared" si="17"/>
        <v>4</v>
      </c>
      <c r="BP173">
        <v>3</v>
      </c>
      <c r="BQ173">
        <v>6</v>
      </c>
      <c r="BR173">
        <v>6</v>
      </c>
      <c r="BS173">
        <v>5</v>
      </c>
      <c r="BZ173">
        <f t="shared" si="18"/>
        <v>20</v>
      </c>
    </row>
    <row r="174" spans="1:78" x14ac:dyDescent="0.25">
      <c r="A174" s="30">
        <v>44581</v>
      </c>
      <c r="B174" s="31" t="s">
        <v>24</v>
      </c>
      <c r="C174" s="32">
        <v>111</v>
      </c>
      <c r="D174" s="31">
        <f>VLOOKUP(C174,Treatments!$A$1:$E$25,3,FALSE)</f>
        <v>2</v>
      </c>
      <c r="E174" s="31">
        <f>VLOOKUP(C174,Treatments!$A$1:$E$25,4,FALSE)</f>
        <v>6</v>
      </c>
      <c r="F174" s="31" t="str">
        <f>VLOOKUP(C174,Treatments!$A$1:$E$25,5,FALSE)</f>
        <v>LD</v>
      </c>
      <c r="G174" s="31">
        <v>4</v>
      </c>
      <c r="H174" s="12"/>
      <c r="I174" s="12"/>
      <c r="J174">
        <v>15</v>
      </c>
      <c r="K174" s="12"/>
      <c r="L174" s="12"/>
      <c r="M174" s="12">
        <f t="shared" si="16"/>
        <v>15</v>
      </c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>
        <v>12</v>
      </c>
      <c r="BC174">
        <v>13</v>
      </c>
      <c r="BD174">
        <v>14</v>
      </c>
      <c r="BH174">
        <f t="shared" si="15"/>
        <v>3</v>
      </c>
      <c r="BI174" s="4">
        <v>1</v>
      </c>
      <c r="BJ174" s="4">
        <v>2</v>
      </c>
      <c r="BK174" s="4">
        <v>2</v>
      </c>
      <c r="BN174" s="4"/>
      <c r="BO174" s="4">
        <f t="shared" si="17"/>
        <v>5</v>
      </c>
      <c r="BP174">
        <v>8</v>
      </c>
      <c r="BQ174">
        <v>7</v>
      </c>
      <c r="BR174">
        <v>7</v>
      </c>
      <c r="BS174">
        <v>5</v>
      </c>
      <c r="BZ174">
        <f t="shared" si="18"/>
        <v>27</v>
      </c>
    </row>
    <row r="175" spans="1:78" x14ac:dyDescent="0.25">
      <c r="A175" s="30">
        <v>44581</v>
      </c>
      <c r="B175" s="31" t="s">
        <v>24</v>
      </c>
      <c r="C175" s="32">
        <v>111</v>
      </c>
      <c r="D175" s="31">
        <f>VLOOKUP(C175,Treatments!$A$1:$E$25,3,FALSE)</f>
        <v>2</v>
      </c>
      <c r="E175" s="31">
        <f>VLOOKUP(C175,Treatments!$A$1:$E$25,4,FALSE)</f>
        <v>6</v>
      </c>
      <c r="F175" s="31" t="str">
        <f>VLOOKUP(C175,Treatments!$A$1:$E$25,5,FALSE)</f>
        <v>LD</v>
      </c>
      <c r="G175" s="31">
        <v>5</v>
      </c>
      <c r="H175" s="12"/>
      <c r="I175" s="12"/>
      <c r="J175">
        <v>14</v>
      </c>
      <c r="K175" s="12"/>
      <c r="L175" s="12"/>
      <c r="M175" s="12">
        <f t="shared" si="16"/>
        <v>14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>
        <v>12</v>
      </c>
      <c r="BC175">
        <v>13</v>
      </c>
      <c r="BH175">
        <f t="shared" ref="BH175:BH238" si="19">COUNT(BB175:BG175)</f>
        <v>2</v>
      </c>
      <c r="BI175" s="4">
        <v>2</v>
      </c>
      <c r="BJ175" s="4">
        <v>2</v>
      </c>
      <c r="BN175" s="4"/>
      <c r="BO175" s="4">
        <f t="shared" si="17"/>
        <v>4</v>
      </c>
      <c r="BP175">
        <v>6</v>
      </c>
      <c r="BQ175">
        <v>8</v>
      </c>
      <c r="BR175">
        <v>4</v>
      </c>
      <c r="BS175">
        <v>7</v>
      </c>
      <c r="BZ175">
        <f t="shared" si="18"/>
        <v>25</v>
      </c>
    </row>
    <row r="176" spans="1:78" x14ac:dyDescent="0.25">
      <c r="A176" s="30">
        <v>44581</v>
      </c>
      <c r="B176" s="31" t="s">
        <v>24</v>
      </c>
      <c r="C176" s="32">
        <v>111</v>
      </c>
      <c r="D176" s="31">
        <f>VLOOKUP(C176,Treatments!$A$1:$E$25,3,FALSE)</f>
        <v>2</v>
      </c>
      <c r="E176" s="31">
        <f>VLOOKUP(C176,Treatments!$A$1:$E$25,4,FALSE)</f>
        <v>6</v>
      </c>
      <c r="F176" s="31" t="str">
        <f>VLOOKUP(C176,Treatments!$A$1:$E$25,5,FALSE)</f>
        <v>LD</v>
      </c>
      <c r="G176" s="31">
        <v>6</v>
      </c>
      <c r="H176" s="12"/>
      <c r="I176" s="12"/>
      <c r="J176">
        <v>16</v>
      </c>
      <c r="K176" s="12"/>
      <c r="L176" s="12"/>
      <c r="M176" s="12">
        <f t="shared" ref="M176:M239" si="20">J176</f>
        <v>16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>
        <v>13</v>
      </c>
      <c r="BC176">
        <v>14</v>
      </c>
      <c r="BD176">
        <v>15</v>
      </c>
      <c r="BH176">
        <f t="shared" si="19"/>
        <v>3</v>
      </c>
      <c r="BI176" s="4">
        <v>2</v>
      </c>
      <c r="BJ176" s="4">
        <v>2</v>
      </c>
      <c r="BK176" s="4">
        <v>1</v>
      </c>
      <c r="BN176" s="4"/>
      <c r="BO176" s="4">
        <f t="shared" ref="BO176:BO239" si="21">SUM(BI176:BN176)</f>
        <v>5</v>
      </c>
      <c r="BP176">
        <v>4</v>
      </c>
      <c r="BQ176">
        <v>5</v>
      </c>
      <c r="BR176">
        <v>6</v>
      </c>
      <c r="BS176">
        <v>6</v>
      </c>
      <c r="BT176">
        <v>4</v>
      </c>
      <c r="BZ176">
        <f t="shared" ref="BZ176:BZ239" si="22">SUM(BP176:BY176)</f>
        <v>25</v>
      </c>
    </row>
    <row r="177" spans="1:78" x14ac:dyDescent="0.25">
      <c r="A177" s="30">
        <v>44581</v>
      </c>
      <c r="B177" s="31" t="s">
        <v>24</v>
      </c>
      <c r="C177" s="32">
        <v>111</v>
      </c>
      <c r="D177" s="31">
        <f>VLOOKUP(C177,Treatments!$A$1:$E$25,3,FALSE)</f>
        <v>2</v>
      </c>
      <c r="E177" s="31">
        <f>VLOOKUP(C177,Treatments!$A$1:$E$25,4,FALSE)</f>
        <v>6</v>
      </c>
      <c r="F177" s="31" t="str">
        <f>VLOOKUP(C177,Treatments!$A$1:$E$25,5,FALSE)</f>
        <v>LD</v>
      </c>
      <c r="G177" s="31">
        <v>7</v>
      </c>
      <c r="H177" s="12"/>
      <c r="I177" s="12"/>
      <c r="J177">
        <v>15</v>
      </c>
      <c r="K177" s="12"/>
      <c r="L177" s="12"/>
      <c r="M177" s="12">
        <f t="shared" si="20"/>
        <v>15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>
        <v>13</v>
      </c>
      <c r="BC177">
        <v>14</v>
      </c>
      <c r="BD177">
        <v>15</v>
      </c>
      <c r="BH177">
        <f t="shared" si="19"/>
        <v>3</v>
      </c>
      <c r="BI177" s="4">
        <v>1</v>
      </c>
      <c r="BJ177" s="4">
        <v>1</v>
      </c>
      <c r="BK177" s="4">
        <v>1</v>
      </c>
      <c r="BN177" s="4"/>
      <c r="BO177" s="4">
        <f t="shared" si="21"/>
        <v>3</v>
      </c>
      <c r="BP177">
        <v>6</v>
      </c>
      <c r="BQ177">
        <v>7</v>
      </c>
      <c r="BR177">
        <v>6</v>
      </c>
      <c r="BZ177">
        <f t="shared" si="22"/>
        <v>19</v>
      </c>
    </row>
    <row r="178" spans="1:78" x14ac:dyDescent="0.25">
      <c r="A178" s="30">
        <v>44581</v>
      </c>
      <c r="B178" s="31" t="s">
        <v>24</v>
      </c>
      <c r="C178" s="32">
        <v>111</v>
      </c>
      <c r="D178" s="31">
        <f>VLOOKUP(C178,Treatments!$A$1:$E$25,3,FALSE)</f>
        <v>2</v>
      </c>
      <c r="E178" s="31">
        <f>VLOOKUP(C178,Treatments!$A$1:$E$25,4,FALSE)</f>
        <v>6</v>
      </c>
      <c r="F178" s="31" t="str">
        <f>VLOOKUP(C178,Treatments!$A$1:$E$25,5,FALSE)</f>
        <v>LD</v>
      </c>
      <c r="G178" s="31">
        <v>8</v>
      </c>
      <c r="H178" s="12"/>
      <c r="I178" s="12"/>
      <c r="J178">
        <v>13</v>
      </c>
      <c r="K178" s="12"/>
      <c r="L178" s="12"/>
      <c r="M178" s="12">
        <f t="shared" si="20"/>
        <v>13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>
        <v>12</v>
      </c>
      <c r="BH178">
        <f t="shared" si="19"/>
        <v>1</v>
      </c>
      <c r="BI178" s="4">
        <v>2</v>
      </c>
      <c r="BN178" s="4"/>
      <c r="BO178" s="4">
        <f t="shared" si="21"/>
        <v>2</v>
      </c>
      <c r="BP178">
        <v>6</v>
      </c>
      <c r="BQ178">
        <v>5</v>
      </c>
      <c r="BZ178">
        <f t="shared" si="22"/>
        <v>11</v>
      </c>
    </row>
    <row r="179" spans="1:78" x14ac:dyDescent="0.25">
      <c r="A179" s="30">
        <v>44581</v>
      </c>
      <c r="B179" s="31" t="s">
        <v>24</v>
      </c>
      <c r="C179" s="32">
        <v>111</v>
      </c>
      <c r="D179" s="31">
        <f>VLOOKUP(C179,Treatments!$A$1:$E$25,3,FALSE)</f>
        <v>2</v>
      </c>
      <c r="E179" s="31">
        <f>VLOOKUP(C179,Treatments!$A$1:$E$25,4,FALSE)</f>
        <v>6</v>
      </c>
      <c r="F179" s="31" t="str">
        <f>VLOOKUP(C179,Treatments!$A$1:$E$25,5,FALSE)</f>
        <v>LD</v>
      </c>
      <c r="G179" s="31">
        <v>9</v>
      </c>
      <c r="H179" s="12"/>
      <c r="I179" s="12"/>
      <c r="J179">
        <v>14</v>
      </c>
      <c r="K179" s="12"/>
      <c r="L179" s="12"/>
      <c r="M179" s="12">
        <f t="shared" si="20"/>
        <v>14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>
        <v>13</v>
      </c>
      <c r="BC179">
        <v>14</v>
      </c>
      <c r="BH179">
        <f t="shared" si="19"/>
        <v>2</v>
      </c>
      <c r="BI179" s="4">
        <v>2</v>
      </c>
      <c r="BJ179" s="4">
        <v>2</v>
      </c>
      <c r="BN179" s="4"/>
      <c r="BO179" s="4">
        <f t="shared" si="21"/>
        <v>4</v>
      </c>
      <c r="BP179">
        <v>5</v>
      </c>
      <c r="BQ179">
        <v>4</v>
      </c>
      <c r="BR179">
        <v>4</v>
      </c>
      <c r="BS179">
        <v>7</v>
      </c>
      <c r="BZ179">
        <f t="shared" si="22"/>
        <v>20</v>
      </c>
    </row>
    <row r="180" spans="1:78" x14ac:dyDescent="0.25">
      <c r="A180" s="30">
        <v>44581</v>
      </c>
      <c r="B180" s="31" t="s">
        <v>24</v>
      </c>
      <c r="C180" s="32">
        <v>111</v>
      </c>
      <c r="D180" s="31">
        <f>VLOOKUP(C180,Treatments!$A$1:$E$25,3,FALSE)</f>
        <v>2</v>
      </c>
      <c r="E180" s="31">
        <f>VLOOKUP(C180,Treatments!$A$1:$E$25,4,FALSE)</f>
        <v>6</v>
      </c>
      <c r="F180" s="31" t="str">
        <f>VLOOKUP(C180,Treatments!$A$1:$E$25,5,FALSE)</f>
        <v>LD</v>
      </c>
      <c r="G180" s="31">
        <v>10</v>
      </c>
      <c r="H180" s="12"/>
      <c r="I180" s="12"/>
      <c r="J180">
        <v>15</v>
      </c>
      <c r="K180" s="12"/>
      <c r="L180" s="12"/>
      <c r="M180" s="12">
        <f t="shared" si="20"/>
        <v>15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>
        <v>13</v>
      </c>
      <c r="BC180">
        <v>14</v>
      </c>
      <c r="BH180">
        <f t="shared" si="19"/>
        <v>2</v>
      </c>
      <c r="BI180" s="4">
        <v>1</v>
      </c>
      <c r="BJ180" s="4">
        <v>1</v>
      </c>
      <c r="BN180" s="4"/>
      <c r="BO180" s="4">
        <f t="shared" si="21"/>
        <v>2</v>
      </c>
      <c r="BP180">
        <v>7</v>
      </c>
      <c r="BQ180">
        <v>8</v>
      </c>
      <c r="BZ180">
        <f t="shared" si="22"/>
        <v>15</v>
      </c>
    </row>
    <row r="181" spans="1:78" hidden="1" x14ac:dyDescent="0.25">
      <c r="A181" s="30">
        <v>44581</v>
      </c>
      <c r="B181" s="31" t="s">
        <v>24</v>
      </c>
      <c r="C181" s="32">
        <v>112</v>
      </c>
      <c r="D181" s="31">
        <f>VLOOKUP(C181,Treatments!$A$1:$E$25,3,FALSE)</f>
        <v>2</v>
      </c>
      <c r="E181" s="31">
        <f>VLOOKUP(C181,Treatments!$A$1:$E$25,4,FALSE)</f>
        <v>4</v>
      </c>
      <c r="F181" s="31" t="str">
        <f>VLOOKUP(C181,Treatments!$A$1:$E$25,5,FALSE)</f>
        <v>21D</v>
      </c>
      <c r="G181" s="31">
        <v>1</v>
      </c>
      <c r="H181" s="12"/>
      <c r="I181" s="12"/>
      <c r="J181">
        <v>14</v>
      </c>
      <c r="K181" s="12"/>
      <c r="L181" s="12"/>
      <c r="M181" s="12">
        <f t="shared" si="20"/>
        <v>14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>
        <v>13</v>
      </c>
      <c r="BC181">
        <v>14</v>
      </c>
      <c r="BH181">
        <f t="shared" si="19"/>
        <v>2</v>
      </c>
      <c r="BI181" s="4">
        <v>1</v>
      </c>
      <c r="BJ181" s="4">
        <v>1</v>
      </c>
      <c r="BN181" s="4"/>
      <c r="BO181" s="4">
        <f t="shared" si="21"/>
        <v>2</v>
      </c>
      <c r="BP181">
        <v>6</v>
      </c>
      <c r="BQ181">
        <v>3</v>
      </c>
      <c r="BZ181">
        <f t="shared" si="22"/>
        <v>9</v>
      </c>
    </row>
    <row r="182" spans="1:78" hidden="1" x14ac:dyDescent="0.25">
      <c r="A182" s="30">
        <v>44581</v>
      </c>
      <c r="B182" s="31" t="s">
        <v>24</v>
      </c>
      <c r="C182" s="32">
        <v>112</v>
      </c>
      <c r="D182" s="31">
        <f>VLOOKUP(C182,Treatments!$A$1:$E$25,3,FALSE)</f>
        <v>2</v>
      </c>
      <c r="E182" s="31">
        <f>VLOOKUP(C182,Treatments!$A$1:$E$25,4,FALSE)</f>
        <v>4</v>
      </c>
      <c r="F182" s="31" t="str">
        <f>VLOOKUP(C182,Treatments!$A$1:$E$25,5,FALSE)</f>
        <v>21D</v>
      </c>
      <c r="G182" s="31">
        <v>2</v>
      </c>
      <c r="H182" s="12"/>
      <c r="I182" s="12"/>
      <c r="J182">
        <v>14</v>
      </c>
      <c r="K182" s="12"/>
      <c r="L182" s="12"/>
      <c r="M182" s="12">
        <f t="shared" si="20"/>
        <v>14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>
        <v>13</v>
      </c>
      <c r="BC182">
        <v>14</v>
      </c>
      <c r="BH182">
        <f t="shared" si="19"/>
        <v>2</v>
      </c>
      <c r="BI182" s="4">
        <v>1</v>
      </c>
      <c r="BJ182" s="4">
        <v>1</v>
      </c>
      <c r="BN182" s="4"/>
      <c r="BO182" s="4">
        <f t="shared" si="21"/>
        <v>2</v>
      </c>
      <c r="BP182">
        <v>9</v>
      </c>
      <c r="BQ182">
        <v>5</v>
      </c>
      <c r="BZ182">
        <f t="shared" si="22"/>
        <v>14</v>
      </c>
    </row>
    <row r="183" spans="1:78" hidden="1" x14ac:dyDescent="0.25">
      <c r="A183" s="30">
        <v>44581</v>
      </c>
      <c r="B183" s="31" t="s">
        <v>24</v>
      </c>
      <c r="C183" s="32">
        <v>112</v>
      </c>
      <c r="D183" s="31">
        <f>VLOOKUP(C183,Treatments!$A$1:$E$25,3,FALSE)</f>
        <v>2</v>
      </c>
      <c r="E183" s="31">
        <f>VLOOKUP(C183,Treatments!$A$1:$E$25,4,FALSE)</f>
        <v>4</v>
      </c>
      <c r="F183" s="31" t="str">
        <f>VLOOKUP(C183,Treatments!$A$1:$E$25,5,FALSE)</f>
        <v>21D</v>
      </c>
      <c r="G183" s="31">
        <v>3</v>
      </c>
      <c r="H183" s="12"/>
      <c r="I183" s="12"/>
      <c r="J183">
        <v>15</v>
      </c>
      <c r="K183" s="12"/>
      <c r="L183" s="12"/>
      <c r="M183" s="12">
        <f t="shared" si="20"/>
        <v>15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>
        <v>14</v>
      </c>
      <c r="BC183">
        <v>15</v>
      </c>
      <c r="BH183">
        <f t="shared" si="19"/>
        <v>2</v>
      </c>
      <c r="BI183" s="4">
        <v>2</v>
      </c>
      <c r="BJ183" s="4">
        <v>1</v>
      </c>
      <c r="BN183" s="4"/>
      <c r="BO183" s="4">
        <f t="shared" si="21"/>
        <v>3</v>
      </c>
      <c r="BP183">
        <v>5</v>
      </c>
      <c r="BQ183">
        <v>3</v>
      </c>
      <c r="BR183">
        <v>5</v>
      </c>
      <c r="BZ183">
        <f t="shared" si="22"/>
        <v>13</v>
      </c>
    </row>
    <row r="184" spans="1:78" hidden="1" x14ac:dyDescent="0.25">
      <c r="A184" s="30">
        <v>44581</v>
      </c>
      <c r="B184" s="31" t="s">
        <v>24</v>
      </c>
      <c r="C184" s="32">
        <v>112</v>
      </c>
      <c r="D184" s="31">
        <f>VLOOKUP(C184,Treatments!$A$1:$E$25,3,FALSE)</f>
        <v>2</v>
      </c>
      <c r="E184" s="31">
        <f>VLOOKUP(C184,Treatments!$A$1:$E$25,4,FALSE)</f>
        <v>4</v>
      </c>
      <c r="F184" s="31" t="str">
        <f>VLOOKUP(C184,Treatments!$A$1:$E$25,5,FALSE)</f>
        <v>21D</v>
      </c>
      <c r="G184" s="31">
        <v>4</v>
      </c>
      <c r="H184" s="12"/>
      <c r="I184" s="12"/>
      <c r="J184">
        <v>14</v>
      </c>
      <c r="K184" s="12"/>
      <c r="L184" s="12"/>
      <c r="M184" s="12">
        <f t="shared" si="20"/>
        <v>14</v>
      </c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>
        <v>13</v>
      </c>
      <c r="BC184">
        <v>14</v>
      </c>
      <c r="BH184">
        <f t="shared" si="19"/>
        <v>2</v>
      </c>
      <c r="BI184" s="4">
        <v>2</v>
      </c>
      <c r="BJ184" s="4">
        <v>1</v>
      </c>
      <c r="BN184" s="4"/>
      <c r="BO184" s="4">
        <f t="shared" si="21"/>
        <v>3</v>
      </c>
      <c r="BP184">
        <v>6</v>
      </c>
      <c r="BQ184">
        <v>5</v>
      </c>
      <c r="BR184">
        <v>2</v>
      </c>
      <c r="BZ184">
        <f t="shared" si="22"/>
        <v>13</v>
      </c>
    </row>
    <row r="185" spans="1:78" hidden="1" x14ac:dyDescent="0.25">
      <c r="A185" s="30">
        <v>44581</v>
      </c>
      <c r="B185" s="31" t="s">
        <v>24</v>
      </c>
      <c r="C185" s="32">
        <v>112</v>
      </c>
      <c r="D185" s="31">
        <f>VLOOKUP(C185,Treatments!$A$1:$E$25,3,FALSE)</f>
        <v>2</v>
      </c>
      <c r="E185" s="31">
        <f>VLOOKUP(C185,Treatments!$A$1:$E$25,4,FALSE)</f>
        <v>4</v>
      </c>
      <c r="F185" s="31" t="str">
        <f>VLOOKUP(C185,Treatments!$A$1:$E$25,5,FALSE)</f>
        <v>21D</v>
      </c>
      <c r="G185" s="31">
        <v>5</v>
      </c>
      <c r="H185" s="12"/>
      <c r="I185" s="12"/>
      <c r="J185">
        <v>14</v>
      </c>
      <c r="K185" s="12"/>
      <c r="L185" s="12"/>
      <c r="M185" s="12">
        <f t="shared" si="20"/>
        <v>14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>
        <v>13</v>
      </c>
      <c r="BC185">
        <v>14</v>
      </c>
      <c r="BH185">
        <f t="shared" si="19"/>
        <v>2</v>
      </c>
      <c r="BI185" s="4">
        <v>1</v>
      </c>
      <c r="BJ185" s="4">
        <v>1</v>
      </c>
      <c r="BN185" s="4"/>
      <c r="BO185" s="4">
        <f t="shared" si="21"/>
        <v>2</v>
      </c>
      <c r="BP185">
        <v>10</v>
      </c>
      <c r="BQ185">
        <v>6</v>
      </c>
      <c r="BZ185">
        <f t="shared" si="22"/>
        <v>16</v>
      </c>
    </row>
    <row r="186" spans="1:78" hidden="1" x14ac:dyDescent="0.25">
      <c r="A186" s="30">
        <v>44581</v>
      </c>
      <c r="B186" s="31" t="s">
        <v>24</v>
      </c>
      <c r="C186" s="32">
        <v>112</v>
      </c>
      <c r="D186" s="31">
        <f>VLOOKUP(C186,Treatments!$A$1:$E$25,3,FALSE)</f>
        <v>2</v>
      </c>
      <c r="E186" s="31">
        <f>VLOOKUP(C186,Treatments!$A$1:$E$25,4,FALSE)</f>
        <v>4</v>
      </c>
      <c r="F186" s="31" t="str">
        <f>VLOOKUP(C186,Treatments!$A$1:$E$25,5,FALSE)</f>
        <v>21D</v>
      </c>
      <c r="G186" s="31">
        <v>6</v>
      </c>
      <c r="H186" s="12"/>
      <c r="I186" s="12"/>
      <c r="J186">
        <v>15</v>
      </c>
      <c r="K186" s="12"/>
      <c r="L186" s="12"/>
      <c r="M186" s="12">
        <f t="shared" si="20"/>
        <v>15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>
        <v>14</v>
      </c>
      <c r="BC186">
        <v>15</v>
      </c>
      <c r="BH186">
        <f t="shared" si="19"/>
        <v>2</v>
      </c>
      <c r="BI186" s="4">
        <v>2</v>
      </c>
      <c r="BJ186" s="4">
        <v>1</v>
      </c>
      <c r="BN186" s="4"/>
      <c r="BO186" s="4">
        <f t="shared" si="21"/>
        <v>3</v>
      </c>
      <c r="BP186">
        <v>7</v>
      </c>
      <c r="BQ186">
        <v>7</v>
      </c>
      <c r="BR186">
        <v>5</v>
      </c>
      <c r="BZ186">
        <f t="shared" si="22"/>
        <v>19</v>
      </c>
    </row>
    <row r="187" spans="1:78" hidden="1" x14ac:dyDescent="0.25">
      <c r="A187" s="30">
        <v>44581</v>
      </c>
      <c r="B187" s="31" t="s">
        <v>24</v>
      </c>
      <c r="C187" s="32">
        <v>112</v>
      </c>
      <c r="D187" s="31">
        <f>VLOOKUP(C187,Treatments!$A$1:$E$25,3,FALSE)</f>
        <v>2</v>
      </c>
      <c r="E187" s="31">
        <f>VLOOKUP(C187,Treatments!$A$1:$E$25,4,FALSE)</f>
        <v>4</v>
      </c>
      <c r="F187" s="31" t="str">
        <f>VLOOKUP(C187,Treatments!$A$1:$E$25,5,FALSE)</f>
        <v>21D</v>
      </c>
      <c r="G187" s="31">
        <v>7</v>
      </c>
      <c r="H187" s="12"/>
      <c r="I187" s="12"/>
      <c r="J187">
        <v>16</v>
      </c>
      <c r="K187" s="12"/>
      <c r="L187" s="12"/>
      <c r="M187" s="12">
        <f t="shared" si="20"/>
        <v>16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>
        <v>15</v>
      </c>
      <c r="BC187">
        <v>16</v>
      </c>
      <c r="BH187">
        <f t="shared" si="19"/>
        <v>2</v>
      </c>
      <c r="BI187" s="4">
        <v>2</v>
      </c>
      <c r="BJ187" s="4">
        <v>1</v>
      </c>
      <c r="BN187" s="4"/>
      <c r="BO187" s="4">
        <f t="shared" si="21"/>
        <v>3</v>
      </c>
      <c r="BP187">
        <v>7</v>
      </c>
      <c r="BQ187">
        <v>4</v>
      </c>
      <c r="BR187">
        <v>5</v>
      </c>
      <c r="BZ187">
        <f t="shared" si="22"/>
        <v>16</v>
      </c>
    </row>
    <row r="188" spans="1:78" hidden="1" x14ac:dyDescent="0.25">
      <c r="A188" s="30">
        <v>44581</v>
      </c>
      <c r="B188" s="31" t="s">
        <v>24</v>
      </c>
      <c r="C188" s="32">
        <v>112</v>
      </c>
      <c r="D188" s="31">
        <f>VLOOKUP(C188,Treatments!$A$1:$E$25,3,FALSE)</f>
        <v>2</v>
      </c>
      <c r="E188" s="31">
        <f>VLOOKUP(C188,Treatments!$A$1:$E$25,4,FALSE)</f>
        <v>4</v>
      </c>
      <c r="F188" s="31" t="str">
        <f>VLOOKUP(C188,Treatments!$A$1:$E$25,5,FALSE)</f>
        <v>21D</v>
      </c>
      <c r="G188" s="31">
        <v>8</v>
      </c>
      <c r="H188" s="12"/>
      <c r="I188" s="12"/>
      <c r="J188">
        <v>16</v>
      </c>
      <c r="K188" s="12"/>
      <c r="L188" s="12"/>
      <c r="M188" s="12">
        <f t="shared" si="20"/>
        <v>16</v>
      </c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>
        <v>14</v>
      </c>
      <c r="BC188">
        <v>15</v>
      </c>
      <c r="BD188">
        <v>16</v>
      </c>
      <c r="BH188">
        <f t="shared" si="19"/>
        <v>3</v>
      </c>
      <c r="BI188" s="4">
        <v>1</v>
      </c>
      <c r="BJ188" s="4">
        <v>1</v>
      </c>
      <c r="BK188" s="4">
        <v>1</v>
      </c>
      <c r="BN188" s="4"/>
      <c r="BO188" s="4">
        <f t="shared" si="21"/>
        <v>3</v>
      </c>
      <c r="BP188">
        <v>9</v>
      </c>
      <c r="BQ188">
        <v>7</v>
      </c>
      <c r="BR188">
        <v>2</v>
      </c>
      <c r="BZ188">
        <f t="shared" si="22"/>
        <v>18</v>
      </c>
    </row>
    <row r="189" spans="1:78" hidden="1" x14ac:dyDescent="0.25">
      <c r="A189" s="30">
        <v>44581</v>
      </c>
      <c r="B189" s="31" t="s">
        <v>24</v>
      </c>
      <c r="C189" s="32">
        <v>112</v>
      </c>
      <c r="D189" s="31">
        <f>VLOOKUP(C189,Treatments!$A$1:$E$25,3,FALSE)</f>
        <v>2</v>
      </c>
      <c r="E189" s="31">
        <f>VLOOKUP(C189,Treatments!$A$1:$E$25,4,FALSE)</f>
        <v>4</v>
      </c>
      <c r="F189" s="31" t="str">
        <f>VLOOKUP(C189,Treatments!$A$1:$E$25,5,FALSE)</f>
        <v>21D</v>
      </c>
      <c r="G189" s="31">
        <v>9</v>
      </c>
      <c r="H189" s="12"/>
      <c r="I189" s="12"/>
      <c r="J189">
        <v>15</v>
      </c>
      <c r="K189" s="12"/>
      <c r="L189" s="12"/>
      <c r="M189" s="12">
        <f t="shared" si="20"/>
        <v>15</v>
      </c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>
        <v>13</v>
      </c>
      <c r="BC189">
        <v>14</v>
      </c>
      <c r="BH189">
        <f t="shared" si="19"/>
        <v>2</v>
      </c>
      <c r="BI189" s="4">
        <v>1</v>
      </c>
      <c r="BJ189" s="4">
        <v>1</v>
      </c>
      <c r="BN189" s="4"/>
      <c r="BO189" s="4">
        <f t="shared" si="21"/>
        <v>2</v>
      </c>
      <c r="BP189">
        <v>10</v>
      </c>
      <c r="BQ189">
        <v>11</v>
      </c>
      <c r="BZ189">
        <f t="shared" si="22"/>
        <v>21</v>
      </c>
    </row>
    <row r="190" spans="1:78" hidden="1" x14ac:dyDescent="0.25">
      <c r="A190" s="30">
        <v>44581</v>
      </c>
      <c r="B190" s="31" t="s">
        <v>24</v>
      </c>
      <c r="C190" s="32">
        <v>112</v>
      </c>
      <c r="D190" s="31">
        <f>VLOOKUP(C190,Treatments!$A$1:$E$25,3,FALSE)</f>
        <v>2</v>
      </c>
      <c r="E190" s="31">
        <f>VLOOKUP(C190,Treatments!$A$1:$E$25,4,FALSE)</f>
        <v>4</v>
      </c>
      <c r="F190" s="31" t="str">
        <f>VLOOKUP(C190,Treatments!$A$1:$E$25,5,FALSE)</f>
        <v>21D</v>
      </c>
      <c r="G190" s="31">
        <v>10</v>
      </c>
      <c r="H190" s="12"/>
      <c r="I190" s="12"/>
      <c r="J190">
        <v>15</v>
      </c>
      <c r="K190" s="12"/>
      <c r="L190" s="12"/>
      <c r="M190" s="12">
        <f t="shared" si="20"/>
        <v>15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>
        <v>13</v>
      </c>
      <c r="BC190">
        <v>14</v>
      </c>
      <c r="BD190">
        <v>15</v>
      </c>
      <c r="BH190">
        <f t="shared" si="19"/>
        <v>3</v>
      </c>
      <c r="BI190" s="4">
        <v>2</v>
      </c>
      <c r="BJ190" s="4">
        <v>2</v>
      </c>
      <c r="BK190" s="4">
        <v>1</v>
      </c>
      <c r="BN190" s="4"/>
      <c r="BO190" s="4">
        <f t="shared" si="21"/>
        <v>5</v>
      </c>
      <c r="BP190">
        <v>6</v>
      </c>
      <c r="BQ190">
        <v>5</v>
      </c>
      <c r="BR190">
        <v>5</v>
      </c>
      <c r="BS190">
        <v>3</v>
      </c>
      <c r="BT190">
        <v>0</v>
      </c>
      <c r="BZ190">
        <f t="shared" si="22"/>
        <v>19</v>
      </c>
    </row>
    <row r="191" spans="1:78" hidden="1" x14ac:dyDescent="0.25">
      <c r="A191" s="30">
        <v>44581</v>
      </c>
      <c r="B191" s="31" t="s">
        <v>24</v>
      </c>
      <c r="C191" s="32">
        <v>113</v>
      </c>
      <c r="D191" s="31">
        <f>VLOOKUP(C191,Treatments!$A$1:$E$25,3,FALSE)</f>
        <v>3</v>
      </c>
      <c r="E191" s="31">
        <f>VLOOKUP(C191,Treatments!$A$1:$E$25,4,FALSE)</f>
        <v>3</v>
      </c>
      <c r="F191" s="31" t="str">
        <f>VLOOKUP(C191,Treatments!$A$1:$E$25,5,FALSE)</f>
        <v>14D</v>
      </c>
      <c r="G191" s="31">
        <v>1</v>
      </c>
      <c r="H191" s="12"/>
      <c r="I191" s="12"/>
      <c r="J191">
        <v>11</v>
      </c>
      <c r="K191" s="12"/>
      <c r="L191" s="12"/>
      <c r="M191" s="12">
        <f t="shared" si="20"/>
        <v>11</v>
      </c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>
        <v>10</v>
      </c>
      <c r="BC191">
        <v>11</v>
      </c>
      <c r="BH191">
        <f t="shared" si="19"/>
        <v>2</v>
      </c>
      <c r="BI191" s="4">
        <v>1</v>
      </c>
      <c r="BJ191" s="4">
        <v>1</v>
      </c>
      <c r="BN191" s="4"/>
      <c r="BO191" s="4">
        <f t="shared" si="21"/>
        <v>2</v>
      </c>
      <c r="BP191">
        <v>4</v>
      </c>
      <c r="BQ191">
        <v>6</v>
      </c>
      <c r="BZ191">
        <f t="shared" si="22"/>
        <v>10</v>
      </c>
    </row>
    <row r="192" spans="1:78" hidden="1" x14ac:dyDescent="0.25">
      <c r="A192" s="30">
        <v>44581</v>
      </c>
      <c r="B192" s="31" t="s">
        <v>24</v>
      </c>
      <c r="C192" s="32">
        <v>113</v>
      </c>
      <c r="D192" s="31">
        <f>VLOOKUP(C192,Treatments!$A$1:$E$25,3,FALSE)</f>
        <v>3</v>
      </c>
      <c r="E192" s="31">
        <f>VLOOKUP(C192,Treatments!$A$1:$E$25,4,FALSE)</f>
        <v>3</v>
      </c>
      <c r="F192" s="31" t="str">
        <f>VLOOKUP(C192,Treatments!$A$1:$E$25,5,FALSE)</f>
        <v>14D</v>
      </c>
      <c r="G192" s="31">
        <v>2</v>
      </c>
      <c r="H192" s="12"/>
      <c r="I192" s="12"/>
      <c r="J192">
        <v>13</v>
      </c>
      <c r="K192" s="12"/>
      <c r="L192" s="12"/>
      <c r="M192" s="12">
        <f t="shared" si="20"/>
        <v>13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>
        <v>13</v>
      </c>
      <c r="BH192">
        <f t="shared" si="19"/>
        <v>1</v>
      </c>
      <c r="BI192" s="4">
        <v>2</v>
      </c>
      <c r="BN192" s="4"/>
      <c r="BO192" s="4">
        <f t="shared" si="21"/>
        <v>2</v>
      </c>
      <c r="BP192">
        <v>7</v>
      </c>
      <c r="BQ192">
        <v>6</v>
      </c>
      <c r="BZ192">
        <f t="shared" si="22"/>
        <v>13</v>
      </c>
    </row>
    <row r="193" spans="1:78" hidden="1" x14ac:dyDescent="0.25">
      <c r="A193" s="30">
        <v>44581</v>
      </c>
      <c r="B193" s="31" t="s">
        <v>24</v>
      </c>
      <c r="C193" s="32">
        <v>113</v>
      </c>
      <c r="D193" s="31">
        <f>VLOOKUP(C193,Treatments!$A$1:$E$25,3,FALSE)</f>
        <v>3</v>
      </c>
      <c r="E193" s="31">
        <f>VLOOKUP(C193,Treatments!$A$1:$E$25,4,FALSE)</f>
        <v>3</v>
      </c>
      <c r="F193" s="31" t="str">
        <f>VLOOKUP(C193,Treatments!$A$1:$E$25,5,FALSE)</f>
        <v>14D</v>
      </c>
      <c r="G193" s="31">
        <v>3</v>
      </c>
      <c r="H193" s="12"/>
      <c r="I193" s="12"/>
      <c r="J193">
        <v>15</v>
      </c>
      <c r="K193" s="12"/>
      <c r="L193" s="12"/>
      <c r="M193" s="12">
        <f t="shared" si="20"/>
        <v>15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>
        <v>14</v>
      </c>
      <c r="BC193">
        <v>15</v>
      </c>
      <c r="BH193">
        <f t="shared" si="19"/>
        <v>2</v>
      </c>
      <c r="BI193" s="4">
        <v>2</v>
      </c>
      <c r="BJ193" s="4">
        <v>2</v>
      </c>
      <c r="BN193" s="4"/>
      <c r="BO193" s="4">
        <f t="shared" si="21"/>
        <v>4</v>
      </c>
      <c r="BP193">
        <v>7</v>
      </c>
      <c r="BQ193">
        <v>6</v>
      </c>
      <c r="BR193">
        <v>5</v>
      </c>
      <c r="BS193">
        <v>5</v>
      </c>
      <c r="BZ193">
        <f t="shared" si="22"/>
        <v>23</v>
      </c>
    </row>
    <row r="194" spans="1:78" hidden="1" x14ac:dyDescent="0.25">
      <c r="A194" s="30">
        <v>44581</v>
      </c>
      <c r="B194" s="31" t="s">
        <v>24</v>
      </c>
      <c r="C194" s="32">
        <v>113</v>
      </c>
      <c r="D194" s="31">
        <f>VLOOKUP(C194,Treatments!$A$1:$E$25,3,FALSE)</f>
        <v>3</v>
      </c>
      <c r="E194" s="31">
        <f>VLOOKUP(C194,Treatments!$A$1:$E$25,4,FALSE)</f>
        <v>3</v>
      </c>
      <c r="F194" s="31" t="str">
        <f>VLOOKUP(C194,Treatments!$A$1:$E$25,5,FALSE)</f>
        <v>14D</v>
      </c>
      <c r="G194" s="31">
        <v>4</v>
      </c>
      <c r="H194" s="12"/>
      <c r="I194" s="12"/>
      <c r="J194">
        <v>16</v>
      </c>
      <c r="K194" s="12"/>
      <c r="L194" s="12"/>
      <c r="M194" s="12">
        <f t="shared" si="20"/>
        <v>16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>
        <v>14</v>
      </c>
      <c r="BC194">
        <v>15</v>
      </c>
      <c r="BH194">
        <f t="shared" si="19"/>
        <v>2</v>
      </c>
      <c r="BI194" s="4">
        <v>2</v>
      </c>
      <c r="BJ194" s="4">
        <v>2</v>
      </c>
      <c r="BN194" s="4"/>
      <c r="BO194" s="4">
        <f t="shared" si="21"/>
        <v>4</v>
      </c>
      <c r="BP194">
        <v>9</v>
      </c>
      <c r="BQ194">
        <v>9</v>
      </c>
      <c r="BR194">
        <v>7</v>
      </c>
      <c r="BS194">
        <v>4</v>
      </c>
      <c r="BZ194">
        <f t="shared" si="22"/>
        <v>29</v>
      </c>
    </row>
    <row r="195" spans="1:78" hidden="1" x14ac:dyDescent="0.25">
      <c r="A195" s="30">
        <v>44581</v>
      </c>
      <c r="B195" s="31" t="s">
        <v>24</v>
      </c>
      <c r="C195" s="32">
        <v>113</v>
      </c>
      <c r="D195" s="31">
        <f>VLOOKUP(C195,Treatments!$A$1:$E$25,3,FALSE)</f>
        <v>3</v>
      </c>
      <c r="E195" s="31">
        <f>VLOOKUP(C195,Treatments!$A$1:$E$25,4,FALSE)</f>
        <v>3</v>
      </c>
      <c r="F195" s="31" t="str">
        <f>VLOOKUP(C195,Treatments!$A$1:$E$25,5,FALSE)</f>
        <v>14D</v>
      </c>
      <c r="G195" s="31">
        <v>5</v>
      </c>
      <c r="H195" s="12"/>
      <c r="I195" s="12"/>
      <c r="J195">
        <v>14</v>
      </c>
      <c r="K195" s="12"/>
      <c r="L195" s="12"/>
      <c r="M195" s="12">
        <f t="shared" si="20"/>
        <v>14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>
        <v>13</v>
      </c>
      <c r="BC195">
        <v>14</v>
      </c>
      <c r="BH195">
        <f t="shared" si="19"/>
        <v>2</v>
      </c>
      <c r="BI195" s="4">
        <v>2</v>
      </c>
      <c r="BJ195" s="4">
        <v>2</v>
      </c>
      <c r="BN195" s="4"/>
      <c r="BO195" s="4">
        <f t="shared" si="21"/>
        <v>4</v>
      </c>
      <c r="BP195">
        <v>8</v>
      </c>
      <c r="BQ195">
        <v>6</v>
      </c>
      <c r="BR195">
        <v>7</v>
      </c>
      <c r="BS195">
        <v>0</v>
      </c>
      <c r="BZ195">
        <f t="shared" si="22"/>
        <v>21</v>
      </c>
    </row>
    <row r="196" spans="1:78" hidden="1" x14ac:dyDescent="0.25">
      <c r="A196" s="30">
        <v>44581</v>
      </c>
      <c r="B196" s="31" t="s">
        <v>24</v>
      </c>
      <c r="C196" s="32">
        <v>113</v>
      </c>
      <c r="D196" s="31">
        <f>VLOOKUP(C196,Treatments!$A$1:$E$25,3,FALSE)</f>
        <v>3</v>
      </c>
      <c r="E196" s="31">
        <f>VLOOKUP(C196,Treatments!$A$1:$E$25,4,FALSE)</f>
        <v>3</v>
      </c>
      <c r="F196" s="31" t="str">
        <f>VLOOKUP(C196,Treatments!$A$1:$E$25,5,FALSE)</f>
        <v>14D</v>
      </c>
      <c r="G196" s="31">
        <v>6</v>
      </c>
      <c r="H196" s="12"/>
      <c r="I196" s="12"/>
      <c r="J196">
        <v>14</v>
      </c>
      <c r="K196" s="12"/>
      <c r="L196" s="12"/>
      <c r="M196" s="12">
        <f t="shared" si="20"/>
        <v>14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>
        <v>13</v>
      </c>
      <c r="BC196">
        <v>14</v>
      </c>
      <c r="BH196">
        <f t="shared" si="19"/>
        <v>2</v>
      </c>
      <c r="BI196" s="4">
        <v>2</v>
      </c>
      <c r="BJ196" s="4">
        <v>1</v>
      </c>
      <c r="BN196" s="4"/>
      <c r="BO196" s="4">
        <f t="shared" si="21"/>
        <v>3</v>
      </c>
      <c r="BP196">
        <v>5</v>
      </c>
      <c r="BQ196">
        <v>3</v>
      </c>
      <c r="BR196">
        <v>4</v>
      </c>
      <c r="BZ196">
        <f t="shared" si="22"/>
        <v>12</v>
      </c>
    </row>
    <row r="197" spans="1:78" hidden="1" x14ac:dyDescent="0.25">
      <c r="A197" s="30">
        <v>44581</v>
      </c>
      <c r="B197" s="31" t="s">
        <v>24</v>
      </c>
      <c r="C197" s="32">
        <v>113</v>
      </c>
      <c r="D197" s="31">
        <f>VLOOKUP(C197,Treatments!$A$1:$E$25,3,FALSE)</f>
        <v>3</v>
      </c>
      <c r="E197" s="31">
        <f>VLOOKUP(C197,Treatments!$A$1:$E$25,4,FALSE)</f>
        <v>3</v>
      </c>
      <c r="F197" s="31" t="str">
        <f>VLOOKUP(C197,Treatments!$A$1:$E$25,5,FALSE)</f>
        <v>14D</v>
      </c>
      <c r="G197" s="31">
        <v>7</v>
      </c>
      <c r="H197" s="12"/>
      <c r="I197" s="12"/>
      <c r="J197">
        <v>15</v>
      </c>
      <c r="K197" s="12"/>
      <c r="L197" s="12"/>
      <c r="M197" s="12">
        <f t="shared" si="20"/>
        <v>15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>
        <v>14</v>
      </c>
      <c r="BC197">
        <v>15</v>
      </c>
      <c r="BH197">
        <f t="shared" si="19"/>
        <v>2</v>
      </c>
      <c r="BI197" s="4">
        <v>1</v>
      </c>
      <c r="BJ197" s="4">
        <v>1</v>
      </c>
      <c r="BN197" s="4"/>
      <c r="BO197" s="4">
        <f t="shared" si="21"/>
        <v>2</v>
      </c>
      <c r="BP197">
        <v>6</v>
      </c>
      <c r="BQ197">
        <v>7</v>
      </c>
      <c r="BZ197">
        <f t="shared" si="22"/>
        <v>13</v>
      </c>
    </row>
    <row r="198" spans="1:78" hidden="1" x14ac:dyDescent="0.25">
      <c r="A198" s="30">
        <v>44581</v>
      </c>
      <c r="B198" s="31" t="s">
        <v>24</v>
      </c>
      <c r="C198" s="32">
        <v>113</v>
      </c>
      <c r="D198" s="31">
        <f>VLOOKUP(C198,Treatments!$A$1:$E$25,3,FALSE)</f>
        <v>3</v>
      </c>
      <c r="E198" s="31">
        <f>VLOOKUP(C198,Treatments!$A$1:$E$25,4,FALSE)</f>
        <v>3</v>
      </c>
      <c r="F198" s="31" t="str">
        <f>VLOOKUP(C198,Treatments!$A$1:$E$25,5,FALSE)</f>
        <v>14D</v>
      </c>
      <c r="G198" s="31">
        <v>8</v>
      </c>
      <c r="H198" s="12"/>
      <c r="I198" s="12"/>
      <c r="J198">
        <v>15</v>
      </c>
      <c r="K198" s="12"/>
      <c r="L198" s="12"/>
      <c r="M198" s="12">
        <f t="shared" si="20"/>
        <v>15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>
        <v>13</v>
      </c>
      <c r="BC198">
        <v>14</v>
      </c>
      <c r="BH198">
        <f t="shared" si="19"/>
        <v>2</v>
      </c>
      <c r="BI198" s="4">
        <v>1</v>
      </c>
      <c r="BJ198" s="4">
        <v>2</v>
      </c>
      <c r="BN198" s="4"/>
      <c r="BO198" s="4">
        <f t="shared" si="21"/>
        <v>3</v>
      </c>
      <c r="BP198">
        <v>10</v>
      </c>
      <c r="BQ198">
        <v>6</v>
      </c>
      <c r="BR198">
        <v>4</v>
      </c>
      <c r="BZ198">
        <f t="shared" si="22"/>
        <v>20</v>
      </c>
    </row>
    <row r="199" spans="1:78" hidden="1" x14ac:dyDescent="0.25">
      <c r="A199" s="30">
        <v>44581</v>
      </c>
      <c r="B199" s="31" t="s">
        <v>24</v>
      </c>
      <c r="C199" s="32">
        <v>113</v>
      </c>
      <c r="D199" s="31">
        <f>VLOOKUP(C199,Treatments!$A$1:$E$25,3,FALSE)</f>
        <v>3</v>
      </c>
      <c r="E199" s="31">
        <f>VLOOKUP(C199,Treatments!$A$1:$E$25,4,FALSE)</f>
        <v>3</v>
      </c>
      <c r="F199" s="31" t="str">
        <f>VLOOKUP(C199,Treatments!$A$1:$E$25,5,FALSE)</f>
        <v>14D</v>
      </c>
      <c r="G199" s="31">
        <v>9</v>
      </c>
      <c r="H199" s="12"/>
      <c r="I199" s="12"/>
      <c r="J199">
        <v>11</v>
      </c>
      <c r="K199" s="12"/>
      <c r="L199" s="12"/>
      <c r="M199" s="12">
        <f t="shared" si="20"/>
        <v>11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>
        <v>10</v>
      </c>
      <c r="BC199">
        <v>11</v>
      </c>
      <c r="BH199">
        <f t="shared" si="19"/>
        <v>2</v>
      </c>
      <c r="BI199" s="4">
        <v>1</v>
      </c>
      <c r="BJ199" s="4">
        <v>1</v>
      </c>
      <c r="BN199" s="4"/>
      <c r="BO199" s="4">
        <f t="shared" si="21"/>
        <v>2</v>
      </c>
      <c r="BP199">
        <v>8</v>
      </c>
      <c r="BQ199">
        <v>6</v>
      </c>
      <c r="BZ199">
        <f t="shared" si="22"/>
        <v>14</v>
      </c>
    </row>
    <row r="200" spans="1:78" hidden="1" x14ac:dyDescent="0.25">
      <c r="A200" s="30">
        <v>44581</v>
      </c>
      <c r="B200" s="31" t="s">
        <v>24</v>
      </c>
      <c r="C200" s="32">
        <v>113</v>
      </c>
      <c r="D200" s="31">
        <f>VLOOKUP(C200,Treatments!$A$1:$E$25,3,FALSE)</f>
        <v>3</v>
      </c>
      <c r="E200" s="31">
        <f>VLOOKUP(C200,Treatments!$A$1:$E$25,4,FALSE)</f>
        <v>3</v>
      </c>
      <c r="F200" s="31" t="str">
        <f>VLOOKUP(C200,Treatments!$A$1:$E$25,5,FALSE)</f>
        <v>14D</v>
      </c>
      <c r="G200" s="31">
        <v>10</v>
      </c>
      <c r="H200" s="12"/>
      <c r="I200" s="12"/>
      <c r="J200">
        <v>13</v>
      </c>
      <c r="K200" s="12"/>
      <c r="L200" s="12"/>
      <c r="M200" s="12">
        <f t="shared" si="20"/>
        <v>13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>
        <v>12</v>
      </c>
      <c r="BC200">
        <v>13</v>
      </c>
      <c r="BH200">
        <f t="shared" si="19"/>
        <v>2</v>
      </c>
      <c r="BI200" s="4">
        <v>2</v>
      </c>
      <c r="BJ200" s="4">
        <v>1</v>
      </c>
      <c r="BN200" s="4"/>
      <c r="BO200" s="4">
        <f t="shared" si="21"/>
        <v>3</v>
      </c>
      <c r="BP200">
        <v>5</v>
      </c>
      <c r="BQ200">
        <v>3</v>
      </c>
      <c r="BZ200">
        <f t="shared" si="22"/>
        <v>8</v>
      </c>
    </row>
    <row r="201" spans="1:78" x14ac:dyDescent="0.25">
      <c r="A201" s="30">
        <v>44581</v>
      </c>
      <c r="B201" s="31" t="s">
        <v>24</v>
      </c>
      <c r="C201" s="32">
        <v>115</v>
      </c>
      <c r="D201" s="31">
        <f>VLOOKUP(C201,Treatments!$A$1:$E$25,3,FALSE)</f>
        <v>3</v>
      </c>
      <c r="E201" s="31">
        <f>VLOOKUP(C201,Treatments!$A$1:$E$25,4,FALSE)</f>
        <v>6</v>
      </c>
      <c r="F201" s="31" t="str">
        <f>VLOOKUP(C201,Treatments!$A$1:$E$25,5,FALSE)</f>
        <v>LD</v>
      </c>
      <c r="G201" s="31">
        <v>1</v>
      </c>
      <c r="H201" s="12"/>
      <c r="I201" s="12"/>
      <c r="J201">
        <v>15</v>
      </c>
      <c r="K201" s="12"/>
      <c r="L201" s="12"/>
      <c r="M201" s="12">
        <f t="shared" si="20"/>
        <v>15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>
        <v>13</v>
      </c>
      <c r="BC201">
        <v>14</v>
      </c>
      <c r="BH201">
        <f t="shared" si="19"/>
        <v>2</v>
      </c>
      <c r="BI201" s="4">
        <v>2</v>
      </c>
      <c r="BJ201" s="4">
        <v>2</v>
      </c>
      <c r="BN201" s="4"/>
      <c r="BO201" s="4">
        <f t="shared" si="21"/>
        <v>4</v>
      </c>
      <c r="BP201">
        <v>9</v>
      </c>
      <c r="BQ201">
        <v>7</v>
      </c>
      <c r="BR201">
        <v>8</v>
      </c>
      <c r="BS201">
        <v>3</v>
      </c>
      <c r="BZ201">
        <f t="shared" si="22"/>
        <v>27</v>
      </c>
    </row>
    <row r="202" spans="1:78" x14ac:dyDescent="0.25">
      <c r="A202" s="30">
        <v>44581</v>
      </c>
      <c r="B202" s="31" t="s">
        <v>24</v>
      </c>
      <c r="C202" s="32">
        <v>115</v>
      </c>
      <c r="D202" s="31">
        <f>VLOOKUP(C202,Treatments!$A$1:$E$25,3,FALSE)</f>
        <v>3</v>
      </c>
      <c r="E202" s="31">
        <f>VLOOKUP(C202,Treatments!$A$1:$E$25,4,FALSE)</f>
        <v>6</v>
      </c>
      <c r="F202" s="31" t="str">
        <f>VLOOKUP(C202,Treatments!$A$1:$E$25,5,FALSE)</f>
        <v>LD</v>
      </c>
      <c r="G202" s="31">
        <v>2</v>
      </c>
      <c r="H202" s="12"/>
      <c r="I202" s="12"/>
      <c r="J202">
        <v>15</v>
      </c>
      <c r="K202" s="12"/>
      <c r="L202" s="12"/>
      <c r="M202" s="12">
        <f t="shared" si="20"/>
        <v>15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>
        <v>13</v>
      </c>
      <c r="BC202">
        <v>14</v>
      </c>
      <c r="BD202">
        <v>15</v>
      </c>
      <c r="BH202">
        <f t="shared" si="19"/>
        <v>3</v>
      </c>
      <c r="BI202" s="4">
        <v>2</v>
      </c>
      <c r="BJ202" s="4">
        <v>2</v>
      </c>
      <c r="BK202" s="4">
        <v>1</v>
      </c>
      <c r="BN202" s="4"/>
      <c r="BO202" s="4">
        <f t="shared" si="21"/>
        <v>5</v>
      </c>
      <c r="BP202">
        <v>8</v>
      </c>
      <c r="BQ202">
        <v>6</v>
      </c>
      <c r="BR202">
        <v>9</v>
      </c>
      <c r="BS202">
        <v>9</v>
      </c>
      <c r="BT202">
        <v>7</v>
      </c>
      <c r="BZ202">
        <f t="shared" si="22"/>
        <v>39</v>
      </c>
    </row>
    <row r="203" spans="1:78" x14ac:dyDescent="0.25">
      <c r="A203" s="30">
        <v>44581</v>
      </c>
      <c r="B203" s="31" t="s">
        <v>24</v>
      </c>
      <c r="C203" s="32">
        <v>115</v>
      </c>
      <c r="D203" s="31">
        <f>VLOOKUP(C203,Treatments!$A$1:$E$25,3,FALSE)</f>
        <v>3</v>
      </c>
      <c r="E203" s="31">
        <f>VLOOKUP(C203,Treatments!$A$1:$E$25,4,FALSE)</f>
        <v>6</v>
      </c>
      <c r="F203" s="31" t="str">
        <f>VLOOKUP(C203,Treatments!$A$1:$E$25,5,FALSE)</f>
        <v>LD</v>
      </c>
      <c r="G203" s="31">
        <v>3</v>
      </c>
      <c r="H203" s="12"/>
      <c r="I203" s="12"/>
      <c r="J203">
        <v>17</v>
      </c>
      <c r="K203" s="12"/>
      <c r="L203" s="12"/>
      <c r="M203" s="12">
        <f t="shared" si="20"/>
        <v>17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>
        <v>15</v>
      </c>
      <c r="BC203">
        <v>16</v>
      </c>
      <c r="BH203">
        <f t="shared" si="19"/>
        <v>2</v>
      </c>
      <c r="BI203" s="4">
        <v>2</v>
      </c>
      <c r="BJ203" s="4">
        <v>1</v>
      </c>
      <c r="BN203" s="4"/>
      <c r="BO203" s="4">
        <f t="shared" si="21"/>
        <v>3</v>
      </c>
      <c r="BP203">
        <v>8</v>
      </c>
      <c r="BQ203">
        <v>6</v>
      </c>
      <c r="BR203">
        <v>3</v>
      </c>
      <c r="BZ203">
        <f t="shared" si="22"/>
        <v>17</v>
      </c>
    </row>
    <row r="204" spans="1:78" x14ac:dyDescent="0.25">
      <c r="A204" s="30">
        <v>44581</v>
      </c>
      <c r="B204" s="31" t="s">
        <v>24</v>
      </c>
      <c r="C204" s="32">
        <v>115</v>
      </c>
      <c r="D204" s="31">
        <f>VLOOKUP(C204,Treatments!$A$1:$E$25,3,FALSE)</f>
        <v>3</v>
      </c>
      <c r="E204" s="31">
        <f>VLOOKUP(C204,Treatments!$A$1:$E$25,4,FALSE)</f>
        <v>6</v>
      </c>
      <c r="F204" s="31" t="str">
        <f>VLOOKUP(C204,Treatments!$A$1:$E$25,5,FALSE)</f>
        <v>LD</v>
      </c>
      <c r="G204" s="31">
        <v>4</v>
      </c>
      <c r="H204" s="12"/>
      <c r="I204" s="12"/>
      <c r="J204">
        <v>15</v>
      </c>
      <c r="K204" s="12"/>
      <c r="L204" s="12"/>
      <c r="M204" s="12">
        <f t="shared" si="20"/>
        <v>15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>
        <v>13</v>
      </c>
      <c r="BC204">
        <v>14</v>
      </c>
      <c r="BH204">
        <f t="shared" si="19"/>
        <v>2</v>
      </c>
      <c r="BI204" s="4">
        <v>2</v>
      </c>
      <c r="BJ204" s="4">
        <v>1</v>
      </c>
      <c r="BN204" s="4"/>
      <c r="BO204" s="4">
        <f t="shared" si="21"/>
        <v>3</v>
      </c>
      <c r="BP204">
        <v>9</v>
      </c>
      <c r="BQ204">
        <v>7</v>
      </c>
      <c r="BR204">
        <v>7</v>
      </c>
      <c r="BZ204">
        <f t="shared" si="22"/>
        <v>23</v>
      </c>
    </row>
    <row r="205" spans="1:78" x14ac:dyDescent="0.25">
      <c r="A205" s="30">
        <v>44581</v>
      </c>
      <c r="B205" s="31" t="s">
        <v>24</v>
      </c>
      <c r="C205" s="32">
        <v>115</v>
      </c>
      <c r="D205" s="31">
        <f>VLOOKUP(C205,Treatments!$A$1:$E$25,3,FALSE)</f>
        <v>3</v>
      </c>
      <c r="E205" s="31">
        <f>VLOOKUP(C205,Treatments!$A$1:$E$25,4,FALSE)</f>
        <v>6</v>
      </c>
      <c r="F205" s="31" t="str">
        <f>VLOOKUP(C205,Treatments!$A$1:$E$25,5,FALSE)</f>
        <v>LD</v>
      </c>
      <c r="G205" s="31">
        <v>5</v>
      </c>
      <c r="H205" s="12"/>
      <c r="I205" s="12"/>
      <c r="J205">
        <v>15</v>
      </c>
      <c r="K205" s="12"/>
      <c r="L205" s="12"/>
      <c r="M205" s="12">
        <f t="shared" si="20"/>
        <v>15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>
        <v>13</v>
      </c>
      <c r="BC205">
        <v>14</v>
      </c>
      <c r="BH205">
        <f t="shared" si="19"/>
        <v>2</v>
      </c>
      <c r="BI205" s="4">
        <v>2</v>
      </c>
      <c r="BJ205" s="4">
        <v>1</v>
      </c>
      <c r="BN205" s="4"/>
      <c r="BO205" s="4">
        <f t="shared" si="21"/>
        <v>3</v>
      </c>
      <c r="BP205">
        <v>10</v>
      </c>
      <c r="BQ205">
        <v>7</v>
      </c>
      <c r="BR205">
        <v>8</v>
      </c>
      <c r="BZ205">
        <f t="shared" si="22"/>
        <v>25</v>
      </c>
    </row>
    <row r="206" spans="1:78" x14ac:dyDescent="0.25">
      <c r="A206" s="30">
        <v>44581</v>
      </c>
      <c r="B206" s="31" t="s">
        <v>24</v>
      </c>
      <c r="C206" s="32">
        <v>115</v>
      </c>
      <c r="D206" s="31">
        <f>VLOOKUP(C206,Treatments!$A$1:$E$25,3,FALSE)</f>
        <v>3</v>
      </c>
      <c r="E206" s="31">
        <f>VLOOKUP(C206,Treatments!$A$1:$E$25,4,FALSE)</f>
        <v>6</v>
      </c>
      <c r="F206" s="31" t="str">
        <f>VLOOKUP(C206,Treatments!$A$1:$E$25,5,FALSE)</f>
        <v>LD</v>
      </c>
      <c r="G206" s="31">
        <v>6</v>
      </c>
      <c r="H206" s="12"/>
      <c r="I206" s="12"/>
      <c r="J206">
        <v>14</v>
      </c>
      <c r="K206" s="12"/>
      <c r="L206" s="12"/>
      <c r="M206" s="12">
        <f t="shared" si="20"/>
        <v>14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>
        <v>12</v>
      </c>
      <c r="BC206">
        <v>13</v>
      </c>
      <c r="BD206">
        <v>14</v>
      </c>
      <c r="BH206">
        <f t="shared" si="19"/>
        <v>3</v>
      </c>
      <c r="BI206" s="4">
        <v>2</v>
      </c>
      <c r="BJ206" s="4">
        <v>1</v>
      </c>
      <c r="BK206" s="4">
        <v>1</v>
      </c>
      <c r="BN206" s="4"/>
      <c r="BO206" s="4">
        <f t="shared" si="21"/>
        <v>4</v>
      </c>
      <c r="BP206">
        <v>7</v>
      </c>
      <c r="BQ206">
        <v>8</v>
      </c>
      <c r="BR206">
        <v>7</v>
      </c>
      <c r="BS206">
        <v>1</v>
      </c>
      <c r="BZ206">
        <f t="shared" si="22"/>
        <v>23</v>
      </c>
    </row>
    <row r="207" spans="1:78" x14ac:dyDescent="0.25">
      <c r="A207" s="30">
        <v>44581</v>
      </c>
      <c r="B207" s="31" t="s">
        <v>24</v>
      </c>
      <c r="C207" s="32">
        <v>115</v>
      </c>
      <c r="D207" s="31">
        <f>VLOOKUP(C207,Treatments!$A$1:$E$25,3,FALSE)</f>
        <v>3</v>
      </c>
      <c r="E207" s="31">
        <f>VLOOKUP(C207,Treatments!$A$1:$E$25,4,FALSE)</f>
        <v>6</v>
      </c>
      <c r="F207" s="31" t="str">
        <f>VLOOKUP(C207,Treatments!$A$1:$E$25,5,FALSE)</f>
        <v>LD</v>
      </c>
      <c r="G207" s="31">
        <v>7</v>
      </c>
      <c r="H207" s="12"/>
      <c r="I207" s="12"/>
      <c r="J207">
        <v>15</v>
      </c>
      <c r="K207" s="12"/>
      <c r="L207" s="12"/>
      <c r="M207" s="12">
        <f t="shared" si="20"/>
        <v>15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>
        <v>12</v>
      </c>
      <c r="BC207">
        <v>13</v>
      </c>
      <c r="BD207">
        <v>14</v>
      </c>
      <c r="BH207">
        <f t="shared" si="19"/>
        <v>3</v>
      </c>
      <c r="BI207" s="4">
        <v>1</v>
      </c>
      <c r="BJ207" s="4">
        <v>2</v>
      </c>
      <c r="BK207" s="4">
        <v>1</v>
      </c>
      <c r="BN207" s="4"/>
      <c r="BO207" s="4">
        <f t="shared" si="21"/>
        <v>4</v>
      </c>
      <c r="BP207">
        <v>8</v>
      </c>
      <c r="BQ207">
        <v>9</v>
      </c>
      <c r="BR207">
        <v>7</v>
      </c>
      <c r="BS207">
        <v>8</v>
      </c>
      <c r="BZ207">
        <f t="shared" si="22"/>
        <v>32</v>
      </c>
    </row>
    <row r="208" spans="1:78" x14ac:dyDescent="0.25">
      <c r="A208" s="30">
        <v>44581</v>
      </c>
      <c r="B208" s="31" t="s">
        <v>24</v>
      </c>
      <c r="C208" s="32">
        <v>115</v>
      </c>
      <c r="D208" s="31">
        <f>VLOOKUP(C208,Treatments!$A$1:$E$25,3,FALSE)</f>
        <v>3</v>
      </c>
      <c r="E208" s="31">
        <f>VLOOKUP(C208,Treatments!$A$1:$E$25,4,FALSE)</f>
        <v>6</v>
      </c>
      <c r="F208" s="31" t="str">
        <f>VLOOKUP(C208,Treatments!$A$1:$E$25,5,FALSE)</f>
        <v>LD</v>
      </c>
      <c r="G208" s="31">
        <v>8</v>
      </c>
      <c r="H208" s="12"/>
      <c r="I208" s="12"/>
      <c r="J208">
        <v>16</v>
      </c>
      <c r="K208" s="12"/>
      <c r="L208" s="12"/>
      <c r="M208" s="12">
        <f t="shared" si="20"/>
        <v>16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>
        <v>13</v>
      </c>
      <c r="BC208">
        <v>14</v>
      </c>
      <c r="BD208">
        <v>15</v>
      </c>
      <c r="BH208">
        <f t="shared" si="19"/>
        <v>3</v>
      </c>
      <c r="BI208" s="4">
        <v>1</v>
      </c>
      <c r="BJ208" s="4">
        <v>2</v>
      </c>
      <c r="BK208" s="4">
        <v>1</v>
      </c>
      <c r="BN208" s="4"/>
      <c r="BO208" s="4">
        <f t="shared" si="21"/>
        <v>4</v>
      </c>
      <c r="BP208">
        <v>8</v>
      </c>
      <c r="BQ208">
        <v>10</v>
      </c>
      <c r="BR208">
        <v>10</v>
      </c>
      <c r="BS208">
        <v>5</v>
      </c>
      <c r="BZ208">
        <f t="shared" si="22"/>
        <v>33</v>
      </c>
    </row>
    <row r="209" spans="1:78" x14ac:dyDescent="0.25">
      <c r="A209" s="30">
        <v>44581</v>
      </c>
      <c r="B209" s="31" t="s">
        <v>24</v>
      </c>
      <c r="C209" s="32">
        <v>115</v>
      </c>
      <c r="D209" s="31">
        <f>VLOOKUP(C209,Treatments!$A$1:$E$25,3,FALSE)</f>
        <v>3</v>
      </c>
      <c r="E209" s="31">
        <f>VLOOKUP(C209,Treatments!$A$1:$E$25,4,FALSE)</f>
        <v>6</v>
      </c>
      <c r="F209" s="31" t="str">
        <f>VLOOKUP(C209,Treatments!$A$1:$E$25,5,FALSE)</f>
        <v>LD</v>
      </c>
      <c r="G209" s="31">
        <v>9</v>
      </c>
      <c r="H209" s="12"/>
      <c r="I209" s="12"/>
      <c r="J209">
        <v>14</v>
      </c>
      <c r="K209" s="12"/>
      <c r="L209" s="12"/>
      <c r="M209" s="12">
        <f t="shared" si="20"/>
        <v>14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>
        <v>13</v>
      </c>
      <c r="BC209">
        <v>14</v>
      </c>
      <c r="BH209">
        <f t="shared" si="19"/>
        <v>2</v>
      </c>
      <c r="BI209" s="4">
        <v>2</v>
      </c>
      <c r="BJ209" s="4">
        <v>1</v>
      </c>
      <c r="BN209" s="4"/>
      <c r="BO209" s="4">
        <f t="shared" si="21"/>
        <v>3</v>
      </c>
      <c r="BP209">
        <v>7</v>
      </c>
      <c r="BQ209">
        <v>8</v>
      </c>
      <c r="BR209">
        <v>8</v>
      </c>
      <c r="BZ209">
        <f t="shared" si="22"/>
        <v>23</v>
      </c>
    </row>
    <row r="210" spans="1:78" x14ac:dyDescent="0.25">
      <c r="A210" s="30">
        <v>44581</v>
      </c>
      <c r="B210" s="31" t="s">
        <v>24</v>
      </c>
      <c r="C210" s="32">
        <v>115</v>
      </c>
      <c r="D210" s="31">
        <f>VLOOKUP(C210,Treatments!$A$1:$E$25,3,FALSE)</f>
        <v>3</v>
      </c>
      <c r="E210" s="31">
        <f>VLOOKUP(C210,Treatments!$A$1:$E$25,4,FALSE)</f>
        <v>6</v>
      </c>
      <c r="F210" s="31" t="str">
        <f>VLOOKUP(C210,Treatments!$A$1:$E$25,5,FALSE)</f>
        <v>LD</v>
      </c>
      <c r="G210" s="31">
        <v>10</v>
      </c>
      <c r="H210" s="12"/>
      <c r="I210" s="12"/>
      <c r="J210">
        <v>16</v>
      </c>
      <c r="K210" s="12"/>
      <c r="L210" s="12"/>
      <c r="M210" s="12">
        <f t="shared" si="20"/>
        <v>16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>
        <v>13</v>
      </c>
      <c r="BC210">
        <v>14</v>
      </c>
      <c r="BD210">
        <v>15</v>
      </c>
      <c r="BH210">
        <f t="shared" si="19"/>
        <v>3</v>
      </c>
      <c r="BI210" s="4">
        <v>2</v>
      </c>
      <c r="BJ210" s="4">
        <v>2</v>
      </c>
      <c r="BK210" s="4">
        <v>1</v>
      </c>
      <c r="BN210" s="4"/>
      <c r="BO210" s="4">
        <f t="shared" si="21"/>
        <v>5</v>
      </c>
      <c r="BP210">
        <v>7</v>
      </c>
      <c r="BQ210">
        <v>9</v>
      </c>
      <c r="BR210">
        <v>7</v>
      </c>
      <c r="BS210">
        <v>9</v>
      </c>
      <c r="BZ210">
        <f t="shared" si="22"/>
        <v>32</v>
      </c>
    </row>
    <row r="211" spans="1:78" hidden="1" x14ac:dyDescent="0.25">
      <c r="A211" s="30">
        <v>44581</v>
      </c>
      <c r="B211" s="31" t="s">
        <v>24</v>
      </c>
      <c r="C211" s="32">
        <v>117</v>
      </c>
      <c r="D211" s="31">
        <f>VLOOKUP(C211,Treatments!$A$1:$E$25,3,FALSE)</f>
        <v>3</v>
      </c>
      <c r="E211" s="31">
        <f>VLOOKUP(C211,Treatments!$A$1:$E$25,4,FALSE)</f>
        <v>5</v>
      </c>
      <c r="F211" s="31" t="str">
        <f>VLOOKUP(C211,Treatments!$A$1:$E$25,5,FALSE)</f>
        <v>MD</v>
      </c>
      <c r="G211" s="31">
        <v>1</v>
      </c>
      <c r="H211" s="12"/>
      <c r="I211" s="12"/>
      <c r="J211">
        <v>16</v>
      </c>
      <c r="K211" s="12"/>
      <c r="L211" s="12"/>
      <c r="M211" s="12">
        <f t="shared" si="20"/>
        <v>16</v>
      </c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>
        <v>14</v>
      </c>
      <c r="BC211">
        <v>15</v>
      </c>
      <c r="BH211">
        <f t="shared" si="19"/>
        <v>2</v>
      </c>
      <c r="BI211" s="4">
        <v>1</v>
      </c>
      <c r="BJ211" s="4">
        <v>1</v>
      </c>
      <c r="BN211" s="4"/>
      <c r="BO211" s="4">
        <f t="shared" si="21"/>
        <v>2</v>
      </c>
      <c r="BP211">
        <v>9</v>
      </c>
      <c r="BQ211">
        <v>9</v>
      </c>
      <c r="BZ211">
        <f t="shared" si="22"/>
        <v>18</v>
      </c>
    </row>
    <row r="212" spans="1:78" hidden="1" x14ac:dyDescent="0.25">
      <c r="A212" s="30">
        <v>44581</v>
      </c>
      <c r="B212" s="31" t="s">
        <v>24</v>
      </c>
      <c r="C212" s="32">
        <v>117</v>
      </c>
      <c r="D212" s="31">
        <f>VLOOKUP(C212,Treatments!$A$1:$E$25,3,FALSE)</f>
        <v>3</v>
      </c>
      <c r="E212" s="31">
        <f>VLOOKUP(C212,Treatments!$A$1:$E$25,4,FALSE)</f>
        <v>5</v>
      </c>
      <c r="F212" s="31" t="str">
        <f>VLOOKUP(C212,Treatments!$A$1:$E$25,5,FALSE)</f>
        <v>MD</v>
      </c>
      <c r="G212" s="31">
        <v>2</v>
      </c>
      <c r="H212" s="12"/>
      <c r="I212" s="12"/>
      <c r="J212">
        <v>13</v>
      </c>
      <c r="K212" s="12"/>
      <c r="L212" s="12"/>
      <c r="M212" s="12">
        <f t="shared" si="20"/>
        <v>13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>
        <v>12</v>
      </c>
      <c r="BC212">
        <v>13</v>
      </c>
      <c r="BH212">
        <f t="shared" si="19"/>
        <v>2</v>
      </c>
      <c r="BI212" s="4">
        <v>1</v>
      </c>
      <c r="BJ212" s="4">
        <v>1</v>
      </c>
      <c r="BN212" s="4"/>
      <c r="BO212" s="4">
        <f t="shared" si="21"/>
        <v>2</v>
      </c>
      <c r="BP212">
        <v>7</v>
      </c>
      <c r="BQ212">
        <v>7</v>
      </c>
      <c r="BZ212">
        <f t="shared" si="22"/>
        <v>14</v>
      </c>
    </row>
    <row r="213" spans="1:78" hidden="1" x14ac:dyDescent="0.25">
      <c r="A213" s="30">
        <v>44581</v>
      </c>
      <c r="B213" s="31" t="s">
        <v>24</v>
      </c>
      <c r="C213" s="32">
        <v>117</v>
      </c>
      <c r="D213" s="31">
        <f>VLOOKUP(C213,Treatments!$A$1:$E$25,3,FALSE)</f>
        <v>3</v>
      </c>
      <c r="E213" s="31">
        <f>VLOOKUP(C213,Treatments!$A$1:$E$25,4,FALSE)</f>
        <v>5</v>
      </c>
      <c r="F213" s="31" t="str">
        <f>VLOOKUP(C213,Treatments!$A$1:$E$25,5,FALSE)</f>
        <v>MD</v>
      </c>
      <c r="G213" s="31">
        <v>3</v>
      </c>
      <c r="H213" s="12"/>
      <c r="I213" s="12"/>
      <c r="J213">
        <v>16</v>
      </c>
      <c r="K213" s="12"/>
      <c r="L213" s="12"/>
      <c r="M213" s="12">
        <f t="shared" si="20"/>
        <v>16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>
        <v>14</v>
      </c>
      <c r="BC213">
        <v>15</v>
      </c>
      <c r="BH213">
        <f t="shared" si="19"/>
        <v>2</v>
      </c>
      <c r="BI213" s="4">
        <v>2</v>
      </c>
      <c r="BJ213" s="4">
        <v>2</v>
      </c>
      <c r="BN213" s="4"/>
      <c r="BO213" s="4">
        <f t="shared" si="21"/>
        <v>4</v>
      </c>
      <c r="BP213">
        <v>8</v>
      </c>
      <c r="BQ213">
        <v>8</v>
      </c>
      <c r="BR213">
        <v>6</v>
      </c>
      <c r="BS213">
        <v>5</v>
      </c>
      <c r="BZ213">
        <f t="shared" si="22"/>
        <v>27</v>
      </c>
    </row>
    <row r="214" spans="1:78" hidden="1" x14ac:dyDescent="0.25">
      <c r="A214" s="30">
        <v>44581</v>
      </c>
      <c r="B214" s="31" t="s">
        <v>24</v>
      </c>
      <c r="C214" s="32">
        <v>117</v>
      </c>
      <c r="D214" s="31">
        <f>VLOOKUP(C214,Treatments!$A$1:$E$25,3,FALSE)</f>
        <v>3</v>
      </c>
      <c r="E214" s="31">
        <f>VLOOKUP(C214,Treatments!$A$1:$E$25,4,FALSE)</f>
        <v>5</v>
      </c>
      <c r="F214" s="31" t="str">
        <f>VLOOKUP(C214,Treatments!$A$1:$E$25,5,FALSE)</f>
        <v>MD</v>
      </c>
      <c r="G214" s="31">
        <v>4</v>
      </c>
      <c r="H214" s="12"/>
      <c r="I214" s="12"/>
      <c r="J214">
        <v>15</v>
      </c>
      <c r="K214" s="12"/>
      <c r="L214" s="12"/>
      <c r="M214" s="12">
        <f t="shared" si="20"/>
        <v>15</v>
      </c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>
        <v>12</v>
      </c>
      <c r="BC214">
        <v>13</v>
      </c>
      <c r="BH214">
        <f t="shared" si="19"/>
        <v>2</v>
      </c>
      <c r="BI214" s="4">
        <v>2</v>
      </c>
      <c r="BJ214" s="4">
        <v>1</v>
      </c>
      <c r="BN214" s="4"/>
      <c r="BO214" s="4">
        <f t="shared" si="21"/>
        <v>3</v>
      </c>
      <c r="BP214">
        <v>7</v>
      </c>
      <c r="BQ214">
        <v>5</v>
      </c>
      <c r="BR214">
        <v>9</v>
      </c>
      <c r="BZ214">
        <f t="shared" si="22"/>
        <v>21</v>
      </c>
    </row>
    <row r="215" spans="1:78" hidden="1" x14ac:dyDescent="0.25">
      <c r="A215" s="30">
        <v>44581</v>
      </c>
      <c r="B215" s="31" t="s">
        <v>24</v>
      </c>
      <c r="C215" s="32">
        <v>117</v>
      </c>
      <c r="D215" s="31">
        <f>VLOOKUP(C215,Treatments!$A$1:$E$25,3,FALSE)</f>
        <v>3</v>
      </c>
      <c r="E215" s="31">
        <f>VLOOKUP(C215,Treatments!$A$1:$E$25,4,FALSE)</f>
        <v>5</v>
      </c>
      <c r="F215" s="31" t="str">
        <f>VLOOKUP(C215,Treatments!$A$1:$E$25,5,FALSE)</f>
        <v>MD</v>
      </c>
      <c r="G215" s="31">
        <v>5</v>
      </c>
      <c r="H215" s="12"/>
      <c r="I215" s="12"/>
      <c r="J215">
        <v>14</v>
      </c>
      <c r="K215" s="12"/>
      <c r="L215" s="12"/>
      <c r="M215" s="12">
        <f t="shared" si="20"/>
        <v>14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>
        <v>13</v>
      </c>
      <c r="BC215">
        <v>14</v>
      </c>
      <c r="BH215">
        <f t="shared" si="19"/>
        <v>2</v>
      </c>
      <c r="BI215" s="4">
        <v>1</v>
      </c>
      <c r="BJ215" s="4">
        <v>1</v>
      </c>
      <c r="BN215" s="4"/>
      <c r="BO215" s="4">
        <f t="shared" si="21"/>
        <v>2</v>
      </c>
      <c r="BP215">
        <v>9</v>
      </c>
      <c r="BQ215">
        <v>6</v>
      </c>
      <c r="BZ215">
        <f t="shared" si="22"/>
        <v>15</v>
      </c>
    </row>
    <row r="216" spans="1:78" hidden="1" x14ac:dyDescent="0.25">
      <c r="A216" s="30">
        <v>44581</v>
      </c>
      <c r="B216" s="31" t="s">
        <v>24</v>
      </c>
      <c r="C216" s="32">
        <v>117</v>
      </c>
      <c r="D216" s="31">
        <f>VLOOKUP(C216,Treatments!$A$1:$E$25,3,FALSE)</f>
        <v>3</v>
      </c>
      <c r="E216" s="31">
        <f>VLOOKUP(C216,Treatments!$A$1:$E$25,4,FALSE)</f>
        <v>5</v>
      </c>
      <c r="F216" s="31" t="str">
        <f>VLOOKUP(C216,Treatments!$A$1:$E$25,5,FALSE)</f>
        <v>MD</v>
      </c>
      <c r="G216" s="31">
        <v>6</v>
      </c>
      <c r="H216" s="12"/>
      <c r="I216" s="12"/>
      <c r="J216">
        <v>16</v>
      </c>
      <c r="K216" s="12"/>
      <c r="L216" s="12"/>
      <c r="M216" s="12">
        <f t="shared" si="20"/>
        <v>16</v>
      </c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>
        <v>13</v>
      </c>
      <c r="BC216">
        <v>14</v>
      </c>
      <c r="BD216">
        <v>15</v>
      </c>
      <c r="BE216">
        <v>16</v>
      </c>
      <c r="BH216">
        <f t="shared" si="19"/>
        <v>4</v>
      </c>
      <c r="BI216" s="4">
        <v>2</v>
      </c>
      <c r="BJ216" s="4">
        <v>2</v>
      </c>
      <c r="BK216" s="4">
        <v>2</v>
      </c>
      <c r="BL216" s="4">
        <v>1</v>
      </c>
      <c r="BN216" s="4"/>
      <c r="BO216" s="4">
        <f t="shared" si="21"/>
        <v>7</v>
      </c>
      <c r="BP216">
        <v>8</v>
      </c>
      <c r="BQ216">
        <v>8</v>
      </c>
      <c r="BR216">
        <v>7</v>
      </c>
      <c r="BS216">
        <v>6</v>
      </c>
      <c r="BT216">
        <v>7</v>
      </c>
      <c r="BU216">
        <v>4</v>
      </c>
      <c r="BV216">
        <v>0</v>
      </c>
      <c r="BZ216">
        <f t="shared" si="22"/>
        <v>40</v>
      </c>
    </row>
    <row r="217" spans="1:78" hidden="1" x14ac:dyDescent="0.25">
      <c r="A217" s="30">
        <v>44581</v>
      </c>
      <c r="B217" s="31" t="s">
        <v>24</v>
      </c>
      <c r="C217" s="32">
        <v>117</v>
      </c>
      <c r="D217" s="31">
        <f>VLOOKUP(C217,Treatments!$A$1:$E$25,3,FALSE)</f>
        <v>3</v>
      </c>
      <c r="E217" s="31">
        <f>VLOOKUP(C217,Treatments!$A$1:$E$25,4,FALSE)</f>
        <v>5</v>
      </c>
      <c r="F217" s="31" t="str">
        <f>VLOOKUP(C217,Treatments!$A$1:$E$25,5,FALSE)</f>
        <v>MD</v>
      </c>
      <c r="G217" s="31">
        <v>7</v>
      </c>
      <c r="H217" s="12"/>
      <c r="I217" s="12"/>
      <c r="J217">
        <v>14</v>
      </c>
      <c r="K217" s="12"/>
      <c r="L217" s="12"/>
      <c r="M217" s="12">
        <f t="shared" si="20"/>
        <v>14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>
        <v>12</v>
      </c>
      <c r="BC217">
        <v>13</v>
      </c>
      <c r="BH217">
        <f t="shared" si="19"/>
        <v>2</v>
      </c>
      <c r="BI217" s="4">
        <v>2</v>
      </c>
      <c r="BJ217" s="4">
        <v>2</v>
      </c>
      <c r="BN217" s="4"/>
      <c r="BO217" s="4">
        <f t="shared" si="21"/>
        <v>4</v>
      </c>
      <c r="BP217">
        <v>6</v>
      </c>
      <c r="BQ217">
        <v>6</v>
      </c>
      <c r="BR217">
        <v>4</v>
      </c>
      <c r="BS217">
        <v>4</v>
      </c>
      <c r="BZ217">
        <f t="shared" si="22"/>
        <v>20</v>
      </c>
    </row>
    <row r="218" spans="1:78" hidden="1" x14ac:dyDescent="0.25">
      <c r="A218" s="30">
        <v>44581</v>
      </c>
      <c r="B218" s="31" t="s">
        <v>24</v>
      </c>
      <c r="C218" s="32">
        <v>117</v>
      </c>
      <c r="D218" s="31">
        <f>VLOOKUP(C218,Treatments!$A$1:$E$25,3,FALSE)</f>
        <v>3</v>
      </c>
      <c r="E218" s="31">
        <f>VLOOKUP(C218,Treatments!$A$1:$E$25,4,FALSE)</f>
        <v>5</v>
      </c>
      <c r="F218" s="31" t="str">
        <f>VLOOKUP(C218,Treatments!$A$1:$E$25,5,FALSE)</f>
        <v>MD</v>
      </c>
      <c r="G218" s="31">
        <v>8</v>
      </c>
      <c r="H218" s="12"/>
      <c r="I218" s="12"/>
      <c r="J218">
        <v>16</v>
      </c>
      <c r="K218" s="12"/>
      <c r="L218" s="12"/>
      <c r="M218" s="12">
        <f t="shared" si="20"/>
        <v>16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>
        <v>14</v>
      </c>
      <c r="BC218">
        <v>15</v>
      </c>
      <c r="BH218">
        <f t="shared" si="19"/>
        <v>2</v>
      </c>
      <c r="BI218" s="4">
        <v>2</v>
      </c>
      <c r="BJ218" s="4">
        <v>1</v>
      </c>
      <c r="BN218" s="4"/>
      <c r="BO218" s="4">
        <f t="shared" si="21"/>
        <v>3</v>
      </c>
      <c r="BP218">
        <v>4</v>
      </c>
      <c r="BQ218">
        <v>6</v>
      </c>
      <c r="BR218">
        <v>6</v>
      </c>
      <c r="BZ218">
        <f t="shared" si="22"/>
        <v>16</v>
      </c>
    </row>
    <row r="219" spans="1:78" hidden="1" x14ac:dyDescent="0.25">
      <c r="A219" s="30">
        <v>44581</v>
      </c>
      <c r="B219" s="31" t="s">
        <v>24</v>
      </c>
      <c r="C219" s="32">
        <v>117</v>
      </c>
      <c r="D219" s="31">
        <f>VLOOKUP(C219,Treatments!$A$1:$E$25,3,FALSE)</f>
        <v>3</v>
      </c>
      <c r="E219" s="31">
        <f>VLOOKUP(C219,Treatments!$A$1:$E$25,4,FALSE)</f>
        <v>5</v>
      </c>
      <c r="F219" s="31" t="str">
        <f>VLOOKUP(C219,Treatments!$A$1:$E$25,5,FALSE)</f>
        <v>MD</v>
      </c>
      <c r="G219" s="31">
        <v>9</v>
      </c>
      <c r="H219" s="12"/>
      <c r="I219" s="12"/>
      <c r="J219">
        <v>16</v>
      </c>
      <c r="K219" s="12"/>
      <c r="L219" s="12"/>
      <c r="M219" s="12">
        <f t="shared" si="20"/>
        <v>16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>
        <v>13</v>
      </c>
      <c r="BC219">
        <v>14</v>
      </c>
      <c r="BD219">
        <v>15</v>
      </c>
      <c r="BE219">
        <v>16</v>
      </c>
      <c r="BH219">
        <f t="shared" si="19"/>
        <v>4</v>
      </c>
      <c r="BI219" s="4">
        <v>1</v>
      </c>
      <c r="BJ219" s="4">
        <v>1</v>
      </c>
      <c r="BK219" s="4">
        <v>1</v>
      </c>
      <c r="BL219" s="4">
        <v>1</v>
      </c>
      <c r="BN219" s="4"/>
      <c r="BO219" s="4">
        <f t="shared" si="21"/>
        <v>4</v>
      </c>
      <c r="BP219">
        <v>8</v>
      </c>
      <c r="BQ219">
        <v>8</v>
      </c>
      <c r="BR219">
        <v>8</v>
      </c>
      <c r="BS219">
        <v>4</v>
      </c>
      <c r="BZ219">
        <f t="shared" si="22"/>
        <v>28</v>
      </c>
    </row>
    <row r="220" spans="1:78" hidden="1" x14ac:dyDescent="0.25">
      <c r="A220" s="30">
        <v>44581</v>
      </c>
      <c r="B220" s="31" t="s">
        <v>24</v>
      </c>
      <c r="C220" s="32">
        <v>117</v>
      </c>
      <c r="D220" s="31">
        <f>VLOOKUP(C220,Treatments!$A$1:$E$25,3,FALSE)</f>
        <v>3</v>
      </c>
      <c r="E220" s="31">
        <f>VLOOKUP(C220,Treatments!$A$1:$E$25,4,FALSE)</f>
        <v>5</v>
      </c>
      <c r="F220" s="31" t="str">
        <f>VLOOKUP(C220,Treatments!$A$1:$E$25,5,FALSE)</f>
        <v>MD</v>
      </c>
      <c r="G220" s="31">
        <v>10</v>
      </c>
      <c r="H220" s="12"/>
      <c r="I220" s="12"/>
      <c r="J220">
        <v>16</v>
      </c>
      <c r="K220" s="12"/>
      <c r="L220" s="12"/>
      <c r="M220" s="12">
        <f t="shared" si="20"/>
        <v>16</v>
      </c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>
        <v>14</v>
      </c>
      <c r="BC220">
        <v>15</v>
      </c>
      <c r="BD220">
        <v>16</v>
      </c>
      <c r="BH220">
        <f t="shared" si="19"/>
        <v>3</v>
      </c>
      <c r="BI220" s="4">
        <v>2</v>
      </c>
      <c r="BJ220" s="4">
        <v>2</v>
      </c>
      <c r="BK220" s="4">
        <v>1</v>
      </c>
      <c r="BN220" s="4"/>
      <c r="BO220" s="4">
        <f t="shared" si="21"/>
        <v>5</v>
      </c>
      <c r="BP220">
        <v>8</v>
      </c>
      <c r="BQ220">
        <v>11</v>
      </c>
      <c r="BR220">
        <v>7</v>
      </c>
      <c r="BS220">
        <v>7</v>
      </c>
      <c r="BT220">
        <v>8</v>
      </c>
      <c r="BZ220">
        <f t="shared" si="22"/>
        <v>41</v>
      </c>
    </row>
    <row r="221" spans="1:78" hidden="1" x14ac:dyDescent="0.25">
      <c r="A221" s="30">
        <v>44581</v>
      </c>
      <c r="B221" s="31" t="s">
        <v>24</v>
      </c>
      <c r="C221" s="32">
        <v>118</v>
      </c>
      <c r="D221" s="31">
        <f>VLOOKUP(C221,Treatments!$A$1:$E$25,3,FALSE)</f>
        <v>3</v>
      </c>
      <c r="E221" s="31">
        <f>VLOOKUP(C221,Treatments!$A$1:$E$25,4,FALSE)</f>
        <v>4</v>
      </c>
      <c r="F221" s="31" t="str">
        <f>VLOOKUP(C221,Treatments!$A$1:$E$25,5,FALSE)</f>
        <v>21D</v>
      </c>
      <c r="G221" s="31">
        <v>1</v>
      </c>
      <c r="H221" s="12"/>
      <c r="I221" s="12"/>
      <c r="J221">
        <v>13</v>
      </c>
      <c r="K221" s="12"/>
      <c r="L221" s="12"/>
      <c r="M221" s="12">
        <f t="shared" si="20"/>
        <v>13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>
        <v>13</v>
      </c>
      <c r="BH221">
        <f t="shared" si="19"/>
        <v>1</v>
      </c>
      <c r="BI221" s="4">
        <v>2</v>
      </c>
      <c r="BN221" s="4"/>
      <c r="BO221" s="4">
        <f t="shared" si="21"/>
        <v>2</v>
      </c>
      <c r="BP221">
        <v>7</v>
      </c>
      <c r="BQ221">
        <v>5</v>
      </c>
      <c r="BZ221">
        <f t="shared" si="22"/>
        <v>12</v>
      </c>
    </row>
    <row r="222" spans="1:78" hidden="1" x14ac:dyDescent="0.25">
      <c r="A222" s="30">
        <v>44581</v>
      </c>
      <c r="B222" s="31" t="s">
        <v>24</v>
      </c>
      <c r="C222" s="32">
        <v>118</v>
      </c>
      <c r="D222" s="31">
        <f>VLOOKUP(C222,Treatments!$A$1:$E$25,3,FALSE)</f>
        <v>3</v>
      </c>
      <c r="E222" s="31">
        <f>VLOOKUP(C222,Treatments!$A$1:$E$25,4,FALSE)</f>
        <v>4</v>
      </c>
      <c r="F222" s="31" t="str">
        <f>VLOOKUP(C222,Treatments!$A$1:$E$25,5,FALSE)</f>
        <v>21D</v>
      </c>
      <c r="G222" s="31">
        <v>2</v>
      </c>
      <c r="H222" s="12"/>
      <c r="I222" s="12"/>
      <c r="J222">
        <v>12</v>
      </c>
      <c r="K222" s="12"/>
      <c r="L222" s="12"/>
      <c r="M222" s="12">
        <f t="shared" si="20"/>
        <v>12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>
        <v>11</v>
      </c>
      <c r="BC222">
        <v>12</v>
      </c>
      <c r="BH222">
        <f t="shared" si="19"/>
        <v>2</v>
      </c>
      <c r="BI222" s="4">
        <v>2</v>
      </c>
      <c r="BJ222" s="4">
        <v>1</v>
      </c>
      <c r="BN222" s="4"/>
      <c r="BO222" s="4">
        <f t="shared" si="21"/>
        <v>3</v>
      </c>
      <c r="BP222">
        <v>3</v>
      </c>
      <c r="BQ222">
        <v>5</v>
      </c>
      <c r="BR222">
        <v>3</v>
      </c>
      <c r="BZ222">
        <f t="shared" si="22"/>
        <v>11</v>
      </c>
    </row>
    <row r="223" spans="1:78" hidden="1" x14ac:dyDescent="0.25">
      <c r="A223" s="30">
        <v>44581</v>
      </c>
      <c r="B223" s="31" t="s">
        <v>24</v>
      </c>
      <c r="C223" s="32">
        <v>118</v>
      </c>
      <c r="D223" s="31">
        <f>VLOOKUP(C223,Treatments!$A$1:$E$25,3,FALSE)</f>
        <v>3</v>
      </c>
      <c r="E223" s="31">
        <f>VLOOKUP(C223,Treatments!$A$1:$E$25,4,FALSE)</f>
        <v>4</v>
      </c>
      <c r="F223" s="31" t="str">
        <f>VLOOKUP(C223,Treatments!$A$1:$E$25,5,FALSE)</f>
        <v>21D</v>
      </c>
      <c r="G223" s="31">
        <v>3</v>
      </c>
      <c r="H223" s="12"/>
      <c r="I223" s="12"/>
      <c r="J223">
        <v>14</v>
      </c>
      <c r="K223" s="12"/>
      <c r="L223" s="12"/>
      <c r="M223" s="12">
        <f t="shared" si="20"/>
        <v>14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>
        <v>13</v>
      </c>
      <c r="BH223">
        <f t="shared" si="19"/>
        <v>1</v>
      </c>
      <c r="BI223" s="4">
        <v>2</v>
      </c>
      <c r="BN223" s="4"/>
      <c r="BO223" s="4">
        <f t="shared" si="21"/>
        <v>2</v>
      </c>
      <c r="BP223">
        <v>5</v>
      </c>
      <c r="BQ223">
        <v>8</v>
      </c>
      <c r="BZ223">
        <f t="shared" si="22"/>
        <v>13</v>
      </c>
    </row>
    <row r="224" spans="1:78" hidden="1" x14ac:dyDescent="0.25">
      <c r="A224" s="30">
        <v>44581</v>
      </c>
      <c r="B224" s="31" t="s">
        <v>24</v>
      </c>
      <c r="C224" s="32">
        <v>118</v>
      </c>
      <c r="D224" s="31">
        <f>VLOOKUP(C224,Treatments!$A$1:$E$25,3,FALSE)</f>
        <v>3</v>
      </c>
      <c r="E224" s="31">
        <f>VLOOKUP(C224,Treatments!$A$1:$E$25,4,FALSE)</f>
        <v>4</v>
      </c>
      <c r="F224" s="31" t="str">
        <f>VLOOKUP(C224,Treatments!$A$1:$E$25,5,FALSE)</f>
        <v>21D</v>
      </c>
      <c r="G224" s="31">
        <v>4</v>
      </c>
      <c r="H224" s="12"/>
      <c r="I224" s="12"/>
      <c r="J224">
        <v>16</v>
      </c>
      <c r="K224" s="12"/>
      <c r="L224" s="12"/>
      <c r="M224" s="12">
        <f t="shared" si="20"/>
        <v>16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>
        <v>14</v>
      </c>
      <c r="BC224">
        <v>15</v>
      </c>
      <c r="BH224">
        <f t="shared" si="19"/>
        <v>2</v>
      </c>
      <c r="BI224" s="4">
        <v>2</v>
      </c>
      <c r="BJ224" s="4">
        <v>1</v>
      </c>
      <c r="BN224" s="4"/>
      <c r="BO224" s="4">
        <f t="shared" si="21"/>
        <v>3</v>
      </c>
      <c r="BP224">
        <v>8</v>
      </c>
      <c r="BQ224">
        <v>8</v>
      </c>
      <c r="BR224">
        <v>6</v>
      </c>
      <c r="BZ224">
        <f t="shared" si="22"/>
        <v>22</v>
      </c>
    </row>
    <row r="225" spans="1:78" hidden="1" x14ac:dyDescent="0.25">
      <c r="A225" s="30">
        <v>44581</v>
      </c>
      <c r="B225" s="31" t="s">
        <v>24</v>
      </c>
      <c r="C225" s="32">
        <v>118</v>
      </c>
      <c r="D225" s="31">
        <f>VLOOKUP(C225,Treatments!$A$1:$E$25,3,FALSE)</f>
        <v>3</v>
      </c>
      <c r="E225" s="31">
        <f>VLOOKUP(C225,Treatments!$A$1:$E$25,4,FALSE)</f>
        <v>4</v>
      </c>
      <c r="F225" s="31" t="str">
        <f>VLOOKUP(C225,Treatments!$A$1:$E$25,5,FALSE)</f>
        <v>21D</v>
      </c>
      <c r="G225" s="31">
        <v>5</v>
      </c>
      <c r="H225" s="12"/>
      <c r="I225" s="12"/>
      <c r="J225">
        <v>15</v>
      </c>
      <c r="K225" s="12"/>
      <c r="L225" s="12"/>
      <c r="M225" s="12">
        <f t="shared" si="20"/>
        <v>15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>
        <v>14</v>
      </c>
      <c r="BC225">
        <v>15</v>
      </c>
      <c r="BH225">
        <f t="shared" si="19"/>
        <v>2</v>
      </c>
      <c r="BI225" s="4">
        <v>2</v>
      </c>
      <c r="BJ225" s="4">
        <v>1</v>
      </c>
      <c r="BN225" s="4"/>
      <c r="BO225" s="4">
        <f t="shared" si="21"/>
        <v>3</v>
      </c>
      <c r="BP225">
        <v>6</v>
      </c>
      <c r="BQ225">
        <v>6</v>
      </c>
      <c r="BR225">
        <v>6</v>
      </c>
      <c r="BZ225">
        <f t="shared" si="22"/>
        <v>18</v>
      </c>
    </row>
    <row r="226" spans="1:78" hidden="1" x14ac:dyDescent="0.25">
      <c r="A226" s="30">
        <v>44581</v>
      </c>
      <c r="B226" s="31" t="s">
        <v>24</v>
      </c>
      <c r="C226" s="32">
        <v>118</v>
      </c>
      <c r="D226" s="31">
        <f>VLOOKUP(C226,Treatments!$A$1:$E$25,3,FALSE)</f>
        <v>3</v>
      </c>
      <c r="E226" s="31">
        <f>VLOOKUP(C226,Treatments!$A$1:$E$25,4,FALSE)</f>
        <v>4</v>
      </c>
      <c r="F226" s="31" t="str">
        <f>VLOOKUP(C226,Treatments!$A$1:$E$25,5,FALSE)</f>
        <v>21D</v>
      </c>
      <c r="G226" s="31">
        <v>6</v>
      </c>
      <c r="H226" s="12"/>
      <c r="I226" s="12"/>
      <c r="J226">
        <v>14</v>
      </c>
      <c r="K226" s="12"/>
      <c r="L226" s="12"/>
      <c r="M226" s="12">
        <f t="shared" si="20"/>
        <v>14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>
        <v>14</v>
      </c>
      <c r="BH226">
        <f t="shared" si="19"/>
        <v>1</v>
      </c>
      <c r="BI226" s="4">
        <v>2</v>
      </c>
      <c r="BN226" s="4"/>
      <c r="BO226" s="4">
        <f t="shared" si="21"/>
        <v>2</v>
      </c>
      <c r="BP226">
        <v>6</v>
      </c>
      <c r="BQ226">
        <v>2</v>
      </c>
      <c r="BZ226">
        <f t="shared" si="22"/>
        <v>8</v>
      </c>
    </row>
    <row r="227" spans="1:78" hidden="1" x14ac:dyDescent="0.25">
      <c r="A227" s="30">
        <v>44581</v>
      </c>
      <c r="B227" s="31" t="s">
        <v>24</v>
      </c>
      <c r="C227" s="32">
        <v>118</v>
      </c>
      <c r="D227" s="31">
        <f>VLOOKUP(C227,Treatments!$A$1:$E$25,3,FALSE)</f>
        <v>3</v>
      </c>
      <c r="E227" s="31">
        <f>VLOOKUP(C227,Treatments!$A$1:$E$25,4,FALSE)</f>
        <v>4</v>
      </c>
      <c r="F227" s="31" t="str">
        <f>VLOOKUP(C227,Treatments!$A$1:$E$25,5,FALSE)</f>
        <v>21D</v>
      </c>
      <c r="G227" s="31">
        <v>7</v>
      </c>
      <c r="H227" s="12"/>
      <c r="I227" s="12"/>
      <c r="J227">
        <v>15</v>
      </c>
      <c r="K227" s="12"/>
      <c r="L227" s="12"/>
      <c r="M227" s="12">
        <f t="shared" si="20"/>
        <v>15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>
        <v>15</v>
      </c>
      <c r="BH227">
        <f t="shared" si="19"/>
        <v>1</v>
      </c>
      <c r="BI227" s="4">
        <v>3</v>
      </c>
      <c r="BN227" s="4"/>
      <c r="BO227" s="4">
        <f t="shared" si="21"/>
        <v>3</v>
      </c>
      <c r="BP227">
        <v>2</v>
      </c>
      <c r="BQ227">
        <v>7</v>
      </c>
      <c r="BR227">
        <v>6</v>
      </c>
      <c r="BZ227">
        <f t="shared" si="22"/>
        <v>15</v>
      </c>
    </row>
    <row r="228" spans="1:78" hidden="1" x14ac:dyDescent="0.25">
      <c r="A228" s="30">
        <v>44581</v>
      </c>
      <c r="B228" s="31" t="s">
        <v>24</v>
      </c>
      <c r="C228" s="32">
        <v>118</v>
      </c>
      <c r="D228" s="31">
        <f>VLOOKUP(C228,Treatments!$A$1:$E$25,3,FALSE)</f>
        <v>3</v>
      </c>
      <c r="E228" s="31">
        <f>VLOOKUP(C228,Treatments!$A$1:$E$25,4,FALSE)</f>
        <v>4</v>
      </c>
      <c r="F228" s="31" t="str">
        <f>VLOOKUP(C228,Treatments!$A$1:$E$25,5,FALSE)</f>
        <v>21D</v>
      </c>
      <c r="G228" s="31">
        <v>8</v>
      </c>
      <c r="H228" s="12"/>
      <c r="I228" s="12"/>
      <c r="J228">
        <v>14</v>
      </c>
      <c r="K228" s="12"/>
      <c r="L228" s="12"/>
      <c r="M228" s="12">
        <f t="shared" si="20"/>
        <v>14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>
        <v>13</v>
      </c>
      <c r="BC228">
        <v>14</v>
      </c>
      <c r="BH228">
        <f t="shared" si="19"/>
        <v>2</v>
      </c>
      <c r="BI228" s="4">
        <v>2</v>
      </c>
      <c r="BJ228" s="4">
        <v>2</v>
      </c>
      <c r="BN228" s="4"/>
      <c r="BO228" s="4">
        <f t="shared" si="21"/>
        <v>4</v>
      </c>
      <c r="BP228">
        <v>7</v>
      </c>
      <c r="BQ228">
        <v>6</v>
      </c>
      <c r="BR228">
        <v>5</v>
      </c>
      <c r="BS228">
        <v>4</v>
      </c>
      <c r="BZ228">
        <f t="shared" si="22"/>
        <v>22</v>
      </c>
    </row>
    <row r="229" spans="1:78" hidden="1" x14ac:dyDescent="0.25">
      <c r="A229" s="30">
        <v>44581</v>
      </c>
      <c r="B229" s="31" t="s">
        <v>24</v>
      </c>
      <c r="C229" s="32">
        <v>118</v>
      </c>
      <c r="D229" s="31">
        <f>VLOOKUP(C229,Treatments!$A$1:$E$25,3,FALSE)</f>
        <v>3</v>
      </c>
      <c r="E229" s="31">
        <f>VLOOKUP(C229,Treatments!$A$1:$E$25,4,FALSE)</f>
        <v>4</v>
      </c>
      <c r="F229" s="31" t="str">
        <f>VLOOKUP(C229,Treatments!$A$1:$E$25,5,FALSE)</f>
        <v>21D</v>
      </c>
      <c r="G229" s="31">
        <v>9</v>
      </c>
      <c r="H229" s="12"/>
      <c r="I229" s="12"/>
      <c r="J229">
        <v>14</v>
      </c>
      <c r="K229" s="12"/>
      <c r="L229" s="12"/>
      <c r="M229" s="12">
        <f t="shared" si="20"/>
        <v>14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>
        <v>13</v>
      </c>
      <c r="BC229">
        <v>14</v>
      </c>
      <c r="BH229">
        <f t="shared" si="19"/>
        <v>2</v>
      </c>
      <c r="BI229" s="4">
        <v>2</v>
      </c>
      <c r="BJ229" s="4">
        <v>1</v>
      </c>
      <c r="BN229" s="4"/>
      <c r="BO229" s="4">
        <f t="shared" si="21"/>
        <v>3</v>
      </c>
      <c r="BP229">
        <v>8</v>
      </c>
      <c r="BQ229">
        <v>5</v>
      </c>
      <c r="BR229">
        <v>4</v>
      </c>
      <c r="BZ229">
        <f t="shared" si="22"/>
        <v>17</v>
      </c>
    </row>
    <row r="230" spans="1:78" hidden="1" x14ac:dyDescent="0.25">
      <c r="A230" s="30">
        <v>44581</v>
      </c>
      <c r="B230" s="31" t="s">
        <v>24</v>
      </c>
      <c r="C230" s="32">
        <v>118</v>
      </c>
      <c r="D230" s="31">
        <f>VLOOKUP(C230,Treatments!$A$1:$E$25,3,FALSE)</f>
        <v>3</v>
      </c>
      <c r="E230" s="31">
        <f>VLOOKUP(C230,Treatments!$A$1:$E$25,4,FALSE)</f>
        <v>4</v>
      </c>
      <c r="F230" s="31" t="str">
        <f>VLOOKUP(C230,Treatments!$A$1:$E$25,5,FALSE)</f>
        <v>21D</v>
      </c>
      <c r="G230" s="31">
        <v>10</v>
      </c>
      <c r="H230" s="12"/>
      <c r="I230" s="12"/>
      <c r="J230">
        <v>14</v>
      </c>
      <c r="K230" s="12"/>
      <c r="L230" s="12"/>
      <c r="M230" s="12">
        <f t="shared" si="20"/>
        <v>14</v>
      </c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>
        <v>13</v>
      </c>
      <c r="BC230">
        <v>14</v>
      </c>
      <c r="BH230">
        <f t="shared" si="19"/>
        <v>2</v>
      </c>
      <c r="BI230" s="4">
        <v>2</v>
      </c>
      <c r="BJ230" s="4">
        <v>1</v>
      </c>
      <c r="BN230" s="4"/>
      <c r="BO230" s="4">
        <f t="shared" si="21"/>
        <v>3</v>
      </c>
      <c r="BP230">
        <v>7</v>
      </c>
      <c r="BQ230">
        <v>5</v>
      </c>
      <c r="BR230">
        <v>5</v>
      </c>
      <c r="BZ230">
        <f t="shared" si="22"/>
        <v>17</v>
      </c>
    </row>
    <row r="231" spans="1:78" hidden="1" x14ac:dyDescent="0.25">
      <c r="A231" s="30">
        <v>44581</v>
      </c>
      <c r="B231" s="31" t="s">
        <v>24</v>
      </c>
      <c r="C231" s="32">
        <v>121</v>
      </c>
      <c r="D231" s="31">
        <f>VLOOKUP(C231,Treatments!$A$1:$E$25,3,FALSE)</f>
        <v>4</v>
      </c>
      <c r="E231" s="31">
        <f>VLOOKUP(C231,Treatments!$A$1:$E$25,4,FALSE)</f>
        <v>4</v>
      </c>
      <c r="F231" s="31" t="str">
        <f>VLOOKUP(C231,Treatments!$A$1:$E$25,5,FALSE)</f>
        <v>21D</v>
      </c>
      <c r="G231" s="31">
        <v>1</v>
      </c>
      <c r="H231" s="12"/>
      <c r="I231" s="12"/>
      <c r="J231">
        <v>13</v>
      </c>
      <c r="K231" s="12"/>
      <c r="L231" s="12"/>
      <c r="M231" s="12">
        <f t="shared" si="20"/>
        <v>13</v>
      </c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>
        <v>12</v>
      </c>
      <c r="BC231">
        <v>13</v>
      </c>
      <c r="BH231">
        <f t="shared" si="19"/>
        <v>2</v>
      </c>
      <c r="BI231" s="4">
        <v>1</v>
      </c>
      <c r="BJ231" s="4">
        <v>2</v>
      </c>
      <c r="BN231" s="4"/>
      <c r="BO231" s="4">
        <f t="shared" si="21"/>
        <v>3</v>
      </c>
      <c r="BP231">
        <v>5</v>
      </c>
      <c r="BQ231">
        <v>3</v>
      </c>
      <c r="BR231">
        <v>2</v>
      </c>
      <c r="BZ231">
        <f t="shared" si="22"/>
        <v>10</v>
      </c>
    </row>
    <row r="232" spans="1:78" hidden="1" x14ac:dyDescent="0.25">
      <c r="A232" s="30">
        <v>44581</v>
      </c>
      <c r="B232" s="31" t="s">
        <v>24</v>
      </c>
      <c r="C232" s="32">
        <v>121</v>
      </c>
      <c r="D232" s="31">
        <f>VLOOKUP(C232,Treatments!$A$1:$E$25,3,FALSE)</f>
        <v>4</v>
      </c>
      <c r="E232" s="31">
        <f>VLOOKUP(C232,Treatments!$A$1:$E$25,4,FALSE)</f>
        <v>4</v>
      </c>
      <c r="F232" s="31" t="str">
        <f>VLOOKUP(C232,Treatments!$A$1:$E$25,5,FALSE)</f>
        <v>21D</v>
      </c>
      <c r="G232" s="31">
        <v>2</v>
      </c>
      <c r="H232" s="12"/>
      <c r="I232" s="12"/>
      <c r="J232">
        <v>13</v>
      </c>
      <c r="K232" s="12"/>
      <c r="L232" s="12"/>
      <c r="M232" s="12">
        <f t="shared" si="20"/>
        <v>13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>
        <v>12</v>
      </c>
      <c r="BC232">
        <v>13</v>
      </c>
      <c r="BH232">
        <f t="shared" si="19"/>
        <v>2</v>
      </c>
      <c r="BI232" s="4">
        <v>1</v>
      </c>
      <c r="BJ232" s="4">
        <v>1</v>
      </c>
      <c r="BN232" s="4"/>
      <c r="BO232" s="4">
        <f t="shared" si="21"/>
        <v>2</v>
      </c>
      <c r="BP232">
        <v>9</v>
      </c>
      <c r="BQ232">
        <v>3</v>
      </c>
      <c r="BZ232">
        <f t="shared" si="22"/>
        <v>12</v>
      </c>
    </row>
    <row r="233" spans="1:78" hidden="1" x14ac:dyDescent="0.25">
      <c r="A233" s="30">
        <v>44581</v>
      </c>
      <c r="B233" s="31" t="s">
        <v>24</v>
      </c>
      <c r="C233" s="32">
        <v>121</v>
      </c>
      <c r="D233" s="31">
        <f>VLOOKUP(C233,Treatments!$A$1:$E$25,3,FALSE)</f>
        <v>4</v>
      </c>
      <c r="E233" s="31">
        <f>VLOOKUP(C233,Treatments!$A$1:$E$25,4,FALSE)</f>
        <v>4</v>
      </c>
      <c r="F233" s="31" t="str">
        <f>VLOOKUP(C233,Treatments!$A$1:$E$25,5,FALSE)</f>
        <v>21D</v>
      </c>
      <c r="G233" s="31">
        <v>3</v>
      </c>
      <c r="H233" s="12"/>
      <c r="I233" s="12"/>
      <c r="J233">
        <v>16</v>
      </c>
      <c r="K233" s="12"/>
      <c r="L233" s="12"/>
      <c r="M233" s="12">
        <f t="shared" si="20"/>
        <v>16</v>
      </c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>
        <v>13</v>
      </c>
      <c r="BC233">
        <v>14</v>
      </c>
      <c r="BD233">
        <v>15</v>
      </c>
      <c r="BE233">
        <v>16</v>
      </c>
      <c r="BH233">
        <f t="shared" si="19"/>
        <v>4</v>
      </c>
      <c r="BI233" s="4">
        <v>1</v>
      </c>
      <c r="BJ233" s="4">
        <v>2</v>
      </c>
      <c r="BK233" s="4">
        <v>1</v>
      </c>
      <c r="BL233" s="4">
        <v>1</v>
      </c>
      <c r="BN233" s="4"/>
      <c r="BO233" s="4">
        <f t="shared" si="21"/>
        <v>5</v>
      </c>
      <c r="BP233">
        <v>8</v>
      </c>
      <c r="BQ233">
        <v>6</v>
      </c>
      <c r="BR233">
        <v>6</v>
      </c>
      <c r="BS233">
        <v>1</v>
      </c>
      <c r="BT233">
        <v>4</v>
      </c>
      <c r="BZ233">
        <f t="shared" si="22"/>
        <v>25</v>
      </c>
    </row>
    <row r="234" spans="1:78" hidden="1" x14ac:dyDescent="0.25">
      <c r="A234" s="30">
        <v>44581</v>
      </c>
      <c r="B234" s="31" t="s">
        <v>24</v>
      </c>
      <c r="C234" s="32">
        <v>121</v>
      </c>
      <c r="D234" s="31">
        <f>VLOOKUP(C234,Treatments!$A$1:$E$25,3,FALSE)</f>
        <v>4</v>
      </c>
      <c r="E234" s="31">
        <f>VLOOKUP(C234,Treatments!$A$1:$E$25,4,FALSE)</f>
        <v>4</v>
      </c>
      <c r="F234" s="31" t="str">
        <f>VLOOKUP(C234,Treatments!$A$1:$E$25,5,FALSE)</f>
        <v>21D</v>
      </c>
      <c r="G234" s="31">
        <v>4</v>
      </c>
      <c r="H234" s="12"/>
      <c r="I234" s="12"/>
      <c r="J234">
        <v>16</v>
      </c>
      <c r="K234" s="12"/>
      <c r="L234" s="12"/>
      <c r="M234" s="12">
        <f t="shared" si="20"/>
        <v>16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>
        <v>15</v>
      </c>
      <c r="BC234">
        <v>16</v>
      </c>
      <c r="BH234">
        <f t="shared" si="19"/>
        <v>2</v>
      </c>
      <c r="BI234" s="4">
        <v>2</v>
      </c>
      <c r="BJ234" s="4">
        <v>2</v>
      </c>
      <c r="BN234" s="4"/>
      <c r="BO234" s="4">
        <f t="shared" si="21"/>
        <v>4</v>
      </c>
      <c r="BP234">
        <v>8</v>
      </c>
      <c r="BQ234">
        <v>10</v>
      </c>
      <c r="BR234">
        <v>11</v>
      </c>
      <c r="BS234">
        <v>10</v>
      </c>
      <c r="BZ234">
        <f t="shared" si="22"/>
        <v>39</v>
      </c>
    </row>
    <row r="235" spans="1:78" hidden="1" x14ac:dyDescent="0.25">
      <c r="A235" s="30">
        <v>44581</v>
      </c>
      <c r="B235" s="31" t="s">
        <v>24</v>
      </c>
      <c r="C235" s="32">
        <v>121</v>
      </c>
      <c r="D235" s="31">
        <f>VLOOKUP(C235,Treatments!$A$1:$E$25,3,FALSE)</f>
        <v>4</v>
      </c>
      <c r="E235" s="31">
        <f>VLOOKUP(C235,Treatments!$A$1:$E$25,4,FALSE)</f>
        <v>4</v>
      </c>
      <c r="F235" s="31" t="str">
        <f>VLOOKUP(C235,Treatments!$A$1:$E$25,5,FALSE)</f>
        <v>21D</v>
      </c>
      <c r="G235" s="31">
        <v>5</v>
      </c>
      <c r="H235" s="12"/>
      <c r="I235" s="12"/>
      <c r="J235">
        <v>15</v>
      </c>
      <c r="K235" s="12"/>
      <c r="L235" s="12"/>
      <c r="M235" s="12">
        <f t="shared" si="20"/>
        <v>15</v>
      </c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>
        <v>14</v>
      </c>
      <c r="BC235">
        <v>15</v>
      </c>
      <c r="BH235">
        <f t="shared" si="19"/>
        <v>2</v>
      </c>
      <c r="BI235" s="4">
        <v>2</v>
      </c>
      <c r="BJ235" s="4">
        <v>1</v>
      </c>
      <c r="BN235" s="4"/>
      <c r="BO235" s="4">
        <f t="shared" si="21"/>
        <v>3</v>
      </c>
      <c r="BP235">
        <v>9</v>
      </c>
      <c r="BQ235">
        <v>6</v>
      </c>
      <c r="BR235">
        <v>7</v>
      </c>
      <c r="BZ235">
        <f t="shared" si="22"/>
        <v>22</v>
      </c>
    </row>
    <row r="236" spans="1:78" hidden="1" x14ac:dyDescent="0.25">
      <c r="A236" s="30">
        <v>44581</v>
      </c>
      <c r="B236" s="31" t="s">
        <v>24</v>
      </c>
      <c r="C236" s="32">
        <v>121</v>
      </c>
      <c r="D236" s="31">
        <f>VLOOKUP(C236,Treatments!$A$1:$E$25,3,FALSE)</f>
        <v>4</v>
      </c>
      <c r="E236" s="31">
        <f>VLOOKUP(C236,Treatments!$A$1:$E$25,4,FALSE)</f>
        <v>4</v>
      </c>
      <c r="F236" s="31" t="str">
        <f>VLOOKUP(C236,Treatments!$A$1:$E$25,5,FALSE)</f>
        <v>21D</v>
      </c>
      <c r="G236" s="31">
        <v>6</v>
      </c>
      <c r="H236" s="12"/>
      <c r="I236" s="12"/>
      <c r="J236">
        <v>16</v>
      </c>
      <c r="K236" s="12"/>
      <c r="L236" s="12"/>
      <c r="M236" s="12">
        <f t="shared" si="20"/>
        <v>16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>
        <v>14</v>
      </c>
      <c r="BC236">
        <v>15</v>
      </c>
      <c r="BD236">
        <v>16</v>
      </c>
      <c r="BH236">
        <f t="shared" si="19"/>
        <v>3</v>
      </c>
      <c r="BI236" s="4">
        <v>2</v>
      </c>
      <c r="BJ236" s="4">
        <v>1</v>
      </c>
      <c r="BK236" s="4">
        <v>2</v>
      </c>
      <c r="BN236" s="4"/>
      <c r="BO236" s="4">
        <f t="shared" si="21"/>
        <v>5</v>
      </c>
      <c r="BP236">
        <v>9</v>
      </c>
      <c r="BQ236">
        <v>6</v>
      </c>
      <c r="BR236">
        <v>6</v>
      </c>
      <c r="BS236">
        <v>5</v>
      </c>
      <c r="BT236">
        <v>4</v>
      </c>
      <c r="BZ236">
        <f t="shared" si="22"/>
        <v>30</v>
      </c>
    </row>
    <row r="237" spans="1:78" hidden="1" x14ac:dyDescent="0.25">
      <c r="A237" s="30">
        <v>44581</v>
      </c>
      <c r="B237" s="31" t="s">
        <v>24</v>
      </c>
      <c r="C237" s="32">
        <v>121</v>
      </c>
      <c r="D237" s="31">
        <f>VLOOKUP(C237,Treatments!$A$1:$E$25,3,FALSE)</f>
        <v>4</v>
      </c>
      <c r="E237" s="31">
        <f>VLOOKUP(C237,Treatments!$A$1:$E$25,4,FALSE)</f>
        <v>4</v>
      </c>
      <c r="F237" s="31" t="str">
        <f>VLOOKUP(C237,Treatments!$A$1:$E$25,5,FALSE)</f>
        <v>21D</v>
      </c>
      <c r="G237" s="31">
        <v>7</v>
      </c>
      <c r="H237" s="12"/>
      <c r="I237" s="12"/>
      <c r="J237">
        <v>16</v>
      </c>
      <c r="K237" s="12"/>
      <c r="L237" s="12"/>
      <c r="M237" s="12">
        <f t="shared" si="20"/>
        <v>16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>
        <v>14</v>
      </c>
      <c r="BC237">
        <v>15</v>
      </c>
      <c r="BD237">
        <v>16</v>
      </c>
      <c r="BH237">
        <f t="shared" si="19"/>
        <v>3</v>
      </c>
      <c r="BI237" s="4">
        <v>2</v>
      </c>
      <c r="BJ237" s="4">
        <v>2</v>
      </c>
      <c r="BK237" s="4">
        <v>1</v>
      </c>
      <c r="BN237" s="4"/>
      <c r="BO237" s="4">
        <f t="shared" si="21"/>
        <v>5</v>
      </c>
      <c r="BP237">
        <v>9</v>
      </c>
      <c r="BQ237">
        <v>10</v>
      </c>
      <c r="BR237">
        <v>9</v>
      </c>
      <c r="BS237">
        <v>6</v>
      </c>
      <c r="BT237">
        <v>4</v>
      </c>
      <c r="BZ237">
        <f t="shared" si="22"/>
        <v>38</v>
      </c>
    </row>
    <row r="238" spans="1:78" hidden="1" x14ac:dyDescent="0.25">
      <c r="A238" s="30">
        <v>44581</v>
      </c>
      <c r="B238" s="31" t="s">
        <v>24</v>
      </c>
      <c r="C238" s="32">
        <v>121</v>
      </c>
      <c r="D238" s="31">
        <f>VLOOKUP(C238,Treatments!$A$1:$E$25,3,FALSE)</f>
        <v>4</v>
      </c>
      <c r="E238" s="31">
        <f>VLOOKUP(C238,Treatments!$A$1:$E$25,4,FALSE)</f>
        <v>4</v>
      </c>
      <c r="F238" s="31" t="str">
        <f>VLOOKUP(C238,Treatments!$A$1:$E$25,5,FALSE)</f>
        <v>21D</v>
      </c>
      <c r="G238" s="31">
        <v>8</v>
      </c>
      <c r="H238" s="12"/>
      <c r="I238" s="12"/>
      <c r="J238">
        <v>15</v>
      </c>
      <c r="K238" s="12"/>
      <c r="L238" s="12"/>
      <c r="M238" s="12">
        <f t="shared" si="20"/>
        <v>15</v>
      </c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>
        <v>14</v>
      </c>
      <c r="BC238">
        <v>15</v>
      </c>
      <c r="BH238">
        <f t="shared" si="19"/>
        <v>2</v>
      </c>
      <c r="BI238" s="4">
        <v>2</v>
      </c>
      <c r="BJ238" s="4">
        <v>2</v>
      </c>
      <c r="BN238" s="4"/>
      <c r="BO238" s="4">
        <f t="shared" si="21"/>
        <v>4</v>
      </c>
      <c r="BP238">
        <v>9</v>
      </c>
      <c r="BQ238">
        <v>5</v>
      </c>
      <c r="BR238">
        <v>6</v>
      </c>
      <c r="BS238">
        <v>3</v>
      </c>
      <c r="BZ238">
        <f t="shared" si="22"/>
        <v>23</v>
      </c>
    </row>
    <row r="239" spans="1:78" hidden="1" x14ac:dyDescent="0.25">
      <c r="A239" s="30">
        <v>44581</v>
      </c>
      <c r="B239" s="31" t="s">
        <v>24</v>
      </c>
      <c r="C239" s="32">
        <v>121</v>
      </c>
      <c r="D239" s="31">
        <f>VLOOKUP(C239,Treatments!$A$1:$E$25,3,FALSE)</f>
        <v>4</v>
      </c>
      <c r="E239" s="31">
        <f>VLOOKUP(C239,Treatments!$A$1:$E$25,4,FALSE)</f>
        <v>4</v>
      </c>
      <c r="F239" s="31" t="str">
        <f>VLOOKUP(C239,Treatments!$A$1:$E$25,5,FALSE)</f>
        <v>21D</v>
      </c>
      <c r="G239" s="31">
        <v>9</v>
      </c>
      <c r="H239" s="12"/>
      <c r="I239" s="12"/>
      <c r="J239">
        <v>14</v>
      </c>
      <c r="K239" s="12"/>
      <c r="L239" s="12"/>
      <c r="M239" s="12">
        <f t="shared" si="20"/>
        <v>14</v>
      </c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>
        <v>12</v>
      </c>
      <c r="BC239">
        <v>13</v>
      </c>
      <c r="BD239">
        <v>14</v>
      </c>
      <c r="BH239">
        <f t="shared" ref="BH239:BH270" si="23">COUNT(BB239:BG239)</f>
        <v>3</v>
      </c>
      <c r="BI239" s="4">
        <v>2</v>
      </c>
      <c r="BJ239" s="4">
        <v>2</v>
      </c>
      <c r="BK239" s="4">
        <v>1</v>
      </c>
      <c r="BN239" s="4"/>
      <c r="BO239" s="4">
        <f t="shared" si="21"/>
        <v>5</v>
      </c>
      <c r="BP239">
        <v>8</v>
      </c>
      <c r="BQ239">
        <v>8</v>
      </c>
      <c r="BR239">
        <v>5</v>
      </c>
      <c r="BS239">
        <v>7</v>
      </c>
      <c r="BT239">
        <v>5</v>
      </c>
      <c r="BZ239">
        <f t="shared" si="22"/>
        <v>33</v>
      </c>
    </row>
    <row r="240" spans="1:78" hidden="1" x14ac:dyDescent="0.25">
      <c r="A240" s="30">
        <v>44581</v>
      </c>
      <c r="B240" s="31" t="s">
        <v>24</v>
      </c>
      <c r="C240" s="32">
        <v>121</v>
      </c>
      <c r="D240" s="31">
        <f>VLOOKUP(C240,Treatments!$A$1:$E$25,3,FALSE)</f>
        <v>4</v>
      </c>
      <c r="E240" s="31">
        <f>VLOOKUP(C240,Treatments!$A$1:$E$25,4,FALSE)</f>
        <v>4</v>
      </c>
      <c r="F240" s="31" t="str">
        <f>VLOOKUP(C240,Treatments!$A$1:$E$25,5,FALSE)</f>
        <v>21D</v>
      </c>
      <c r="G240" s="31">
        <v>10</v>
      </c>
      <c r="H240" s="12"/>
      <c r="I240" s="12"/>
      <c r="J240">
        <v>14</v>
      </c>
      <c r="K240" s="12"/>
      <c r="L240" s="12"/>
      <c r="M240" s="12">
        <f t="shared" ref="M240:M270" si="24">J240</f>
        <v>14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>
        <v>13</v>
      </c>
      <c r="BC240">
        <v>14</v>
      </c>
      <c r="BH240">
        <f t="shared" si="23"/>
        <v>2</v>
      </c>
      <c r="BI240" s="4">
        <v>2</v>
      </c>
      <c r="BJ240" s="4">
        <v>1</v>
      </c>
      <c r="BN240" s="4"/>
      <c r="BO240" s="4">
        <f t="shared" ref="BO240:BO303" si="25">SUM(BI240:BN240)</f>
        <v>3</v>
      </c>
      <c r="BP240">
        <v>9</v>
      </c>
      <c r="BQ240">
        <v>8</v>
      </c>
      <c r="BR240">
        <v>5</v>
      </c>
      <c r="BZ240">
        <f t="shared" ref="BZ240:BZ303" si="26">SUM(BP240:BY240)</f>
        <v>22</v>
      </c>
    </row>
    <row r="241" spans="1:78" hidden="1" x14ac:dyDescent="0.25">
      <c r="A241" s="30">
        <v>44581</v>
      </c>
      <c r="B241" s="31" t="s">
        <v>24</v>
      </c>
      <c r="C241" s="32">
        <v>122</v>
      </c>
      <c r="D241" s="31">
        <f>VLOOKUP(C241,Treatments!$A$1:$E$25,3,FALSE)</f>
        <v>4</v>
      </c>
      <c r="E241" s="31">
        <f>VLOOKUP(C241,Treatments!$A$1:$E$25,4,FALSE)</f>
        <v>3</v>
      </c>
      <c r="F241" s="31" t="str">
        <f>VLOOKUP(C241,Treatments!$A$1:$E$25,5,FALSE)</f>
        <v>14D</v>
      </c>
      <c r="G241" s="31">
        <v>1</v>
      </c>
      <c r="H241" s="12"/>
      <c r="I241" s="12"/>
      <c r="J241">
        <v>14</v>
      </c>
      <c r="K241" s="12"/>
      <c r="L241" s="12"/>
      <c r="M241" s="12">
        <f t="shared" si="24"/>
        <v>14</v>
      </c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>
        <v>13</v>
      </c>
      <c r="BC241">
        <v>14</v>
      </c>
      <c r="BH241">
        <f t="shared" si="23"/>
        <v>2</v>
      </c>
      <c r="BI241" s="4">
        <v>2</v>
      </c>
      <c r="BJ241" s="4">
        <v>2</v>
      </c>
      <c r="BN241" s="4"/>
      <c r="BO241" s="4">
        <f t="shared" si="25"/>
        <v>4</v>
      </c>
      <c r="BP241">
        <v>8</v>
      </c>
      <c r="BQ241">
        <v>9</v>
      </c>
      <c r="BR241">
        <v>3</v>
      </c>
      <c r="BS241">
        <v>6</v>
      </c>
      <c r="BZ241">
        <f t="shared" si="26"/>
        <v>26</v>
      </c>
    </row>
    <row r="242" spans="1:78" hidden="1" x14ac:dyDescent="0.25">
      <c r="A242" s="30">
        <v>44581</v>
      </c>
      <c r="B242" s="31" t="s">
        <v>24</v>
      </c>
      <c r="C242" s="32">
        <v>122</v>
      </c>
      <c r="D242" s="31">
        <f>VLOOKUP(C242,Treatments!$A$1:$E$25,3,FALSE)</f>
        <v>4</v>
      </c>
      <c r="E242" s="31">
        <f>VLOOKUP(C242,Treatments!$A$1:$E$25,4,FALSE)</f>
        <v>3</v>
      </c>
      <c r="F242" s="31" t="str">
        <f>VLOOKUP(C242,Treatments!$A$1:$E$25,5,FALSE)</f>
        <v>14D</v>
      </c>
      <c r="G242" s="31">
        <v>2</v>
      </c>
      <c r="H242" s="12"/>
      <c r="I242" s="12"/>
      <c r="J242">
        <v>15</v>
      </c>
      <c r="K242" s="12"/>
      <c r="L242" s="12"/>
      <c r="M242" s="12">
        <f t="shared" si="24"/>
        <v>15</v>
      </c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>
        <v>13</v>
      </c>
      <c r="BC242">
        <v>14</v>
      </c>
      <c r="BD242">
        <v>15</v>
      </c>
      <c r="BH242">
        <f t="shared" si="23"/>
        <v>3</v>
      </c>
      <c r="BI242" s="4">
        <v>1</v>
      </c>
      <c r="BJ242" s="4">
        <v>2</v>
      </c>
      <c r="BK242" s="4">
        <v>2</v>
      </c>
      <c r="BN242" s="4"/>
      <c r="BO242" s="4">
        <f t="shared" si="25"/>
        <v>5</v>
      </c>
      <c r="BP242">
        <v>3</v>
      </c>
      <c r="BQ242">
        <v>4</v>
      </c>
      <c r="BR242">
        <v>5</v>
      </c>
      <c r="BS242">
        <v>5</v>
      </c>
      <c r="BT242">
        <v>6</v>
      </c>
      <c r="BZ242">
        <f t="shared" si="26"/>
        <v>23</v>
      </c>
    </row>
    <row r="243" spans="1:78" hidden="1" x14ac:dyDescent="0.25">
      <c r="A243" s="30">
        <v>44581</v>
      </c>
      <c r="B243" s="31" t="s">
        <v>24</v>
      </c>
      <c r="C243" s="32">
        <v>122</v>
      </c>
      <c r="D243" s="31">
        <f>VLOOKUP(C243,Treatments!$A$1:$E$25,3,FALSE)</f>
        <v>4</v>
      </c>
      <c r="E243" s="31">
        <f>VLOOKUP(C243,Treatments!$A$1:$E$25,4,FALSE)</f>
        <v>3</v>
      </c>
      <c r="F243" s="31" t="str">
        <f>VLOOKUP(C243,Treatments!$A$1:$E$25,5,FALSE)</f>
        <v>14D</v>
      </c>
      <c r="G243" s="31">
        <v>3</v>
      </c>
      <c r="H243" s="12"/>
      <c r="I243" s="12"/>
      <c r="J243">
        <v>16</v>
      </c>
      <c r="K243" s="12"/>
      <c r="L243" s="12"/>
      <c r="M243" s="12">
        <f t="shared" si="24"/>
        <v>16</v>
      </c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>
        <v>14</v>
      </c>
      <c r="BC243">
        <v>15</v>
      </c>
      <c r="BH243">
        <f t="shared" si="23"/>
        <v>2</v>
      </c>
      <c r="BI243" s="4">
        <v>2</v>
      </c>
      <c r="BJ243" s="4">
        <v>2</v>
      </c>
      <c r="BN243" s="4"/>
      <c r="BO243" s="4">
        <f t="shared" si="25"/>
        <v>4</v>
      </c>
      <c r="BP243">
        <v>9</v>
      </c>
      <c r="BQ243">
        <v>9</v>
      </c>
      <c r="BR243">
        <v>5</v>
      </c>
      <c r="BS243">
        <v>6</v>
      </c>
      <c r="BZ243">
        <f t="shared" si="26"/>
        <v>29</v>
      </c>
    </row>
    <row r="244" spans="1:78" hidden="1" x14ac:dyDescent="0.25">
      <c r="A244" s="30">
        <v>44581</v>
      </c>
      <c r="B244" s="31" t="s">
        <v>24</v>
      </c>
      <c r="C244" s="32">
        <v>122</v>
      </c>
      <c r="D244" s="31">
        <f>VLOOKUP(C244,Treatments!$A$1:$E$25,3,FALSE)</f>
        <v>4</v>
      </c>
      <c r="E244" s="31">
        <f>VLOOKUP(C244,Treatments!$A$1:$E$25,4,FALSE)</f>
        <v>3</v>
      </c>
      <c r="F244" s="31" t="str">
        <f>VLOOKUP(C244,Treatments!$A$1:$E$25,5,FALSE)</f>
        <v>14D</v>
      </c>
      <c r="G244" s="31">
        <v>4</v>
      </c>
      <c r="H244" s="12"/>
      <c r="I244" s="12"/>
      <c r="J244">
        <v>14</v>
      </c>
      <c r="K244" s="12"/>
      <c r="L244" s="12"/>
      <c r="M244" s="12">
        <f t="shared" si="24"/>
        <v>14</v>
      </c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>
        <v>13</v>
      </c>
      <c r="BC244">
        <v>14</v>
      </c>
      <c r="BH244">
        <f t="shared" si="23"/>
        <v>2</v>
      </c>
      <c r="BI244" s="4">
        <v>2</v>
      </c>
      <c r="BJ244" s="4">
        <v>1</v>
      </c>
      <c r="BN244" s="4"/>
      <c r="BO244" s="4">
        <f t="shared" si="25"/>
        <v>3</v>
      </c>
      <c r="BP244">
        <v>5</v>
      </c>
      <c r="BQ244">
        <v>10</v>
      </c>
      <c r="BR244">
        <v>7</v>
      </c>
      <c r="BZ244">
        <f t="shared" si="26"/>
        <v>22</v>
      </c>
    </row>
    <row r="245" spans="1:78" hidden="1" x14ac:dyDescent="0.25">
      <c r="A245" s="30">
        <v>44581</v>
      </c>
      <c r="B245" s="31" t="s">
        <v>24</v>
      </c>
      <c r="C245" s="32">
        <v>122</v>
      </c>
      <c r="D245" s="31">
        <f>VLOOKUP(C245,Treatments!$A$1:$E$25,3,FALSE)</f>
        <v>4</v>
      </c>
      <c r="E245" s="31">
        <f>VLOOKUP(C245,Treatments!$A$1:$E$25,4,FALSE)</f>
        <v>3</v>
      </c>
      <c r="F245" s="31" t="str">
        <f>VLOOKUP(C245,Treatments!$A$1:$E$25,5,FALSE)</f>
        <v>14D</v>
      </c>
      <c r="G245" s="31">
        <v>5</v>
      </c>
      <c r="H245" s="12"/>
      <c r="I245" s="12"/>
      <c r="J245">
        <v>17</v>
      </c>
      <c r="K245" s="12"/>
      <c r="L245" s="12"/>
      <c r="M245" s="12">
        <f t="shared" si="24"/>
        <v>17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>
        <v>14</v>
      </c>
      <c r="BC245">
        <v>15</v>
      </c>
      <c r="BD245">
        <v>16</v>
      </c>
      <c r="BH245">
        <f t="shared" si="23"/>
        <v>3</v>
      </c>
      <c r="BI245" s="4">
        <v>2</v>
      </c>
      <c r="BJ245" s="4">
        <v>2</v>
      </c>
      <c r="BK245" s="4">
        <v>1</v>
      </c>
      <c r="BN245" s="4"/>
      <c r="BO245" s="4">
        <f t="shared" si="25"/>
        <v>5</v>
      </c>
      <c r="BP245">
        <v>9</v>
      </c>
      <c r="BQ245">
        <v>7</v>
      </c>
      <c r="BR245">
        <v>8</v>
      </c>
      <c r="BS245">
        <v>9</v>
      </c>
      <c r="BT245">
        <v>9</v>
      </c>
      <c r="BZ245">
        <f t="shared" si="26"/>
        <v>42</v>
      </c>
    </row>
    <row r="246" spans="1:78" hidden="1" x14ac:dyDescent="0.25">
      <c r="A246" s="30">
        <v>44581</v>
      </c>
      <c r="B246" s="31" t="s">
        <v>24</v>
      </c>
      <c r="C246" s="32">
        <v>122</v>
      </c>
      <c r="D246" s="31">
        <f>VLOOKUP(C246,Treatments!$A$1:$E$25,3,FALSE)</f>
        <v>4</v>
      </c>
      <c r="E246" s="31">
        <f>VLOOKUP(C246,Treatments!$A$1:$E$25,4,FALSE)</f>
        <v>3</v>
      </c>
      <c r="F246" s="31" t="str">
        <f>VLOOKUP(C246,Treatments!$A$1:$E$25,5,FALSE)</f>
        <v>14D</v>
      </c>
      <c r="G246" s="31">
        <v>6</v>
      </c>
      <c r="H246" s="12"/>
      <c r="I246" s="12"/>
      <c r="J246">
        <v>15</v>
      </c>
      <c r="K246" s="12"/>
      <c r="L246" s="12"/>
      <c r="M246" s="12">
        <f t="shared" si="24"/>
        <v>15</v>
      </c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>
        <v>14</v>
      </c>
      <c r="BH246">
        <f t="shared" si="23"/>
        <v>1</v>
      </c>
      <c r="BI246" s="4">
        <v>2</v>
      </c>
      <c r="BN246" s="4"/>
      <c r="BO246" s="4">
        <f t="shared" si="25"/>
        <v>2</v>
      </c>
      <c r="BP246">
        <v>6</v>
      </c>
      <c r="BQ246">
        <v>7</v>
      </c>
      <c r="BZ246">
        <f t="shared" si="26"/>
        <v>13</v>
      </c>
    </row>
    <row r="247" spans="1:78" hidden="1" x14ac:dyDescent="0.25">
      <c r="A247" s="30">
        <v>44581</v>
      </c>
      <c r="B247" s="31" t="s">
        <v>24</v>
      </c>
      <c r="C247" s="32">
        <v>122</v>
      </c>
      <c r="D247" s="31">
        <f>VLOOKUP(C247,Treatments!$A$1:$E$25,3,FALSE)</f>
        <v>4</v>
      </c>
      <c r="E247" s="31">
        <f>VLOOKUP(C247,Treatments!$A$1:$E$25,4,FALSE)</f>
        <v>3</v>
      </c>
      <c r="F247" s="31" t="str">
        <f>VLOOKUP(C247,Treatments!$A$1:$E$25,5,FALSE)</f>
        <v>14D</v>
      </c>
      <c r="G247" s="31">
        <v>7</v>
      </c>
      <c r="H247" s="12"/>
      <c r="I247" s="12"/>
      <c r="J247">
        <v>16</v>
      </c>
      <c r="K247" s="12"/>
      <c r="L247" s="12"/>
      <c r="M247" s="12">
        <f t="shared" si="24"/>
        <v>16</v>
      </c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>
        <v>14</v>
      </c>
      <c r="BC247">
        <v>15</v>
      </c>
      <c r="BD247">
        <v>16</v>
      </c>
      <c r="BH247">
        <f t="shared" si="23"/>
        <v>3</v>
      </c>
      <c r="BI247" s="4">
        <v>2</v>
      </c>
      <c r="BJ247" s="4">
        <v>2</v>
      </c>
      <c r="BK247" s="4">
        <v>1</v>
      </c>
      <c r="BN247" s="4"/>
      <c r="BO247" s="4">
        <f t="shared" si="25"/>
        <v>5</v>
      </c>
      <c r="BP247">
        <v>8</v>
      </c>
      <c r="BQ247">
        <v>7</v>
      </c>
      <c r="BR247">
        <v>7</v>
      </c>
      <c r="BS247">
        <v>7</v>
      </c>
      <c r="BT247">
        <v>7</v>
      </c>
      <c r="BZ247">
        <f t="shared" si="26"/>
        <v>36</v>
      </c>
    </row>
    <row r="248" spans="1:78" hidden="1" x14ac:dyDescent="0.25">
      <c r="A248" s="30">
        <v>44581</v>
      </c>
      <c r="B248" s="31" t="s">
        <v>24</v>
      </c>
      <c r="C248" s="32">
        <v>122</v>
      </c>
      <c r="D248" s="31">
        <f>VLOOKUP(C248,Treatments!$A$1:$E$25,3,FALSE)</f>
        <v>4</v>
      </c>
      <c r="E248" s="31">
        <f>VLOOKUP(C248,Treatments!$A$1:$E$25,4,FALSE)</f>
        <v>3</v>
      </c>
      <c r="F248" s="31" t="str">
        <f>VLOOKUP(C248,Treatments!$A$1:$E$25,5,FALSE)</f>
        <v>14D</v>
      </c>
      <c r="G248" s="31">
        <v>8</v>
      </c>
      <c r="H248" s="12"/>
      <c r="I248" s="12"/>
      <c r="J248">
        <v>17</v>
      </c>
      <c r="K248" s="12"/>
      <c r="L248" s="12"/>
      <c r="M248" s="12">
        <f t="shared" si="24"/>
        <v>17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>
        <v>14</v>
      </c>
      <c r="BC248">
        <v>16</v>
      </c>
      <c r="BD248">
        <v>17</v>
      </c>
      <c r="BH248">
        <f t="shared" si="23"/>
        <v>3</v>
      </c>
      <c r="BI248" s="4">
        <v>2</v>
      </c>
      <c r="BJ248" s="4">
        <v>2</v>
      </c>
      <c r="BK248" s="4">
        <v>1</v>
      </c>
      <c r="BN248" s="4"/>
      <c r="BO248" s="4">
        <f t="shared" si="25"/>
        <v>5</v>
      </c>
      <c r="BP248">
        <v>8</v>
      </c>
      <c r="BQ248">
        <v>9</v>
      </c>
      <c r="BR248">
        <v>8</v>
      </c>
      <c r="BS248">
        <v>7</v>
      </c>
      <c r="BT248">
        <v>4</v>
      </c>
      <c r="BZ248">
        <f t="shared" si="26"/>
        <v>36</v>
      </c>
    </row>
    <row r="249" spans="1:78" hidden="1" x14ac:dyDescent="0.25">
      <c r="A249" s="30">
        <v>44581</v>
      </c>
      <c r="B249" s="31" t="s">
        <v>24</v>
      </c>
      <c r="C249" s="32">
        <v>122</v>
      </c>
      <c r="D249" s="31">
        <f>VLOOKUP(C249,Treatments!$A$1:$E$25,3,FALSE)</f>
        <v>4</v>
      </c>
      <c r="E249" s="31">
        <f>VLOOKUP(C249,Treatments!$A$1:$E$25,4,FALSE)</f>
        <v>3</v>
      </c>
      <c r="F249" s="31" t="str">
        <f>VLOOKUP(C249,Treatments!$A$1:$E$25,5,FALSE)</f>
        <v>14D</v>
      </c>
      <c r="G249" s="31">
        <v>9</v>
      </c>
      <c r="H249" s="12"/>
      <c r="I249" s="12"/>
      <c r="J249">
        <v>14</v>
      </c>
      <c r="K249" s="12"/>
      <c r="L249" s="12"/>
      <c r="M249" s="12">
        <f t="shared" si="24"/>
        <v>14</v>
      </c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>
        <v>13</v>
      </c>
      <c r="BC249">
        <v>14</v>
      </c>
      <c r="BH249">
        <f t="shared" si="23"/>
        <v>2</v>
      </c>
      <c r="BI249" s="4">
        <v>2</v>
      </c>
      <c r="BJ249" s="4">
        <v>1</v>
      </c>
      <c r="BN249" s="4"/>
      <c r="BO249" s="4">
        <f t="shared" si="25"/>
        <v>3</v>
      </c>
      <c r="BP249">
        <v>5</v>
      </c>
      <c r="BQ249">
        <v>7</v>
      </c>
      <c r="BR249">
        <v>5</v>
      </c>
      <c r="BZ249">
        <f t="shared" si="26"/>
        <v>17</v>
      </c>
    </row>
    <row r="250" spans="1:78" hidden="1" x14ac:dyDescent="0.25">
      <c r="A250" s="30">
        <v>44581</v>
      </c>
      <c r="B250" s="31" t="s">
        <v>24</v>
      </c>
      <c r="C250" s="32">
        <v>122</v>
      </c>
      <c r="D250" s="31">
        <f>VLOOKUP(C250,Treatments!$A$1:$E$25,3,FALSE)</f>
        <v>4</v>
      </c>
      <c r="E250" s="31">
        <f>VLOOKUP(C250,Treatments!$A$1:$E$25,4,FALSE)</f>
        <v>3</v>
      </c>
      <c r="F250" s="31" t="str">
        <f>VLOOKUP(C250,Treatments!$A$1:$E$25,5,FALSE)</f>
        <v>14D</v>
      </c>
      <c r="G250" s="31">
        <v>10</v>
      </c>
      <c r="H250" s="12"/>
      <c r="I250" s="12"/>
      <c r="J250">
        <v>15</v>
      </c>
      <c r="K250" s="12"/>
      <c r="L250" s="12"/>
      <c r="M250" s="12">
        <f t="shared" si="24"/>
        <v>15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>
        <v>13</v>
      </c>
      <c r="BC250">
        <v>14</v>
      </c>
      <c r="BD250">
        <v>15</v>
      </c>
      <c r="BH250">
        <f t="shared" si="23"/>
        <v>3</v>
      </c>
      <c r="BI250" s="4">
        <v>1</v>
      </c>
      <c r="BJ250" s="4">
        <v>2</v>
      </c>
      <c r="BK250" s="4">
        <v>1</v>
      </c>
      <c r="BN250" s="4"/>
      <c r="BO250" s="4">
        <f t="shared" si="25"/>
        <v>4</v>
      </c>
      <c r="BP250">
        <v>11</v>
      </c>
      <c r="BQ250">
        <v>10</v>
      </c>
      <c r="BR250">
        <v>10</v>
      </c>
      <c r="BS250">
        <v>7</v>
      </c>
      <c r="BT250">
        <v>7</v>
      </c>
      <c r="BZ250">
        <f t="shared" si="26"/>
        <v>45</v>
      </c>
    </row>
    <row r="251" spans="1:78" x14ac:dyDescent="0.25">
      <c r="A251" s="30">
        <v>44581</v>
      </c>
      <c r="B251" s="31" t="s">
        <v>24</v>
      </c>
      <c r="C251" s="32">
        <v>123</v>
      </c>
      <c r="D251" s="31">
        <f>VLOOKUP(C251,Treatments!$A$1:$E$25,3,FALSE)</f>
        <v>4</v>
      </c>
      <c r="E251" s="31">
        <f>VLOOKUP(C251,Treatments!$A$1:$E$25,4,FALSE)</f>
        <v>6</v>
      </c>
      <c r="F251" s="31" t="str">
        <f>VLOOKUP(C251,Treatments!$A$1:$E$25,5,FALSE)</f>
        <v>LD</v>
      </c>
      <c r="G251" s="31">
        <v>1</v>
      </c>
      <c r="H251" s="12"/>
      <c r="I251" s="12"/>
      <c r="J251">
        <v>14</v>
      </c>
      <c r="K251" s="12"/>
      <c r="L251" s="12"/>
      <c r="M251" s="12">
        <f t="shared" si="24"/>
        <v>14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>
        <v>13</v>
      </c>
      <c r="BC251">
        <v>14</v>
      </c>
      <c r="BH251">
        <f t="shared" si="23"/>
        <v>2</v>
      </c>
      <c r="BI251" s="4">
        <v>1</v>
      </c>
      <c r="BJ251" s="4">
        <v>1</v>
      </c>
      <c r="BN251" s="4"/>
      <c r="BO251" s="4">
        <f t="shared" si="25"/>
        <v>2</v>
      </c>
      <c r="BP251">
        <v>8</v>
      </c>
      <c r="BQ251">
        <v>8</v>
      </c>
      <c r="BZ251">
        <f t="shared" si="26"/>
        <v>16</v>
      </c>
    </row>
    <row r="252" spans="1:78" x14ac:dyDescent="0.25">
      <c r="A252" s="30">
        <v>44581</v>
      </c>
      <c r="B252" s="31" t="s">
        <v>24</v>
      </c>
      <c r="C252" s="32">
        <v>123</v>
      </c>
      <c r="D252" s="31">
        <f>VLOOKUP(C252,Treatments!$A$1:$E$25,3,FALSE)</f>
        <v>4</v>
      </c>
      <c r="E252" s="31">
        <f>VLOOKUP(C252,Treatments!$A$1:$E$25,4,FALSE)</f>
        <v>6</v>
      </c>
      <c r="F252" s="31" t="str">
        <f>VLOOKUP(C252,Treatments!$A$1:$E$25,5,FALSE)</f>
        <v>LD</v>
      </c>
      <c r="G252" s="31">
        <v>2</v>
      </c>
      <c r="H252" s="12"/>
      <c r="I252" s="12"/>
      <c r="J252">
        <v>15</v>
      </c>
      <c r="K252" s="12"/>
      <c r="L252" s="12"/>
      <c r="M252" s="12">
        <f t="shared" si="24"/>
        <v>15</v>
      </c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>
        <v>13</v>
      </c>
      <c r="BC252">
        <v>14</v>
      </c>
      <c r="BH252">
        <f t="shared" si="23"/>
        <v>2</v>
      </c>
      <c r="BI252" s="4">
        <v>2</v>
      </c>
      <c r="BJ252" s="4">
        <v>1</v>
      </c>
      <c r="BN252" s="4"/>
      <c r="BO252" s="4">
        <f t="shared" si="25"/>
        <v>3</v>
      </c>
      <c r="BP252">
        <v>9</v>
      </c>
      <c r="BQ252">
        <v>9</v>
      </c>
      <c r="BR252">
        <v>8</v>
      </c>
      <c r="BZ252">
        <f t="shared" si="26"/>
        <v>26</v>
      </c>
    </row>
    <row r="253" spans="1:78" x14ac:dyDescent="0.25">
      <c r="A253" s="30">
        <v>44581</v>
      </c>
      <c r="B253" s="31" t="s">
        <v>24</v>
      </c>
      <c r="C253" s="32">
        <v>123</v>
      </c>
      <c r="D253" s="31">
        <f>VLOOKUP(C253,Treatments!$A$1:$E$25,3,FALSE)</f>
        <v>4</v>
      </c>
      <c r="E253" s="31">
        <f>VLOOKUP(C253,Treatments!$A$1:$E$25,4,FALSE)</f>
        <v>6</v>
      </c>
      <c r="F253" s="31" t="str">
        <f>VLOOKUP(C253,Treatments!$A$1:$E$25,5,FALSE)</f>
        <v>LD</v>
      </c>
      <c r="G253" s="31">
        <v>3</v>
      </c>
      <c r="H253" s="12"/>
      <c r="I253" s="12"/>
      <c r="J253">
        <v>15</v>
      </c>
      <c r="K253" s="12"/>
      <c r="L253" s="12"/>
      <c r="M253" s="12">
        <f t="shared" si="24"/>
        <v>15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>
        <v>13</v>
      </c>
      <c r="BC253">
        <v>14</v>
      </c>
      <c r="BH253">
        <f t="shared" si="23"/>
        <v>2</v>
      </c>
      <c r="BI253" s="4">
        <v>2</v>
      </c>
      <c r="BJ253" s="4">
        <v>2</v>
      </c>
      <c r="BN253" s="4"/>
      <c r="BO253" s="4">
        <f t="shared" si="25"/>
        <v>4</v>
      </c>
      <c r="BP253">
        <v>3</v>
      </c>
      <c r="BQ253">
        <v>7</v>
      </c>
      <c r="BR253">
        <v>7</v>
      </c>
      <c r="BS253">
        <v>6</v>
      </c>
      <c r="BZ253">
        <f t="shared" si="26"/>
        <v>23</v>
      </c>
    </row>
    <row r="254" spans="1:78" x14ac:dyDescent="0.25">
      <c r="A254" s="30">
        <v>44581</v>
      </c>
      <c r="B254" s="31" t="s">
        <v>24</v>
      </c>
      <c r="C254" s="32">
        <v>123</v>
      </c>
      <c r="D254" s="31">
        <f>VLOOKUP(C254,Treatments!$A$1:$E$25,3,FALSE)</f>
        <v>4</v>
      </c>
      <c r="E254" s="31">
        <f>VLOOKUP(C254,Treatments!$A$1:$E$25,4,FALSE)</f>
        <v>6</v>
      </c>
      <c r="F254" s="31" t="str">
        <f>VLOOKUP(C254,Treatments!$A$1:$E$25,5,FALSE)</f>
        <v>LD</v>
      </c>
      <c r="G254" s="31">
        <v>4</v>
      </c>
      <c r="H254" s="12"/>
      <c r="I254" s="12"/>
      <c r="J254">
        <v>15</v>
      </c>
      <c r="K254" s="12"/>
      <c r="L254" s="12"/>
      <c r="M254" s="12">
        <f t="shared" si="24"/>
        <v>15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>
        <v>12</v>
      </c>
      <c r="BC254">
        <v>13</v>
      </c>
      <c r="BD254">
        <v>14</v>
      </c>
      <c r="BH254">
        <f t="shared" si="23"/>
        <v>3</v>
      </c>
      <c r="BI254" s="4">
        <v>2</v>
      </c>
      <c r="BJ254" s="4">
        <v>2</v>
      </c>
      <c r="BK254" s="4">
        <v>2</v>
      </c>
      <c r="BN254" s="4"/>
      <c r="BO254" s="4">
        <f t="shared" si="25"/>
        <v>6</v>
      </c>
      <c r="BP254">
        <v>8</v>
      </c>
      <c r="BQ254">
        <v>9</v>
      </c>
      <c r="BR254">
        <v>7</v>
      </c>
      <c r="BS254">
        <v>7</v>
      </c>
      <c r="BT254">
        <v>6</v>
      </c>
      <c r="BZ254">
        <f t="shared" si="26"/>
        <v>37</v>
      </c>
    </row>
    <row r="255" spans="1:78" x14ac:dyDescent="0.25">
      <c r="A255" s="30">
        <v>44581</v>
      </c>
      <c r="B255" s="31" t="s">
        <v>24</v>
      </c>
      <c r="C255" s="32">
        <v>123</v>
      </c>
      <c r="D255" s="31">
        <f>VLOOKUP(C255,Treatments!$A$1:$E$25,3,FALSE)</f>
        <v>4</v>
      </c>
      <c r="E255" s="31">
        <f>VLOOKUP(C255,Treatments!$A$1:$E$25,4,FALSE)</f>
        <v>6</v>
      </c>
      <c r="F255" s="31" t="str">
        <f>VLOOKUP(C255,Treatments!$A$1:$E$25,5,FALSE)</f>
        <v>LD</v>
      </c>
      <c r="G255" s="31">
        <v>5</v>
      </c>
      <c r="H255" s="12"/>
      <c r="I255" s="12"/>
      <c r="J255">
        <v>15</v>
      </c>
      <c r="K255" s="12"/>
      <c r="L255" s="12"/>
      <c r="M255" s="12">
        <f t="shared" si="24"/>
        <v>15</v>
      </c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>
        <v>13</v>
      </c>
      <c r="BC255">
        <v>14</v>
      </c>
      <c r="BH255">
        <f t="shared" si="23"/>
        <v>2</v>
      </c>
      <c r="BI255" s="4">
        <v>1</v>
      </c>
      <c r="BJ255" s="4">
        <v>1</v>
      </c>
      <c r="BN255" s="4"/>
      <c r="BO255" s="4">
        <f t="shared" si="25"/>
        <v>2</v>
      </c>
      <c r="BP255">
        <v>9</v>
      </c>
      <c r="BQ255">
        <v>10</v>
      </c>
      <c r="BZ255">
        <f t="shared" si="26"/>
        <v>19</v>
      </c>
    </row>
    <row r="256" spans="1:78" x14ac:dyDescent="0.25">
      <c r="A256" s="30">
        <v>44581</v>
      </c>
      <c r="B256" s="31" t="s">
        <v>24</v>
      </c>
      <c r="C256" s="32">
        <v>123</v>
      </c>
      <c r="D256" s="31">
        <f>VLOOKUP(C256,Treatments!$A$1:$E$25,3,FALSE)</f>
        <v>4</v>
      </c>
      <c r="E256" s="31">
        <f>VLOOKUP(C256,Treatments!$A$1:$E$25,4,FALSE)</f>
        <v>6</v>
      </c>
      <c r="F256" s="31" t="str">
        <f>VLOOKUP(C256,Treatments!$A$1:$E$25,5,FALSE)</f>
        <v>LD</v>
      </c>
      <c r="G256" s="31">
        <v>6</v>
      </c>
      <c r="H256" s="12"/>
      <c r="I256" s="12"/>
      <c r="J256">
        <v>13</v>
      </c>
      <c r="K256" s="12"/>
      <c r="L256" s="12"/>
      <c r="M256" s="12">
        <f t="shared" si="24"/>
        <v>13</v>
      </c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>
        <v>12</v>
      </c>
      <c r="BC256">
        <v>13</v>
      </c>
      <c r="BH256">
        <f t="shared" si="23"/>
        <v>2</v>
      </c>
      <c r="BI256" s="4">
        <v>1</v>
      </c>
      <c r="BJ256" s="4">
        <v>2</v>
      </c>
      <c r="BN256" s="4"/>
      <c r="BO256" s="4">
        <f t="shared" si="25"/>
        <v>3</v>
      </c>
      <c r="BP256">
        <v>5</v>
      </c>
      <c r="BQ256">
        <v>6</v>
      </c>
      <c r="BR256">
        <v>5</v>
      </c>
      <c r="BZ256">
        <f t="shared" si="26"/>
        <v>16</v>
      </c>
    </row>
    <row r="257" spans="1:78" x14ac:dyDescent="0.25">
      <c r="A257" s="30">
        <v>44581</v>
      </c>
      <c r="B257" s="31" t="s">
        <v>24</v>
      </c>
      <c r="C257" s="32">
        <v>123</v>
      </c>
      <c r="D257" s="31">
        <f>VLOOKUP(C257,Treatments!$A$1:$E$25,3,FALSE)</f>
        <v>4</v>
      </c>
      <c r="E257" s="31">
        <f>VLOOKUP(C257,Treatments!$A$1:$E$25,4,FALSE)</f>
        <v>6</v>
      </c>
      <c r="F257" s="31" t="str">
        <f>VLOOKUP(C257,Treatments!$A$1:$E$25,5,FALSE)</f>
        <v>LD</v>
      </c>
      <c r="G257" s="31">
        <v>7</v>
      </c>
      <c r="H257" s="12"/>
      <c r="I257" s="12"/>
      <c r="J257">
        <v>14</v>
      </c>
      <c r="K257" s="12"/>
      <c r="L257" s="12"/>
      <c r="M257" s="12">
        <f t="shared" si="24"/>
        <v>14</v>
      </c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>
        <v>12</v>
      </c>
      <c r="BC257">
        <v>13</v>
      </c>
      <c r="BH257">
        <f t="shared" si="23"/>
        <v>2</v>
      </c>
      <c r="BI257" s="4">
        <v>1</v>
      </c>
      <c r="BJ257" s="4">
        <v>1</v>
      </c>
      <c r="BN257" s="4"/>
      <c r="BO257" s="4">
        <f t="shared" si="25"/>
        <v>2</v>
      </c>
      <c r="BP257">
        <v>8</v>
      </c>
      <c r="BQ257">
        <v>8</v>
      </c>
      <c r="BZ257">
        <f t="shared" si="26"/>
        <v>16</v>
      </c>
    </row>
    <row r="258" spans="1:78" x14ac:dyDescent="0.25">
      <c r="A258" s="30">
        <v>44581</v>
      </c>
      <c r="B258" s="31" t="s">
        <v>24</v>
      </c>
      <c r="C258" s="32">
        <v>123</v>
      </c>
      <c r="D258" s="31">
        <f>VLOOKUP(C258,Treatments!$A$1:$E$25,3,FALSE)</f>
        <v>4</v>
      </c>
      <c r="E258" s="31">
        <f>VLOOKUP(C258,Treatments!$A$1:$E$25,4,FALSE)</f>
        <v>6</v>
      </c>
      <c r="F258" s="31" t="str">
        <f>VLOOKUP(C258,Treatments!$A$1:$E$25,5,FALSE)</f>
        <v>LD</v>
      </c>
      <c r="G258" s="31">
        <v>8</v>
      </c>
      <c r="H258" s="12"/>
      <c r="I258" s="12"/>
      <c r="J258">
        <v>16</v>
      </c>
      <c r="K258" s="12"/>
      <c r="L258" s="12"/>
      <c r="M258" s="12">
        <f t="shared" si="24"/>
        <v>16</v>
      </c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>
        <v>14</v>
      </c>
      <c r="BC258">
        <v>15</v>
      </c>
      <c r="BD258">
        <v>16</v>
      </c>
      <c r="BH258">
        <f t="shared" si="23"/>
        <v>3</v>
      </c>
      <c r="BI258" s="4">
        <v>2</v>
      </c>
      <c r="BJ258" s="4">
        <v>2</v>
      </c>
      <c r="BK258" s="4">
        <v>1</v>
      </c>
      <c r="BN258" s="4"/>
      <c r="BO258" s="4">
        <f t="shared" si="25"/>
        <v>5</v>
      </c>
      <c r="BP258">
        <v>7</v>
      </c>
      <c r="BQ258">
        <v>6</v>
      </c>
      <c r="BR258">
        <v>6</v>
      </c>
      <c r="BS258">
        <v>6</v>
      </c>
      <c r="BT258">
        <v>6</v>
      </c>
      <c r="BZ258">
        <f t="shared" si="26"/>
        <v>31</v>
      </c>
    </row>
    <row r="259" spans="1:78" x14ac:dyDescent="0.25">
      <c r="A259" s="30">
        <v>44581</v>
      </c>
      <c r="B259" s="31" t="s">
        <v>24</v>
      </c>
      <c r="C259" s="32">
        <v>123</v>
      </c>
      <c r="D259" s="31">
        <f>VLOOKUP(C259,Treatments!$A$1:$E$25,3,FALSE)</f>
        <v>4</v>
      </c>
      <c r="E259" s="31">
        <f>VLOOKUP(C259,Treatments!$A$1:$E$25,4,FALSE)</f>
        <v>6</v>
      </c>
      <c r="F259" s="31" t="str">
        <f>VLOOKUP(C259,Treatments!$A$1:$E$25,5,FALSE)</f>
        <v>LD</v>
      </c>
      <c r="G259" s="31">
        <v>9</v>
      </c>
      <c r="H259" s="12"/>
      <c r="I259" s="12"/>
      <c r="J259">
        <v>14</v>
      </c>
      <c r="K259" s="12"/>
      <c r="L259" s="12"/>
      <c r="M259" s="12">
        <f t="shared" si="24"/>
        <v>14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>
        <v>12</v>
      </c>
      <c r="BC259">
        <v>13</v>
      </c>
      <c r="BD259">
        <v>14</v>
      </c>
      <c r="BH259">
        <f t="shared" si="23"/>
        <v>3</v>
      </c>
      <c r="BI259" s="4">
        <v>2</v>
      </c>
      <c r="BJ259" s="4">
        <v>1</v>
      </c>
      <c r="BK259" s="4">
        <v>1</v>
      </c>
      <c r="BN259" s="4"/>
      <c r="BO259" s="4">
        <f t="shared" si="25"/>
        <v>4</v>
      </c>
      <c r="BP259">
        <v>5</v>
      </c>
      <c r="BQ259">
        <v>6</v>
      </c>
      <c r="BR259">
        <v>4</v>
      </c>
      <c r="BS259">
        <v>4</v>
      </c>
      <c r="BT259">
        <v>6</v>
      </c>
      <c r="BZ259">
        <f t="shared" si="26"/>
        <v>25</v>
      </c>
    </row>
    <row r="260" spans="1:78" x14ac:dyDescent="0.25">
      <c r="A260" s="30">
        <v>44581</v>
      </c>
      <c r="B260" s="31" t="s">
        <v>24</v>
      </c>
      <c r="C260" s="32">
        <v>123</v>
      </c>
      <c r="D260" s="31">
        <f>VLOOKUP(C260,Treatments!$A$1:$E$25,3,FALSE)</f>
        <v>4</v>
      </c>
      <c r="E260" s="31">
        <f>VLOOKUP(C260,Treatments!$A$1:$E$25,4,FALSE)</f>
        <v>6</v>
      </c>
      <c r="F260" s="31" t="str">
        <f>VLOOKUP(C260,Treatments!$A$1:$E$25,5,FALSE)</f>
        <v>LD</v>
      </c>
      <c r="G260" s="31">
        <v>10</v>
      </c>
      <c r="H260" s="12"/>
      <c r="I260" s="12"/>
      <c r="J260">
        <v>15</v>
      </c>
      <c r="K260" s="12"/>
      <c r="L260" s="12"/>
      <c r="M260" s="12">
        <f t="shared" si="24"/>
        <v>15</v>
      </c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>
        <v>14</v>
      </c>
      <c r="BC260">
        <v>15</v>
      </c>
      <c r="BH260">
        <f t="shared" si="23"/>
        <v>2</v>
      </c>
      <c r="BI260" s="4">
        <v>2</v>
      </c>
      <c r="BJ260" s="4">
        <v>1</v>
      </c>
      <c r="BN260" s="4"/>
      <c r="BO260" s="4">
        <f t="shared" si="25"/>
        <v>3</v>
      </c>
      <c r="BP260">
        <v>5</v>
      </c>
      <c r="BQ260">
        <v>6</v>
      </c>
      <c r="BR260">
        <v>8</v>
      </c>
      <c r="BZ260">
        <f t="shared" si="26"/>
        <v>19</v>
      </c>
    </row>
    <row r="261" spans="1:78" hidden="1" x14ac:dyDescent="0.25">
      <c r="A261" s="30">
        <v>44581</v>
      </c>
      <c r="B261" s="31" t="s">
        <v>24</v>
      </c>
      <c r="C261" s="32">
        <v>124</v>
      </c>
      <c r="D261" s="31">
        <f>VLOOKUP(C261,Treatments!$A$1:$E$25,3,FALSE)</f>
        <v>4</v>
      </c>
      <c r="E261" s="31">
        <f>VLOOKUP(C261,Treatments!$A$1:$E$25,4,FALSE)</f>
        <v>5</v>
      </c>
      <c r="F261" s="31" t="str">
        <f>VLOOKUP(C261,Treatments!$A$1:$E$25,5,FALSE)</f>
        <v>MD</v>
      </c>
      <c r="G261" s="31">
        <v>1</v>
      </c>
      <c r="H261" s="12"/>
      <c r="I261" s="12"/>
      <c r="J261">
        <v>16</v>
      </c>
      <c r="K261" s="12"/>
      <c r="L261" s="12"/>
      <c r="M261" s="12">
        <f t="shared" si="24"/>
        <v>16</v>
      </c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>
        <v>15</v>
      </c>
      <c r="BC261">
        <v>16</v>
      </c>
      <c r="BH261">
        <f t="shared" si="23"/>
        <v>2</v>
      </c>
      <c r="BI261" s="4">
        <v>2</v>
      </c>
      <c r="BJ261" s="4">
        <v>1</v>
      </c>
      <c r="BN261" s="4"/>
      <c r="BO261" s="4">
        <f t="shared" si="25"/>
        <v>3</v>
      </c>
      <c r="BP261">
        <v>8</v>
      </c>
      <c r="BQ261">
        <v>6</v>
      </c>
      <c r="BR261">
        <v>6</v>
      </c>
      <c r="BZ261">
        <f t="shared" si="26"/>
        <v>20</v>
      </c>
    </row>
    <row r="262" spans="1:78" hidden="1" x14ac:dyDescent="0.25">
      <c r="A262" s="30">
        <v>44581</v>
      </c>
      <c r="B262" s="31" t="s">
        <v>24</v>
      </c>
      <c r="C262" s="32">
        <v>124</v>
      </c>
      <c r="D262" s="31">
        <f>VLOOKUP(C262,Treatments!$A$1:$E$25,3,FALSE)</f>
        <v>4</v>
      </c>
      <c r="E262" s="31">
        <f>VLOOKUP(C262,Treatments!$A$1:$E$25,4,FALSE)</f>
        <v>5</v>
      </c>
      <c r="F262" s="31" t="str">
        <f>VLOOKUP(C262,Treatments!$A$1:$E$25,5,FALSE)</f>
        <v>MD</v>
      </c>
      <c r="G262" s="31">
        <v>2</v>
      </c>
      <c r="H262" s="12"/>
      <c r="I262" s="12"/>
      <c r="J262">
        <v>15</v>
      </c>
      <c r="K262" s="12"/>
      <c r="L262" s="12"/>
      <c r="M262" s="12">
        <f t="shared" si="24"/>
        <v>15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>
        <v>13</v>
      </c>
      <c r="BC262">
        <v>14</v>
      </c>
      <c r="BH262">
        <f t="shared" si="23"/>
        <v>2</v>
      </c>
      <c r="BI262" s="4">
        <v>2</v>
      </c>
      <c r="BJ262" s="4">
        <v>1</v>
      </c>
      <c r="BN262" s="4"/>
      <c r="BO262" s="4">
        <f t="shared" si="25"/>
        <v>3</v>
      </c>
      <c r="BP262">
        <v>8</v>
      </c>
      <c r="BQ262">
        <v>6</v>
      </c>
      <c r="BR262">
        <v>10</v>
      </c>
      <c r="BZ262">
        <f t="shared" si="26"/>
        <v>24</v>
      </c>
    </row>
    <row r="263" spans="1:78" hidden="1" x14ac:dyDescent="0.25">
      <c r="A263" s="30">
        <v>44581</v>
      </c>
      <c r="B263" s="31" t="s">
        <v>24</v>
      </c>
      <c r="C263" s="32">
        <v>124</v>
      </c>
      <c r="D263" s="31">
        <f>VLOOKUP(C263,Treatments!$A$1:$E$25,3,FALSE)</f>
        <v>4</v>
      </c>
      <c r="E263" s="31">
        <f>VLOOKUP(C263,Treatments!$A$1:$E$25,4,FALSE)</f>
        <v>5</v>
      </c>
      <c r="F263" s="31" t="str">
        <f>VLOOKUP(C263,Treatments!$A$1:$E$25,5,FALSE)</f>
        <v>MD</v>
      </c>
      <c r="G263" s="31">
        <v>3</v>
      </c>
      <c r="H263" s="12"/>
      <c r="I263" s="12"/>
      <c r="J263">
        <v>15</v>
      </c>
      <c r="K263" s="12"/>
      <c r="L263" s="12"/>
      <c r="M263" s="12">
        <f t="shared" si="24"/>
        <v>15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>
        <v>13</v>
      </c>
      <c r="BC263">
        <v>15</v>
      </c>
      <c r="BH263">
        <f t="shared" si="23"/>
        <v>2</v>
      </c>
      <c r="BI263" s="4">
        <v>2</v>
      </c>
      <c r="BJ263" s="4">
        <v>1</v>
      </c>
      <c r="BN263" s="4"/>
      <c r="BO263" s="4">
        <f t="shared" si="25"/>
        <v>3</v>
      </c>
      <c r="BP263">
        <v>7</v>
      </c>
      <c r="BQ263">
        <v>7</v>
      </c>
      <c r="BR263">
        <v>3</v>
      </c>
      <c r="BZ263">
        <f t="shared" si="26"/>
        <v>17</v>
      </c>
    </row>
    <row r="264" spans="1:78" hidden="1" x14ac:dyDescent="0.25">
      <c r="A264" s="30">
        <v>44581</v>
      </c>
      <c r="B264" s="31" t="s">
        <v>24</v>
      </c>
      <c r="C264" s="32">
        <v>124</v>
      </c>
      <c r="D264" s="31">
        <f>VLOOKUP(C264,Treatments!$A$1:$E$25,3,FALSE)</f>
        <v>4</v>
      </c>
      <c r="E264" s="31">
        <f>VLOOKUP(C264,Treatments!$A$1:$E$25,4,FALSE)</f>
        <v>5</v>
      </c>
      <c r="F264" s="31" t="str">
        <f>VLOOKUP(C264,Treatments!$A$1:$E$25,5,FALSE)</f>
        <v>MD</v>
      </c>
      <c r="G264" s="31">
        <v>4</v>
      </c>
      <c r="H264" s="12"/>
      <c r="I264" s="12"/>
      <c r="J264">
        <v>13</v>
      </c>
      <c r="K264" s="12"/>
      <c r="L264" s="12"/>
      <c r="M264" s="12">
        <f t="shared" si="24"/>
        <v>13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>
        <v>12</v>
      </c>
      <c r="BC264">
        <v>13</v>
      </c>
      <c r="BH264">
        <f t="shared" si="23"/>
        <v>2</v>
      </c>
      <c r="BI264" s="4">
        <v>1</v>
      </c>
      <c r="BJ264" s="4">
        <v>1</v>
      </c>
      <c r="BN264" s="4"/>
      <c r="BO264" s="4">
        <f t="shared" si="25"/>
        <v>2</v>
      </c>
      <c r="BP264">
        <v>6</v>
      </c>
      <c r="BQ264">
        <v>6</v>
      </c>
      <c r="BZ264">
        <f t="shared" si="26"/>
        <v>12</v>
      </c>
    </row>
    <row r="265" spans="1:78" hidden="1" x14ac:dyDescent="0.25">
      <c r="A265" s="30">
        <v>44581</v>
      </c>
      <c r="B265" s="31" t="s">
        <v>24</v>
      </c>
      <c r="C265" s="32">
        <v>124</v>
      </c>
      <c r="D265" s="31">
        <f>VLOOKUP(C265,Treatments!$A$1:$E$25,3,FALSE)</f>
        <v>4</v>
      </c>
      <c r="E265" s="31">
        <f>VLOOKUP(C265,Treatments!$A$1:$E$25,4,FALSE)</f>
        <v>5</v>
      </c>
      <c r="F265" s="31" t="str">
        <f>VLOOKUP(C265,Treatments!$A$1:$E$25,5,FALSE)</f>
        <v>MD</v>
      </c>
      <c r="G265" s="31">
        <v>5</v>
      </c>
      <c r="H265" s="12"/>
      <c r="I265" s="12"/>
      <c r="J265">
        <v>14</v>
      </c>
      <c r="K265" s="12"/>
      <c r="L265" s="12"/>
      <c r="M265" s="12">
        <f t="shared" si="24"/>
        <v>14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>
        <v>13</v>
      </c>
      <c r="BC265">
        <v>14</v>
      </c>
      <c r="BH265">
        <f t="shared" si="23"/>
        <v>2</v>
      </c>
      <c r="BI265" s="4">
        <v>1</v>
      </c>
      <c r="BJ265" s="4">
        <v>1</v>
      </c>
      <c r="BN265" s="4"/>
      <c r="BO265" s="4">
        <f t="shared" si="25"/>
        <v>2</v>
      </c>
      <c r="BP265">
        <v>9</v>
      </c>
      <c r="BQ265">
        <v>7</v>
      </c>
      <c r="BZ265">
        <f t="shared" si="26"/>
        <v>16</v>
      </c>
    </row>
    <row r="266" spans="1:78" hidden="1" x14ac:dyDescent="0.25">
      <c r="A266" s="30">
        <v>44581</v>
      </c>
      <c r="B266" s="31" t="s">
        <v>24</v>
      </c>
      <c r="C266" s="32">
        <v>124</v>
      </c>
      <c r="D266" s="31">
        <f>VLOOKUP(C266,Treatments!$A$1:$E$25,3,FALSE)</f>
        <v>4</v>
      </c>
      <c r="E266" s="31">
        <f>VLOOKUP(C266,Treatments!$A$1:$E$25,4,FALSE)</f>
        <v>5</v>
      </c>
      <c r="F266" s="31" t="str">
        <f>VLOOKUP(C266,Treatments!$A$1:$E$25,5,FALSE)</f>
        <v>MD</v>
      </c>
      <c r="G266" s="31">
        <v>6</v>
      </c>
      <c r="H266" s="12"/>
      <c r="I266" s="12"/>
      <c r="J266">
        <v>14</v>
      </c>
      <c r="K266" s="12"/>
      <c r="L266" s="12"/>
      <c r="M266" s="12">
        <f t="shared" si="24"/>
        <v>14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>
        <v>12</v>
      </c>
      <c r="BC266">
        <v>13</v>
      </c>
      <c r="BD266">
        <v>14</v>
      </c>
      <c r="BH266">
        <f t="shared" si="23"/>
        <v>3</v>
      </c>
      <c r="BI266" s="4">
        <v>2</v>
      </c>
      <c r="BJ266" s="4">
        <v>2</v>
      </c>
      <c r="BK266" s="4">
        <v>1</v>
      </c>
      <c r="BN266" s="4"/>
      <c r="BO266" s="4">
        <f t="shared" si="25"/>
        <v>5</v>
      </c>
      <c r="BP266">
        <v>6</v>
      </c>
      <c r="BQ266">
        <v>6</v>
      </c>
      <c r="BR266">
        <v>7</v>
      </c>
      <c r="BS266">
        <v>7</v>
      </c>
      <c r="BT266">
        <v>5</v>
      </c>
      <c r="BZ266">
        <f t="shared" si="26"/>
        <v>31</v>
      </c>
    </row>
    <row r="267" spans="1:78" hidden="1" x14ac:dyDescent="0.25">
      <c r="A267" s="30">
        <v>44581</v>
      </c>
      <c r="B267" s="31" t="s">
        <v>24</v>
      </c>
      <c r="C267" s="32">
        <v>124</v>
      </c>
      <c r="D267" s="31">
        <f>VLOOKUP(C267,Treatments!$A$1:$E$25,3,FALSE)</f>
        <v>4</v>
      </c>
      <c r="E267" s="31">
        <f>VLOOKUP(C267,Treatments!$A$1:$E$25,4,FALSE)</f>
        <v>5</v>
      </c>
      <c r="F267" s="31" t="str">
        <f>VLOOKUP(C267,Treatments!$A$1:$E$25,5,FALSE)</f>
        <v>MD</v>
      </c>
      <c r="G267" s="31">
        <v>7</v>
      </c>
      <c r="H267" s="12"/>
      <c r="I267" s="12"/>
      <c r="J267">
        <v>16</v>
      </c>
      <c r="K267" s="12"/>
      <c r="L267" s="12"/>
      <c r="M267" s="12">
        <f t="shared" si="24"/>
        <v>16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>
        <v>13</v>
      </c>
      <c r="BC267">
        <v>14</v>
      </c>
      <c r="BH267">
        <f t="shared" si="23"/>
        <v>2</v>
      </c>
      <c r="BI267" s="4">
        <v>2</v>
      </c>
      <c r="BJ267" s="4">
        <v>1</v>
      </c>
      <c r="BN267" s="4"/>
      <c r="BO267" s="4">
        <f t="shared" si="25"/>
        <v>3</v>
      </c>
      <c r="BP267">
        <v>8</v>
      </c>
      <c r="BQ267">
        <v>4</v>
      </c>
      <c r="BR267">
        <v>6</v>
      </c>
      <c r="BZ267">
        <f t="shared" si="26"/>
        <v>18</v>
      </c>
    </row>
    <row r="268" spans="1:78" hidden="1" x14ac:dyDescent="0.25">
      <c r="A268" s="30">
        <v>44581</v>
      </c>
      <c r="B268" s="31" t="s">
        <v>24</v>
      </c>
      <c r="C268" s="32">
        <v>124</v>
      </c>
      <c r="D268" s="31">
        <f>VLOOKUP(C268,Treatments!$A$1:$E$25,3,FALSE)</f>
        <v>4</v>
      </c>
      <c r="E268" s="31">
        <f>VLOOKUP(C268,Treatments!$A$1:$E$25,4,FALSE)</f>
        <v>5</v>
      </c>
      <c r="F268" s="31" t="str">
        <f>VLOOKUP(C268,Treatments!$A$1:$E$25,5,FALSE)</f>
        <v>MD</v>
      </c>
      <c r="G268" s="31">
        <v>8</v>
      </c>
      <c r="H268" s="12"/>
      <c r="I268" s="12"/>
      <c r="J268">
        <v>15</v>
      </c>
      <c r="K268" s="12"/>
      <c r="L268" s="12"/>
      <c r="M268" s="12">
        <f t="shared" si="24"/>
        <v>15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>
        <v>13</v>
      </c>
      <c r="BC268">
        <v>14</v>
      </c>
      <c r="BH268">
        <f t="shared" si="23"/>
        <v>2</v>
      </c>
      <c r="BI268" s="4">
        <v>2</v>
      </c>
      <c r="BJ268" s="4">
        <v>2</v>
      </c>
      <c r="BN268" s="4"/>
      <c r="BO268" s="4">
        <f t="shared" si="25"/>
        <v>4</v>
      </c>
      <c r="BP268">
        <v>9</v>
      </c>
      <c r="BQ268">
        <v>8</v>
      </c>
      <c r="BR268">
        <v>7</v>
      </c>
      <c r="BS268">
        <v>6</v>
      </c>
      <c r="BZ268">
        <f t="shared" si="26"/>
        <v>30</v>
      </c>
    </row>
    <row r="269" spans="1:78" hidden="1" x14ac:dyDescent="0.25">
      <c r="A269" s="30">
        <v>44581</v>
      </c>
      <c r="B269" s="31" t="s">
        <v>24</v>
      </c>
      <c r="C269" s="32">
        <v>124</v>
      </c>
      <c r="D269" s="31">
        <f>VLOOKUP(C269,Treatments!$A$1:$E$25,3,FALSE)</f>
        <v>4</v>
      </c>
      <c r="E269" s="31">
        <f>VLOOKUP(C269,Treatments!$A$1:$E$25,4,FALSE)</f>
        <v>5</v>
      </c>
      <c r="F269" s="31" t="str">
        <f>VLOOKUP(C269,Treatments!$A$1:$E$25,5,FALSE)</f>
        <v>MD</v>
      </c>
      <c r="G269" s="31">
        <v>9</v>
      </c>
      <c r="H269" s="12"/>
      <c r="I269" s="12"/>
      <c r="J269">
        <v>13</v>
      </c>
      <c r="K269" s="12"/>
      <c r="L269" s="12"/>
      <c r="M269" s="12">
        <f t="shared" si="24"/>
        <v>13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>
        <v>11</v>
      </c>
      <c r="BC269">
        <v>12</v>
      </c>
      <c r="BD269">
        <v>13</v>
      </c>
      <c r="BH269">
        <f t="shared" si="23"/>
        <v>3</v>
      </c>
      <c r="BI269" s="4">
        <v>2</v>
      </c>
      <c r="BJ269" s="4">
        <v>1</v>
      </c>
      <c r="BK269" s="4">
        <v>1</v>
      </c>
      <c r="BN269" s="4"/>
      <c r="BO269" s="4">
        <f t="shared" si="25"/>
        <v>4</v>
      </c>
      <c r="BP269">
        <v>5</v>
      </c>
      <c r="BQ269">
        <v>5</v>
      </c>
      <c r="BR269">
        <v>6</v>
      </c>
      <c r="BS269">
        <v>6</v>
      </c>
      <c r="BZ269">
        <f t="shared" si="26"/>
        <v>22</v>
      </c>
    </row>
    <row r="270" spans="1:78" hidden="1" x14ac:dyDescent="0.25">
      <c r="A270" s="30">
        <v>44581</v>
      </c>
      <c r="B270" s="31" t="s">
        <v>24</v>
      </c>
      <c r="C270" s="32">
        <v>124</v>
      </c>
      <c r="D270" s="31">
        <f>VLOOKUP(C270,Treatments!$A$1:$E$25,3,FALSE)</f>
        <v>4</v>
      </c>
      <c r="E270" s="31">
        <f>VLOOKUP(C270,Treatments!$A$1:$E$25,4,FALSE)</f>
        <v>5</v>
      </c>
      <c r="F270" s="31" t="str">
        <f>VLOOKUP(C270,Treatments!$A$1:$E$25,5,FALSE)</f>
        <v>MD</v>
      </c>
      <c r="G270" s="31">
        <v>10</v>
      </c>
      <c r="H270" s="12"/>
      <c r="I270" s="12"/>
      <c r="J270">
        <v>15</v>
      </c>
      <c r="K270" s="12"/>
      <c r="L270" s="12"/>
      <c r="M270" s="12">
        <f t="shared" si="24"/>
        <v>15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>
        <v>13</v>
      </c>
      <c r="BC270">
        <v>14</v>
      </c>
      <c r="BH270">
        <f t="shared" si="23"/>
        <v>2</v>
      </c>
      <c r="BI270" s="4">
        <v>2</v>
      </c>
      <c r="BJ270" s="4">
        <v>1</v>
      </c>
      <c r="BN270" s="4"/>
      <c r="BO270" s="4">
        <f t="shared" si="25"/>
        <v>3</v>
      </c>
      <c r="BP270">
        <v>5</v>
      </c>
      <c r="BQ270">
        <v>3</v>
      </c>
      <c r="BR270">
        <v>6</v>
      </c>
      <c r="BZ270">
        <f t="shared" si="26"/>
        <v>14</v>
      </c>
    </row>
    <row r="271" spans="1:78" hidden="1" x14ac:dyDescent="0.25">
      <c r="A271" s="30">
        <v>44581</v>
      </c>
      <c r="B271" s="31" t="s">
        <v>24</v>
      </c>
      <c r="C271" s="32">
        <v>103</v>
      </c>
      <c r="D271" s="31">
        <f>VLOOKUP(C271,[1]Treatments!$A$1:$E$25,3,FALSE)</f>
        <v>1</v>
      </c>
      <c r="E271" s="31">
        <f>VLOOKUP(C271,[1]Treatments!$A$1:$E$25,4,FALSE)</f>
        <v>1</v>
      </c>
      <c r="F271" s="31" t="str">
        <f>VLOOKUP(C271,[1]Treatments!$A$1:$E$25,5,FALSE)</f>
        <v>2D</v>
      </c>
      <c r="G271" s="32">
        <v>1</v>
      </c>
      <c r="H271" s="12"/>
      <c r="I271" s="12"/>
      <c r="J271">
        <v>14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46">
        <v>13</v>
      </c>
      <c r="BC271" s="46">
        <v>14</v>
      </c>
      <c r="BD271" s="46" t="s">
        <v>88</v>
      </c>
      <c r="BE271" s="46"/>
      <c r="BF271" s="46"/>
      <c r="BG271" s="46"/>
      <c r="BH271">
        <f t="shared" ref="BH271:BH334" si="27">COUNT(BB271:BG271)</f>
        <v>2</v>
      </c>
      <c r="BI271" s="46">
        <v>2</v>
      </c>
      <c r="BJ271" s="46">
        <v>1</v>
      </c>
      <c r="BK271" s="46" t="s">
        <v>88</v>
      </c>
      <c r="BN271" s="4"/>
      <c r="BO271" s="4">
        <f t="shared" si="25"/>
        <v>3</v>
      </c>
      <c r="BP271">
        <v>4</v>
      </c>
      <c r="BQ271">
        <v>8</v>
      </c>
      <c r="BR271">
        <v>6</v>
      </c>
      <c r="BZ271">
        <f t="shared" si="26"/>
        <v>18</v>
      </c>
    </row>
    <row r="272" spans="1:78" hidden="1" x14ac:dyDescent="0.25">
      <c r="A272" s="30">
        <v>44581</v>
      </c>
      <c r="B272" s="31" t="s">
        <v>24</v>
      </c>
      <c r="C272" s="32">
        <v>103</v>
      </c>
      <c r="D272" s="31">
        <f>VLOOKUP(C272,[1]Treatments!$A$1:$E$25,3,FALSE)</f>
        <v>1</v>
      </c>
      <c r="E272" s="31">
        <f>VLOOKUP(C272,[1]Treatments!$A$1:$E$25,4,FALSE)</f>
        <v>1</v>
      </c>
      <c r="F272" s="31" t="str">
        <f>VLOOKUP(C272,[1]Treatments!$A$1:$E$25,5,FALSE)</f>
        <v>2D</v>
      </c>
      <c r="G272" s="32">
        <v>2</v>
      </c>
      <c r="H272" s="12"/>
      <c r="I272" s="12"/>
      <c r="J272">
        <v>15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46">
        <v>12</v>
      </c>
      <c r="BC272" s="46">
        <v>13</v>
      </c>
      <c r="BD272" s="46">
        <v>14</v>
      </c>
      <c r="BE272" s="46"/>
      <c r="BF272" s="46"/>
      <c r="BG272" s="46"/>
      <c r="BH272">
        <f t="shared" si="27"/>
        <v>3</v>
      </c>
      <c r="BI272" s="46">
        <v>1</v>
      </c>
      <c r="BJ272" s="46">
        <v>2</v>
      </c>
      <c r="BK272" s="46">
        <v>1</v>
      </c>
      <c r="BN272" s="4"/>
      <c r="BO272" s="4">
        <f t="shared" si="25"/>
        <v>4</v>
      </c>
      <c r="BP272">
        <v>7</v>
      </c>
      <c r="BQ272">
        <v>8</v>
      </c>
      <c r="BR272">
        <v>7</v>
      </c>
      <c r="BS272">
        <v>7</v>
      </c>
      <c r="BZ272">
        <f t="shared" si="26"/>
        <v>29</v>
      </c>
    </row>
    <row r="273" spans="1:78" hidden="1" x14ac:dyDescent="0.25">
      <c r="A273" s="30">
        <v>44581</v>
      </c>
      <c r="B273" s="31" t="s">
        <v>24</v>
      </c>
      <c r="C273" s="32">
        <v>103</v>
      </c>
      <c r="D273" s="31">
        <f>VLOOKUP(C273,[1]Treatments!$A$1:$E$25,3,FALSE)</f>
        <v>1</v>
      </c>
      <c r="E273" s="31">
        <f>VLOOKUP(C273,[1]Treatments!$A$1:$E$25,4,FALSE)</f>
        <v>1</v>
      </c>
      <c r="F273" s="31" t="str">
        <f>VLOOKUP(C273,[1]Treatments!$A$1:$E$25,5,FALSE)</f>
        <v>2D</v>
      </c>
      <c r="G273" s="32">
        <v>3</v>
      </c>
      <c r="H273" s="12"/>
      <c r="I273" s="12"/>
      <c r="J273">
        <v>17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46">
        <v>15</v>
      </c>
      <c r="BC273" s="46">
        <v>16</v>
      </c>
      <c r="BD273" s="46">
        <v>17</v>
      </c>
      <c r="BE273" s="46"/>
      <c r="BF273" s="46"/>
      <c r="BG273" s="46"/>
      <c r="BH273">
        <f t="shared" si="27"/>
        <v>3</v>
      </c>
      <c r="BI273" s="46">
        <v>2</v>
      </c>
      <c r="BJ273" s="46">
        <v>1</v>
      </c>
      <c r="BK273" s="46">
        <v>2</v>
      </c>
      <c r="BN273" s="4"/>
      <c r="BO273" s="4">
        <f t="shared" si="25"/>
        <v>5</v>
      </c>
      <c r="BP273">
        <v>0</v>
      </c>
      <c r="BQ273">
        <v>3</v>
      </c>
      <c r="BR273">
        <v>5</v>
      </c>
      <c r="BS273">
        <v>4</v>
      </c>
      <c r="BT273">
        <v>5</v>
      </c>
      <c r="BZ273">
        <f t="shared" si="26"/>
        <v>17</v>
      </c>
    </row>
    <row r="274" spans="1:78" hidden="1" x14ac:dyDescent="0.25">
      <c r="A274" s="30">
        <v>44581</v>
      </c>
      <c r="B274" s="31" t="s">
        <v>24</v>
      </c>
      <c r="C274" s="32">
        <v>103</v>
      </c>
      <c r="D274" s="31">
        <f>VLOOKUP(C274,[1]Treatments!$A$1:$E$25,3,FALSE)</f>
        <v>1</v>
      </c>
      <c r="E274" s="31">
        <f>VLOOKUP(C274,[1]Treatments!$A$1:$E$25,4,FALSE)</f>
        <v>1</v>
      </c>
      <c r="F274" s="31" t="str">
        <f>VLOOKUP(C274,[1]Treatments!$A$1:$E$25,5,FALSE)</f>
        <v>2D</v>
      </c>
      <c r="G274" s="32">
        <v>4</v>
      </c>
      <c r="H274" s="12"/>
      <c r="I274" s="12"/>
      <c r="J274">
        <v>15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46">
        <v>13</v>
      </c>
      <c r="BC274" s="46">
        <v>14</v>
      </c>
      <c r="BD274" s="46">
        <v>15</v>
      </c>
      <c r="BE274" s="46"/>
      <c r="BF274" s="46"/>
      <c r="BG274" s="46"/>
      <c r="BH274">
        <f t="shared" si="27"/>
        <v>3</v>
      </c>
      <c r="BI274" s="46">
        <v>2</v>
      </c>
      <c r="BJ274" s="46">
        <v>2</v>
      </c>
      <c r="BK274" s="46">
        <v>1</v>
      </c>
      <c r="BN274" s="4"/>
      <c r="BO274" s="4">
        <f t="shared" si="25"/>
        <v>5</v>
      </c>
      <c r="BP274">
        <v>7</v>
      </c>
      <c r="BQ274">
        <v>7</v>
      </c>
      <c r="BR274">
        <v>6</v>
      </c>
      <c r="BS274">
        <v>7</v>
      </c>
      <c r="BT274">
        <v>6</v>
      </c>
      <c r="BZ274">
        <f t="shared" si="26"/>
        <v>33</v>
      </c>
    </row>
    <row r="275" spans="1:78" hidden="1" x14ac:dyDescent="0.25">
      <c r="A275" s="30">
        <v>44581</v>
      </c>
      <c r="B275" s="31" t="s">
        <v>24</v>
      </c>
      <c r="C275" s="32">
        <v>103</v>
      </c>
      <c r="D275" s="31">
        <f>VLOOKUP(C275,[1]Treatments!$A$1:$E$25,3,FALSE)</f>
        <v>1</v>
      </c>
      <c r="E275" s="31">
        <f>VLOOKUP(C275,[1]Treatments!$A$1:$E$25,4,FALSE)</f>
        <v>1</v>
      </c>
      <c r="F275" s="31" t="str">
        <f>VLOOKUP(C275,[1]Treatments!$A$1:$E$25,5,FALSE)</f>
        <v>2D</v>
      </c>
      <c r="G275" s="32">
        <v>5</v>
      </c>
      <c r="H275" s="12"/>
      <c r="I275" s="12"/>
      <c r="J275">
        <v>14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46">
        <v>12</v>
      </c>
      <c r="BC275" s="46">
        <v>13</v>
      </c>
      <c r="BD275" s="46" t="s">
        <v>88</v>
      </c>
      <c r="BE275" s="46"/>
      <c r="BF275" s="46"/>
      <c r="BG275" s="46"/>
      <c r="BH275">
        <f t="shared" si="27"/>
        <v>2</v>
      </c>
      <c r="BI275" s="46">
        <v>2</v>
      </c>
      <c r="BJ275" s="46">
        <v>2</v>
      </c>
      <c r="BK275" s="46" t="s">
        <v>88</v>
      </c>
      <c r="BN275" s="4"/>
      <c r="BO275" s="4">
        <f t="shared" si="25"/>
        <v>4</v>
      </c>
      <c r="BP275">
        <v>5</v>
      </c>
      <c r="BQ275">
        <v>7</v>
      </c>
      <c r="BR275">
        <v>0</v>
      </c>
      <c r="BS275">
        <v>6</v>
      </c>
      <c r="BZ275">
        <f t="shared" si="26"/>
        <v>18</v>
      </c>
    </row>
    <row r="276" spans="1:78" hidden="1" x14ac:dyDescent="0.25">
      <c r="A276" s="30">
        <v>44581</v>
      </c>
      <c r="B276" s="31" t="s">
        <v>24</v>
      </c>
      <c r="C276" s="32">
        <v>103</v>
      </c>
      <c r="D276" s="31">
        <f>VLOOKUP(C276,[1]Treatments!$A$1:$E$25,3,FALSE)</f>
        <v>1</v>
      </c>
      <c r="E276" s="31">
        <f>VLOOKUP(C276,[1]Treatments!$A$1:$E$25,4,FALSE)</f>
        <v>1</v>
      </c>
      <c r="F276" s="31" t="str">
        <f>VLOOKUP(C276,[1]Treatments!$A$1:$E$25,5,FALSE)</f>
        <v>2D</v>
      </c>
      <c r="G276" s="32">
        <v>6</v>
      </c>
      <c r="H276" s="12"/>
      <c r="I276" s="12"/>
      <c r="J276">
        <v>16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46">
        <v>13</v>
      </c>
      <c r="BC276" s="46">
        <v>14</v>
      </c>
      <c r="BD276" s="46" t="s">
        <v>88</v>
      </c>
      <c r="BE276" s="46"/>
      <c r="BF276" s="46"/>
      <c r="BG276" s="46"/>
      <c r="BH276">
        <f t="shared" si="27"/>
        <v>2</v>
      </c>
      <c r="BI276" s="46">
        <v>2</v>
      </c>
      <c r="BJ276" s="46">
        <v>2</v>
      </c>
      <c r="BK276" s="46" t="s">
        <v>88</v>
      </c>
      <c r="BN276" s="4"/>
      <c r="BO276" s="4">
        <f t="shared" si="25"/>
        <v>4</v>
      </c>
      <c r="BP276">
        <v>7</v>
      </c>
      <c r="BQ276">
        <v>7</v>
      </c>
      <c r="BR276">
        <v>9</v>
      </c>
      <c r="BS276">
        <v>7</v>
      </c>
      <c r="BZ276">
        <f t="shared" si="26"/>
        <v>30</v>
      </c>
    </row>
    <row r="277" spans="1:78" hidden="1" x14ac:dyDescent="0.25">
      <c r="A277" s="30">
        <v>44581</v>
      </c>
      <c r="B277" s="31" t="s">
        <v>24</v>
      </c>
      <c r="C277" s="32">
        <v>103</v>
      </c>
      <c r="D277" s="31">
        <f>VLOOKUP(C277,[1]Treatments!$A$1:$E$25,3,FALSE)</f>
        <v>1</v>
      </c>
      <c r="E277" s="31">
        <f>VLOOKUP(C277,[1]Treatments!$A$1:$E$25,4,FALSE)</f>
        <v>1</v>
      </c>
      <c r="F277" s="31" t="str">
        <f>VLOOKUP(C277,[1]Treatments!$A$1:$E$25,5,FALSE)</f>
        <v>2D</v>
      </c>
      <c r="G277" s="32">
        <v>7</v>
      </c>
      <c r="H277" s="12"/>
      <c r="I277" s="12"/>
      <c r="J277">
        <v>16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46">
        <v>12</v>
      </c>
      <c r="BC277" s="46">
        <v>13</v>
      </c>
      <c r="BD277" s="46">
        <v>14</v>
      </c>
      <c r="BE277" s="46"/>
      <c r="BF277" s="46"/>
      <c r="BG277" s="46"/>
      <c r="BH277">
        <f t="shared" si="27"/>
        <v>3</v>
      </c>
      <c r="BI277" s="46">
        <v>2</v>
      </c>
      <c r="BJ277" s="46">
        <v>2</v>
      </c>
      <c r="BK277" s="46">
        <v>2</v>
      </c>
      <c r="BN277" s="4"/>
      <c r="BO277" s="4">
        <f t="shared" si="25"/>
        <v>6</v>
      </c>
      <c r="BP277">
        <v>8</v>
      </c>
      <c r="BQ277">
        <v>2</v>
      </c>
      <c r="BR277">
        <v>9</v>
      </c>
      <c r="BS277">
        <v>8</v>
      </c>
      <c r="BT277">
        <v>8</v>
      </c>
      <c r="BU277">
        <v>6</v>
      </c>
      <c r="BZ277">
        <f t="shared" si="26"/>
        <v>41</v>
      </c>
    </row>
    <row r="278" spans="1:78" hidden="1" x14ac:dyDescent="0.25">
      <c r="A278" s="30">
        <v>44581</v>
      </c>
      <c r="B278" s="31" t="s">
        <v>24</v>
      </c>
      <c r="C278" s="32">
        <v>103</v>
      </c>
      <c r="D278" s="31">
        <f>VLOOKUP(C278,[1]Treatments!$A$1:$E$25,3,FALSE)</f>
        <v>1</v>
      </c>
      <c r="E278" s="31">
        <f>VLOOKUP(C278,[1]Treatments!$A$1:$E$25,4,FALSE)</f>
        <v>1</v>
      </c>
      <c r="F278" s="31" t="str">
        <f>VLOOKUP(C278,[1]Treatments!$A$1:$E$25,5,FALSE)</f>
        <v>2D</v>
      </c>
      <c r="G278" s="32">
        <v>8</v>
      </c>
      <c r="H278" s="12"/>
      <c r="I278" s="12"/>
      <c r="J278">
        <v>16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46">
        <v>13</v>
      </c>
      <c r="BC278" s="46">
        <v>14</v>
      </c>
      <c r="BD278" s="46">
        <v>15</v>
      </c>
      <c r="BE278" s="46"/>
      <c r="BF278" s="46"/>
      <c r="BG278" s="46"/>
      <c r="BH278">
        <f t="shared" si="27"/>
        <v>3</v>
      </c>
      <c r="BI278" s="46">
        <v>1</v>
      </c>
      <c r="BJ278" s="46">
        <v>2</v>
      </c>
      <c r="BK278" s="46">
        <v>2</v>
      </c>
      <c r="BN278" s="4"/>
      <c r="BO278" s="4">
        <f t="shared" si="25"/>
        <v>5</v>
      </c>
      <c r="BP278">
        <v>7</v>
      </c>
      <c r="BQ278">
        <v>6</v>
      </c>
      <c r="BR278">
        <v>7</v>
      </c>
      <c r="BS278">
        <v>7</v>
      </c>
      <c r="BT278">
        <v>6</v>
      </c>
      <c r="BZ278">
        <f t="shared" si="26"/>
        <v>33</v>
      </c>
    </row>
    <row r="279" spans="1:78" hidden="1" x14ac:dyDescent="0.25">
      <c r="A279" s="30">
        <v>44581</v>
      </c>
      <c r="B279" s="31" t="s">
        <v>24</v>
      </c>
      <c r="C279" s="32">
        <v>103</v>
      </c>
      <c r="D279" s="31">
        <f>VLOOKUP(C279,[1]Treatments!$A$1:$E$25,3,FALSE)</f>
        <v>1</v>
      </c>
      <c r="E279" s="31">
        <f>VLOOKUP(C279,[1]Treatments!$A$1:$E$25,4,FALSE)</f>
        <v>1</v>
      </c>
      <c r="F279" s="31" t="str">
        <f>VLOOKUP(C279,[1]Treatments!$A$1:$E$25,5,FALSE)</f>
        <v>2D</v>
      </c>
      <c r="G279" s="32">
        <v>9</v>
      </c>
      <c r="H279" s="12"/>
      <c r="I279" s="12"/>
      <c r="J279">
        <v>17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46">
        <v>13</v>
      </c>
      <c r="BC279" s="46">
        <v>14</v>
      </c>
      <c r="BD279" s="46">
        <v>15</v>
      </c>
      <c r="BE279" s="46"/>
      <c r="BF279" s="46"/>
      <c r="BG279" s="46"/>
      <c r="BH279">
        <f t="shared" si="27"/>
        <v>3</v>
      </c>
      <c r="BI279" s="46">
        <v>2</v>
      </c>
      <c r="BJ279" s="46">
        <v>2</v>
      </c>
      <c r="BK279" s="46">
        <v>2</v>
      </c>
      <c r="BN279" s="4"/>
      <c r="BO279" s="4">
        <f t="shared" si="25"/>
        <v>6</v>
      </c>
      <c r="BP279">
        <v>6</v>
      </c>
      <c r="BQ279">
        <v>7</v>
      </c>
      <c r="BR279">
        <v>9</v>
      </c>
      <c r="BS279">
        <v>9</v>
      </c>
      <c r="BT279">
        <v>7</v>
      </c>
      <c r="BU279">
        <v>8</v>
      </c>
      <c r="BZ279">
        <f t="shared" si="26"/>
        <v>46</v>
      </c>
    </row>
    <row r="280" spans="1:78" hidden="1" x14ac:dyDescent="0.25">
      <c r="A280" s="30">
        <v>44581</v>
      </c>
      <c r="B280" s="31" t="s">
        <v>24</v>
      </c>
      <c r="C280" s="32">
        <v>103</v>
      </c>
      <c r="D280" s="31">
        <f>VLOOKUP(C280,[1]Treatments!$A$1:$E$25,3,FALSE)</f>
        <v>1</v>
      </c>
      <c r="E280" s="31">
        <f>VLOOKUP(C280,[1]Treatments!$A$1:$E$25,4,FALSE)</f>
        <v>1</v>
      </c>
      <c r="F280" s="31" t="str">
        <f>VLOOKUP(C280,[1]Treatments!$A$1:$E$25,5,FALSE)</f>
        <v>2D</v>
      </c>
      <c r="G280" s="32">
        <v>10</v>
      </c>
      <c r="H280" s="12"/>
      <c r="I280" s="12"/>
      <c r="J280">
        <v>17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46">
        <v>13</v>
      </c>
      <c r="BC280" s="46">
        <v>14</v>
      </c>
      <c r="BD280" s="46">
        <v>15</v>
      </c>
      <c r="BE280" s="46"/>
      <c r="BF280" s="46"/>
      <c r="BG280" s="46"/>
      <c r="BH280">
        <f t="shared" si="27"/>
        <v>3</v>
      </c>
      <c r="BI280" s="46">
        <v>2</v>
      </c>
      <c r="BJ280" s="46">
        <v>2</v>
      </c>
      <c r="BK280" s="46">
        <v>2</v>
      </c>
      <c r="BN280" s="4"/>
      <c r="BO280" s="4">
        <f t="shared" si="25"/>
        <v>6</v>
      </c>
      <c r="BP280">
        <v>4</v>
      </c>
      <c r="BQ280">
        <v>7</v>
      </c>
      <c r="BR280">
        <v>7</v>
      </c>
      <c r="BS280">
        <v>10</v>
      </c>
      <c r="BT280">
        <v>8</v>
      </c>
      <c r="BU280">
        <v>8</v>
      </c>
      <c r="BZ280">
        <f t="shared" si="26"/>
        <v>44</v>
      </c>
    </row>
    <row r="281" spans="1:78" hidden="1" x14ac:dyDescent="0.25">
      <c r="A281" s="30">
        <v>44581</v>
      </c>
      <c r="B281" s="31" t="s">
        <v>24</v>
      </c>
      <c r="C281" s="32">
        <v>105</v>
      </c>
      <c r="D281" s="31">
        <f>VLOOKUP(C281,[1]Treatments!$A$1:$E$25,3,FALSE)</f>
        <v>1</v>
      </c>
      <c r="E281" s="31">
        <f>VLOOKUP(C281,[1]Treatments!$A$1:$E$25,4,FALSE)</f>
        <v>2</v>
      </c>
      <c r="F281" s="31" t="str">
        <f>VLOOKUP(C281,[1]Treatments!$A$1:$E$25,5,FALSE)</f>
        <v>7D</v>
      </c>
      <c r="G281" s="32">
        <v>1</v>
      </c>
      <c r="H281" s="12"/>
      <c r="I281" s="12"/>
      <c r="J281">
        <v>18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4">
        <v>13</v>
      </c>
      <c r="BC281" s="4">
        <v>14</v>
      </c>
      <c r="BD281" s="4">
        <v>15</v>
      </c>
      <c r="BE281" s="4">
        <v>16</v>
      </c>
      <c r="BF281" s="4">
        <v>17</v>
      </c>
      <c r="BG281" s="4"/>
      <c r="BH281">
        <f t="shared" si="27"/>
        <v>5</v>
      </c>
      <c r="BI281" s="4">
        <v>2</v>
      </c>
      <c r="BJ281" s="4">
        <v>2</v>
      </c>
      <c r="BK281" s="4">
        <v>2</v>
      </c>
      <c r="BL281" s="4">
        <v>2</v>
      </c>
      <c r="BM281" s="4">
        <v>1</v>
      </c>
      <c r="BN281" s="4"/>
      <c r="BO281" s="4">
        <f t="shared" si="25"/>
        <v>9</v>
      </c>
      <c r="BP281">
        <v>7</v>
      </c>
      <c r="BQ281">
        <v>8</v>
      </c>
      <c r="BR281">
        <v>8</v>
      </c>
      <c r="BS281">
        <v>5</v>
      </c>
      <c r="BT281">
        <v>7</v>
      </c>
      <c r="BU281">
        <v>9</v>
      </c>
      <c r="BV281">
        <v>7</v>
      </c>
      <c r="BW281">
        <v>6</v>
      </c>
      <c r="BX281">
        <v>4</v>
      </c>
      <c r="BZ281">
        <f t="shared" si="26"/>
        <v>61</v>
      </c>
    </row>
    <row r="282" spans="1:78" hidden="1" x14ac:dyDescent="0.25">
      <c r="A282" s="30">
        <v>44581</v>
      </c>
      <c r="B282" s="31" t="s">
        <v>24</v>
      </c>
      <c r="C282" s="32">
        <v>105</v>
      </c>
      <c r="D282" s="31">
        <f>VLOOKUP(C282,[1]Treatments!$A$1:$E$25,3,FALSE)</f>
        <v>1</v>
      </c>
      <c r="E282" s="31">
        <f>VLOOKUP(C282,[1]Treatments!$A$1:$E$25,4,FALSE)</f>
        <v>2</v>
      </c>
      <c r="F282" s="31" t="str">
        <f>VLOOKUP(C282,[1]Treatments!$A$1:$E$25,5,FALSE)</f>
        <v>7D</v>
      </c>
      <c r="G282" s="32">
        <v>2</v>
      </c>
      <c r="H282" s="12"/>
      <c r="I282" s="12"/>
      <c r="J282">
        <v>18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4">
        <v>14</v>
      </c>
      <c r="BC282" s="4">
        <v>15</v>
      </c>
      <c r="BD282" s="4">
        <v>16</v>
      </c>
      <c r="BE282" s="4">
        <v>17</v>
      </c>
      <c r="BF282" t="s">
        <v>88</v>
      </c>
      <c r="BH282">
        <f t="shared" si="27"/>
        <v>4</v>
      </c>
      <c r="BI282" s="4">
        <v>2</v>
      </c>
      <c r="BJ282" s="4">
        <v>2</v>
      </c>
      <c r="BK282" s="4">
        <v>2</v>
      </c>
      <c r="BL282" s="4">
        <v>1</v>
      </c>
      <c r="BM282" s="4" t="s">
        <v>88</v>
      </c>
      <c r="BN282" s="4"/>
      <c r="BO282" s="4">
        <f t="shared" si="25"/>
        <v>7</v>
      </c>
      <c r="BP282">
        <v>10</v>
      </c>
      <c r="BQ282">
        <v>9</v>
      </c>
      <c r="BR282">
        <v>11</v>
      </c>
      <c r="BS282">
        <v>10</v>
      </c>
      <c r="BT282">
        <v>6</v>
      </c>
      <c r="BZ282">
        <f t="shared" si="26"/>
        <v>46</v>
      </c>
    </row>
    <row r="283" spans="1:78" hidden="1" x14ac:dyDescent="0.25">
      <c r="A283" s="30">
        <v>44581</v>
      </c>
      <c r="B283" s="31" t="s">
        <v>24</v>
      </c>
      <c r="C283" s="32">
        <v>105</v>
      </c>
      <c r="D283" s="31">
        <f>VLOOKUP(C283,[1]Treatments!$A$1:$E$25,3,FALSE)</f>
        <v>1</v>
      </c>
      <c r="E283" s="31">
        <f>VLOOKUP(C283,[1]Treatments!$A$1:$E$25,4,FALSE)</f>
        <v>2</v>
      </c>
      <c r="F283" s="31" t="str">
        <f>VLOOKUP(C283,[1]Treatments!$A$1:$E$25,5,FALSE)</f>
        <v>7D</v>
      </c>
      <c r="G283" s="32">
        <v>3</v>
      </c>
      <c r="H283" s="12"/>
      <c r="I283" s="12"/>
      <c r="J283">
        <v>18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4">
        <v>12</v>
      </c>
      <c r="BC283" s="4">
        <v>13</v>
      </c>
      <c r="BD283" s="4">
        <v>14</v>
      </c>
      <c r="BE283" s="4">
        <v>15</v>
      </c>
      <c r="BF283" s="4">
        <v>16</v>
      </c>
      <c r="BG283" s="4">
        <v>17</v>
      </c>
      <c r="BH283">
        <f t="shared" si="27"/>
        <v>6</v>
      </c>
      <c r="BI283" s="4">
        <v>1</v>
      </c>
      <c r="BJ283" s="4">
        <v>2</v>
      </c>
      <c r="BK283" s="4">
        <v>2</v>
      </c>
      <c r="BL283" s="4">
        <v>2</v>
      </c>
      <c r="BM283" s="4">
        <v>1</v>
      </c>
      <c r="BN283" s="4">
        <v>2</v>
      </c>
      <c r="BO283" s="4">
        <f t="shared" si="25"/>
        <v>10</v>
      </c>
      <c r="BP283">
        <v>6</v>
      </c>
      <c r="BQ283">
        <v>7</v>
      </c>
      <c r="BR283">
        <v>7</v>
      </c>
      <c r="BS283">
        <v>8</v>
      </c>
      <c r="BT283">
        <v>7</v>
      </c>
      <c r="BU283">
        <v>8</v>
      </c>
      <c r="BV283">
        <v>8</v>
      </c>
      <c r="BW283">
        <v>7</v>
      </c>
      <c r="BX283">
        <v>5</v>
      </c>
      <c r="BZ283">
        <f t="shared" si="26"/>
        <v>63</v>
      </c>
    </row>
    <row r="284" spans="1:78" hidden="1" x14ac:dyDescent="0.25">
      <c r="A284" s="30">
        <v>44581</v>
      </c>
      <c r="B284" s="31" t="s">
        <v>24</v>
      </c>
      <c r="C284" s="32">
        <v>105</v>
      </c>
      <c r="D284" s="31">
        <f>VLOOKUP(C284,[1]Treatments!$A$1:$E$25,3,FALSE)</f>
        <v>1</v>
      </c>
      <c r="E284" s="31">
        <f>VLOOKUP(C284,[1]Treatments!$A$1:$E$25,4,FALSE)</f>
        <v>2</v>
      </c>
      <c r="F284" s="31" t="str">
        <f>VLOOKUP(C284,[1]Treatments!$A$1:$E$25,5,FALSE)</f>
        <v>7D</v>
      </c>
      <c r="G284" s="32">
        <v>4</v>
      </c>
      <c r="H284" s="12"/>
      <c r="I284" s="12"/>
      <c r="J284">
        <v>16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4">
        <v>13</v>
      </c>
      <c r="BC284" s="4">
        <v>14</v>
      </c>
      <c r="BD284" s="4">
        <v>15</v>
      </c>
      <c r="BE284" t="s">
        <v>88</v>
      </c>
      <c r="BF284" t="s">
        <v>88</v>
      </c>
      <c r="BH284">
        <f t="shared" si="27"/>
        <v>3</v>
      </c>
      <c r="BI284" s="4">
        <v>1</v>
      </c>
      <c r="BJ284" s="4">
        <v>2</v>
      </c>
      <c r="BK284" s="4">
        <v>2</v>
      </c>
      <c r="BL284" s="4" t="s">
        <v>88</v>
      </c>
      <c r="BN284" s="4"/>
      <c r="BO284" s="4">
        <f t="shared" si="25"/>
        <v>5</v>
      </c>
      <c r="BP284">
        <v>5</v>
      </c>
      <c r="BQ284">
        <v>7</v>
      </c>
      <c r="BR284">
        <v>7</v>
      </c>
      <c r="BS284">
        <v>8</v>
      </c>
      <c r="BT284">
        <v>7</v>
      </c>
      <c r="BU284">
        <v>6</v>
      </c>
      <c r="BZ284">
        <f t="shared" si="26"/>
        <v>40</v>
      </c>
    </row>
    <row r="285" spans="1:78" hidden="1" x14ac:dyDescent="0.25">
      <c r="A285" s="30">
        <v>44581</v>
      </c>
      <c r="B285" s="31" t="s">
        <v>24</v>
      </c>
      <c r="C285" s="32">
        <v>105</v>
      </c>
      <c r="D285" s="31">
        <f>VLOOKUP(C285,[1]Treatments!$A$1:$E$25,3,FALSE)</f>
        <v>1</v>
      </c>
      <c r="E285" s="31">
        <f>VLOOKUP(C285,[1]Treatments!$A$1:$E$25,4,FALSE)</f>
        <v>2</v>
      </c>
      <c r="F285" s="31" t="str">
        <f>VLOOKUP(C285,[1]Treatments!$A$1:$E$25,5,FALSE)</f>
        <v>7D</v>
      </c>
      <c r="G285" s="32">
        <v>5</v>
      </c>
      <c r="H285" s="12"/>
      <c r="I285" s="12"/>
      <c r="J285">
        <v>16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4">
        <v>13</v>
      </c>
      <c r="BC285" s="4">
        <v>14</v>
      </c>
      <c r="BD285" s="4">
        <v>15</v>
      </c>
      <c r="BE285" t="s">
        <v>88</v>
      </c>
      <c r="BF285" t="s">
        <v>88</v>
      </c>
      <c r="BH285">
        <f t="shared" si="27"/>
        <v>3</v>
      </c>
      <c r="BI285" s="4">
        <v>1</v>
      </c>
      <c r="BJ285" s="4">
        <v>2</v>
      </c>
      <c r="BK285" s="4">
        <v>1</v>
      </c>
      <c r="BL285" s="4" t="s">
        <v>88</v>
      </c>
      <c r="BN285" s="4"/>
      <c r="BO285" s="4">
        <f t="shared" si="25"/>
        <v>4</v>
      </c>
      <c r="BP285">
        <v>7</v>
      </c>
      <c r="BQ285">
        <v>9</v>
      </c>
      <c r="BR285">
        <v>7</v>
      </c>
      <c r="BS285">
        <v>4</v>
      </c>
      <c r="BZ285">
        <f t="shared" si="26"/>
        <v>27</v>
      </c>
    </row>
    <row r="286" spans="1:78" hidden="1" x14ac:dyDescent="0.25">
      <c r="A286" s="30">
        <v>44581</v>
      </c>
      <c r="B286" s="31" t="s">
        <v>24</v>
      </c>
      <c r="C286" s="32">
        <v>105</v>
      </c>
      <c r="D286" s="31">
        <f>VLOOKUP(C286,[1]Treatments!$A$1:$E$25,3,FALSE)</f>
        <v>1</v>
      </c>
      <c r="E286" s="31">
        <f>VLOOKUP(C286,[1]Treatments!$A$1:$E$25,4,FALSE)</f>
        <v>2</v>
      </c>
      <c r="F286" s="31" t="str">
        <f>VLOOKUP(C286,[1]Treatments!$A$1:$E$25,5,FALSE)</f>
        <v>7D</v>
      </c>
      <c r="G286" s="32">
        <v>6</v>
      </c>
      <c r="H286" s="12"/>
      <c r="I286" s="12"/>
      <c r="J286">
        <v>15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4">
        <v>13</v>
      </c>
      <c r="BC286" s="4">
        <v>14</v>
      </c>
      <c r="BE286" t="s">
        <v>88</v>
      </c>
      <c r="BF286" t="s">
        <v>88</v>
      </c>
      <c r="BH286">
        <f t="shared" si="27"/>
        <v>2</v>
      </c>
      <c r="BI286" s="4">
        <v>2</v>
      </c>
      <c r="BJ286" s="4">
        <v>2</v>
      </c>
      <c r="BL286" s="4" t="s">
        <v>88</v>
      </c>
      <c r="BN286" s="4"/>
      <c r="BO286" s="4">
        <f t="shared" si="25"/>
        <v>4</v>
      </c>
      <c r="BP286">
        <v>5</v>
      </c>
      <c r="BQ286">
        <v>7</v>
      </c>
      <c r="BR286">
        <v>6</v>
      </c>
      <c r="BS286">
        <v>7</v>
      </c>
      <c r="BZ286">
        <f t="shared" si="26"/>
        <v>25</v>
      </c>
    </row>
    <row r="287" spans="1:78" hidden="1" x14ac:dyDescent="0.25">
      <c r="A287" s="30">
        <v>44581</v>
      </c>
      <c r="B287" s="31" t="s">
        <v>24</v>
      </c>
      <c r="C287" s="32">
        <v>105</v>
      </c>
      <c r="D287" s="31">
        <f>VLOOKUP(C287,[1]Treatments!$A$1:$E$25,3,FALSE)</f>
        <v>1</v>
      </c>
      <c r="E287" s="31">
        <f>VLOOKUP(C287,[1]Treatments!$A$1:$E$25,4,FALSE)</f>
        <v>2</v>
      </c>
      <c r="F287" s="31" t="str">
        <f>VLOOKUP(C287,[1]Treatments!$A$1:$E$25,5,FALSE)</f>
        <v>7D</v>
      </c>
      <c r="G287" s="32">
        <v>7</v>
      </c>
      <c r="H287" s="12"/>
      <c r="I287" s="12"/>
      <c r="J287">
        <v>15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4">
        <v>13</v>
      </c>
      <c r="BC287" s="4">
        <v>14</v>
      </c>
      <c r="BD287" s="4">
        <v>15</v>
      </c>
      <c r="BE287" t="s">
        <v>88</v>
      </c>
      <c r="BF287" t="s">
        <v>88</v>
      </c>
      <c r="BH287">
        <f t="shared" si="27"/>
        <v>3</v>
      </c>
      <c r="BI287" s="4">
        <v>2</v>
      </c>
      <c r="BJ287" s="4">
        <v>2</v>
      </c>
      <c r="BK287" s="4">
        <v>1</v>
      </c>
      <c r="BL287" s="4" t="s">
        <v>88</v>
      </c>
      <c r="BN287" s="4"/>
      <c r="BO287" s="4">
        <f t="shared" si="25"/>
        <v>5</v>
      </c>
      <c r="BP287">
        <v>8</v>
      </c>
      <c r="BQ287">
        <v>7</v>
      </c>
      <c r="BR287">
        <v>8</v>
      </c>
      <c r="BS287">
        <v>5</v>
      </c>
      <c r="BT287">
        <v>9</v>
      </c>
      <c r="BZ287">
        <f t="shared" si="26"/>
        <v>37</v>
      </c>
    </row>
    <row r="288" spans="1:78" hidden="1" x14ac:dyDescent="0.25">
      <c r="A288" s="30">
        <v>44581</v>
      </c>
      <c r="B288" s="31" t="s">
        <v>24</v>
      </c>
      <c r="C288" s="32">
        <v>105</v>
      </c>
      <c r="D288" s="31">
        <f>VLOOKUP(C288,[1]Treatments!$A$1:$E$25,3,FALSE)</f>
        <v>1</v>
      </c>
      <c r="E288" s="31">
        <f>VLOOKUP(C288,[1]Treatments!$A$1:$E$25,4,FALSE)</f>
        <v>2</v>
      </c>
      <c r="F288" s="31" t="str">
        <f>VLOOKUP(C288,[1]Treatments!$A$1:$E$25,5,FALSE)</f>
        <v>7D</v>
      </c>
      <c r="G288" s="32">
        <v>8</v>
      </c>
      <c r="H288" s="12"/>
      <c r="I288" s="12"/>
      <c r="J288">
        <v>14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4">
        <v>11</v>
      </c>
      <c r="BC288" s="4">
        <v>12</v>
      </c>
      <c r="BD288" s="4">
        <v>13</v>
      </c>
      <c r="BE288" t="s">
        <v>88</v>
      </c>
      <c r="BF288" t="s">
        <v>88</v>
      </c>
      <c r="BH288">
        <f t="shared" si="27"/>
        <v>3</v>
      </c>
      <c r="BI288" s="4">
        <v>2</v>
      </c>
      <c r="BJ288" s="4">
        <v>1</v>
      </c>
      <c r="BK288" s="4">
        <v>1</v>
      </c>
      <c r="BL288" s="4" t="s">
        <v>88</v>
      </c>
      <c r="BN288" s="4"/>
      <c r="BO288" s="4">
        <f t="shared" si="25"/>
        <v>4</v>
      </c>
      <c r="BP288">
        <v>7</v>
      </c>
      <c r="BQ288">
        <v>8</v>
      </c>
      <c r="BR288">
        <v>8</v>
      </c>
      <c r="BS288">
        <v>2</v>
      </c>
      <c r="BZ288">
        <f t="shared" si="26"/>
        <v>25</v>
      </c>
    </row>
    <row r="289" spans="1:78" hidden="1" x14ac:dyDescent="0.25">
      <c r="A289" s="30">
        <v>44581</v>
      </c>
      <c r="B289" s="31" t="s">
        <v>24</v>
      </c>
      <c r="C289" s="32">
        <v>105</v>
      </c>
      <c r="D289" s="31">
        <f>VLOOKUP(C289,[1]Treatments!$A$1:$E$25,3,FALSE)</f>
        <v>1</v>
      </c>
      <c r="E289" s="31">
        <f>VLOOKUP(C289,[1]Treatments!$A$1:$E$25,4,FALSE)</f>
        <v>2</v>
      </c>
      <c r="F289" s="31" t="str">
        <f>VLOOKUP(C289,[1]Treatments!$A$1:$E$25,5,FALSE)</f>
        <v>7D</v>
      </c>
      <c r="G289" s="32">
        <v>9</v>
      </c>
      <c r="H289" s="12"/>
      <c r="I289" s="12"/>
      <c r="J289">
        <v>17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4">
        <v>13</v>
      </c>
      <c r="BC289" s="4">
        <v>14</v>
      </c>
      <c r="BD289" s="4">
        <v>15</v>
      </c>
      <c r="BE289" s="4">
        <v>16</v>
      </c>
      <c r="BF289" t="s">
        <v>88</v>
      </c>
      <c r="BH289">
        <f t="shared" si="27"/>
        <v>4</v>
      </c>
      <c r="BI289" s="4">
        <v>1</v>
      </c>
      <c r="BJ289" s="4">
        <v>2</v>
      </c>
      <c r="BK289" s="4">
        <v>2</v>
      </c>
      <c r="BL289" s="4">
        <v>1</v>
      </c>
      <c r="BM289" s="4" t="s">
        <v>88</v>
      </c>
      <c r="BN289" s="4"/>
      <c r="BO289" s="4">
        <f t="shared" si="25"/>
        <v>6</v>
      </c>
      <c r="BP289">
        <v>9</v>
      </c>
      <c r="BQ289">
        <v>8</v>
      </c>
      <c r="BR289">
        <v>8</v>
      </c>
      <c r="BS289">
        <v>8</v>
      </c>
      <c r="BT289">
        <v>8</v>
      </c>
      <c r="BU289">
        <v>3</v>
      </c>
      <c r="BZ289">
        <f t="shared" si="26"/>
        <v>44</v>
      </c>
    </row>
    <row r="290" spans="1:78" hidden="1" x14ac:dyDescent="0.25">
      <c r="A290" s="30">
        <v>44581</v>
      </c>
      <c r="B290" s="31" t="s">
        <v>24</v>
      </c>
      <c r="C290" s="32">
        <v>105</v>
      </c>
      <c r="D290" s="31">
        <f>VLOOKUP(C290,[1]Treatments!$A$1:$E$25,3,FALSE)</f>
        <v>1</v>
      </c>
      <c r="E290" s="31">
        <f>VLOOKUP(C290,[1]Treatments!$A$1:$E$25,4,FALSE)</f>
        <v>2</v>
      </c>
      <c r="F290" s="31" t="str">
        <f>VLOOKUP(C290,[1]Treatments!$A$1:$E$25,5,FALSE)</f>
        <v>7D</v>
      </c>
      <c r="G290" s="32">
        <v>10</v>
      </c>
      <c r="H290" s="12"/>
      <c r="I290" s="12"/>
      <c r="J290">
        <v>16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4">
        <v>11</v>
      </c>
      <c r="BC290" s="4">
        <v>13</v>
      </c>
      <c r="BD290" s="4">
        <v>14</v>
      </c>
      <c r="BE290" s="4">
        <v>15</v>
      </c>
      <c r="BF290" t="s">
        <v>88</v>
      </c>
      <c r="BH290">
        <f t="shared" si="27"/>
        <v>4</v>
      </c>
      <c r="BI290" s="4">
        <v>1</v>
      </c>
      <c r="BJ290" s="4">
        <v>1</v>
      </c>
      <c r="BK290" s="4">
        <v>1</v>
      </c>
      <c r="BL290" s="4">
        <v>2</v>
      </c>
      <c r="BM290" s="4" t="s">
        <v>88</v>
      </c>
      <c r="BN290" s="4"/>
      <c r="BO290" s="4">
        <f t="shared" si="25"/>
        <v>5</v>
      </c>
      <c r="BP290">
        <v>5</v>
      </c>
      <c r="BQ290">
        <v>6</v>
      </c>
      <c r="BR290">
        <v>8</v>
      </c>
      <c r="BS290">
        <v>7</v>
      </c>
      <c r="BT290">
        <v>3</v>
      </c>
      <c r="BU290">
        <v>5</v>
      </c>
      <c r="BZ290">
        <f t="shared" si="26"/>
        <v>34</v>
      </c>
    </row>
    <row r="291" spans="1:78" hidden="1" x14ac:dyDescent="0.25">
      <c r="A291" s="30">
        <v>44581</v>
      </c>
      <c r="B291" s="31" t="s">
        <v>24</v>
      </c>
      <c r="C291" s="32">
        <v>109</v>
      </c>
      <c r="D291" s="31">
        <f>VLOOKUP(C291,[1]Treatments!$A$1:$E$25,3,FALSE)</f>
        <v>2</v>
      </c>
      <c r="E291" s="31">
        <f>VLOOKUP(C291,[1]Treatments!$A$1:$E$25,4,FALSE)</f>
        <v>2</v>
      </c>
      <c r="F291" s="31" t="str">
        <f>VLOOKUP(C291,[1]Treatments!$A$1:$E$25,5,FALSE)</f>
        <v>7D</v>
      </c>
      <c r="G291" s="31">
        <v>1</v>
      </c>
      <c r="H291" s="12"/>
      <c r="I291" s="12"/>
      <c r="J291">
        <v>15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4">
        <v>12</v>
      </c>
      <c r="BC291" s="4">
        <v>13</v>
      </c>
      <c r="BD291" s="4">
        <v>14</v>
      </c>
      <c r="BH291">
        <f t="shared" si="27"/>
        <v>3</v>
      </c>
      <c r="BI291" s="4">
        <v>1</v>
      </c>
      <c r="BJ291" s="4">
        <v>2</v>
      </c>
      <c r="BK291" s="4">
        <v>1</v>
      </c>
      <c r="BN291" s="4"/>
      <c r="BO291" s="4">
        <f t="shared" si="25"/>
        <v>4</v>
      </c>
      <c r="BP291">
        <v>8</v>
      </c>
      <c r="BQ291">
        <v>10</v>
      </c>
      <c r="BR291">
        <v>9</v>
      </c>
      <c r="BS291">
        <v>5</v>
      </c>
      <c r="BZ291">
        <f t="shared" si="26"/>
        <v>32</v>
      </c>
    </row>
    <row r="292" spans="1:78" hidden="1" x14ac:dyDescent="0.25">
      <c r="A292" s="30">
        <v>44581</v>
      </c>
      <c r="B292" s="31" t="s">
        <v>24</v>
      </c>
      <c r="C292" s="32">
        <v>109</v>
      </c>
      <c r="D292" s="31">
        <f>VLOOKUP(C292,[1]Treatments!$A$1:$E$25,3,FALSE)</f>
        <v>2</v>
      </c>
      <c r="E292" s="31">
        <f>VLOOKUP(C292,[1]Treatments!$A$1:$E$25,4,FALSE)</f>
        <v>2</v>
      </c>
      <c r="F292" s="31" t="str">
        <f>VLOOKUP(C292,[1]Treatments!$A$1:$E$25,5,FALSE)</f>
        <v>7D</v>
      </c>
      <c r="G292" s="31">
        <v>2</v>
      </c>
      <c r="H292" s="12"/>
      <c r="I292" s="12"/>
      <c r="J292">
        <v>16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4">
        <v>13</v>
      </c>
      <c r="BC292" s="4">
        <v>14</v>
      </c>
      <c r="BD292" s="4">
        <v>15</v>
      </c>
      <c r="BH292">
        <f t="shared" si="27"/>
        <v>3</v>
      </c>
      <c r="BI292" s="4">
        <v>2</v>
      </c>
      <c r="BJ292" s="4">
        <v>2</v>
      </c>
      <c r="BK292" s="4">
        <v>2</v>
      </c>
      <c r="BN292" s="4"/>
      <c r="BO292" s="4">
        <f t="shared" si="25"/>
        <v>6</v>
      </c>
      <c r="BP292">
        <v>9</v>
      </c>
      <c r="BQ292">
        <v>9</v>
      </c>
      <c r="BR292">
        <v>4</v>
      </c>
      <c r="BS292">
        <v>7</v>
      </c>
      <c r="BT292">
        <v>5</v>
      </c>
      <c r="BU292">
        <v>3</v>
      </c>
      <c r="BZ292">
        <f t="shared" si="26"/>
        <v>37</v>
      </c>
    </row>
    <row r="293" spans="1:78" hidden="1" x14ac:dyDescent="0.25">
      <c r="A293" s="30">
        <v>44581</v>
      </c>
      <c r="B293" s="31" t="s">
        <v>24</v>
      </c>
      <c r="C293" s="32">
        <v>109</v>
      </c>
      <c r="D293" s="31">
        <f>VLOOKUP(C293,[1]Treatments!$A$1:$E$25,3,FALSE)</f>
        <v>2</v>
      </c>
      <c r="E293" s="31">
        <f>VLOOKUP(C293,[1]Treatments!$A$1:$E$25,4,FALSE)</f>
        <v>2</v>
      </c>
      <c r="F293" s="31" t="str">
        <f>VLOOKUP(C293,[1]Treatments!$A$1:$E$25,5,FALSE)</f>
        <v>7D</v>
      </c>
      <c r="G293" s="31">
        <v>3</v>
      </c>
      <c r="H293" s="12"/>
      <c r="I293" s="12"/>
      <c r="J293">
        <v>15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4">
        <v>12</v>
      </c>
      <c r="BC293" s="4">
        <v>13</v>
      </c>
      <c r="BD293" s="4">
        <v>14</v>
      </c>
      <c r="BH293">
        <f t="shared" si="27"/>
        <v>3</v>
      </c>
      <c r="BI293" s="4">
        <v>1</v>
      </c>
      <c r="BJ293" s="4">
        <v>2</v>
      </c>
      <c r="BK293" s="4">
        <v>1</v>
      </c>
      <c r="BN293" s="4"/>
      <c r="BO293" s="4">
        <f t="shared" si="25"/>
        <v>4</v>
      </c>
      <c r="BP293">
        <v>8</v>
      </c>
      <c r="BQ293">
        <v>9</v>
      </c>
      <c r="BR293">
        <v>8</v>
      </c>
      <c r="BS293">
        <v>8</v>
      </c>
      <c r="BT293">
        <v>0</v>
      </c>
      <c r="BZ293">
        <f t="shared" si="26"/>
        <v>33</v>
      </c>
    </row>
    <row r="294" spans="1:78" hidden="1" x14ac:dyDescent="0.25">
      <c r="A294" s="30">
        <v>44581</v>
      </c>
      <c r="B294" s="31" t="s">
        <v>24</v>
      </c>
      <c r="C294" s="32">
        <v>109</v>
      </c>
      <c r="D294" s="31">
        <f>VLOOKUP(C294,[1]Treatments!$A$1:$E$25,3,FALSE)</f>
        <v>2</v>
      </c>
      <c r="E294" s="31">
        <f>VLOOKUP(C294,[1]Treatments!$A$1:$E$25,4,FALSE)</f>
        <v>2</v>
      </c>
      <c r="F294" s="31" t="str">
        <f>VLOOKUP(C294,[1]Treatments!$A$1:$E$25,5,FALSE)</f>
        <v>7D</v>
      </c>
      <c r="G294" s="31">
        <v>4</v>
      </c>
      <c r="H294" s="12"/>
      <c r="I294" s="12"/>
      <c r="J294">
        <v>15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4">
        <v>12</v>
      </c>
      <c r="BC294" s="4">
        <v>13</v>
      </c>
      <c r="BD294" s="4">
        <v>15</v>
      </c>
      <c r="BH294">
        <f t="shared" si="27"/>
        <v>3</v>
      </c>
      <c r="BI294" s="4">
        <v>1</v>
      </c>
      <c r="BJ294" s="4">
        <v>1</v>
      </c>
      <c r="BK294" s="4">
        <v>2</v>
      </c>
      <c r="BN294" s="4"/>
      <c r="BO294" s="4">
        <f t="shared" si="25"/>
        <v>4</v>
      </c>
      <c r="BP294">
        <v>9</v>
      </c>
      <c r="BQ294">
        <v>10</v>
      </c>
      <c r="BR294">
        <v>0</v>
      </c>
      <c r="BS294">
        <v>5</v>
      </c>
      <c r="BZ294">
        <f t="shared" si="26"/>
        <v>24</v>
      </c>
    </row>
    <row r="295" spans="1:78" hidden="1" x14ac:dyDescent="0.25">
      <c r="A295" s="30">
        <v>44581</v>
      </c>
      <c r="B295" s="31" t="s">
        <v>24</v>
      </c>
      <c r="C295" s="32">
        <v>109</v>
      </c>
      <c r="D295" s="31">
        <f>VLOOKUP(C295,[1]Treatments!$A$1:$E$25,3,FALSE)</f>
        <v>2</v>
      </c>
      <c r="E295" s="31">
        <f>VLOOKUP(C295,[1]Treatments!$A$1:$E$25,4,FALSE)</f>
        <v>2</v>
      </c>
      <c r="F295" s="31" t="str">
        <f>VLOOKUP(C295,[1]Treatments!$A$1:$E$25,5,FALSE)</f>
        <v>7D</v>
      </c>
      <c r="G295" s="31">
        <v>5</v>
      </c>
      <c r="H295" s="12"/>
      <c r="I295" s="12"/>
      <c r="J295">
        <v>17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4">
        <v>14</v>
      </c>
      <c r="BC295" s="4">
        <v>15</v>
      </c>
      <c r="BD295" s="4">
        <v>16</v>
      </c>
      <c r="BH295">
        <f t="shared" si="27"/>
        <v>3</v>
      </c>
      <c r="BI295" s="4">
        <v>2</v>
      </c>
      <c r="BJ295" s="4">
        <v>1</v>
      </c>
      <c r="BK295" s="4">
        <v>2</v>
      </c>
      <c r="BN295" s="4"/>
      <c r="BO295" s="4">
        <f t="shared" si="25"/>
        <v>5</v>
      </c>
      <c r="BP295">
        <v>7</v>
      </c>
      <c r="BQ295">
        <v>8</v>
      </c>
      <c r="BR295">
        <v>6</v>
      </c>
      <c r="BS295">
        <v>7</v>
      </c>
      <c r="BT295">
        <v>5</v>
      </c>
      <c r="BU295">
        <v>4</v>
      </c>
      <c r="BV295">
        <v>4</v>
      </c>
      <c r="BZ295">
        <f t="shared" si="26"/>
        <v>41</v>
      </c>
    </row>
    <row r="296" spans="1:78" hidden="1" x14ac:dyDescent="0.25">
      <c r="A296" s="30">
        <v>44581</v>
      </c>
      <c r="B296" s="31" t="s">
        <v>24</v>
      </c>
      <c r="C296" s="32">
        <v>109</v>
      </c>
      <c r="D296" s="31">
        <f>VLOOKUP(C296,[1]Treatments!$A$1:$E$25,3,FALSE)</f>
        <v>2</v>
      </c>
      <c r="E296" s="31">
        <f>VLOOKUP(C296,[1]Treatments!$A$1:$E$25,4,FALSE)</f>
        <v>2</v>
      </c>
      <c r="F296" s="31" t="str">
        <f>VLOOKUP(C296,[1]Treatments!$A$1:$E$25,5,FALSE)</f>
        <v>7D</v>
      </c>
      <c r="G296" s="31">
        <v>6</v>
      </c>
      <c r="H296" s="12"/>
      <c r="I296" s="12"/>
      <c r="J296">
        <v>17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4">
        <v>14</v>
      </c>
      <c r="BC296" s="4">
        <v>15</v>
      </c>
      <c r="BD296" s="4">
        <v>16</v>
      </c>
      <c r="BH296">
        <f t="shared" si="27"/>
        <v>3</v>
      </c>
      <c r="BI296" s="4">
        <v>1</v>
      </c>
      <c r="BJ296" s="4">
        <v>2</v>
      </c>
      <c r="BK296" s="4">
        <v>2</v>
      </c>
      <c r="BN296" s="4"/>
      <c r="BO296" s="4">
        <f t="shared" si="25"/>
        <v>5</v>
      </c>
      <c r="BP296">
        <v>7</v>
      </c>
      <c r="BQ296">
        <v>9</v>
      </c>
      <c r="BR296">
        <v>7</v>
      </c>
      <c r="BS296">
        <v>9</v>
      </c>
      <c r="BT296">
        <v>5</v>
      </c>
      <c r="BZ296">
        <f t="shared" si="26"/>
        <v>37</v>
      </c>
    </row>
    <row r="297" spans="1:78" hidden="1" x14ac:dyDescent="0.25">
      <c r="A297" s="30">
        <v>44581</v>
      </c>
      <c r="B297" s="31" t="s">
        <v>24</v>
      </c>
      <c r="C297" s="32">
        <v>109</v>
      </c>
      <c r="D297" s="31">
        <f>VLOOKUP(C297,[1]Treatments!$A$1:$E$25,3,FALSE)</f>
        <v>2</v>
      </c>
      <c r="E297" s="31">
        <f>VLOOKUP(C297,[1]Treatments!$A$1:$E$25,4,FALSE)</f>
        <v>2</v>
      </c>
      <c r="F297" s="31" t="str">
        <f>VLOOKUP(C297,[1]Treatments!$A$1:$E$25,5,FALSE)</f>
        <v>7D</v>
      </c>
      <c r="G297" s="31">
        <v>7</v>
      </c>
      <c r="H297" s="12"/>
      <c r="I297" s="12"/>
      <c r="J297">
        <v>15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4">
        <v>14</v>
      </c>
      <c r="BC297" s="4">
        <v>15</v>
      </c>
      <c r="BD297" t="s">
        <v>88</v>
      </c>
      <c r="BH297">
        <f t="shared" si="27"/>
        <v>2</v>
      </c>
      <c r="BI297" s="4">
        <v>1</v>
      </c>
      <c r="BJ297" s="4">
        <v>2</v>
      </c>
      <c r="BK297" s="4" t="s">
        <v>88</v>
      </c>
      <c r="BN297" s="4"/>
      <c r="BO297" s="4">
        <f t="shared" si="25"/>
        <v>3</v>
      </c>
      <c r="BP297">
        <v>4</v>
      </c>
      <c r="BQ297">
        <v>1</v>
      </c>
      <c r="BR297">
        <v>2</v>
      </c>
      <c r="BZ297">
        <f t="shared" si="26"/>
        <v>7</v>
      </c>
    </row>
    <row r="298" spans="1:78" hidden="1" x14ac:dyDescent="0.25">
      <c r="A298" s="30">
        <v>44581</v>
      </c>
      <c r="B298" s="31" t="s">
        <v>24</v>
      </c>
      <c r="C298" s="32">
        <v>109</v>
      </c>
      <c r="D298" s="31">
        <f>VLOOKUP(C298,[1]Treatments!$A$1:$E$25,3,FALSE)</f>
        <v>2</v>
      </c>
      <c r="E298" s="31">
        <f>VLOOKUP(C298,[1]Treatments!$A$1:$E$25,4,FALSE)</f>
        <v>2</v>
      </c>
      <c r="F298" s="31" t="str">
        <f>VLOOKUP(C298,[1]Treatments!$A$1:$E$25,5,FALSE)</f>
        <v>7D</v>
      </c>
      <c r="G298" s="31">
        <v>8</v>
      </c>
      <c r="H298" s="12"/>
      <c r="I298" s="12"/>
      <c r="J298">
        <v>17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4">
        <v>15</v>
      </c>
      <c r="BC298" s="4">
        <v>16</v>
      </c>
      <c r="BD298" s="4">
        <v>17</v>
      </c>
      <c r="BH298">
        <f t="shared" si="27"/>
        <v>3</v>
      </c>
      <c r="BI298" s="4">
        <v>1</v>
      </c>
      <c r="BJ298" s="4">
        <v>1</v>
      </c>
      <c r="BK298" s="4">
        <v>1</v>
      </c>
      <c r="BN298" s="4"/>
      <c r="BO298" s="4">
        <f t="shared" si="25"/>
        <v>3</v>
      </c>
      <c r="BP298">
        <v>5</v>
      </c>
      <c r="BQ298">
        <v>5</v>
      </c>
      <c r="BR298">
        <v>4</v>
      </c>
      <c r="BZ298">
        <f t="shared" si="26"/>
        <v>14</v>
      </c>
    </row>
    <row r="299" spans="1:78" hidden="1" x14ac:dyDescent="0.25">
      <c r="A299" s="30">
        <v>44581</v>
      </c>
      <c r="B299" s="31" t="s">
        <v>24</v>
      </c>
      <c r="C299" s="32">
        <v>109</v>
      </c>
      <c r="D299" s="31">
        <f>VLOOKUP(C299,[1]Treatments!$A$1:$E$25,3,FALSE)</f>
        <v>2</v>
      </c>
      <c r="E299" s="31">
        <f>VLOOKUP(C299,[1]Treatments!$A$1:$E$25,4,FALSE)</f>
        <v>2</v>
      </c>
      <c r="F299" s="31" t="str">
        <f>VLOOKUP(C299,[1]Treatments!$A$1:$E$25,5,FALSE)</f>
        <v>7D</v>
      </c>
      <c r="G299" s="31">
        <v>9</v>
      </c>
      <c r="H299" s="12"/>
      <c r="I299" s="12"/>
      <c r="J299">
        <v>13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4">
        <v>11</v>
      </c>
      <c r="BC299" s="4">
        <v>12</v>
      </c>
      <c r="BD299" t="s">
        <v>88</v>
      </c>
      <c r="BH299">
        <f t="shared" si="27"/>
        <v>2</v>
      </c>
      <c r="BI299" s="4">
        <v>2</v>
      </c>
      <c r="BJ299" s="4">
        <v>1</v>
      </c>
      <c r="BK299" s="4" t="s">
        <v>88</v>
      </c>
      <c r="BN299" s="4"/>
      <c r="BO299" s="4">
        <f t="shared" si="25"/>
        <v>3</v>
      </c>
      <c r="BP299">
        <v>8</v>
      </c>
      <c r="BQ299">
        <v>6</v>
      </c>
      <c r="BR299">
        <v>7</v>
      </c>
      <c r="BZ299">
        <f t="shared" si="26"/>
        <v>21</v>
      </c>
    </row>
    <row r="300" spans="1:78" hidden="1" x14ac:dyDescent="0.25">
      <c r="A300" s="30">
        <v>44581</v>
      </c>
      <c r="B300" s="31" t="s">
        <v>24</v>
      </c>
      <c r="C300" s="32">
        <v>109</v>
      </c>
      <c r="D300" s="31">
        <f>VLOOKUP(C300,[1]Treatments!$A$1:$E$25,3,FALSE)</f>
        <v>2</v>
      </c>
      <c r="E300" s="31">
        <f>VLOOKUP(C300,[1]Treatments!$A$1:$E$25,4,FALSE)</f>
        <v>2</v>
      </c>
      <c r="F300" s="31" t="str">
        <f>VLOOKUP(C300,[1]Treatments!$A$1:$E$25,5,FALSE)</f>
        <v>7D</v>
      </c>
      <c r="G300" s="31">
        <v>10</v>
      </c>
      <c r="H300" s="12"/>
      <c r="I300" s="12"/>
      <c r="J300">
        <v>14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4">
        <v>12</v>
      </c>
      <c r="BC300" s="4">
        <v>13</v>
      </c>
      <c r="BD300" s="4">
        <v>14</v>
      </c>
      <c r="BH300">
        <f t="shared" si="27"/>
        <v>3</v>
      </c>
      <c r="BI300" s="4">
        <v>2</v>
      </c>
      <c r="BJ300" s="4">
        <v>2</v>
      </c>
      <c r="BK300" s="4">
        <v>2</v>
      </c>
      <c r="BN300" s="4"/>
      <c r="BO300" s="4">
        <f t="shared" si="25"/>
        <v>6</v>
      </c>
      <c r="BP300">
        <v>7</v>
      </c>
      <c r="BQ300">
        <v>2</v>
      </c>
      <c r="BR300">
        <v>7</v>
      </c>
      <c r="BS300">
        <v>6</v>
      </c>
      <c r="BT300">
        <v>6</v>
      </c>
      <c r="BU300">
        <v>5</v>
      </c>
      <c r="BZ300">
        <f t="shared" si="26"/>
        <v>33</v>
      </c>
    </row>
    <row r="301" spans="1:78" hidden="1" x14ac:dyDescent="0.25">
      <c r="A301" s="30">
        <v>44581</v>
      </c>
      <c r="B301" s="31" t="s">
        <v>24</v>
      </c>
      <c r="C301" s="32">
        <v>110</v>
      </c>
      <c r="D301" s="31">
        <f>VLOOKUP(C301,[1]Treatments!$A$1:$E$25,3,FALSE)</f>
        <v>2</v>
      </c>
      <c r="E301" s="31">
        <f>VLOOKUP(C301,[1]Treatments!$A$1:$E$25,4,FALSE)</f>
        <v>1</v>
      </c>
      <c r="F301" s="31" t="str">
        <f>VLOOKUP(C301,[1]Treatments!$A$1:$E$25,5,FALSE)</f>
        <v>2D</v>
      </c>
      <c r="G301" s="31">
        <v>1</v>
      </c>
      <c r="H301" s="12"/>
      <c r="I301" s="12"/>
      <c r="J301">
        <v>16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4">
        <v>13</v>
      </c>
      <c r="BC301" s="4">
        <v>14</v>
      </c>
      <c r="BD301" s="4">
        <v>15</v>
      </c>
      <c r="BH301">
        <f t="shared" si="27"/>
        <v>3</v>
      </c>
      <c r="BI301" s="4">
        <v>2</v>
      </c>
      <c r="BJ301" s="4">
        <v>2</v>
      </c>
      <c r="BK301" s="4">
        <v>1</v>
      </c>
      <c r="BN301" s="4"/>
      <c r="BO301" s="4">
        <f t="shared" si="25"/>
        <v>5</v>
      </c>
      <c r="BP301">
        <v>7</v>
      </c>
      <c r="BQ301">
        <v>3</v>
      </c>
      <c r="BR301">
        <v>10</v>
      </c>
      <c r="BS301">
        <v>8</v>
      </c>
      <c r="BT301">
        <v>9</v>
      </c>
      <c r="BZ301">
        <f t="shared" si="26"/>
        <v>37</v>
      </c>
    </row>
    <row r="302" spans="1:78" hidden="1" x14ac:dyDescent="0.25">
      <c r="A302" s="30">
        <v>44581</v>
      </c>
      <c r="B302" s="31" t="s">
        <v>24</v>
      </c>
      <c r="C302" s="32">
        <v>110</v>
      </c>
      <c r="D302" s="31">
        <f>VLOOKUP(C302,[1]Treatments!$A$1:$E$25,3,FALSE)</f>
        <v>2</v>
      </c>
      <c r="E302" s="31">
        <f>VLOOKUP(C302,[1]Treatments!$A$1:$E$25,4,FALSE)</f>
        <v>1</v>
      </c>
      <c r="F302" s="31" t="str">
        <f>VLOOKUP(C302,[1]Treatments!$A$1:$E$25,5,FALSE)</f>
        <v>2D</v>
      </c>
      <c r="G302" s="31">
        <v>2</v>
      </c>
      <c r="H302" s="12"/>
      <c r="I302" s="12"/>
      <c r="J302">
        <v>15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4">
        <v>14</v>
      </c>
      <c r="BC302" s="4">
        <v>15</v>
      </c>
      <c r="BD302" t="s">
        <v>88</v>
      </c>
      <c r="BH302">
        <f t="shared" si="27"/>
        <v>2</v>
      </c>
      <c r="BI302" s="4">
        <v>2</v>
      </c>
      <c r="BJ302" s="4">
        <v>2</v>
      </c>
      <c r="BK302" s="4" t="s">
        <v>88</v>
      </c>
      <c r="BN302" s="4"/>
      <c r="BO302" s="4">
        <f t="shared" si="25"/>
        <v>4</v>
      </c>
      <c r="BP302">
        <v>5</v>
      </c>
      <c r="BQ302">
        <v>4</v>
      </c>
      <c r="BR302">
        <v>4</v>
      </c>
      <c r="BS302">
        <v>6</v>
      </c>
      <c r="BZ302">
        <f t="shared" si="26"/>
        <v>19</v>
      </c>
    </row>
    <row r="303" spans="1:78" hidden="1" x14ac:dyDescent="0.25">
      <c r="A303" s="30">
        <v>44581</v>
      </c>
      <c r="B303" s="31" t="s">
        <v>24</v>
      </c>
      <c r="C303" s="32">
        <v>110</v>
      </c>
      <c r="D303" s="31">
        <f>VLOOKUP(C303,[1]Treatments!$A$1:$E$25,3,FALSE)</f>
        <v>2</v>
      </c>
      <c r="E303" s="31">
        <f>VLOOKUP(C303,[1]Treatments!$A$1:$E$25,4,FALSE)</f>
        <v>1</v>
      </c>
      <c r="F303" s="31" t="str">
        <f>VLOOKUP(C303,[1]Treatments!$A$1:$E$25,5,FALSE)</f>
        <v>2D</v>
      </c>
      <c r="G303" s="31">
        <v>3</v>
      </c>
      <c r="H303" s="12"/>
      <c r="I303" s="12"/>
      <c r="J303">
        <v>11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4">
        <v>9</v>
      </c>
      <c r="BC303" s="4">
        <v>10</v>
      </c>
      <c r="BD303" s="4">
        <v>11</v>
      </c>
      <c r="BH303">
        <f t="shared" si="27"/>
        <v>3</v>
      </c>
      <c r="BI303" s="4">
        <v>1</v>
      </c>
      <c r="BJ303" s="4">
        <v>1</v>
      </c>
      <c r="BK303" s="4">
        <v>1</v>
      </c>
      <c r="BN303" s="4"/>
      <c r="BO303" s="4">
        <f t="shared" si="25"/>
        <v>3</v>
      </c>
      <c r="BP303">
        <v>5</v>
      </c>
      <c r="BQ303">
        <v>7</v>
      </c>
      <c r="BR303">
        <v>3</v>
      </c>
      <c r="BZ303">
        <f t="shared" si="26"/>
        <v>15</v>
      </c>
    </row>
    <row r="304" spans="1:78" hidden="1" x14ac:dyDescent="0.25">
      <c r="A304" s="30">
        <v>44581</v>
      </c>
      <c r="B304" s="31" t="s">
        <v>24</v>
      </c>
      <c r="C304" s="32">
        <v>110</v>
      </c>
      <c r="D304" s="31">
        <f>VLOOKUP(C304,[1]Treatments!$A$1:$E$25,3,FALSE)</f>
        <v>2</v>
      </c>
      <c r="E304" s="31">
        <f>VLOOKUP(C304,[1]Treatments!$A$1:$E$25,4,FALSE)</f>
        <v>1</v>
      </c>
      <c r="F304" s="31" t="str">
        <f>VLOOKUP(C304,[1]Treatments!$A$1:$E$25,5,FALSE)</f>
        <v>2D</v>
      </c>
      <c r="G304" s="31">
        <v>4</v>
      </c>
      <c r="H304" s="12"/>
      <c r="I304" s="12"/>
      <c r="J304">
        <v>13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4">
        <v>11</v>
      </c>
      <c r="BC304" s="4">
        <v>12</v>
      </c>
      <c r="BD304" t="s">
        <v>88</v>
      </c>
      <c r="BH304">
        <f t="shared" si="27"/>
        <v>2</v>
      </c>
      <c r="BI304" s="4">
        <v>2</v>
      </c>
      <c r="BJ304" s="4">
        <v>2</v>
      </c>
      <c r="BK304" s="4" t="s">
        <v>88</v>
      </c>
      <c r="BN304" s="4"/>
      <c r="BO304" s="4">
        <f t="shared" ref="BO304:BO350" si="28">SUM(BI304:BN304)</f>
        <v>4</v>
      </c>
      <c r="BP304">
        <v>4</v>
      </c>
      <c r="BQ304">
        <v>6</v>
      </c>
      <c r="BR304">
        <v>5</v>
      </c>
      <c r="BS304">
        <v>7</v>
      </c>
      <c r="BZ304">
        <f t="shared" ref="BZ304:BZ350" si="29">SUM(BP304:BY304)</f>
        <v>22</v>
      </c>
    </row>
    <row r="305" spans="1:78" hidden="1" x14ac:dyDescent="0.25">
      <c r="A305" s="30">
        <v>44581</v>
      </c>
      <c r="B305" s="31" t="s">
        <v>24</v>
      </c>
      <c r="C305" s="32">
        <v>110</v>
      </c>
      <c r="D305" s="31">
        <f>VLOOKUP(C305,[1]Treatments!$A$1:$E$25,3,FALSE)</f>
        <v>2</v>
      </c>
      <c r="E305" s="31">
        <f>VLOOKUP(C305,[1]Treatments!$A$1:$E$25,4,FALSE)</f>
        <v>1</v>
      </c>
      <c r="F305" s="31" t="str">
        <f>VLOOKUP(C305,[1]Treatments!$A$1:$E$25,5,FALSE)</f>
        <v>2D</v>
      </c>
      <c r="G305" s="31">
        <v>5</v>
      </c>
      <c r="H305" s="12"/>
      <c r="I305" s="12"/>
      <c r="J305">
        <v>12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4">
        <v>11</v>
      </c>
      <c r="BC305" s="4">
        <v>12</v>
      </c>
      <c r="BD305" t="s">
        <v>88</v>
      </c>
      <c r="BH305">
        <f t="shared" si="27"/>
        <v>2</v>
      </c>
      <c r="BI305" s="4">
        <v>1</v>
      </c>
      <c r="BJ305" s="4">
        <v>1</v>
      </c>
      <c r="BK305" s="4" t="s">
        <v>88</v>
      </c>
      <c r="BN305" s="4"/>
      <c r="BO305" s="4">
        <f t="shared" si="28"/>
        <v>2</v>
      </c>
      <c r="BP305">
        <v>9</v>
      </c>
      <c r="BQ305">
        <v>7</v>
      </c>
      <c r="BZ305">
        <f t="shared" si="29"/>
        <v>16</v>
      </c>
    </row>
    <row r="306" spans="1:78" hidden="1" x14ac:dyDescent="0.25">
      <c r="A306" s="30">
        <v>44581</v>
      </c>
      <c r="B306" s="31" t="s">
        <v>24</v>
      </c>
      <c r="C306" s="32">
        <v>110</v>
      </c>
      <c r="D306" s="31">
        <f>VLOOKUP(C306,[1]Treatments!$A$1:$E$25,3,FALSE)</f>
        <v>2</v>
      </c>
      <c r="E306" s="31">
        <f>VLOOKUP(C306,[1]Treatments!$A$1:$E$25,4,FALSE)</f>
        <v>1</v>
      </c>
      <c r="F306" s="31" t="str">
        <f>VLOOKUP(C306,[1]Treatments!$A$1:$E$25,5,FALSE)</f>
        <v>2D</v>
      </c>
      <c r="G306" s="31">
        <v>6</v>
      </c>
      <c r="H306" s="12"/>
      <c r="I306" s="12"/>
      <c r="J306">
        <v>17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4">
        <v>14</v>
      </c>
      <c r="BC306" s="4">
        <v>15</v>
      </c>
      <c r="BD306" s="4">
        <v>16</v>
      </c>
      <c r="BH306">
        <f t="shared" si="27"/>
        <v>3</v>
      </c>
      <c r="BI306" s="4">
        <v>2</v>
      </c>
      <c r="BJ306" s="4">
        <v>2</v>
      </c>
      <c r="BK306" s="4">
        <v>2</v>
      </c>
      <c r="BN306" s="4"/>
      <c r="BO306" s="4">
        <f t="shared" si="28"/>
        <v>6</v>
      </c>
      <c r="BP306">
        <v>8</v>
      </c>
      <c r="BQ306">
        <v>7</v>
      </c>
      <c r="BR306">
        <v>10</v>
      </c>
      <c r="BS306">
        <v>10</v>
      </c>
      <c r="BT306">
        <v>7</v>
      </c>
      <c r="BU306">
        <v>8</v>
      </c>
      <c r="BZ306">
        <f t="shared" si="29"/>
        <v>50</v>
      </c>
    </row>
    <row r="307" spans="1:78" hidden="1" x14ac:dyDescent="0.25">
      <c r="A307" s="30">
        <v>44581</v>
      </c>
      <c r="B307" s="31" t="s">
        <v>24</v>
      </c>
      <c r="C307" s="32">
        <v>110</v>
      </c>
      <c r="D307" s="31">
        <f>VLOOKUP(C307,[1]Treatments!$A$1:$E$25,3,FALSE)</f>
        <v>2</v>
      </c>
      <c r="E307" s="31">
        <f>VLOOKUP(C307,[1]Treatments!$A$1:$E$25,4,FALSE)</f>
        <v>1</v>
      </c>
      <c r="F307" s="31" t="str">
        <f>VLOOKUP(C307,[1]Treatments!$A$1:$E$25,5,FALSE)</f>
        <v>2D</v>
      </c>
      <c r="G307" s="31">
        <v>7</v>
      </c>
      <c r="H307" s="12"/>
      <c r="I307" s="12"/>
      <c r="J307">
        <v>17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4">
        <v>14</v>
      </c>
      <c r="BC307" s="4">
        <v>15</v>
      </c>
      <c r="BD307" s="4">
        <v>16</v>
      </c>
      <c r="BH307">
        <f t="shared" si="27"/>
        <v>3</v>
      </c>
      <c r="BI307" s="4">
        <v>2</v>
      </c>
      <c r="BJ307" s="4">
        <v>2</v>
      </c>
      <c r="BK307" s="4">
        <v>2</v>
      </c>
      <c r="BN307" s="4"/>
      <c r="BO307" s="4">
        <f t="shared" si="28"/>
        <v>6</v>
      </c>
      <c r="BP307">
        <v>9</v>
      </c>
      <c r="BQ307">
        <v>7</v>
      </c>
      <c r="BR307">
        <v>9</v>
      </c>
      <c r="BS307">
        <v>7</v>
      </c>
      <c r="BT307">
        <v>7</v>
      </c>
      <c r="BU307">
        <v>8</v>
      </c>
      <c r="BZ307">
        <f t="shared" si="29"/>
        <v>47</v>
      </c>
    </row>
    <row r="308" spans="1:78" hidden="1" x14ac:dyDescent="0.25">
      <c r="A308" s="30">
        <v>44581</v>
      </c>
      <c r="B308" s="31" t="s">
        <v>24</v>
      </c>
      <c r="C308" s="32">
        <v>110</v>
      </c>
      <c r="D308" s="31">
        <f>VLOOKUP(C308,[1]Treatments!$A$1:$E$25,3,FALSE)</f>
        <v>2</v>
      </c>
      <c r="E308" s="31">
        <f>VLOOKUP(C308,[1]Treatments!$A$1:$E$25,4,FALSE)</f>
        <v>1</v>
      </c>
      <c r="F308" s="31" t="str">
        <f>VLOOKUP(C308,[1]Treatments!$A$1:$E$25,5,FALSE)</f>
        <v>2D</v>
      </c>
      <c r="G308" s="31">
        <v>8</v>
      </c>
      <c r="H308" s="12"/>
      <c r="I308" s="12"/>
      <c r="J308">
        <v>12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4">
        <v>11</v>
      </c>
      <c r="BC308" s="4">
        <v>12</v>
      </c>
      <c r="BD308" t="s">
        <v>88</v>
      </c>
      <c r="BH308">
        <f t="shared" si="27"/>
        <v>2</v>
      </c>
      <c r="BI308" s="4">
        <v>1</v>
      </c>
      <c r="BJ308" s="4">
        <v>1</v>
      </c>
      <c r="BK308" s="4" t="s">
        <v>88</v>
      </c>
      <c r="BN308" s="4"/>
      <c r="BO308" s="4">
        <f t="shared" si="28"/>
        <v>2</v>
      </c>
      <c r="BP308">
        <v>4</v>
      </c>
      <c r="BQ308">
        <v>4</v>
      </c>
      <c r="BZ308">
        <f t="shared" si="29"/>
        <v>8</v>
      </c>
    </row>
    <row r="309" spans="1:78" hidden="1" x14ac:dyDescent="0.25">
      <c r="A309" s="30">
        <v>44581</v>
      </c>
      <c r="B309" s="31" t="s">
        <v>24</v>
      </c>
      <c r="C309" s="32">
        <v>110</v>
      </c>
      <c r="D309" s="31">
        <f>VLOOKUP(C309,[1]Treatments!$A$1:$E$25,3,FALSE)</f>
        <v>2</v>
      </c>
      <c r="E309" s="31">
        <f>VLOOKUP(C309,[1]Treatments!$A$1:$E$25,4,FALSE)</f>
        <v>1</v>
      </c>
      <c r="F309" s="31" t="str">
        <f>VLOOKUP(C309,[1]Treatments!$A$1:$E$25,5,FALSE)</f>
        <v>2D</v>
      </c>
      <c r="G309" s="31">
        <v>9</v>
      </c>
      <c r="H309" s="12"/>
      <c r="I309" s="12"/>
      <c r="J309">
        <v>14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4">
        <v>12</v>
      </c>
      <c r="BC309" s="4">
        <v>13</v>
      </c>
      <c r="BD309" s="4">
        <v>14</v>
      </c>
      <c r="BH309">
        <f t="shared" si="27"/>
        <v>3</v>
      </c>
      <c r="BI309" s="4">
        <v>1</v>
      </c>
      <c r="BJ309" s="4">
        <v>1</v>
      </c>
      <c r="BK309" s="4">
        <v>1</v>
      </c>
      <c r="BN309" s="4"/>
      <c r="BO309" s="4">
        <f t="shared" si="28"/>
        <v>3</v>
      </c>
      <c r="BP309">
        <v>5</v>
      </c>
      <c r="BQ309">
        <v>6</v>
      </c>
      <c r="BR309">
        <v>5</v>
      </c>
      <c r="BZ309">
        <f t="shared" si="29"/>
        <v>16</v>
      </c>
    </row>
    <row r="310" spans="1:78" hidden="1" x14ac:dyDescent="0.25">
      <c r="A310" s="30">
        <v>44581</v>
      </c>
      <c r="B310" s="31" t="s">
        <v>24</v>
      </c>
      <c r="C310" s="32">
        <v>110</v>
      </c>
      <c r="D310" s="31">
        <f>VLOOKUP(C310,[1]Treatments!$A$1:$E$25,3,FALSE)</f>
        <v>2</v>
      </c>
      <c r="E310" s="31">
        <f>VLOOKUP(C310,[1]Treatments!$A$1:$E$25,4,FALSE)</f>
        <v>1</v>
      </c>
      <c r="F310" s="31" t="str">
        <f>VLOOKUP(C310,[1]Treatments!$A$1:$E$25,5,FALSE)</f>
        <v>2D</v>
      </c>
      <c r="G310" s="31">
        <v>10</v>
      </c>
      <c r="H310" s="12"/>
      <c r="I310" s="12"/>
      <c r="J310">
        <v>15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4">
        <v>12</v>
      </c>
      <c r="BC310" s="4">
        <v>13</v>
      </c>
      <c r="BD310" s="4">
        <v>14</v>
      </c>
      <c r="BH310">
        <f t="shared" si="27"/>
        <v>3</v>
      </c>
      <c r="BI310" s="4">
        <v>1</v>
      </c>
      <c r="BJ310" s="4">
        <v>1</v>
      </c>
      <c r="BK310" s="4">
        <v>2</v>
      </c>
      <c r="BN310" s="4"/>
      <c r="BO310" s="4">
        <f t="shared" si="28"/>
        <v>4</v>
      </c>
      <c r="BP310">
        <v>9</v>
      </c>
      <c r="BQ310">
        <v>6</v>
      </c>
      <c r="BR310">
        <v>7</v>
      </c>
      <c r="BS310">
        <v>9</v>
      </c>
      <c r="BT310">
        <v>0</v>
      </c>
      <c r="BU310">
        <v>5</v>
      </c>
      <c r="BZ310">
        <f t="shared" si="29"/>
        <v>36</v>
      </c>
    </row>
    <row r="311" spans="1:78" hidden="1" x14ac:dyDescent="0.25">
      <c r="A311" s="30">
        <v>44581</v>
      </c>
      <c r="B311" s="31" t="s">
        <v>24</v>
      </c>
      <c r="C311" s="32">
        <v>114</v>
      </c>
      <c r="D311" s="31">
        <f>VLOOKUP(C311,[1]Treatments!$A$1:$E$25,3,FALSE)</f>
        <v>3</v>
      </c>
      <c r="E311" s="31">
        <f>VLOOKUP(C311,[1]Treatments!$A$1:$E$25,4,FALSE)</f>
        <v>2</v>
      </c>
      <c r="F311" s="31" t="str">
        <f>VLOOKUP(C311,[1]Treatments!$A$1:$E$25,5,FALSE)</f>
        <v>7D</v>
      </c>
      <c r="G311" s="31">
        <v>1</v>
      </c>
      <c r="H311" s="12"/>
      <c r="I311" s="12"/>
      <c r="J311">
        <v>17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4">
        <v>13</v>
      </c>
      <c r="BC311" s="4">
        <v>14</v>
      </c>
      <c r="BD311" s="4">
        <v>15</v>
      </c>
      <c r="BE311" s="4">
        <v>16</v>
      </c>
      <c r="BF311" s="4">
        <v>17</v>
      </c>
      <c r="BH311">
        <f t="shared" si="27"/>
        <v>5</v>
      </c>
      <c r="BI311" s="4">
        <v>1</v>
      </c>
      <c r="BJ311" s="4">
        <v>1</v>
      </c>
      <c r="BK311" s="4">
        <v>1</v>
      </c>
      <c r="BL311" s="4">
        <v>1</v>
      </c>
      <c r="BM311" s="4">
        <v>1</v>
      </c>
      <c r="BN311" s="4"/>
      <c r="BO311" s="4">
        <f t="shared" si="28"/>
        <v>5</v>
      </c>
      <c r="BP311">
        <v>9</v>
      </c>
      <c r="BQ311">
        <v>9</v>
      </c>
      <c r="BR311">
        <v>10</v>
      </c>
      <c r="BS311">
        <v>6</v>
      </c>
      <c r="BT311">
        <v>5</v>
      </c>
      <c r="BZ311">
        <f t="shared" si="29"/>
        <v>39</v>
      </c>
    </row>
    <row r="312" spans="1:78" hidden="1" x14ac:dyDescent="0.25">
      <c r="A312" s="30">
        <v>44581</v>
      </c>
      <c r="B312" s="31" t="s">
        <v>24</v>
      </c>
      <c r="C312" s="32">
        <v>114</v>
      </c>
      <c r="D312" s="31">
        <f>VLOOKUP(C312,[1]Treatments!$A$1:$E$25,3,FALSE)</f>
        <v>3</v>
      </c>
      <c r="E312" s="31">
        <f>VLOOKUP(C312,[1]Treatments!$A$1:$E$25,4,FALSE)</f>
        <v>2</v>
      </c>
      <c r="F312" s="31" t="str">
        <f>VLOOKUP(C312,[1]Treatments!$A$1:$E$25,5,FALSE)</f>
        <v>7D</v>
      </c>
      <c r="G312" s="31">
        <v>2</v>
      </c>
      <c r="H312" s="12"/>
      <c r="I312" s="12"/>
      <c r="J312">
        <v>15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4">
        <v>14</v>
      </c>
      <c r="BC312" s="4">
        <v>15</v>
      </c>
      <c r="BD312" t="s">
        <v>88</v>
      </c>
      <c r="BE312" t="s">
        <v>88</v>
      </c>
      <c r="BH312">
        <f t="shared" si="27"/>
        <v>2</v>
      </c>
      <c r="BI312" s="4">
        <v>2</v>
      </c>
      <c r="BJ312" s="4">
        <v>2</v>
      </c>
      <c r="BK312" s="4" t="s">
        <v>88</v>
      </c>
      <c r="BL312" s="4" t="s">
        <v>88</v>
      </c>
      <c r="BN312" s="4"/>
      <c r="BO312" s="4">
        <f t="shared" si="28"/>
        <v>4</v>
      </c>
      <c r="BP312">
        <v>6</v>
      </c>
      <c r="BQ312">
        <v>7</v>
      </c>
      <c r="BR312">
        <v>5</v>
      </c>
      <c r="BS312">
        <v>6</v>
      </c>
      <c r="BZ312">
        <f t="shared" si="29"/>
        <v>24</v>
      </c>
    </row>
    <row r="313" spans="1:78" hidden="1" x14ac:dyDescent="0.25">
      <c r="A313" s="30">
        <v>44581</v>
      </c>
      <c r="B313" s="31" t="s">
        <v>24</v>
      </c>
      <c r="C313" s="32">
        <v>114</v>
      </c>
      <c r="D313" s="31">
        <f>VLOOKUP(C313,[1]Treatments!$A$1:$E$25,3,FALSE)</f>
        <v>3</v>
      </c>
      <c r="E313" s="31">
        <f>VLOOKUP(C313,[1]Treatments!$A$1:$E$25,4,FALSE)</f>
        <v>2</v>
      </c>
      <c r="F313" s="31" t="str">
        <f>VLOOKUP(C313,[1]Treatments!$A$1:$E$25,5,FALSE)</f>
        <v>7D</v>
      </c>
      <c r="G313" s="31">
        <v>3</v>
      </c>
      <c r="H313" s="12"/>
      <c r="I313" s="12"/>
      <c r="J313">
        <v>15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4">
        <v>13</v>
      </c>
      <c r="BC313" s="4">
        <v>14</v>
      </c>
      <c r="BD313" t="s">
        <v>88</v>
      </c>
      <c r="BE313" t="s">
        <v>88</v>
      </c>
      <c r="BH313">
        <f t="shared" si="27"/>
        <v>2</v>
      </c>
      <c r="BI313" s="4">
        <v>1</v>
      </c>
      <c r="BJ313" s="4">
        <v>1</v>
      </c>
      <c r="BK313" s="4" t="s">
        <v>88</v>
      </c>
      <c r="BL313" s="4" t="s">
        <v>88</v>
      </c>
      <c r="BN313" s="4"/>
      <c r="BO313" s="4">
        <f t="shared" si="28"/>
        <v>2</v>
      </c>
      <c r="BP313">
        <v>5</v>
      </c>
      <c r="BQ313">
        <v>3</v>
      </c>
      <c r="BZ313">
        <f t="shared" si="29"/>
        <v>8</v>
      </c>
    </row>
    <row r="314" spans="1:78" hidden="1" x14ac:dyDescent="0.25">
      <c r="A314" s="30">
        <v>44581</v>
      </c>
      <c r="B314" s="31" t="s">
        <v>24</v>
      </c>
      <c r="C314" s="32">
        <v>114</v>
      </c>
      <c r="D314" s="31">
        <f>VLOOKUP(C314,[1]Treatments!$A$1:$E$25,3,FALSE)</f>
        <v>3</v>
      </c>
      <c r="E314" s="31">
        <f>VLOOKUP(C314,[1]Treatments!$A$1:$E$25,4,FALSE)</f>
        <v>2</v>
      </c>
      <c r="F314" s="31" t="str">
        <f>VLOOKUP(C314,[1]Treatments!$A$1:$E$25,5,FALSE)</f>
        <v>7D</v>
      </c>
      <c r="G314" s="31">
        <v>4</v>
      </c>
      <c r="H314" s="12"/>
      <c r="I314" s="12"/>
      <c r="J314">
        <v>11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4">
        <v>11</v>
      </c>
      <c r="BC314" t="s">
        <v>88</v>
      </c>
      <c r="BD314" t="s">
        <v>88</v>
      </c>
      <c r="BE314" t="s">
        <v>88</v>
      </c>
      <c r="BH314">
        <f t="shared" si="27"/>
        <v>1</v>
      </c>
      <c r="BI314" s="4">
        <v>1</v>
      </c>
      <c r="BJ314" s="4" t="s">
        <v>88</v>
      </c>
      <c r="BK314" s="4" t="s">
        <v>88</v>
      </c>
      <c r="BL314" s="4" t="s">
        <v>88</v>
      </c>
      <c r="BN314" s="4"/>
      <c r="BO314" s="4">
        <f t="shared" si="28"/>
        <v>1</v>
      </c>
      <c r="BP314">
        <v>2</v>
      </c>
      <c r="BZ314">
        <f t="shared" si="29"/>
        <v>2</v>
      </c>
    </row>
    <row r="315" spans="1:78" hidden="1" x14ac:dyDescent="0.25">
      <c r="A315" s="30">
        <v>44581</v>
      </c>
      <c r="B315" s="31" t="s">
        <v>24</v>
      </c>
      <c r="C315" s="32">
        <v>114</v>
      </c>
      <c r="D315" s="31">
        <f>VLOOKUP(C315,[1]Treatments!$A$1:$E$25,3,FALSE)</f>
        <v>3</v>
      </c>
      <c r="E315" s="31">
        <f>VLOOKUP(C315,[1]Treatments!$A$1:$E$25,4,FALSE)</f>
        <v>2</v>
      </c>
      <c r="F315" s="31" t="str">
        <f>VLOOKUP(C315,[1]Treatments!$A$1:$E$25,5,FALSE)</f>
        <v>7D</v>
      </c>
      <c r="G315" s="31">
        <v>5</v>
      </c>
      <c r="H315" s="12"/>
      <c r="I315" s="12"/>
      <c r="J315">
        <v>13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4">
        <v>12</v>
      </c>
      <c r="BC315" s="4">
        <v>13</v>
      </c>
      <c r="BD315" t="s">
        <v>88</v>
      </c>
      <c r="BE315" t="s">
        <v>88</v>
      </c>
      <c r="BH315">
        <f t="shared" si="27"/>
        <v>2</v>
      </c>
      <c r="BI315" s="4">
        <v>1</v>
      </c>
      <c r="BJ315" s="4">
        <v>1</v>
      </c>
      <c r="BK315" s="4" t="s">
        <v>88</v>
      </c>
      <c r="BL315" s="4" t="s">
        <v>88</v>
      </c>
      <c r="BN315" s="4"/>
      <c r="BO315" s="4">
        <f t="shared" si="28"/>
        <v>2</v>
      </c>
      <c r="BP315">
        <v>9</v>
      </c>
      <c r="BQ315">
        <v>6</v>
      </c>
      <c r="BZ315">
        <f t="shared" si="29"/>
        <v>15</v>
      </c>
    </row>
    <row r="316" spans="1:78" hidden="1" x14ac:dyDescent="0.25">
      <c r="A316" s="30">
        <v>44581</v>
      </c>
      <c r="B316" s="31" t="s">
        <v>24</v>
      </c>
      <c r="C316" s="32">
        <v>114</v>
      </c>
      <c r="D316" s="31">
        <f>VLOOKUP(C316,[1]Treatments!$A$1:$E$25,3,FALSE)</f>
        <v>3</v>
      </c>
      <c r="E316" s="31">
        <f>VLOOKUP(C316,[1]Treatments!$A$1:$E$25,4,FALSE)</f>
        <v>2</v>
      </c>
      <c r="F316" s="31" t="str">
        <f>VLOOKUP(C316,[1]Treatments!$A$1:$E$25,5,FALSE)</f>
        <v>7D</v>
      </c>
      <c r="G316" s="31">
        <v>6</v>
      </c>
      <c r="H316" s="12"/>
      <c r="I316" s="12"/>
      <c r="J316">
        <v>15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4">
        <v>12</v>
      </c>
      <c r="BC316" s="4">
        <v>13</v>
      </c>
      <c r="BD316" s="4">
        <v>14</v>
      </c>
      <c r="BE316" t="s">
        <v>88</v>
      </c>
      <c r="BH316">
        <f t="shared" si="27"/>
        <v>3</v>
      </c>
      <c r="BI316" s="4">
        <v>2</v>
      </c>
      <c r="BJ316" s="4">
        <v>1</v>
      </c>
      <c r="BK316" s="4">
        <v>1</v>
      </c>
      <c r="BL316" s="4" t="s">
        <v>88</v>
      </c>
      <c r="BN316" s="4"/>
      <c r="BO316" s="4">
        <f t="shared" si="28"/>
        <v>4</v>
      </c>
      <c r="BP316">
        <v>11</v>
      </c>
      <c r="BQ316">
        <v>10</v>
      </c>
      <c r="BR316">
        <v>7</v>
      </c>
      <c r="BS316">
        <v>10</v>
      </c>
      <c r="BZ316">
        <f t="shared" si="29"/>
        <v>38</v>
      </c>
    </row>
    <row r="317" spans="1:78" hidden="1" x14ac:dyDescent="0.25">
      <c r="A317" s="30">
        <v>44581</v>
      </c>
      <c r="B317" s="31" t="s">
        <v>24</v>
      </c>
      <c r="C317" s="32">
        <v>114</v>
      </c>
      <c r="D317" s="31">
        <f>VLOOKUP(C317,[1]Treatments!$A$1:$E$25,3,FALSE)</f>
        <v>3</v>
      </c>
      <c r="E317" s="31">
        <f>VLOOKUP(C317,[1]Treatments!$A$1:$E$25,4,FALSE)</f>
        <v>2</v>
      </c>
      <c r="F317" s="31" t="str">
        <f>VLOOKUP(C317,[1]Treatments!$A$1:$E$25,5,FALSE)</f>
        <v>7D</v>
      </c>
      <c r="G317" s="31">
        <v>7</v>
      </c>
      <c r="H317" s="12"/>
      <c r="I317" s="12"/>
      <c r="J317">
        <v>15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4">
        <v>13</v>
      </c>
      <c r="BC317" s="4">
        <v>14</v>
      </c>
      <c r="BD317" s="4">
        <v>15</v>
      </c>
      <c r="BE317" t="s">
        <v>88</v>
      </c>
      <c r="BH317">
        <f t="shared" si="27"/>
        <v>3</v>
      </c>
      <c r="BI317" s="4">
        <v>1</v>
      </c>
      <c r="BJ317" s="4">
        <v>2</v>
      </c>
      <c r="BK317" s="4">
        <v>1</v>
      </c>
      <c r="BL317" s="4" t="s">
        <v>88</v>
      </c>
      <c r="BN317" s="4"/>
      <c r="BO317" s="4">
        <f t="shared" si="28"/>
        <v>4</v>
      </c>
      <c r="BP317">
        <v>7</v>
      </c>
      <c r="BQ317">
        <v>6</v>
      </c>
      <c r="BR317">
        <v>5</v>
      </c>
      <c r="BS317">
        <v>8</v>
      </c>
      <c r="BZ317">
        <f t="shared" si="29"/>
        <v>26</v>
      </c>
    </row>
    <row r="318" spans="1:78" hidden="1" x14ac:dyDescent="0.25">
      <c r="A318" s="30">
        <v>44581</v>
      </c>
      <c r="B318" s="31" t="s">
        <v>24</v>
      </c>
      <c r="C318" s="32">
        <v>114</v>
      </c>
      <c r="D318" s="31">
        <f>VLOOKUP(C318,[1]Treatments!$A$1:$E$25,3,FALSE)</f>
        <v>3</v>
      </c>
      <c r="E318" s="31">
        <f>VLOOKUP(C318,[1]Treatments!$A$1:$E$25,4,FALSE)</f>
        <v>2</v>
      </c>
      <c r="F318" s="31" t="str">
        <f>VLOOKUP(C318,[1]Treatments!$A$1:$E$25,5,FALSE)</f>
        <v>7D</v>
      </c>
      <c r="G318" s="31">
        <v>8</v>
      </c>
      <c r="H318" s="12"/>
      <c r="I318" s="12"/>
      <c r="J318">
        <v>14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4">
        <v>12</v>
      </c>
      <c r="BC318" s="4">
        <v>13</v>
      </c>
      <c r="BD318" s="4">
        <v>14</v>
      </c>
      <c r="BE318" t="s">
        <v>88</v>
      </c>
      <c r="BH318">
        <f t="shared" si="27"/>
        <v>3</v>
      </c>
      <c r="BI318" s="4">
        <v>2</v>
      </c>
      <c r="BJ318" s="4">
        <v>2</v>
      </c>
      <c r="BK318" s="4">
        <v>2</v>
      </c>
      <c r="BL318" s="4" t="s">
        <v>88</v>
      </c>
      <c r="BN318" s="4"/>
      <c r="BO318" s="4">
        <f t="shared" si="28"/>
        <v>6</v>
      </c>
      <c r="BP318">
        <v>8</v>
      </c>
      <c r="BQ318">
        <v>6</v>
      </c>
      <c r="BR318">
        <v>6</v>
      </c>
      <c r="BS318">
        <v>5</v>
      </c>
      <c r="BT318">
        <v>7</v>
      </c>
      <c r="BU318">
        <v>7</v>
      </c>
      <c r="BZ318">
        <f t="shared" si="29"/>
        <v>39</v>
      </c>
    </row>
    <row r="319" spans="1:78" hidden="1" x14ac:dyDescent="0.25">
      <c r="A319" s="30">
        <v>44581</v>
      </c>
      <c r="B319" s="31" t="s">
        <v>24</v>
      </c>
      <c r="C319" s="32">
        <v>114</v>
      </c>
      <c r="D319" s="31">
        <f>VLOOKUP(C319,[1]Treatments!$A$1:$E$25,3,FALSE)</f>
        <v>3</v>
      </c>
      <c r="E319" s="31">
        <f>VLOOKUP(C319,[1]Treatments!$A$1:$E$25,4,FALSE)</f>
        <v>2</v>
      </c>
      <c r="F319" s="31" t="str">
        <f>VLOOKUP(C319,[1]Treatments!$A$1:$E$25,5,FALSE)</f>
        <v>7D</v>
      </c>
      <c r="G319" s="31">
        <v>9</v>
      </c>
      <c r="H319" s="12"/>
      <c r="I319" s="12"/>
      <c r="J319">
        <v>15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4">
        <v>12</v>
      </c>
      <c r="BC319" s="4">
        <v>13</v>
      </c>
      <c r="BD319" s="4">
        <v>14</v>
      </c>
      <c r="BE319" t="s">
        <v>88</v>
      </c>
      <c r="BH319">
        <f t="shared" si="27"/>
        <v>3</v>
      </c>
      <c r="BI319" s="4">
        <v>1</v>
      </c>
      <c r="BJ319" s="4">
        <v>1</v>
      </c>
      <c r="BK319" s="4">
        <v>1</v>
      </c>
      <c r="BL319" s="4" t="s">
        <v>88</v>
      </c>
      <c r="BN319" s="4"/>
      <c r="BO319" s="4">
        <f t="shared" si="28"/>
        <v>3</v>
      </c>
      <c r="BP319">
        <v>6</v>
      </c>
      <c r="BQ319">
        <v>8</v>
      </c>
      <c r="BR319">
        <v>7</v>
      </c>
      <c r="BZ319">
        <f t="shared" si="29"/>
        <v>21</v>
      </c>
    </row>
    <row r="320" spans="1:78" hidden="1" x14ac:dyDescent="0.25">
      <c r="A320" s="30">
        <v>44581</v>
      </c>
      <c r="B320" s="31" t="s">
        <v>24</v>
      </c>
      <c r="C320" s="32">
        <v>114</v>
      </c>
      <c r="D320" s="31">
        <f>VLOOKUP(C320,[1]Treatments!$A$1:$E$25,3,FALSE)</f>
        <v>3</v>
      </c>
      <c r="E320" s="31">
        <f>VLOOKUP(C320,[1]Treatments!$A$1:$E$25,4,FALSE)</f>
        <v>2</v>
      </c>
      <c r="F320" s="31" t="str">
        <f>VLOOKUP(C320,[1]Treatments!$A$1:$E$25,5,FALSE)</f>
        <v>7D</v>
      </c>
      <c r="G320" s="31">
        <v>10</v>
      </c>
      <c r="H320" s="12"/>
      <c r="I320" s="12"/>
      <c r="J320">
        <v>17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4">
        <v>14</v>
      </c>
      <c r="BC320" s="4">
        <v>15</v>
      </c>
      <c r="BD320" s="4">
        <v>16</v>
      </c>
      <c r="BE320" s="4">
        <v>17</v>
      </c>
      <c r="BH320">
        <f t="shared" si="27"/>
        <v>4</v>
      </c>
      <c r="BI320" s="4">
        <v>2</v>
      </c>
      <c r="BJ320" s="4">
        <v>1</v>
      </c>
      <c r="BK320" s="4">
        <v>2</v>
      </c>
      <c r="BL320" s="4">
        <v>1</v>
      </c>
      <c r="BN320" s="4"/>
      <c r="BO320" s="4">
        <f t="shared" si="28"/>
        <v>6</v>
      </c>
      <c r="BP320">
        <v>8</v>
      </c>
      <c r="BQ320">
        <v>8</v>
      </c>
      <c r="BR320">
        <v>9</v>
      </c>
      <c r="BS320">
        <v>6</v>
      </c>
      <c r="BT320">
        <v>5</v>
      </c>
      <c r="BU320">
        <v>5</v>
      </c>
      <c r="BZ320">
        <f t="shared" si="29"/>
        <v>41</v>
      </c>
    </row>
    <row r="321" spans="1:78" hidden="1" x14ac:dyDescent="0.25">
      <c r="A321" s="30">
        <v>44581</v>
      </c>
      <c r="B321" s="31" t="s">
        <v>24</v>
      </c>
      <c r="C321" s="32">
        <v>116</v>
      </c>
      <c r="D321" s="31">
        <f>VLOOKUP(C321,[1]Treatments!$A$1:$E$25,3,FALSE)</f>
        <v>3</v>
      </c>
      <c r="E321" s="31">
        <f>VLOOKUP(C321,[1]Treatments!$A$1:$E$25,4,FALSE)</f>
        <v>1</v>
      </c>
      <c r="F321" s="31" t="str">
        <f>VLOOKUP(C321,[1]Treatments!$A$1:$E$25,5,FALSE)</f>
        <v>2D</v>
      </c>
      <c r="G321" s="31">
        <v>1</v>
      </c>
      <c r="H321" s="12"/>
      <c r="I321" s="12"/>
      <c r="J321">
        <v>15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4">
        <v>12</v>
      </c>
      <c r="BC321" s="4">
        <v>13</v>
      </c>
      <c r="BD321" s="4">
        <v>14</v>
      </c>
      <c r="BE321" t="s">
        <v>88</v>
      </c>
      <c r="BH321">
        <f t="shared" si="27"/>
        <v>3</v>
      </c>
      <c r="BI321" s="4">
        <v>2</v>
      </c>
      <c r="BJ321" s="4">
        <v>2</v>
      </c>
      <c r="BK321" s="4">
        <v>1</v>
      </c>
      <c r="BL321" s="4" t="s">
        <v>88</v>
      </c>
      <c r="BN321" s="4"/>
      <c r="BO321" s="4">
        <f t="shared" si="28"/>
        <v>5</v>
      </c>
      <c r="BP321">
        <v>9</v>
      </c>
      <c r="BQ321">
        <v>11</v>
      </c>
      <c r="BR321">
        <v>11</v>
      </c>
      <c r="BS321">
        <v>9</v>
      </c>
      <c r="BT321">
        <v>9</v>
      </c>
      <c r="BZ321">
        <f t="shared" si="29"/>
        <v>49</v>
      </c>
    </row>
    <row r="322" spans="1:78" hidden="1" x14ac:dyDescent="0.25">
      <c r="A322" s="30">
        <v>44581</v>
      </c>
      <c r="B322" s="31" t="s">
        <v>24</v>
      </c>
      <c r="C322" s="32">
        <v>116</v>
      </c>
      <c r="D322" s="31">
        <f>VLOOKUP(C322,[1]Treatments!$A$1:$E$25,3,FALSE)</f>
        <v>3</v>
      </c>
      <c r="E322" s="31">
        <f>VLOOKUP(C322,[1]Treatments!$A$1:$E$25,4,FALSE)</f>
        <v>1</v>
      </c>
      <c r="F322" s="31" t="str">
        <f>VLOOKUP(C322,[1]Treatments!$A$1:$E$25,5,FALSE)</f>
        <v>2D</v>
      </c>
      <c r="G322" s="31">
        <v>2</v>
      </c>
      <c r="H322" s="12"/>
      <c r="I322" s="12"/>
      <c r="J322">
        <v>16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4">
        <v>13</v>
      </c>
      <c r="BC322" s="4">
        <v>14</v>
      </c>
      <c r="BD322" s="4">
        <v>15</v>
      </c>
      <c r="BE322" t="s">
        <v>88</v>
      </c>
      <c r="BH322">
        <f t="shared" si="27"/>
        <v>3</v>
      </c>
      <c r="BI322" s="4">
        <v>2</v>
      </c>
      <c r="BJ322" s="4">
        <v>2</v>
      </c>
      <c r="BK322" s="4">
        <v>1</v>
      </c>
      <c r="BL322" s="4" t="s">
        <v>88</v>
      </c>
      <c r="BN322" s="4"/>
      <c r="BO322" s="4">
        <f t="shared" si="28"/>
        <v>5</v>
      </c>
      <c r="BP322">
        <v>9</v>
      </c>
      <c r="BQ322">
        <v>9</v>
      </c>
      <c r="BR322">
        <v>8</v>
      </c>
      <c r="BS322">
        <v>9</v>
      </c>
      <c r="BT322">
        <v>6</v>
      </c>
      <c r="BZ322">
        <f t="shared" si="29"/>
        <v>41</v>
      </c>
    </row>
    <row r="323" spans="1:78" hidden="1" x14ac:dyDescent="0.25">
      <c r="A323" s="30">
        <v>44581</v>
      </c>
      <c r="B323" s="31" t="s">
        <v>24</v>
      </c>
      <c r="C323" s="32">
        <v>116</v>
      </c>
      <c r="D323" s="31">
        <f>VLOOKUP(C323,[1]Treatments!$A$1:$E$25,3,FALSE)</f>
        <v>3</v>
      </c>
      <c r="E323" s="31">
        <f>VLOOKUP(C323,[1]Treatments!$A$1:$E$25,4,FALSE)</f>
        <v>1</v>
      </c>
      <c r="F323" s="31" t="str">
        <f>VLOOKUP(C323,[1]Treatments!$A$1:$E$25,5,FALSE)</f>
        <v>2D</v>
      </c>
      <c r="G323" s="31">
        <v>3</v>
      </c>
      <c r="H323" s="12"/>
      <c r="I323" s="12"/>
      <c r="J323">
        <v>15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4">
        <v>13</v>
      </c>
      <c r="BC323" s="4">
        <v>14</v>
      </c>
      <c r="BD323" s="4">
        <v>15</v>
      </c>
      <c r="BE323" t="s">
        <v>88</v>
      </c>
      <c r="BH323">
        <f t="shared" si="27"/>
        <v>3</v>
      </c>
      <c r="BI323" s="4">
        <v>2</v>
      </c>
      <c r="BJ323" s="4">
        <v>2</v>
      </c>
      <c r="BK323" s="4">
        <v>2</v>
      </c>
      <c r="BL323" s="4" t="s">
        <v>88</v>
      </c>
      <c r="BN323" s="4"/>
      <c r="BO323" s="4">
        <f t="shared" si="28"/>
        <v>6</v>
      </c>
      <c r="BP323">
        <v>7</v>
      </c>
      <c r="BQ323">
        <v>9</v>
      </c>
      <c r="BR323">
        <v>8</v>
      </c>
      <c r="BS323">
        <v>9</v>
      </c>
      <c r="BT323">
        <v>5</v>
      </c>
      <c r="BU323">
        <v>5</v>
      </c>
      <c r="BZ323">
        <f t="shared" si="29"/>
        <v>43</v>
      </c>
    </row>
    <row r="324" spans="1:78" hidden="1" x14ac:dyDescent="0.25">
      <c r="A324" s="30">
        <v>44581</v>
      </c>
      <c r="B324" s="31" t="s">
        <v>24</v>
      </c>
      <c r="C324" s="32">
        <v>116</v>
      </c>
      <c r="D324" s="31">
        <f>VLOOKUP(C324,[1]Treatments!$A$1:$E$25,3,FALSE)</f>
        <v>3</v>
      </c>
      <c r="E324" s="31">
        <f>VLOOKUP(C324,[1]Treatments!$A$1:$E$25,4,FALSE)</f>
        <v>1</v>
      </c>
      <c r="F324" s="31" t="str">
        <f>VLOOKUP(C324,[1]Treatments!$A$1:$E$25,5,FALSE)</f>
        <v>2D</v>
      </c>
      <c r="G324" s="31">
        <v>4</v>
      </c>
      <c r="H324" s="12"/>
      <c r="I324" s="12"/>
      <c r="J324">
        <v>16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4">
        <v>13</v>
      </c>
      <c r="BC324" s="4">
        <v>14</v>
      </c>
      <c r="BD324" s="4">
        <v>15</v>
      </c>
      <c r="BE324" s="4">
        <v>16</v>
      </c>
      <c r="BH324">
        <f t="shared" si="27"/>
        <v>4</v>
      </c>
      <c r="BI324" s="4">
        <v>2</v>
      </c>
      <c r="BJ324" s="4">
        <v>1</v>
      </c>
      <c r="BK324" s="4">
        <v>2</v>
      </c>
      <c r="BL324" s="4">
        <v>1</v>
      </c>
      <c r="BN324" s="4"/>
      <c r="BO324" s="4">
        <f t="shared" si="28"/>
        <v>6</v>
      </c>
      <c r="BP324">
        <v>7</v>
      </c>
      <c r="BQ324">
        <v>4</v>
      </c>
      <c r="BR324">
        <v>9</v>
      </c>
      <c r="BS324">
        <v>5</v>
      </c>
      <c r="BT324">
        <v>6</v>
      </c>
      <c r="BU324">
        <v>4</v>
      </c>
      <c r="BZ324">
        <f t="shared" si="29"/>
        <v>35</v>
      </c>
    </row>
    <row r="325" spans="1:78" hidden="1" x14ac:dyDescent="0.25">
      <c r="A325" s="30">
        <v>44581</v>
      </c>
      <c r="B325" s="31" t="s">
        <v>24</v>
      </c>
      <c r="C325" s="32">
        <v>116</v>
      </c>
      <c r="D325" s="31">
        <f>VLOOKUP(C325,[1]Treatments!$A$1:$E$25,3,FALSE)</f>
        <v>3</v>
      </c>
      <c r="E325" s="31">
        <f>VLOOKUP(C325,[1]Treatments!$A$1:$E$25,4,FALSE)</f>
        <v>1</v>
      </c>
      <c r="F325" s="31" t="str">
        <f>VLOOKUP(C325,[1]Treatments!$A$1:$E$25,5,FALSE)</f>
        <v>2D</v>
      </c>
      <c r="G325" s="31">
        <v>5</v>
      </c>
      <c r="H325" s="12"/>
      <c r="I325" s="12"/>
      <c r="J325">
        <v>18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4">
        <v>14</v>
      </c>
      <c r="BC325" s="4">
        <v>15</v>
      </c>
      <c r="BD325" s="4">
        <v>16</v>
      </c>
      <c r="BE325" s="4">
        <v>17</v>
      </c>
      <c r="BH325">
        <f t="shared" si="27"/>
        <v>4</v>
      </c>
      <c r="BI325" s="4">
        <v>2</v>
      </c>
      <c r="BJ325" s="4">
        <v>2</v>
      </c>
      <c r="BK325" s="4">
        <v>1</v>
      </c>
      <c r="BL325" s="4">
        <v>2</v>
      </c>
      <c r="BN325" s="4"/>
      <c r="BO325" s="4">
        <f t="shared" si="28"/>
        <v>7</v>
      </c>
      <c r="BP325">
        <v>12</v>
      </c>
      <c r="BQ325">
        <v>10</v>
      </c>
      <c r="BR325">
        <v>10</v>
      </c>
      <c r="BS325">
        <v>7</v>
      </c>
      <c r="BT325">
        <v>10</v>
      </c>
      <c r="BU325">
        <v>7</v>
      </c>
      <c r="BV325">
        <v>7</v>
      </c>
      <c r="BW325">
        <v>4</v>
      </c>
      <c r="BZ325">
        <f t="shared" si="29"/>
        <v>67</v>
      </c>
    </row>
    <row r="326" spans="1:78" hidden="1" x14ac:dyDescent="0.25">
      <c r="A326" s="30">
        <v>44581</v>
      </c>
      <c r="B326" s="31" t="s">
        <v>24</v>
      </c>
      <c r="C326" s="32">
        <v>116</v>
      </c>
      <c r="D326" s="31">
        <f>VLOOKUP(C326,[1]Treatments!$A$1:$E$25,3,FALSE)</f>
        <v>3</v>
      </c>
      <c r="E326" s="31">
        <f>VLOOKUP(C326,[1]Treatments!$A$1:$E$25,4,FALSE)</f>
        <v>1</v>
      </c>
      <c r="F326" s="31" t="str">
        <f>VLOOKUP(C326,[1]Treatments!$A$1:$E$25,5,FALSE)</f>
        <v>2D</v>
      </c>
      <c r="G326" s="31">
        <v>6</v>
      </c>
      <c r="H326" s="12"/>
      <c r="I326" s="12"/>
      <c r="J326">
        <v>14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4">
        <v>12</v>
      </c>
      <c r="BC326" s="4">
        <v>13</v>
      </c>
      <c r="BD326" t="s">
        <v>88</v>
      </c>
      <c r="BH326">
        <f t="shared" si="27"/>
        <v>2</v>
      </c>
      <c r="BI326" s="4">
        <v>1</v>
      </c>
      <c r="BJ326" s="4">
        <v>1</v>
      </c>
      <c r="BK326" s="4" t="s">
        <v>88</v>
      </c>
      <c r="BL326" s="4" t="s">
        <v>88</v>
      </c>
      <c r="BN326" s="4"/>
      <c r="BO326" s="4">
        <f t="shared" si="28"/>
        <v>2</v>
      </c>
      <c r="BP326">
        <v>9</v>
      </c>
      <c r="BQ326">
        <v>8</v>
      </c>
      <c r="BZ326">
        <f t="shared" si="29"/>
        <v>17</v>
      </c>
    </row>
    <row r="327" spans="1:78" hidden="1" x14ac:dyDescent="0.25">
      <c r="A327" s="30">
        <v>44581</v>
      </c>
      <c r="B327" s="31" t="s">
        <v>24</v>
      </c>
      <c r="C327" s="32">
        <v>116</v>
      </c>
      <c r="D327" s="31">
        <f>VLOOKUP(C327,[1]Treatments!$A$1:$E$25,3,FALSE)</f>
        <v>3</v>
      </c>
      <c r="E327" s="31">
        <f>VLOOKUP(C327,[1]Treatments!$A$1:$E$25,4,FALSE)</f>
        <v>1</v>
      </c>
      <c r="F327" s="31" t="str">
        <f>VLOOKUP(C327,[1]Treatments!$A$1:$E$25,5,FALSE)</f>
        <v>2D</v>
      </c>
      <c r="G327" s="31">
        <v>7</v>
      </c>
      <c r="H327" s="12"/>
      <c r="I327" s="12"/>
      <c r="J327">
        <v>16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4">
        <v>13</v>
      </c>
      <c r="BC327" s="4">
        <v>14</v>
      </c>
      <c r="BD327" s="4">
        <v>15</v>
      </c>
      <c r="BH327">
        <f t="shared" si="27"/>
        <v>3</v>
      </c>
      <c r="BI327" s="4">
        <v>2</v>
      </c>
      <c r="BJ327" s="4">
        <v>2</v>
      </c>
      <c r="BK327" s="4">
        <v>2</v>
      </c>
      <c r="BL327" s="4" t="s">
        <v>88</v>
      </c>
      <c r="BN327" s="4"/>
      <c r="BO327" s="4">
        <f t="shared" si="28"/>
        <v>6</v>
      </c>
      <c r="BP327">
        <v>7</v>
      </c>
      <c r="BQ327">
        <v>8</v>
      </c>
      <c r="BR327">
        <v>8</v>
      </c>
      <c r="BS327">
        <v>7</v>
      </c>
      <c r="BT327">
        <v>7</v>
      </c>
      <c r="BU327">
        <v>5</v>
      </c>
      <c r="BZ327">
        <f t="shared" si="29"/>
        <v>42</v>
      </c>
    </row>
    <row r="328" spans="1:78" hidden="1" x14ac:dyDescent="0.25">
      <c r="A328" s="30">
        <v>44581</v>
      </c>
      <c r="B328" s="31" t="s">
        <v>24</v>
      </c>
      <c r="C328" s="32">
        <v>116</v>
      </c>
      <c r="D328" s="31">
        <f>VLOOKUP(C328,[1]Treatments!$A$1:$E$25,3,FALSE)</f>
        <v>3</v>
      </c>
      <c r="E328" s="31">
        <f>VLOOKUP(C328,[1]Treatments!$A$1:$E$25,4,FALSE)</f>
        <v>1</v>
      </c>
      <c r="F328" s="31" t="str">
        <f>VLOOKUP(C328,[1]Treatments!$A$1:$E$25,5,FALSE)</f>
        <v>2D</v>
      </c>
      <c r="G328" s="31">
        <v>8</v>
      </c>
      <c r="H328" s="12"/>
      <c r="I328" s="12"/>
      <c r="J328">
        <v>14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4">
        <v>12</v>
      </c>
      <c r="BC328" s="4">
        <v>13</v>
      </c>
      <c r="BD328" t="s">
        <v>88</v>
      </c>
      <c r="BH328">
        <f t="shared" si="27"/>
        <v>2</v>
      </c>
      <c r="BI328" s="4">
        <v>2</v>
      </c>
      <c r="BJ328" s="4">
        <v>2</v>
      </c>
      <c r="BK328" s="4" t="s">
        <v>88</v>
      </c>
      <c r="BL328" s="4" t="s">
        <v>88</v>
      </c>
      <c r="BN328" s="4"/>
      <c r="BO328" s="4">
        <f t="shared" si="28"/>
        <v>4</v>
      </c>
      <c r="BP328">
        <v>6</v>
      </c>
      <c r="BQ328">
        <v>8</v>
      </c>
      <c r="BR328">
        <v>6</v>
      </c>
      <c r="BS328">
        <v>5</v>
      </c>
      <c r="BZ328">
        <f t="shared" si="29"/>
        <v>25</v>
      </c>
    </row>
    <row r="329" spans="1:78" hidden="1" x14ac:dyDescent="0.25">
      <c r="A329" s="30">
        <v>44581</v>
      </c>
      <c r="B329" s="31" t="s">
        <v>24</v>
      </c>
      <c r="C329" s="32">
        <v>116</v>
      </c>
      <c r="D329" s="31">
        <f>VLOOKUP(C329,[1]Treatments!$A$1:$E$25,3,FALSE)</f>
        <v>3</v>
      </c>
      <c r="E329" s="31">
        <f>VLOOKUP(C329,[1]Treatments!$A$1:$E$25,4,FALSE)</f>
        <v>1</v>
      </c>
      <c r="F329" s="31" t="str">
        <f>VLOOKUP(C329,[1]Treatments!$A$1:$E$25,5,FALSE)</f>
        <v>2D</v>
      </c>
      <c r="G329" s="31">
        <v>9</v>
      </c>
      <c r="H329" s="12"/>
      <c r="I329" s="12"/>
      <c r="J329">
        <v>16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4">
        <v>14</v>
      </c>
      <c r="BC329" s="4">
        <v>15</v>
      </c>
      <c r="BD329" t="s">
        <v>88</v>
      </c>
      <c r="BH329">
        <f t="shared" si="27"/>
        <v>2</v>
      </c>
      <c r="BI329" s="4">
        <v>2</v>
      </c>
      <c r="BJ329" s="4">
        <v>2</v>
      </c>
      <c r="BK329" s="4" t="s">
        <v>88</v>
      </c>
      <c r="BL329" s="4" t="s">
        <v>88</v>
      </c>
      <c r="BN329" s="4"/>
      <c r="BO329" s="4">
        <f t="shared" si="28"/>
        <v>4</v>
      </c>
      <c r="BP329">
        <v>9</v>
      </c>
      <c r="BQ329">
        <v>8</v>
      </c>
      <c r="BR329">
        <v>4</v>
      </c>
      <c r="BS329">
        <v>5</v>
      </c>
      <c r="BZ329">
        <f t="shared" si="29"/>
        <v>26</v>
      </c>
    </row>
    <row r="330" spans="1:78" hidden="1" x14ac:dyDescent="0.25">
      <c r="A330" s="30">
        <v>44581</v>
      </c>
      <c r="B330" s="31" t="s">
        <v>24</v>
      </c>
      <c r="C330" s="32">
        <v>116</v>
      </c>
      <c r="D330" s="31">
        <f>VLOOKUP(C330,[1]Treatments!$A$1:$E$25,3,FALSE)</f>
        <v>3</v>
      </c>
      <c r="E330" s="31">
        <f>VLOOKUP(C330,[1]Treatments!$A$1:$E$25,4,FALSE)</f>
        <v>1</v>
      </c>
      <c r="F330" s="31" t="str">
        <f>VLOOKUP(C330,[1]Treatments!$A$1:$E$25,5,FALSE)</f>
        <v>2D</v>
      </c>
      <c r="G330" s="31">
        <v>10</v>
      </c>
      <c r="H330" s="12"/>
      <c r="I330" s="12"/>
      <c r="J330">
        <v>15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4">
        <v>13</v>
      </c>
      <c r="BC330" s="4">
        <v>14</v>
      </c>
      <c r="BD330" t="s">
        <v>88</v>
      </c>
      <c r="BH330">
        <f t="shared" si="27"/>
        <v>2</v>
      </c>
      <c r="BI330" s="4">
        <v>2</v>
      </c>
      <c r="BJ330" s="4">
        <v>2</v>
      </c>
      <c r="BK330" s="4" t="s">
        <v>88</v>
      </c>
      <c r="BL330" s="4" t="s">
        <v>88</v>
      </c>
      <c r="BN330" s="4"/>
      <c r="BO330" s="4">
        <f t="shared" si="28"/>
        <v>4</v>
      </c>
      <c r="BP330">
        <v>10</v>
      </c>
      <c r="BQ330">
        <v>7</v>
      </c>
      <c r="BR330">
        <v>10</v>
      </c>
      <c r="BS330">
        <v>4</v>
      </c>
      <c r="BZ330">
        <f t="shared" si="29"/>
        <v>31</v>
      </c>
    </row>
    <row r="331" spans="1:78" hidden="1" x14ac:dyDescent="0.25">
      <c r="A331" s="30">
        <v>44581</v>
      </c>
      <c r="B331" s="31" t="s">
        <v>24</v>
      </c>
      <c r="C331" s="32">
        <v>119</v>
      </c>
      <c r="D331" s="31">
        <f>VLOOKUP(C331,[1]Treatments!$A$1:$E$25,3,FALSE)</f>
        <v>4</v>
      </c>
      <c r="E331" s="31">
        <f>VLOOKUP(C331,[1]Treatments!$A$1:$E$25,4,FALSE)</f>
        <v>1</v>
      </c>
      <c r="F331" s="31" t="str">
        <f>VLOOKUP(C331,[1]Treatments!$A$1:$E$25,5,FALSE)</f>
        <v>2D</v>
      </c>
      <c r="G331" s="31">
        <v>1</v>
      </c>
      <c r="H331" s="12"/>
      <c r="I331" s="12"/>
      <c r="J331">
        <v>16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4">
        <v>13</v>
      </c>
      <c r="BC331" s="4">
        <v>14</v>
      </c>
      <c r="BD331" s="4">
        <v>15</v>
      </c>
      <c r="BH331">
        <f t="shared" si="27"/>
        <v>3</v>
      </c>
      <c r="BI331" s="4">
        <v>2</v>
      </c>
      <c r="BJ331" s="4">
        <v>1</v>
      </c>
      <c r="BK331" s="4">
        <v>2</v>
      </c>
      <c r="BN331" s="4"/>
      <c r="BO331" s="4">
        <f t="shared" si="28"/>
        <v>5</v>
      </c>
      <c r="BP331">
        <v>6</v>
      </c>
      <c r="BQ331">
        <v>10</v>
      </c>
      <c r="BR331">
        <v>9</v>
      </c>
      <c r="BS331">
        <v>6</v>
      </c>
      <c r="BT331">
        <v>10</v>
      </c>
      <c r="BZ331">
        <f t="shared" si="29"/>
        <v>41</v>
      </c>
    </row>
    <row r="332" spans="1:78" hidden="1" x14ac:dyDescent="0.25">
      <c r="A332" s="30">
        <v>44581</v>
      </c>
      <c r="B332" s="31" t="s">
        <v>24</v>
      </c>
      <c r="C332" s="32">
        <v>119</v>
      </c>
      <c r="D332" s="31">
        <f>VLOOKUP(C332,[1]Treatments!$A$1:$E$25,3,FALSE)</f>
        <v>4</v>
      </c>
      <c r="E332" s="31">
        <f>VLOOKUP(C332,[1]Treatments!$A$1:$E$25,4,FALSE)</f>
        <v>1</v>
      </c>
      <c r="F332" s="31" t="str">
        <f>VLOOKUP(C332,[1]Treatments!$A$1:$E$25,5,FALSE)</f>
        <v>2D</v>
      </c>
      <c r="G332" s="31">
        <v>2</v>
      </c>
      <c r="H332" s="12"/>
      <c r="I332" s="12"/>
      <c r="J332">
        <v>14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4">
        <v>12</v>
      </c>
      <c r="BC332" s="4">
        <v>13</v>
      </c>
      <c r="BD332" t="s">
        <v>88</v>
      </c>
      <c r="BH332">
        <f t="shared" si="27"/>
        <v>2</v>
      </c>
      <c r="BI332" s="4">
        <v>1</v>
      </c>
      <c r="BJ332" s="4">
        <v>1</v>
      </c>
      <c r="BK332" s="4" t="s">
        <v>88</v>
      </c>
      <c r="BN332" s="4"/>
      <c r="BO332" s="4">
        <f t="shared" si="28"/>
        <v>2</v>
      </c>
      <c r="BP332">
        <v>11</v>
      </c>
      <c r="BQ332">
        <v>8</v>
      </c>
      <c r="BZ332">
        <f t="shared" si="29"/>
        <v>19</v>
      </c>
    </row>
    <row r="333" spans="1:78" hidden="1" x14ac:dyDescent="0.25">
      <c r="A333" s="30">
        <v>44581</v>
      </c>
      <c r="B333" s="31" t="s">
        <v>24</v>
      </c>
      <c r="C333" s="32">
        <v>119</v>
      </c>
      <c r="D333" s="31">
        <f>VLOOKUP(C333,[1]Treatments!$A$1:$E$25,3,FALSE)</f>
        <v>4</v>
      </c>
      <c r="E333" s="31">
        <f>VLOOKUP(C333,[1]Treatments!$A$1:$E$25,4,FALSE)</f>
        <v>1</v>
      </c>
      <c r="F333" s="31" t="str">
        <f>VLOOKUP(C333,[1]Treatments!$A$1:$E$25,5,FALSE)</f>
        <v>2D</v>
      </c>
      <c r="G333" s="31">
        <v>3</v>
      </c>
      <c r="H333" s="12"/>
      <c r="I333" s="12"/>
      <c r="J333">
        <v>15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4">
        <v>13</v>
      </c>
      <c r="BC333" s="4">
        <v>14</v>
      </c>
      <c r="BD333" s="4">
        <v>15</v>
      </c>
      <c r="BH333">
        <f t="shared" si="27"/>
        <v>3</v>
      </c>
      <c r="BI333" s="4">
        <v>2</v>
      </c>
      <c r="BJ333" s="4">
        <v>2</v>
      </c>
      <c r="BK333" s="4">
        <v>1</v>
      </c>
      <c r="BN333" s="4"/>
      <c r="BO333" s="4">
        <f t="shared" si="28"/>
        <v>5</v>
      </c>
      <c r="BP333">
        <v>8</v>
      </c>
      <c r="BQ333">
        <v>7</v>
      </c>
      <c r="BR333">
        <v>2</v>
      </c>
      <c r="BS333">
        <v>5</v>
      </c>
      <c r="BT333">
        <v>3</v>
      </c>
      <c r="BZ333">
        <f t="shared" si="29"/>
        <v>25</v>
      </c>
    </row>
    <row r="334" spans="1:78" hidden="1" x14ac:dyDescent="0.25">
      <c r="A334" s="30">
        <v>44581</v>
      </c>
      <c r="B334" s="31" t="s">
        <v>24</v>
      </c>
      <c r="C334" s="32">
        <v>119</v>
      </c>
      <c r="D334" s="31">
        <f>VLOOKUP(C334,[1]Treatments!$A$1:$E$25,3,FALSE)</f>
        <v>4</v>
      </c>
      <c r="E334" s="31">
        <f>VLOOKUP(C334,[1]Treatments!$A$1:$E$25,4,FALSE)</f>
        <v>1</v>
      </c>
      <c r="F334" s="31" t="str">
        <f>VLOOKUP(C334,[1]Treatments!$A$1:$E$25,5,FALSE)</f>
        <v>2D</v>
      </c>
      <c r="G334" s="31">
        <v>4</v>
      </c>
      <c r="H334" s="12"/>
      <c r="I334" s="12"/>
      <c r="J334">
        <v>15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4">
        <v>13</v>
      </c>
      <c r="BC334" s="4">
        <v>14</v>
      </c>
      <c r="BD334" t="s">
        <v>88</v>
      </c>
      <c r="BH334">
        <f t="shared" si="27"/>
        <v>2</v>
      </c>
      <c r="BI334" s="4">
        <v>1</v>
      </c>
      <c r="BJ334" s="4">
        <v>2</v>
      </c>
      <c r="BK334" s="4" t="s">
        <v>88</v>
      </c>
      <c r="BN334" s="4"/>
      <c r="BO334" s="4">
        <f t="shared" si="28"/>
        <v>3</v>
      </c>
      <c r="BP334">
        <v>7</v>
      </c>
      <c r="BQ334">
        <v>5</v>
      </c>
      <c r="BR334">
        <v>4</v>
      </c>
      <c r="BZ334">
        <f t="shared" si="29"/>
        <v>16</v>
      </c>
    </row>
    <row r="335" spans="1:78" hidden="1" x14ac:dyDescent="0.25">
      <c r="A335" s="30">
        <v>44581</v>
      </c>
      <c r="B335" s="31" t="s">
        <v>24</v>
      </c>
      <c r="C335" s="32">
        <v>119</v>
      </c>
      <c r="D335" s="31">
        <f>VLOOKUP(C335,[1]Treatments!$A$1:$E$25,3,FALSE)</f>
        <v>4</v>
      </c>
      <c r="E335" s="31">
        <f>VLOOKUP(C335,[1]Treatments!$A$1:$E$25,4,FALSE)</f>
        <v>1</v>
      </c>
      <c r="F335" s="31" t="str">
        <f>VLOOKUP(C335,[1]Treatments!$A$1:$E$25,5,FALSE)</f>
        <v>2D</v>
      </c>
      <c r="G335" s="31">
        <v>5</v>
      </c>
      <c r="H335" s="12"/>
      <c r="I335" s="12"/>
      <c r="J335">
        <v>13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4">
        <v>12</v>
      </c>
      <c r="BC335" t="s">
        <v>88</v>
      </c>
      <c r="BD335" t="s">
        <v>88</v>
      </c>
      <c r="BH335">
        <f t="shared" ref="BH335:BH350" si="30">COUNT(BB335:BG335)</f>
        <v>1</v>
      </c>
      <c r="BI335" s="4">
        <v>2</v>
      </c>
      <c r="BJ335" s="4" t="s">
        <v>88</v>
      </c>
      <c r="BK335" s="4" t="s">
        <v>88</v>
      </c>
      <c r="BN335" s="4"/>
      <c r="BO335" s="4">
        <f t="shared" si="28"/>
        <v>2</v>
      </c>
      <c r="BP335">
        <v>7</v>
      </c>
      <c r="BQ335">
        <v>6</v>
      </c>
      <c r="BZ335">
        <f t="shared" si="29"/>
        <v>13</v>
      </c>
    </row>
    <row r="336" spans="1:78" hidden="1" x14ac:dyDescent="0.25">
      <c r="A336" s="30">
        <v>44581</v>
      </c>
      <c r="B336" s="31" t="s">
        <v>24</v>
      </c>
      <c r="C336" s="32">
        <v>119</v>
      </c>
      <c r="D336" s="31">
        <f>VLOOKUP(C336,[1]Treatments!$A$1:$E$25,3,FALSE)</f>
        <v>4</v>
      </c>
      <c r="E336" s="31">
        <f>VLOOKUP(C336,[1]Treatments!$A$1:$E$25,4,FALSE)</f>
        <v>1</v>
      </c>
      <c r="F336" s="31" t="str">
        <f>VLOOKUP(C336,[1]Treatments!$A$1:$E$25,5,FALSE)</f>
        <v>2D</v>
      </c>
      <c r="G336" s="31">
        <v>6</v>
      </c>
      <c r="H336" s="12"/>
      <c r="I336" s="12"/>
      <c r="J336">
        <v>16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4">
        <v>14</v>
      </c>
      <c r="BC336" s="4">
        <v>15</v>
      </c>
      <c r="BD336" s="4">
        <v>16</v>
      </c>
      <c r="BH336">
        <f t="shared" si="30"/>
        <v>3</v>
      </c>
      <c r="BI336" s="4">
        <v>2</v>
      </c>
      <c r="BJ336" s="4">
        <v>1</v>
      </c>
      <c r="BK336" s="4">
        <v>1</v>
      </c>
      <c r="BN336" s="4"/>
      <c r="BO336" s="4">
        <f t="shared" si="28"/>
        <v>4</v>
      </c>
      <c r="BP336">
        <v>10</v>
      </c>
      <c r="BQ336">
        <v>9</v>
      </c>
      <c r="BR336">
        <v>9</v>
      </c>
      <c r="BS336">
        <v>8</v>
      </c>
      <c r="BZ336">
        <f t="shared" si="29"/>
        <v>36</v>
      </c>
    </row>
    <row r="337" spans="1:78" hidden="1" x14ac:dyDescent="0.25">
      <c r="A337" s="30">
        <v>44581</v>
      </c>
      <c r="B337" s="31" t="s">
        <v>24</v>
      </c>
      <c r="C337" s="32">
        <v>119</v>
      </c>
      <c r="D337" s="31">
        <f>VLOOKUP(C337,[1]Treatments!$A$1:$E$25,3,FALSE)</f>
        <v>4</v>
      </c>
      <c r="E337" s="31">
        <f>VLOOKUP(C337,[1]Treatments!$A$1:$E$25,4,FALSE)</f>
        <v>1</v>
      </c>
      <c r="F337" s="31" t="str">
        <f>VLOOKUP(C337,[1]Treatments!$A$1:$E$25,5,FALSE)</f>
        <v>2D</v>
      </c>
      <c r="G337" s="31">
        <v>7</v>
      </c>
      <c r="H337" s="12"/>
      <c r="I337" s="12"/>
      <c r="J337">
        <v>15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4">
        <v>12</v>
      </c>
      <c r="BC337" s="4">
        <v>13</v>
      </c>
      <c r="BD337" t="s">
        <v>88</v>
      </c>
      <c r="BH337">
        <f t="shared" si="30"/>
        <v>2</v>
      </c>
      <c r="BI337" s="4">
        <v>1</v>
      </c>
      <c r="BJ337" s="4">
        <v>2</v>
      </c>
      <c r="BK337" s="4" t="s">
        <v>88</v>
      </c>
      <c r="BN337" s="4"/>
      <c r="BO337" s="4">
        <f t="shared" si="28"/>
        <v>3</v>
      </c>
      <c r="BP337">
        <v>9</v>
      </c>
      <c r="BQ337">
        <v>7</v>
      </c>
      <c r="BR337">
        <v>7</v>
      </c>
      <c r="BZ337">
        <f t="shared" si="29"/>
        <v>23</v>
      </c>
    </row>
    <row r="338" spans="1:78" hidden="1" x14ac:dyDescent="0.25">
      <c r="A338" s="30">
        <v>44581</v>
      </c>
      <c r="B338" s="31" t="s">
        <v>24</v>
      </c>
      <c r="C338" s="32">
        <v>119</v>
      </c>
      <c r="D338" s="31">
        <f>VLOOKUP(C338,[1]Treatments!$A$1:$E$25,3,FALSE)</f>
        <v>4</v>
      </c>
      <c r="E338" s="31">
        <f>VLOOKUP(C338,[1]Treatments!$A$1:$E$25,4,FALSE)</f>
        <v>1</v>
      </c>
      <c r="F338" s="31" t="str">
        <f>VLOOKUP(C338,[1]Treatments!$A$1:$E$25,5,FALSE)</f>
        <v>2D</v>
      </c>
      <c r="G338" s="31">
        <v>8</v>
      </c>
      <c r="H338" s="12"/>
      <c r="I338" s="12"/>
      <c r="J338">
        <v>15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4">
        <v>12</v>
      </c>
      <c r="BC338" s="4">
        <v>13</v>
      </c>
      <c r="BD338" s="4">
        <v>14</v>
      </c>
      <c r="BE338" s="4">
        <v>15</v>
      </c>
      <c r="BF338" t="s">
        <v>88</v>
      </c>
      <c r="BH338">
        <f t="shared" si="30"/>
        <v>4</v>
      </c>
      <c r="BI338" s="4">
        <v>1</v>
      </c>
      <c r="BJ338" s="4">
        <v>1</v>
      </c>
      <c r="BK338" s="4">
        <v>2</v>
      </c>
      <c r="BL338" s="4">
        <v>1</v>
      </c>
      <c r="BM338" s="4" t="s">
        <v>88</v>
      </c>
      <c r="BN338" s="4"/>
      <c r="BO338" s="4">
        <f t="shared" si="28"/>
        <v>5</v>
      </c>
      <c r="BP338">
        <v>4</v>
      </c>
      <c r="BQ338">
        <v>10</v>
      </c>
      <c r="BR338">
        <v>7</v>
      </c>
      <c r="BS338">
        <v>5</v>
      </c>
      <c r="BT338">
        <v>3</v>
      </c>
      <c r="BZ338">
        <f t="shared" si="29"/>
        <v>29</v>
      </c>
    </row>
    <row r="339" spans="1:78" hidden="1" x14ac:dyDescent="0.25">
      <c r="A339" s="30">
        <v>44581</v>
      </c>
      <c r="B339" s="31" t="s">
        <v>24</v>
      </c>
      <c r="C339" s="32">
        <v>119</v>
      </c>
      <c r="D339" s="31">
        <f>VLOOKUP(C339,[1]Treatments!$A$1:$E$25,3,FALSE)</f>
        <v>4</v>
      </c>
      <c r="E339" s="31">
        <f>VLOOKUP(C339,[1]Treatments!$A$1:$E$25,4,FALSE)</f>
        <v>1</v>
      </c>
      <c r="F339" s="31" t="str">
        <f>VLOOKUP(C339,[1]Treatments!$A$1:$E$25,5,FALSE)</f>
        <v>2D</v>
      </c>
      <c r="G339" s="31">
        <v>9</v>
      </c>
      <c r="H339" s="12"/>
      <c r="I339" s="12"/>
      <c r="J339">
        <v>14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4">
        <v>13</v>
      </c>
      <c r="BC339" s="4">
        <v>14</v>
      </c>
      <c r="BD339" t="s">
        <v>88</v>
      </c>
      <c r="BE339" t="s">
        <v>88</v>
      </c>
      <c r="BF339" t="s">
        <v>88</v>
      </c>
      <c r="BH339">
        <f t="shared" si="30"/>
        <v>2</v>
      </c>
      <c r="BI339" s="4">
        <v>1</v>
      </c>
      <c r="BJ339" s="4">
        <v>1</v>
      </c>
      <c r="BK339" s="4" t="s">
        <v>88</v>
      </c>
      <c r="BL339" s="4" t="s">
        <v>88</v>
      </c>
      <c r="BM339" s="4" t="s">
        <v>88</v>
      </c>
      <c r="BN339" s="4"/>
      <c r="BO339" s="4">
        <f t="shared" si="28"/>
        <v>2</v>
      </c>
      <c r="BP339">
        <v>7</v>
      </c>
      <c r="BQ339">
        <v>5</v>
      </c>
      <c r="BZ339">
        <f t="shared" si="29"/>
        <v>12</v>
      </c>
    </row>
    <row r="340" spans="1:78" hidden="1" x14ac:dyDescent="0.25">
      <c r="A340" s="30">
        <v>44581</v>
      </c>
      <c r="B340" s="31" t="s">
        <v>24</v>
      </c>
      <c r="C340" s="32">
        <v>119</v>
      </c>
      <c r="D340" s="31">
        <f>VLOOKUP(C340,[1]Treatments!$A$1:$E$25,3,FALSE)</f>
        <v>4</v>
      </c>
      <c r="E340" s="31">
        <f>VLOOKUP(C340,[1]Treatments!$A$1:$E$25,4,FALSE)</f>
        <v>1</v>
      </c>
      <c r="F340" s="31" t="str">
        <f>VLOOKUP(C340,[1]Treatments!$A$1:$E$25,5,FALSE)</f>
        <v>2D</v>
      </c>
      <c r="G340" s="31">
        <v>10</v>
      </c>
      <c r="H340" s="12"/>
      <c r="I340" s="12"/>
      <c r="J340">
        <v>15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4">
        <v>13</v>
      </c>
      <c r="BC340" s="4">
        <v>14</v>
      </c>
      <c r="BD340" t="s">
        <v>88</v>
      </c>
      <c r="BE340" t="s">
        <v>88</v>
      </c>
      <c r="BF340" t="s">
        <v>88</v>
      </c>
      <c r="BH340">
        <f t="shared" si="30"/>
        <v>2</v>
      </c>
      <c r="BI340" s="4">
        <v>2</v>
      </c>
      <c r="BJ340" s="4">
        <v>1</v>
      </c>
      <c r="BK340" s="4" t="s">
        <v>88</v>
      </c>
      <c r="BL340" s="4" t="s">
        <v>88</v>
      </c>
      <c r="BM340" s="4" t="s">
        <v>88</v>
      </c>
      <c r="BN340" s="4"/>
      <c r="BO340" s="4">
        <f t="shared" si="28"/>
        <v>3</v>
      </c>
      <c r="BP340">
        <v>9</v>
      </c>
      <c r="BQ340">
        <v>7</v>
      </c>
      <c r="BR340">
        <v>10</v>
      </c>
      <c r="BZ340">
        <f t="shared" si="29"/>
        <v>26</v>
      </c>
    </row>
    <row r="341" spans="1:78" hidden="1" x14ac:dyDescent="0.25">
      <c r="A341" s="30">
        <v>44581</v>
      </c>
      <c r="B341" s="31" t="s">
        <v>24</v>
      </c>
      <c r="C341" s="32">
        <v>120</v>
      </c>
      <c r="D341" s="31">
        <f>VLOOKUP(C341,[1]Treatments!$A$1:$E$25,3,FALSE)</f>
        <v>4</v>
      </c>
      <c r="E341" s="31">
        <f>VLOOKUP(C341,[1]Treatments!$A$1:$E$25,4,FALSE)</f>
        <v>2</v>
      </c>
      <c r="F341" s="31" t="str">
        <f>VLOOKUP(C341,[1]Treatments!$A$1:$E$25,5,FALSE)</f>
        <v>7D</v>
      </c>
      <c r="G341" s="31">
        <v>1</v>
      </c>
      <c r="H341" s="12"/>
      <c r="I341" s="12"/>
      <c r="J341">
        <v>15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4">
        <v>13</v>
      </c>
      <c r="BC341" s="4">
        <v>14</v>
      </c>
      <c r="BD341" s="4">
        <v>15</v>
      </c>
      <c r="BE341" t="s">
        <v>88</v>
      </c>
      <c r="BF341" t="s">
        <v>88</v>
      </c>
      <c r="BH341">
        <f t="shared" si="30"/>
        <v>3</v>
      </c>
      <c r="BI341" s="4">
        <v>2</v>
      </c>
      <c r="BJ341" s="4">
        <v>1</v>
      </c>
      <c r="BK341" s="4">
        <v>1</v>
      </c>
      <c r="BL341" s="4" t="s">
        <v>88</v>
      </c>
      <c r="BM341" s="4" t="s">
        <v>88</v>
      </c>
      <c r="BN341" s="4"/>
      <c r="BO341" s="4">
        <f t="shared" si="28"/>
        <v>4</v>
      </c>
      <c r="BP341">
        <v>8</v>
      </c>
      <c r="BQ341">
        <v>6</v>
      </c>
      <c r="BR341">
        <v>10</v>
      </c>
      <c r="BS341">
        <v>5</v>
      </c>
      <c r="BZ341">
        <f t="shared" si="29"/>
        <v>29</v>
      </c>
    </row>
    <row r="342" spans="1:78" hidden="1" x14ac:dyDescent="0.25">
      <c r="A342" s="30">
        <v>44581</v>
      </c>
      <c r="B342" s="31" t="s">
        <v>24</v>
      </c>
      <c r="C342" s="32">
        <v>120</v>
      </c>
      <c r="D342" s="31">
        <f>VLOOKUP(C342,[1]Treatments!$A$1:$E$25,3,FALSE)</f>
        <v>4</v>
      </c>
      <c r="E342" s="31">
        <f>VLOOKUP(C342,[1]Treatments!$A$1:$E$25,4,FALSE)</f>
        <v>2</v>
      </c>
      <c r="F342" s="31" t="str">
        <f>VLOOKUP(C342,[1]Treatments!$A$1:$E$25,5,FALSE)</f>
        <v>7D</v>
      </c>
      <c r="G342" s="31">
        <v>2</v>
      </c>
      <c r="H342" s="12"/>
      <c r="I342" s="12"/>
      <c r="J342">
        <v>16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4">
        <v>12</v>
      </c>
      <c r="BC342" s="4">
        <v>13</v>
      </c>
      <c r="BD342" s="4">
        <v>14</v>
      </c>
      <c r="BE342" s="4">
        <v>15</v>
      </c>
      <c r="BF342" s="4">
        <v>16</v>
      </c>
      <c r="BH342">
        <f t="shared" si="30"/>
        <v>5</v>
      </c>
      <c r="BI342" s="4">
        <v>1</v>
      </c>
      <c r="BJ342" s="4">
        <v>2</v>
      </c>
      <c r="BK342" s="4">
        <v>2</v>
      </c>
      <c r="BL342" s="4">
        <v>1</v>
      </c>
      <c r="BM342" s="4">
        <v>2</v>
      </c>
      <c r="BN342" s="4"/>
      <c r="BO342" s="4">
        <f t="shared" si="28"/>
        <v>8</v>
      </c>
      <c r="BP342">
        <v>6</v>
      </c>
      <c r="BQ342">
        <v>6</v>
      </c>
      <c r="BR342">
        <v>5</v>
      </c>
      <c r="BS342">
        <v>5</v>
      </c>
      <c r="BT342">
        <v>3</v>
      </c>
      <c r="BU342">
        <v>4</v>
      </c>
      <c r="BV342">
        <v>2</v>
      </c>
      <c r="BZ342">
        <f t="shared" si="29"/>
        <v>31</v>
      </c>
    </row>
    <row r="343" spans="1:78" hidden="1" x14ac:dyDescent="0.25">
      <c r="A343" s="30">
        <v>44581</v>
      </c>
      <c r="B343" s="31" t="s">
        <v>24</v>
      </c>
      <c r="C343" s="32">
        <v>120</v>
      </c>
      <c r="D343" s="31">
        <f>VLOOKUP(C343,[1]Treatments!$A$1:$E$25,3,FALSE)</f>
        <v>4</v>
      </c>
      <c r="E343" s="31">
        <f>VLOOKUP(C343,[1]Treatments!$A$1:$E$25,4,FALSE)</f>
        <v>2</v>
      </c>
      <c r="F343" s="31" t="str">
        <f>VLOOKUP(C343,[1]Treatments!$A$1:$E$25,5,FALSE)</f>
        <v>7D</v>
      </c>
      <c r="G343" s="31">
        <v>3</v>
      </c>
      <c r="H343" s="12"/>
      <c r="I343" s="12"/>
      <c r="J343">
        <v>15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4">
        <v>13</v>
      </c>
      <c r="BC343" s="4">
        <v>14</v>
      </c>
      <c r="BD343" s="4">
        <v>15</v>
      </c>
      <c r="BE343" t="s">
        <v>88</v>
      </c>
      <c r="BH343">
        <f t="shared" si="30"/>
        <v>3</v>
      </c>
      <c r="BI343" s="4">
        <v>2</v>
      </c>
      <c r="BJ343" s="4">
        <v>2</v>
      </c>
      <c r="BK343" s="4">
        <v>1</v>
      </c>
      <c r="BL343" s="4" t="s">
        <v>88</v>
      </c>
      <c r="BN343" s="4"/>
      <c r="BO343" s="4">
        <f t="shared" si="28"/>
        <v>5</v>
      </c>
      <c r="BP343">
        <v>8</v>
      </c>
      <c r="BQ343">
        <v>5</v>
      </c>
      <c r="BR343">
        <v>8</v>
      </c>
      <c r="BS343">
        <v>5</v>
      </c>
      <c r="BT343">
        <v>4</v>
      </c>
      <c r="BZ343">
        <f t="shared" si="29"/>
        <v>30</v>
      </c>
    </row>
    <row r="344" spans="1:78" hidden="1" x14ac:dyDescent="0.25">
      <c r="A344" s="30">
        <v>44581</v>
      </c>
      <c r="B344" s="31" t="s">
        <v>24</v>
      </c>
      <c r="C344" s="32">
        <v>120</v>
      </c>
      <c r="D344" s="31">
        <f>VLOOKUP(C344,[1]Treatments!$A$1:$E$25,3,FALSE)</f>
        <v>4</v>
      </c>
      <c r="E344" s="31">
        <f>VLOOKUP(C344,[1]Treatments!$A$1:$E$25,4,FALSE)</f>
        <v>2</v>
      </c>
      <c r="F344" s="31" t="str">
        <f>VLOOKUP(C344,[1]Treatments!$A$1:$E$25,5,FALSE)</f>
        <v>7D</v>
      </c>
      <c r="G344" s="31">
        <v>4</v>
      </c>
      <c r="H344" s="12"/>
      <c r="I344" s="12"/>
      <c r="J344">
        <v>14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4">
        <v>12</v>
      </c>
      <c r="BC344" s="4">
        <v>13</v>
      </c>
      <c r="BD344" t="s">
        <v>88</v>
      </c>
      <c r="BE344" t="s">
        <v>88</v>
      </c>
      <c r="BH344">
        <f t="shared" si="30"/>
        <v>2</v>
      </c>
      <c r="BI344" s="4">
        <v>2</v>
      </c>
      <c r="BJ344" s="4">
        <v>1</v>
      </c>
      <c r="BK344" s="4" t="s">
        <v>88</v>
      </c>
      <c r="BL344" s="4" t="s">
        <v>88</v>
      </c>
      <c r="BN344" s="4"/>
      <c r="BO344" s="4">
        <f t="shared" si="28"/>
        <v>3</v>
      </c>
      <c r="BP344">
        <v>4</v>
      </c>
      <c r="BQ344">
        <v>4</v>
      </c>
      <c r="BR344">
        <v>7</v>
      </c>
      <c r="BZ344">
        <f t="shared" si="29"/>
        <v>15</v>
      </c>
    </row>
    <row r="345" spans="1:78" hidden="1" x14ac:dyDescent="0.25">
      <c r="A345" s="30">
        <v>44581</v>
      </c>
      <c r="B345" s="31" t="s">
        <v>24</v>
      </c>
      <c r="C345" s="32">
        <v>120</v>
      </c>
      <c r="D345" s="31">
        <f>VLOOKUP(C345,[1]Treatments!$A$1:$E$25,3,FALSE)</f>
        <v>4</v>
      </c>
      <c r="E345" s="31">
        <f>VLOOKUP(C345,[1]Treatments!$A$1:$E$25,4,FALSE)</f>
        <v>2</v>
      </c>
      <c r="F345" s="31" t="str">
        <f>VLOOKUP(C345,[1]Treatments!$A$1:$E$25,5,FALSE)</f>
        <v>7D</v>
      </c>
      <c r="G345" s="31">
        <v>5</v>
      </c>
      <c r="H345" s="12"/>
      <c r="I345" s="12"/>
      <c r="J345">
        <v>12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4">
        <v>11</v>
      </c>
      <c r="BC345" s="4">
        <v>12</v>
      </c>
      <c r="BD345" t="s">
        <v>88</v>
      </c>
      <c r="BE345" t="s">
        <v>88</v>
      </c>
      <c r="BH345">
        <f t="shared" si="30"/>
        <v>2</v>
      </c>
      <c r="BI345" s="4">
        <v>2</v>
      </c>
      <c r="BJ345" s="4">
        <v>2</v>
      </c>
      <c r="BK345" s="4" t="s">
        <v>88</v>
      </c>
      <c r="BL345" s="4" t="s">
        <v>88</v>
      </c>
      <c r="BN345" s="4"/>
      <c r="BO345" s="4">
        <f t="shared" si="28"/>
        <v>4</v>
      </c>
      <c r="BP345">
        <v>6</v>
      </c>
      <c r="BQ345">
        <v>7</v>
      </c>
      <c r="BR345">
        <v>7</v>
      </c>
      <c r="BS345">
        <v>7</v>
      </c>
      <c r="BZ345">
        <f t="shared" si="29"/>
        <v>27</v>
      </c>
    </row>
    <row r="346" spans="1:78" hidden="1" x14ac:dyDescent="0.25">
      <c r="A346" s="30">
        <v>44581</v>
      </c>
      <c r="B346" s="31" t="s">
        <v>24</v>
      </c>
      <c r="C346" s="32">
        <v>120</v>
      </c>
      <c r="D346" s="31">
        <f>VLOOKUP(C346,[1]Treatments!$A$1:$E$25,3,FALSE)</f>
        <v>4</v>
      </c>
      <c r="E346" s="31">
        <f>VLOOKUP(C346,[1]Treatments!$A$1:$E$25,4,FALSE)</f>
        <v>2</v>
      </c>
      <c r="F346" s="31" t="str">
        <f>VLOOKUP(C346,[1]Treatments!$A$1:$E$25,5,FALSE)</f>
        <v>7D</v>
      </c>
      <c r="G346" s="31">
        <v>6</v>
      </c>
      <c r="H346" s="12"/>
      <c r="I346" s="12"/>
      <c r="J346">
        <v>14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4">
        <v>12</v>
      </c>
      <c r="BC346" t="s">
        <v>88</v>
      </c>
      <c r="BD346" t="s">
        <v>88</v>
      </c>
      <c r="BE346" t="s">
        <v>88</v>
      </c>
      <c r="BH346">
        <f t="shared" si="30"/>
        <v>1</v>
      </c>
      <c r="BI346" s="4">
        <v>2</v>
      </c>
      <c r="BJ346" s="4" t="s">
        <v>88</v>
      </c>
      <c r="BK346" s="4" t="s">
        <v>88</v>
      </c>
      <c r="BL346" s="4" t="s">
        <v>88</v>
      </c>
      <c r="BN346" s="4"/>
      <c r="BO346" s="4">
        <f t="shared" si="28"/>
        <v>2</v>
      </c>
      <c r="BP346">
        <v>9</v>
      </c>
      <c r="BQ346">
        <v>6</v>
      </c>
      <c r="BZ346">
        <f t="shared" si="29"/>
        <v>15</v>
      </c>
    </row>
    <row r="347" spans="1:78" hidden="1" x14ac:dyDescent="0.25">
      <c r="A347" s="30">
        <v>44581</v>
      </c>
      <c r="B347" s="31" t="s">
        <v>24</v>
      </c>
      <c r="C347" s="32">
        <v>120</v>
      </c>
      <c r="D347" s="31">
        <f>VLOOKUP(C347,[1]Treatments!$A$1:$E$25,3,FALSE)</f>
        <v>4</v>
      </c>
      <c r="E347" s="31">
        <f>VLOOKUP(C347,[1]Treatments!$A$1:$E$25,4,FALSE)</f>
        <v>2</v>
      </c>
      <c r="F347" s="31" t="str">
        <f>VLOOKUP(C347,[1]Treatments!$A$1:$E$25,5,FALSE)</f>
        <v>7D</v>
      </c>
      <c r="G347" s="31">
        <v>7</v>
      </c>
      <c r="H347" s="12"/>
      <c r="I347" s="12"/>
      <c r="J347">
        <v>13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4">
        <v>11</v>
      </c>
      <c r="BC347" s="4">
        <v>12</v>
      </c>
      <c r="BD347" s="4">
        <v>13</v>
      </c>
      <c r="BE347" t="s">
        <v>88</v>
      </c>
      <c r="BH347">
        <f t="shared" si="30"/>
        <v>3</v>
      </c>
      <c r="BI347" s="4">
        <v>1</v>
      </c>
      <c r="BJ347" s="4">
        <v>1</v>
      </c>
      <c r="BK347" s="4">
        <v>1</v>
      </c>
      <c r="BL347" s="4" t="s">
        <v>88</v>
      </c>
      <c r="BN347" s="4"/>
      <c r="BO347" s="4">
        <f t="shared" si="28"/>
        <v>3</v>
      </c>
      <c r="BP347">
        <v>7</v>
      </c>
      <c r="BQ347">
        <v>6</v>
      </c>
      <c r="BR347">
        <v>5</v>
      </c>
      <c r="BZ347">
        <f t="shared" si="29"/>
        <v>18</v>
      </c>
    </row>
    <row r="348" spans="1:78" hidden="1" x14ac:dyDescent="0.25">
      <c r="A348" s="30">
        <v>44581</v>
      </c>
      <c r="B348" s="31" t="s">
        <v>24</v>
      </c>
      <c r="C348" s="32">
        <v>120</v>
      </c>
      <c r="D348" s="31">
        <f>VLOOKUP(C348,[1]Treatments!$A$1:$E$25,3,FALSE)</f>
        <v>4</v>
      </c>
      <c r="E348" s="31">
        <f>VLOOKUP(C348,[1]Treatments!$A$1:$E$25,4,FALSE)</f>
        <v>2</v>
      </c>
      <c r="F348" s="31" t="str">
        <f>VLOOKUP(C348,[1]Treatments!$A$1:$E$25,5,FALSE)</f>
        <v>7D</v>
      </c>
      <c r="G348" s="31">
        <v>8</v>
      </c>
      <c r="H348" s="12"/>
      <c r="I348" s="12"/>
      <c r="J348">
        <v>15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4">
        <v>13</v>
      </c>
      <c r="BC348" s="4">
        <v>14</v>
      </c>
      <c r="BD348" s="4">
        <v>15</v>
      </c>
      <c r="BE348" t="s">
        <v>88</v>
      </c>
      <c r="BH348">
        <f t="shared" si="30"/>
        <v>3</v>
      </c>
      <c r="BI348" s="4">
        <v>2</v>
      </c>
      <c r="BJ348" s="4">
        <v>1</v>
      </c>
      <c r="BK348" s="4">
        <v>1</v>
      </c>
      <c r="BL348" s="4" t="s">
        <v>88</v>
      </c>
      <c r="BN348" s="4"/>
      <c r="BO348" s="4">
        <f t="shared" si="28"/>
        <v>4</v>
      </c>
      <c r="BP348">
        <v>8</v>
      </c>
      <c r="BQ348">
        <v>8</v>
      </c>
      <c r="BR348">
        <v>6</v>
      </c>
      <c r="BS348">
        <v>1</v>
      </c>
      <c r="BZ348">
        <f t="shared" si="29"/>
        <v>23</v>
      </c>
    </row>
    <row r="349" spans="1:78" hidden="1" x14ac:dyDescent="0.25">
      <c r="A349" s="30">
        <v>44581</v>
      </c>
      <c r="B349" s="31" t="s">
        <v>24</v>
      </c>
      <c r="C349" s="32">
        <v>120</v>
      </c>
      <c r="D349" s="31">
        <f>VLOOKUP(C349,[1]Treatments!$A$1:$E$25,3,FALSE)</f>
        <v>4</v>
      </c>
      <c r="E349" s="31">
        <f>VLOOKUP(C349,[1]Treatments!$A$1:$E$25,4,FALSE)</f>
        <v>2</v>
      </c>
      <c r="F349" s="31" t="str">
        <f>VLOOKUP(C349,[1]Treatments!$A$1:$E$25,5,FALSE)</f>
        <v>7D</v>
      </c>
      <c r="G349" s="31">
        <v>9</v>
      </c>
      <c r="H349" s="12"/>
      <c r="I349" s="12"/>
      <c r="J349">
        <v>16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4">
        <v>13</v>
      </c>
      <c r="BC349" s="4">
        <v>14</v>
      </c>
      <c r="BD349" s="4">
        <v>15</v>
      </c>
      <c r="BE349" t="s">
        <v>88</v>
      </c>
      <c r="BH349">
        <f t="shared" si="30"/>
        <v>3</v>
      </c>
      <c r="BI349" s="4">
        <v>2</v>
      </c>
      <c r="BJ349" s="4">
        <v>1</v>
      </c>
      <c r="BK349" s="4">
        <v>1</v>
      </c>
      <c r="BL349" s="4" t="s">
        <v>88</v>
      </c>
      <c r="BN349" s="4"/>
      <c r="BO349" s="4">
        <f t="shared" si="28"/>
        <v>4</v>
      </c>
      <c r="BP349">
        <v>4</v>
      </c>
      <c r="BQ349">
        <v>8</v>
      </c>
      <c r="BR349">
        <v>8</v>
      </c>
      <c r="BS349">
        <v>5</v>
      </c>
      <c r="BZ349">
        <f t="shared" si="29"/>
        <v>25</v>
      </c>
    </row>
    <row r="350" spans="1:78" hidden="1" x14ac:dyDescent="0.25">
      <c r="A350" s="30">
        <v>44581</v>
      </c>
      <c r="B350" s="31" t="s">
        <v>24</v>
      </c>
      <c r="C350" s="32">
        <v>120</v>
      </c>
      <c r="D350" s="31">
        <f>VLOOKUP(C350,[1]Treatments!$A$1:$E$25,3,FALSE)</f>
        <v>4</v>
      </c>
      <c r="E350" s="31">
        <f>VLOOKUP(C350,[1]Treatments!$A$1:$E$25,4,FALSE)</f>
        <v>2</v>
      </c>
      <c r="F350" s="31" t="str">
        <f>VLOOKUP(C350,[1]Treatments!$A$1:$E$25,5,FALSE)</f>
        <v>7D</v>
      </c>
      <c r="G350" s="31">
        <v>10</v>
      </c>
      <c r="H350" s="12"/>
      <c r="I350" s="12"/>
      <c r="J350">
        <v>15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4">
        <v>14</v>
      </c>
      <c r="BC350" s="4">
        <v>15</v>
      </c>
      <c r="BD350" t="s">
        <v>88</v>
      </c>
      <c r="BE350" t="s">
        <v>88</v>
      </c>
      <c r="BH350">
        <f t="shared" si="30"/>
        <v>2</v>
      </c>
      <c r="BI350" s="4">
        <v>2</v>
      </c>
      <c r="BJ350" s="4">
        <v>2</v>
      </c>
      <c r="BK350" s="4" t="s">
        <v>88</v>
      </c>
      <c r="BL350" s="4" t="s">
        <v>88</v>
      </c>
      <c r="BN350" s="4"/>
      <c r="BO350" s="4">
        <f t="shared" si="28"/>
        <v>4</v>
      </c>
      <c r="BP350">
        <v>4</v>
      </c>
      <c r="BQ350">
        <v>8</v>
      </c>
      <c r="BR350">
        <v>5</v>
      </c>
      <c r="BS350">
        <v>8</v>
      </c>
      <c r="BZ350">
        <f t="shared" si="29"/>
        <v>25</v>
      </c>
    </row>
    <row r="351" spans="1:78" hidden="1" x14ac:dyDescent="0.25">
      <c r="A351" s="11">
        <v>44581</v>
      </c>
      <c r="B351" s="12" t="s">
        <v>24</v>
      </c>
      <c r="C351" s="12">
        <v>101</v>
      </c>
      <c r="D351" s="12">
        <v>1</v>
      </c>
      <c r="E351" s="12">
        <f>VLOOKUP(C351,Treatments!$A$2:$D$31,4,FALSE)</f>
        <v>4</v>
      </c>
      <c r="F351" s="12" t="str">
        <f>VLOOKUP(C351,Treatments!$A$2:$E$31,5,FALSE)</f>
        <v>21D</v>
      </c>
      <c r="G351" s="12"/>
      <c r="H351" s="12">
        <v>114</v>
      </c>
      <c r="I351" s="12">
        <v>114</v>
      </c>
      <c r="J351" s="12"/>
      <c r="K351" s="12"/>
      <c r="L351" s="12"/>
      <c r="M351" s="12"/>
      <c r="N351" s="12">
        <v>768</v>
      </c>
      <c r="O351" s="12">
        <v>512.6</v>
      </c>
      <c r="P351" s="12"/>
      <c r="Q351" s="12">
        <v>19.100000000000001</v>
      </c>
      <c r="R351" s="12"/>
      <c r="S351" s="12"/>
      <c r="T351" s="12"/>
      <c r="U351" s="12"/>
      <c r="V351" s="12"/>
      <c r="W351" s="12">
        <f>(15*20)+7</f>
        <v>307</v>
      </c>
      <c r="X351" s="12">
        <v>106</v>
      </c>
      <c r="Y351" s="12"/>
      <c r="Z351" s="12"/>
      <c r="AA351" s="12"/>
      <c r="AB351" s="12"/>
      <c r="AC351" s="12"/>
      <c r="AD351" s="12"/>
      <c r="AE351" s="12"/>
      <c r="AF351" s="12"/>
      <c r="AG351" s="12"/>
      <c r="AH351" s="12">
        <v>405.6</v>
      </c>
      <c r="AI351" s="12">
        <v>12.4</v>
      </c>
      <c r="AJ351" s="12">
        <v>73.099999999999994</v>
      </c>
      <c r="AK351" s="12">
        <v>109.2</v>
      </c>
      <c r="AL351" s="12"/>
      <c r="AM351" s="12">
        <f>(AK351*2)*(12/AI351)</f>
        <v>211.35483870967741</v>
      </c>
      <c r="AN351" s="12">
        <f>AH351*(12/AI351)</f>
        <v>392.51612903225805</v>
      </c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</row>
    <row r="352" spans="1:78" hidden="1" x14ac:dyDescent="0.25">
      <c r="A352" s="11">
        <v>44581</v>
      </c>
      <c r="B352" s="12" t="s">
        <v>24</v>
      </c>
      <c r="C352" s="12">
        <v>102</v>
      </c>
      <c r="D352" s="12">
        <v>1</v>
      </c>
      <c r="E352" s="12">
        <f>VLOOKUP(C352,Treatments!$A$2:$D$31,4,FALSE)</f>
        <v>5</v>
      </c>
      <c r="F352" s="12" t="str">
        <f>VLOOKUP(C352,Treatments!$A$2:$E$31,5,FALSE)</f>
        <v>MD</v>
      </c>
      <c r="G352" s="12"/>
      <c r="H352" s="12">
        <v>110</v>
      </c>
      <c r="I352" s="12">
        <v>110</v>
      </c>
      <c r="J352" s="12"/>
      <c r="K352" s="12"/>
      <c r="L352" s="12"/>
      <c r="M352" s="12"/>
      <c r="N352" s="12">
        <v>831.9</v>
      </c>
      <c r="O352" s="12">
        <v>523.79999999999995</v>
      </c>
      <c r="P352" s="12"/>
      <c r="Q352" s="12">
        <v>27</v>
      </c>
      <c r="R352" s="12"/>
      <c r="S352" s="12"/>
      <c r="T352" s="12"/>
      <c r="U352" s="12"/>
      <c r="V352" s="12"/>
      <c r="W352" s="12">
        <f>(15*20)+16</f>
        <v>316</v>
      </c>
      <c r="X352" s="12">
        <v>99.12</v>
      </c>
      <c r="Y352" s="12"/>
      <c r="Z352" s="12"/>
      <c r="AA352" s="12"/>
      <c r="AB352" s="12"/>
      <c r="AC352" s="12"/>
      <c r="AD352" s="12"/>
      <c r="AE352" s="12"/>
      <c r="AF352" s="12"/>
      <c r="AG352" s="12"/>
      <c r="AH352" s="12">
        <v>425.5</v>
      </c>
      <c r="AI352" s="12">
        <v>14.7</v>
      </c>
      <c r="AJ352" s="12">
        <v>72.8</v>
      </c>
      <c r="AK352" s="12">
        <v>112.12</v>
      </c>
      <c r="AL352" s="12"/>
      <c r="AM352" s="12">
        <f t="shared" ref="AM352:AM374" si="31">(AK352*2)*(12/AI352)</f>
        <v>183.0530612244898</v>
      </c>
      <c r="AN352" s="12">
        <f t="shared" ref="AN352:AN374" si="32">AH352*(12/AI352)</f>
        <v>347.34693877551024</v>
      </c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</row>
    <row r="353" spans="1:53" hidden="1" x14ac:dyDescent="0.25">
      <c r="A353" s="11">
        <v>44581</v>
      </c>
      <c r="B353" s="12" t="s">
        <v>24</v>
      </c>
      <c r="C353" s="12">
        <v>103</v>
      </c>
      <c r="D353" s="12">
        <v>1</v>
      </c>
      <c r="E353" s="12">
        <f>VLOOKUP(C353,Treatments!$A$2:$D$31,4,FALSE)</f>
        <v>1</v>
      </c>
      <c r="F353" s="12" t="str">
        <f>VLOOKUP(C353,Treatments!$A$2:$E$31,5,FALSE)</f>
        <v>2D</v>
      </c>
      <c r="G353" s="12"/>
      <c r="H353" s="12">
        <v>128</v>
      </c>
      <c r="I353" s="12">
        <v>128</v>
      </c>
      <c r="J353" s="12"/>
      <c r="K353" s="12"/>
      <c r="L353" s="12"/>
      <c r="M353" s="12"/>
      <c r="N353" s="12">
        <v>1202.9000000000001</v>
      </c>
      <c r="O353" s="12">
        <v>844</v>
      </c>
      <c r="P353" s="12"/>
      <c r="Q353" s="12">
        <v>34.9</v>
      </c>
      <c r="R353" s="12"/>
      <c r="S353" s="12"/>
      <c r="T353" s="12"/>
      <c r="U353" s="12"/>
      <c r="V353" s="12"/>
      <c r="W353" s="12">
        <f>(24*20)+8</f>
        <v>488</v>
      </c>
      <c r="X353" s="12">
        <v>147.6</v>
      </c>
      <c r="Y353" s="12"/>
      <c r="Z353" s="12"/>
      <c r="AA353" s="12"/>
      <c r="AB353" s="12"/>
      <c r="AC353" s="12"/>
      <c r="AD353" s="12"/>
      <c r="AE353" s="12"/>
      <c r="AF353" s="12"/>
      <c r="AG353" s="12"/>
      <c r="AH353" s="12">
        <v>695.7</v>
      </c>
      <c r="AI353" s="12">
        <v>14.2</v>
      </c>
      <c r="AJ353" s="12">
        <v>74.400000000000006</v>
      </c>
      <c r="AK353" s="12">
        <v>107.33</v>
      </c>
      <c r="AL353" s="12"/>
      <c r="AM353" s="12">
        <f t="shared" si="31"/>
        <v>181.40281690140847</v>
      </c>
      <c r="AN353" s="12">
        <f t="shared" si="32"/>
        <v>587.91549295774655</v>
      </c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</row>
    <row r="354" spans="1:53" x14ac:dyDescent="0.25">
      <c r="A354" s="11">
        <v>44581</v>
      </c>
      <c r="B354" s="12" t="s">
        <v>24</v>
      </c>
      <c r="C354" s="12">
        <v>104</v>
      </c>
      <c r="D354" s="12">
        <v>1</v>
      </c>
      <c r="E354" s="12">
        <f>VLOOKUP(C354,Treatments!$A$2:$D$31,4,FALSE)</f>
        <v>6</v>
      </c>
      <c r="F354" s="12" t="str">
        <f>VLOOKUP(C354,Treatments!$A$2:$E$31,5,FALSE)</f>
        <v>LD</v>
      </c>
      <c r="G354" s="12"/>
      <c r="H354" s="12">
        <v>106</v>
      </c>
      <c r="I354" s="12">
        <v>106</v>
      </c>
      <c r="J354" s="12"/>
      <c r="K354" s="12"/>
      <c r="L354" s="12"/>
      <c r="M354" s="12"/>
      <c r="N354" s="12">
        <v>716.6</v>
      </c>
      <c r="O354" s="12">
        <v>444.1</v>
      </c>
      <c r="P354" s="12"/>
      <c r="Q354" s="12">
        <v>23</v>
      </c>
      <c r="R354" s="12"/>
      <c r="S354" s="12"/>
      <c r="T354" s="12"/>
      <c r="U354" s="12"/>
      <c r="V354" s="12"/>
      <c r="W354" s="12">
        <f>(20*15)+11</f>
        <v>311</v>
      </c>
      <c r="X354" s="12">
        <v>78.2</v>
      </c>
      <c r="Y354" s="12"/>
      <c r="Z354" s="12"/>
      <c r="AA354" s="12"/>
      <c r="AB354" s="12"/>
      <c r="AC354" s="12"/>
      <c r="AD354" s="12"/>
      <c r="AE354" s="12"/>
      <c r="AF354" s="12"/>
      <c r="AG354" s="12"/>
      <c r="AH354" s="12">
        <v>358.6</v>
      </c>
      <c r="AI354" s="12">
        <v>12.3</v>
      </c>
      <c r="AJ354" s="12">
        <v>74.099999999999994</v>
      </c>
      <c r="AK354" s="12">
        <v>99.84</v>
      </c>
      <c r="AL354" s="12"/>
      <c r="AM354" s="12">
        <f t="shared" si="31"/>
        <v>194.80975609756098</v>
      </c>
      <c r="AN354" s="12">
        <f t="shared" si="32"/>
        <v>349.85365853658539</v>
      </c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</row>
    <row r="355" spans="1:53" hidden="1" x14ac:dyDescent="0.25">
      <c r="A355" s="11">
        <v>44581</v>
      </c>
      <c r="B355" s="12" t="s">
        <v>24</v>
      </c>
      <c r="C355" s="12">
        <v>105</v>
      </c>
      <c r="D355" s="12">
        <v>1</v>
      </c>
      <c r="E355" s="12">
        <f>VLOOKUP(C355,Treatments!$A$2:$D$31,4,FALSE)</f>
        <v>2</v>
      </c>
      <c r="F355" s="12" t="str">
        <f>VLOOKUP(C355,Treatments!$A$2:$E$31,5,FALSE)</f>
        <v>7D</v>
      </c>
      <c r="G355" s="12"/>
      <c r="H355" s="12">
        <v>141</v>
      </c>
      <c r="I355" s="12">
        <v>141</v>
      </c>
      <c r="J355" s="12"/>
      <c r="K355" s="12"/>
      <c r="L355" s="12"/>
      <c r="M355" s="12"/>
      <c r="N355" s="12">
        <v>1022.1</v>
      </c>
      <c r="O355" s="12">
        <v>700.1</v>
      </c>
      <c r="P355" s="12"/>
      <c r="Q355" s="12">
        <v>24.8</v>
      </c>
      <c r="R355" s="12"/>
      <c r="S355" s="12"/>
      <c r="T355" s="12"/>
      <c r="U355" s="12"/>
      <c r="V355" s="12"/>
      <c r="W355" s="12">
        <f>(21*20)+4</f>
        <v>424</v>
      </c>
      <c r="X355" s="12">
        <v>122.4</v>
      </c>
      <c r="Y355" s="12"/>
      <c r="Z355" s="12"/>
      <c r="AA355" s="12"/>
      <c r="AB355" s="12"/>
      <c r="AC355" s="12"/>
      <c r="AD355" s="12"/>
      <c r="AE355" s="12"/>
      <c r="AF355" s="12"/>
      <c r="AG355" s="12"/>
      <c r="AH355" s="12">
        <v>576.20000000000005</v>
      </c>
      <c r="AI355" s="12">
        <v>13.2</v>
      </c>
      <c r="AJ355" s="12">
        <v>72</v>
      </c>
      <c r="AK355" s="12">
        <v>102.28</v>
      </c>
      <c r="AL355" s="12"/>
      <c r="AM355" s="12">
        <f t="shared" si="31"/>
        <v>185.96363636363637</v>
      </c>
      <c r="AN355" s="12">
        <f t="shared" si="32"/>
        <v>523.81818181818187</v>
      </c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</row>
    <row r="356" spans="1:53" hidden="1" x14ac:dyDescent="0.25">
      <c r="A356" s="11">
        <v>44581</v>
      </c>
      <c r="B356" s="12" t="s">
        <v>24</v>
      </c>
      <c r="C356" s="12">
        <v>106</v>
      </c>
      <c r="D356" s="12">
        <v>1</v>
      </c>
      <c r="E356" s="12">
        <f>VLOOKUP(C356,Treatments!$A$2:$D$31,4,FALSE)</f>
        <v>3</v>
      </c>
      <c r="F356" s="12" t="str">
        <f>VLOOKUP(C356,Treatments!$A$2:$E$31,5,FALSE)</f>
        <v>14D</v>
      </c>
      <c r="G356" s="12"/>
      <c r="H356" s="12">
        <v>106</v>
      </c>
      <c r="I356" s="12">
        <v>106</v>
      </c>
      <c r="J356" s="12"/>
      <c r="K356" s="12"/>
      <c r="L356" s="12"/>
      <c r="M356" s="12"/>
      <c r="N356" s="12">
        <v>718.5</v>
      </c>
      <c r="O356" s="12">
        <v>502.2</v>
      </c>
      <c r="P356" s="12"/>
      <c r="Q356" s="12">
        <v>16.8</v>
      </c>
      <c r="R356" s="12"/>
      <c r="S356" s="12"/>
      <c r="T356" s="12"/>
      <c r="U356" s="12"/>
      <c r="V356" s="12"/>
      <c r="W356" s="12">
        <f>(15*20)</f>
        <v>300</v>
      </c>
      <c r="X356" s="12">
        <v>93.2</v>
      </c>
      <c r="Y356" s="12"/>
      <c r="Z356" s="12"/>
      <c r="AA356" s="12"/>
      <c r="AB356" s="12"/>
      <c r="AC356" s="12"/>
      <c r="AD356" s="12"/>
      <c r="AE356" s="12"/>
      <c r="AF356" s="12"/>
      <c r="AG356" s="12"/>
      <c r="AH356" s="12">
        <v>407.8</v>
      </c>
      <c r="AI356" s="12">
        <v>12.4</v>
      </c>
      <c r="AJ356" s="12">
        <v>72.3</v>
      </c>
      <c r="AK356" s="12">
        <v>77.3</v>
      </c>
      <c r="AL356" s="12"/>
      <c r="AM356" s="12">
        <f t="shared" si="31"/>
        <v>149.61290322580643</v>
      </c>
      <c r="AN356" s="12">
        <f t="shared" si="32"/>
        <v>394.64516129032256</v>
      </c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</row>
    <row r="357" spans="1:53" hidden="1" x14ac:dyDescent="0.25">
      <c r="A357" s="11">
        <v>44581</v>
      </c>
      <c r="B357" s="12" t="s">
        <v>24</v>
      </c>
      <c r="C357" s="12">
        <v>107</v>
      </c>
      <c r="D357" s="12">
        <v>2</v>
      </c>
      <c r="E357" s="12">
        <f>VLOOKUP(C357,Treatments!$A$2:$D$31,4,FALSE)</f>
        <v>5</v>
      </c>
      <c r="F357" s="12" t="str">
        <f>VLOOKUP(C357,Treatments!$A$2:$E$31,5,FALSE)</f>
        <v>MD</v>
      </c>
      <c r="G357" s="12"/>
      <c r="H357" s="12">
        <v>139</v>
      </c>
      <c r="I357" s="12">
        <v>139</v>
      </c>
      <c r="J357" s="12"/>
      <c r="K357" s="12"/>
      <c r="L357" s="12"/>
      <c r="M357" s="12"/>
      <c r="N357" s="12">
        <v>875.2</v>
      </c>
      <c r="O357" s="12">
        <v>560.79999999999995</v>
      </c>
      <c r="P357" s="12"/>
      <c r="Q357" s="12">
        <v>18.899999999999999</v>
      </c>
      <c r="R357" s="12"/>
      <c r="S357" s="12"/>
      <c r="T357" s="12"/>
      <c r="U357" s="12"/>
      <c r="V357" s="12"/>
      <c r="W357" s="12">
        <f>(16*20)+25</f>
        <v>345</v>
      </c>
      <c r="X357" s="12">
        <v>113.9</v>
      </c>
      <c r="Y357" s="12"/>
      <c r="Z357" s="12"/>
      <c r="AA357" s="12"/>
      <c r="AB357" s="12"/>
      <c r="AC357" s="12"/>
      <c r="AD357" s="12"/>
      <c r="AE357" s="12"/>
      <c r="AF357" s="12"/>
      <c r="AG357" s="12"/>
      <c r="AH357" s="12">
        <v>446.9</v>
      </c>
      <c r="AI357" s="12">
        <v>12.1</v>
      </c>
      <c r="AJ357" s="12">
        <v>74.400000000000006</v>
      </c>
      <c r="AK357" s="12">
        <v>105.51</v>
      </c>
      <c r="AL357" s="12"/>
      <c r="AM357" s="12">
        <f t="shared" si="31"/>
        <v>209.27603305785127</v>
      </c>
      <c r="AN357" s="12">
        <f t="shared" si="32"/>
        <v>443.2066115702479</v>
      </c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</row>
    <row r="358" spans="1:53" hidden="1" x14ac:dyDescent="0.25">
      <c r="A358" s="11">
        <v>44581</v>
      </c>
      <c r="B358" s="12" t="s">
        <v>24</v>
      </c>
      <c r="C358" s="12">
        <v>108</v>
      </c>
      <c r="D358" s="12">
        <v>2</v>
      </c>
      <c r="E358" s="12">
        <f>VLOOKUP(C358,Treatments!$A$2:$D$31,4,FALSE)</f>
        <v>3</v>
      </c>
      <c r="F358" s="12" t="str">
        <f>VLOOKUP(C358,Treatments!$A$2:$E$31,5,FALSE)</f>
        <v>14D</v>
      </c>
      <c r="G358" s="12"/>
      <c r="H358" s="12">
        <v>132</v>
      </c>
      <c r="I358" s="12">
        <v>132</v>
      </c>
      <c r="J358" s="12"/>
      <c r="K358" s="12"/>
      <c r="L358" s="12"/>
      <c r="M358" s="12"/>
      <c r="N358" s="12">
        <v>963.8</v>
      </c>
      <c r="O358" s="12">
        <v>657.7</v>
      </c>
      <c r="P358" s="12"/>
      <c r="Q358" s="12">
        <v>18.100000000000001</v>
      </c>
      <c r="R358" s="12"/>
      <c r="S358" s="12"/>
      <c r="T358" s="12"/>
      <c r="U358" s="12"/>
      <c r="V358" s="12"/>
      <c r="W358" s="12">
        <f>(20*20)+6</f>
        <v>406</v>
      </c>
      <c r="X358" s="12">
        <v>129.19999999999999</v>
      </c>
      <c r="Y358" s="12"/>
      <c r="Z358" s="12"/>
      <c r="AA358" s="12"/>
      <c r="AB358" s="12"/>
      <c r="AC358" s="12"/>
      <c r="AD358" s="12"/>
      <c r="AE358" s="12"/>
      <c r="AF358" s="12"/>
      <c r="AG358" s="12"/>
      <c r="AH358" s="12">
        <v>524.20000000000005</v>
      </c>
      <c r="AI358" s="12">
        <v>12.1</v>
      </c>
      <c r="AJ358" s="12">
        <v>73.099999999999994</v>
      </c>
      <c r="AK358" s="12">
        <v>106.34</v>
      </c>
      <c r="AL358" s="12"/>
      <c r="AM358" s="12">
        <f t="shared" si="31"/>
        <v>210.92231404958679</v>
      </c>
      <c r="AN358" s="12">
        <f t="shared" si="32"/>
        <v>519.86776859504141</v>
      </c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</row>
    <row r="359" spans="1:53" hidden="1" x14ac:dyDescent="0.25">
      <c r="A359" s="11">
        <v>44581</v>
      </c>
      <c r="B359" s="12" t="s">
        <v>24</v>
      </c>
      <c r="C359" s="12">
        <v>109</v>
      </c>
      <c r="D359" s="12">
        <v>2</v>
      </c>
      <c r="E359" s="12">
        <f>VLOOKUP(C359,Treatments!$A$2:$D$31,4,FALSE)</f>
        <v>2</v>
      </c>
      <c r="F359" s="12" t="str">
        <f>VLOOKUP(C359,Treatments!$A$2:$E$31,5,FALSE)</f>
        <v>7D</v>
      </c>
      <c r="G359" s="12"/>
      <c r="H359" s="26">
        <v>120</v>
      </c>
      <c r="I359" s="26">
        <v>120</v>
      </c>
      <c r="J359" s="12"/>
      <c r="K359" s="12"/>
      <c r="L359" s="12"/>
      <c r="M359" s="12"/>
      <c r="N359" s="26">
        <v>992.6</v>
      </c>
      <c r="O359" s="26">
        <v>617.79999999999995</v>
      </c>
      <c r="P359" s="12"/>
      <c r="Q359" s="26">
        <v>26.1</v>
      </c>
      <c r="R359" s="12"/>
      <c r="S359" s="12"/>
      <c r="T359" s="12"/>
      <c r="U359" s="12"/>
      <c r="V359" s="12"/>
      <c r="W359" s="12">
        <v>329</v>
      </c>
      <c r="X359" s="26">
        <v>111.5</v>
      </c>
      <c r="Y359" s="12"/>
      <c r="Z359" s="12"/>
      <c r="AA359" s="12"/>
      <c r="AB359" s="12"/>
      <c r="AC359" s="12"/>
      <c r="AD359" s="12"/>
      <c r="AE359" s="12"/>
      <c r="AF359" s="12"/>
      <c r="AG359" s="12"/>
      <c r="AH359" s="26">
        <v>506.3</v>
      </c>
      <c r="AI359" s="26">
        <v>13.5</v>
      </c>
      <c r="AJ359" s="26">
        <v>72.7</v>
      </c>
      <c r="AK359" s="26">
        <v>108.7</v>
      </c>
      <c r="AL359" s="12"/>
      <c r="AM359" s="12">
        <f t="shared" si="31"/>
        <v>193.24444444444444</v>
      </c>
      <c r="AN359" s="12">
        <f t="shared" si="32"/>
        <v>450.04444444444442</v>
      </c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</row>
    <row r="360" spans="1:53" hidden="1" x14ac:dyDescent="0.25">
      <c r="A360" s="11">
        <v>44581</v>
      </c>
      <c r="B360" s="12" t="s">
        <v>24</v>
      </c>
      <c r="C360" s="12">
        <v>110</v>
      </c>
      <c r="D360" s="12">
        <v>2</v>
      </c>
      <c r="E360" s="12">
        <f>VLOOKUP(C360,Treatments!$A$2:$D$31,4,FALSE)</f>
        <v>1</v>
      </c>
      <c r="F360" s="12" t="str">
        <f>VLOOKUP(C360,Treatments!$A$2:$E$31,5,FALSE)</f>
        <v>2D</v>
      </c>
      <c r="G360" s="12"/>
      <c r="H360" s="12">
        <v>97</v>
      </c>
      <c r="I360" s="12">
        <v>97</v>
      </c>
      <c r="J360" s="12"/>
      <c r="K360" s="12"/>
      <c r="L360" s="12"/>
      <c r="M360" s="12"/>
      <c r="N360" s="12">
        <v>940.8</v>
      </c>
      <c r="O360" s="12">
        <v>651</v>
      </c>
      <c r="P360" s="12"/>
      <c r="Q360" s="12">
        <v>30.9</v>
      </c>
      <c r="R360" s="12"/>
      <c r="S360" s="12"/>
      <c r="T360" s="12"/>
      <c r="U360" s="12"/>
      <c r="V360" s="12"/>
      <c r="W360" s="12">
        <f>(19*20)+18</f>
        <v>398</v>
      </c>
      <c r="X360" s="12">
        <v>116.1</v>
      </c>
      <c r="Y360" s="12"/>
      <c r="Z360" s="12"/>
      <c r="AA360" s="12"/>
      <c r="AB360" s="12"/>
      <c r="AC360" s="12"/>
      <c r="AD360" s="12"/>
      <c r="AE360" s="12"/>
      <c r="AF360" s="12"/>
      <c r="AG360" s="12"/>
      <c r="AH360" s="12">
        <v>535.20000000000005</v>
      </c>
      <c r="AI360" s="12">
        <v>15</v>
      </c>
      <c r="AJ360" s="12">
        <v>72.8</v>
      </c>
      <c r="AK360" s="12">
        <v>103.44</v>
      </c>
      <c r="AL360" s="12"/>
      <c r="AM360" s="12">
        <f t="shared" si="31"/>
        <v>165.50400000000002</v>
      </c>
      <c r="AN360" s="12">
        <f t="shared" si="32"/>
        <v>428.16000000000008</v>
      </c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</row>
    <row r="361" spans="1:53" x14ac:dyDescent="0.25">
      <c r="A361" s="11">
        <v>44581</v>
      </c>
      <c r="B361" s="12" t="s">
        <v>24</v>
      </c>
      <c r="C361" s="12">
        <v>111</v>
      </c>
      <c r="D361" s="12">
        <v>2</v>
      </c>
      <c r="E361" s="12">
        <f>VLOOKUP(C361,Treatments!$A$2:$D$31,4,FALSE)</f>
        <v>6</v>
      </c>
      <c r="F361" s="12" t="str">
        <f>VLOOKUP(C361,Treatments!$A$2:$E$31,5,FALSE)</f>
        <v>LD</v>
      </c>
      <c r="G361" s="12"/>
      <c r="H361" s="12">
        <v>99</v>
      </c>
      <c r="I361" s="12">
        <v>99</v>
      </c>
      <c r="J361" s="12"/>
      <c r="K361" s="12"/>
      <c r="L361" s="12"/>
      <c r="M361" s="12"/>
      <c r="N361" s="12">
        <v>692.4</v>
      </c>
      <c r="O361" s="12">
        <v>457.7</v>
      </c>
      <c r="P361" s="12"/>
      <c r="Q361" s="12">
        <v>22</v>
      </c>
      <c r="R361" s="12"/>
      <c r="S361" s="12"/>
      <c r="T361" s="12"/>
      <c r="U361" s="12"/>
      <c r="V361" s="12"/>
      <c r="W361" s="12">
        <f>(15*20)+17</f>
        <v>317</v>
      </c>
      <c r="X361" s="12">
        <v>92.7</v>
      </c>
      <c r="Y361" s="12"/>
      <c r="Z361" s="12"/>
      <c r="AA361" s="12"/>
      <c r="AB361" s="12"/>
      <c r="AC361" s="12"/>
      <c r="AD361" s="12"/>
      <c r="AE361" s="12"/>
      <c r="AF361" s="12"/>
      <c r="AG361" s="12"/>
      <c r="AH361" s="12">
        <v>364.5</v>
      </c>
      <c r="AI361" s="12">
        <v>12.4</v>
      </c>
      <c r="AJ361" s="12">
        <v>74.400000000000006</v>
      </c>
      <c r="AK361" s="12">
        <v>90.02</v>
      </c>
      <c r="AL361" s="12"/>
      <c r="AM361" s="12">
        <f t="shared" si="31"/>
        <v>174.23225806451612</v>
      </c>
      <c r="AN361" s="12">
        <f t="shared" si="32"/>
        <v>352.74193548387092</v>
      </c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</row>
    <row r="362" spans="1:53" hidden="1" x14ac:dyDescent="0.25">
      <c r="A362" s="11">
        <v>44581</v>
      </c>
      <c r="B362" s="12" t="s">
        <v>24</v>
      </c>
      <c r="C362" s="12">
        <v>112</v>
      </c>
      <c r="D362" s="12">
        <v>2</v>
      </c>
      <c r="E362" s="12">
        <f>VLOOKUP(C362,Treatments!$A$2:$D$31,4,FALSE)</f>
        <v>4</v>
      </c>
      <c r="F362" s="12" t="str">
        <f>VLOOKUP(C362,Treatments!$A$2:$E$31,5,FALSE)</f>
        <v>21D</v>
      </c>
      <c r="G362" s="12"/>
      <c r="H362" s="12">
        <v>112</v>
      </c>
      <c r="I362" s="12">
        <v>112</v>
      </c>
      <c r="J362" s="12"/>
      <c r="K362" s="12"/>
      <c r="L362" s="12"/>
      <c r="M362" s="12"/>
      <c r="N362" s="12">
        <v>582</v>
      </c>
      <c r="O362" s="12">
        <v>390.2</v>
      </c>
      <c r="P362" s="12"/>
      <c r="Q362" s="12">
        <v>14.2</v>
      </c>
      <c r="R362" s="12"/>
      <c r="S362" s="12"/>
      <c r="T362" s="12"/>
      <c r="U362" s="12"/>
      <c r="V362" s="12"/>
      <c r="W362" s="12">
        <f>(13*20)+6</f>
        <v>266</v>
      </c>
      <c r="X362" s="12">
        <v>81.8</v>
      </c>
      <c r="Y362" s="12"/>
      <c r="Z362" s="12"/>
      <c r="AA362" s="12"/>
      <c r="AB362" s="12"/>
      <c r="AC362" s="12"/>
      <c r="AD362" s="12"/>
      <c r="AE362" s="12"/>
      <c r="AF362" s="12"/>
      <c r="AG362" s="12"/>
      <c r="AH362" s="12">
        <v>308.8</v>
      </c>
      <c r="AI362" s="12">
        <v>14.5</v>
      </c>
      <c r="AJ362" s="12">
        <v>72.099999999999994</v>
      </c>
      <c r="AK362" s="12">
        <v>102.5</v>
      </c>
      <c r="AL362" s="12"/>
      <c r="AM362" s="12">
        <f t="shared" si="31"/>
        <v>169.65517241379311</v>
      </c>
      <c r="AN362" s="12">
        <f t="shared" si="32"/>
        <v>255.55862068965519</v>
      </c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</row>
    <row r="363" spans="1:53" hidden="1" x14ac:dyDescent="0.25">
      <c r="A363" s="11">
        <v>44581</v>
      </c>
      <c r="B363" s="12" t="s">
        <v>24</v>
      </c>
      <c r="C363" s="12">
        <v>113</v>
      </c>
      <c r="D363" s="12">
        <v>3</v>
      </c>
      <c r="E363" s="12">
        <f>VLOOKUP(C363,Treatments!$A$2:$D$31,4,FALSE)</f>
        <v>3</v>
      </c>
      <c r="F363" s="12" t="str">
        <f>VLOOKUP(C363,Treatments!$A$2:$E$31,5,FALSE)</f>
        <v>14D</v>
      </c>
      <c r="G363" s="12"/>
      <c r="H363" s="12">
        <v>115</v>
      </c>
      <c r="I363" s="12">
        <v>115</v>
      </c>
      <c r="J363" s="12"/>
      <c r="K363" s="12"/>
      <c r="L363" s="12"/>
      <c r="M363" s="12"/>
      <c r="N363" s="12">
        <v>595.5</v>
      </c>
      <c r="O363" s="12">
        <v>418</v>
      </c>
      <c r="P363" s="12"/>
      <c r="Q363" s="12">
        <v>13.8</v>
      </c>
      <c r="R363" s="12"/>
      <c r="S363" s="12"/>
      <c r="T363" s="12"/>
      <c r="U363" s="12"/>
      <c r="V363" s="12"/>
      <c r="W363" s="12">
        <f>(13*20)+18</f>
        <v>278</v>
      </c>
      <c r="X363" s="12">
        <v>85.2</v>
      </c>
      <c r="Y363" s="12"/>
      <c r="Z363" s="12"/>
      <c r="AA363" s="12"/>
      <c r="AB363" s="12"/>
      <c r="AC363" s="12"/>
      <c r="AD363" s="12"/>
      <c r="AE363" s="12"/>
      <c r="AF363" s="12"/>
      <c r="AG363" s="12"/>
      <c r="AH363" s="12">
        <v>330.9</v>
      </c>
      <c r="AI363" s="12">
        <v>12.2</v>
      </c>
      <c r="AJ363" s="12">
        <v>71.8</v>
      </c>
      <c r="AK363" s="12">
        <v>91.9</v>
      </c>
      <c r="AL363" s="12"/>
      <c r="AM363" s="12">
        <f t="shared" si="31"/>
        <v>180.78688524590166</v>
      </c>
      <c r="AN363" s="12">
        <f t="shared" si="32"/>
        <v>325.47540983606558</v>
      </c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</row>
    <row r="364" spans="1:53" hidden="1" x14ac:dyDescent="0.25">
      <c r="A364" s="11">
        <v>44581</v>
      </c>
      <c r="B364" s="12" t="s">
        <v>24</v>
      </c>
      <c r="C364" s="12">
        <v>114</v>
      </c>
      <c r="D364" s="12">
        <v>3</v>
      </c>
      <c r="E364" s="12">
        <f>VLOOKUP(C364,Treatments!$A$2:$D$31,4,FALSE)</f>
        <v>2</v>
      </c>
      <c r="F364" s="12" t="str">
        <f>VLOOKUP(C364,Treatments!$A$2:$E$31,5,FALSE)</f>
        <v>7D</v>
      </c>
      <c r="G364" s="12"/>
      <c r="H364" s="12">
        <v>100</v>
      </c>
      <c r="I364" s="12">
        <v>100</v>
      </c>
      <c r="J364" s="12"/>
      <c r="K364" s="12"/>
      <c r="L364" s="12"/>
      <c r="M364" s="12"/>
      <c r="N364" s="12">
        <v>785.3</v>
      </c>
      <c r="O364" s="12">
        <v>539.5</v>
      </c>
      <c r="P364" s="12"/>
      <c r="Q364" s="12">
        <v>30.5</v>
      </c>
      <c r="R364" s="12"/>
      <c r="S364" s="12"/>
      <c r="T364" s="12"/>
      <c r="U364" s="12"/>
      <c r="V364" s="12"/>
      <c r="W364" s="12">
        <f>(16*20)+4</f>
        <v>324</v>
      </c>
      <c r="X364" s="12">
        <v>92.6</v>
      </c>
      <c r="Y364" s="12"/>
      <c r="Z364" s="12"/>
      <c r="AA364" s="12"/>
      <c r="AB364" s="12"/>
      <c r="AC364" s="12"/>
      <c r="AD364" s="12"/>
      <c r="AE364" s="12"/>
      <c r="AF364" s="12"/>
      <c r="AG364" s="12"/>
      <c r="AH364" s="12">
        <v>447</v>
      </c>
      <c r="AI364" s="12">
        <v>14.3</v>
      </c>
      <c r="AJ364" s="12">
        <v>73.5</v>
      </c>
      <c r="AK364" s="12">
        <v>106.56</v>
      </c>
      <c r="AL364" s="12"/>
      <c r="AM364" s="12">
        <f t="shared" si="31"/>
        <v>178.84195804195804</v>
      </c>
      <c r="AN364" s="12">
        <f t="shared" si="32"/>
        <v>375.10489510489509</v>
      </c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</row>
    <row r="365" spans="1:53" x14ac:dyDescent="0.25">
      <c r="A365" s="11">
        <v>44581</v>
      </c>
      <c r="B365" s="12" t="s">
        <v>24</v>
      </c>
      <c r="C365" s="12">
        <v>115</v>
      </c>
      <c r="D365" s="12">
        <v>3</v>
      </c>
      <c r="E365" s="12">
        <f>VLOOKUP(C365,Treatments!$A$2:$D$31,4,FALSE)</f>
        <v>6</v>
      </c>
      <c r="F365" s="12" t="str">
        <f>VLOOKUP(C365,Treatments!$A$2:$E$31,5,FALSE)</f>
        <v>LD</v>
      </c>
      <c r="G365" s="12"/>
      <c r="H365" s="12">
        <v>107</v>
      </c>
      <c r="I365" s="12">
        <v>107</v>
      </c>
      <c r="J365" s="12"/>
      <c r="K365" s="12"/>
      <c r="L365" s="12"/>
      <c r="M365" s="12"/>
      <c r="N365" s="12">
        <v>735</v>
      </c>
      <c r="O365" s="12">
        <v>470.4</v>
      </c>
      <c r="P365" s="12"/>
      <c r="Q365" s="12">
        <v>24.4</v>
      </c>
      <c r="R365" s="12"/>
      <c r="S365" s="12"/>
      <c r="T365" s="12"/>
      <c r="U365" s="12"/>
      <c r="V365" s="12"/>
      <c r="W365" s="12">
        <f>(20*16)+1</f>
        <v>321</v>
      </c>
      <c r="X365" s="12">
        <v>94.5</v>
      </c>
      <c r="Y365" s="12"/>
      <c r="Z365" s="12"/>
      <c r="AA365" s="12"/>
      <c r="AB365" s="12"/>
      <c r="AC365" s="12"/>
      <c r="AD365" s="12"/>
      <c r="AE365" s="12"/>
      <c r="AF365" s="12"/>
      <c r="AG365" s="12"/>
      <c r="AH365" s="12">
        <v>374.3</v>
      </c>
      <c r="AI365" s="12">
        <v>14.1</v>
      </c>
      <c r="AJ365" s="12">
        <v>71.400000000000006</v>
      </c>
      <c r="AK365" s="12">
        <v>99.31</v>
      </c>
      <c r="AL365" s="12"/>
      <c r="AM365" s="12">
        <f t="shared" si="31"/>
        <v>169.03829787234042</v>
      </c>
      <c r="AN365" s="12">
        <f t="shared" si="32"/>
        <v>318.55319148936172</v>
      </c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</row>
    <row r="366" spans="1:53" hidden="1" x14ac:dyDescent="0.25">
      <c r="A366" s="11">
        <v>44581</v>
      </c>
      <c r="B366" s="12" t="s">
        <v>24</v>
      </c>
      <c r="C366" s="12">
        <v>116</v>
      </c>
      <c r="D366" s="12">
        <v>3</v>
      </c>
      <c r="E366" s="12">
        <f>VLOOKUP(C366,Treatments!$A$2:$D$31,4,FALSE)</f>
        <v>1</v>
      </c>
      <c r="F366" s="12" t="str">
        <f>VLOOKUP(C366,Treatments!$A$2:$E$31,5,FALSE)</f>
        <v>2D</v>
      </c>
      <c r="G366" s="12"/>
      <c r="H366" s="12">
        <v>107</v>
      </c>
      <c r="I366" s="12">
        <v>107</v>
      </c>
      <c r="J366" s="12"/>
      <c r="K366" s="12"/>
      <c r="L366" s="12"/>
      <c r="M366" s="12"/>
      <c r="N366" s="12">
        <v>971.8</v>
      </c>
      <c r="O366" s="12">
        <v>675</v>
      </c>
      <c r="P366" s="12"/>
      <c r="Q366" s="12">
        <v>44.3</v>
      </c>
      <c r="R366" s="12"/>
      <c r="S366" s="12"/>
      <c r="T366" s="12"/>
      <c r="U366" s="12"/>
      <c r="V366" s="12"/>
      <c r="W366" s="12">
        <f>(21*20)+18</f>
        <v>438</v>
      </c>
      <c r="X366" s="12">
        <v>124.9</v>
      </c>
      <c r="Y366" s="12"/>
      <c r="Z366" s="12"/>
      <c r="AA366" s="12"/>
      <c r="AB366" s="12"/>
      <c r="AC366" s="12"/>
      <c r="AD366" s="12"/>
      <c r="AE366" s="12"/>
      <c r="AF366" s="12"/>
      <c r="AG366" s="12"/>
      <c r="AH366" s="12">
        <v>550.4</v>
      </c>
      <c r="AI366" s="12">
        <v>14.7</v>
      </c>
      <c r="AJ366" s="12">
        <v>73.599999999999994</v>
      </c>
      <c r="AK366" s="12">
        <v>110.13</v>
      </c>
      <c r="AL366" s="12"/>
      <c r="AM366" s="12">
        <f t="shared" si="31"/>
        <v>179.80408163265307</v>
      </c>
      <c r="AN366" s="12">
        <f t="shared" si="32"/>
        <v>449.30612244897958</v>
      </c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</row>
    <row r="367" spans="1:53" hidden="1" x14ac:dyDescent="0.25">
      <c r="A367" s="11">
        <v>44581</v>
      </c>
      <c r="B367" s="12" t="s">
        <v>24</v>
      </c>
      <c r="C367" s="12">
        <v>117</v>
      </c>
      <c r="D367" s="12">
        <v>3</v>
      </c>
      <c r="E367" s="12">
        <f>VLOOKUP(C367,Treatments!$A$2:$D$31,4,FALSE)</f>
        <v>5</v>
      </c>
      <c r="F367" s="12" t="str">
        <f>VLOOKUP(C367,Treatments!$A$2:$E$31,5,FALSE)</f>
        <v>MD</v>
      </c>
      <c r="G367" s="12"/>
      <c r="H367" s="12">
        <v>108</v>
      </c>
      <c r="I367" s="12">
        <v>108</v>
      </c>
      <c r="J367" s="12"/>
      <c r="K367" s="12"/>
      <c r="L367" s="12"/>
      <c r="M367" s="12"/>
      <c r="N367" s="12">
        <v>733.3</v>
      </c>
      <c r="O367" s="12">
        <v>478.3</v>
      </c>
      <c r="P367" s="12"/>
      <c r="Q367" s="12">
        <v>22.5</v>
      </c>
      <c r="R367" s="12"/>
      <c r="S367" s="12"/>
      <c r="T367" s="12"/>
      <c r="U367" s="12"/>
      <c r="V367" s="12"/>
      <c r="W367" s="12">
        <f>(13*20)+19</f>
        <v>279</v>
      </c>
      <c r="X367" s="12">
        <v>83.8</v>
      </c>
      <c r="Y367" s="12"/>
      <c r="Z367" s="12"/>
      <c r="AA367" s="12"/>
      <c r="AB367" s="12"/>
      <c r="AC367" s="12"/>
      <c r="AD367" s="12"/>
      <c r="AE367" s="12"/>
      <c r="AF367" s="12"/>
      <c r="AG367" s="12"/>
      <c r="AH367" s="12">
        <v>394.4</v>
      </c>
      <c r="AI367" s="12">
        <v>14.3</v>
      </c>
      <c r="AJ367" s="12">
        <v>72.5</v>
      </c>
      <c r="AK367" s="12">
        <v>115.8</v>
      </c>
      <c r="AL367" s="12"/>
      <c r="AM367" s="12">
        <f t="shared" si="31"/>
        <v>194.34965034965035</v>
      </c>
      <c r="AN367" s="12">
        <f t="shared" si="32"/>
        <v>330.96503496503493</v>
      </c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</row>
    <row r="368" spans="1:53" hidden="1" x14ac:dyDescent="0.25">
      <c r="A368" s="11">
        <v>44581</v>
      </c>
      <c r="B368" s="12" t="s">
        <v>24</v>
      </c>
      <c r="C368" s="12">
        <v>118</v>
      </c>
      <c r="D368" s="12">
        <v>3</v>
      </c>
      <c r="E368" s="12">
        <f>VLOOKUP(C368,Treatments!$A$2:$D$31,4,FALSE)</f>
        <v>4</v>
      </c>
      <c r="F368" s="12" t="str">
        <f>VLOOKUP(C368,Treatments!$A$2:$E$31,5,FALSE)</f>
        <v>21D</v>
      </c>
      <c r="H368" s="12">
        <v>115</v>
      </c>
      <c r="I368" s="12">
        <v>115</v>
      </c>
      <c r="J368" s="12"/>
      <c r="K368" s="12"/>
      <c r="L368" s="12"/>
      <c r="M368" s="12"/>
      <c r="N368" s="12">
        <v>684.1</v>
      </c>
      <c r="O368" s="12">
        <v>466.6</v>
      </c>
      <c r="P368" s="12"/>
      <c r="Q368" s="12">
        <v>19</v>
      </c>
      <c r="R368" s="12"/>
      <c r="S368" s="12"/>
      <c r="T368" s="12"/>
      <c r="U368" s="12"/>
      <c r="V368" s="12"/>
      <c r="W368" s="12">
        <f>(15*20)+7</f>
        <v>307</v>
      </c>
      <c r="X368" s="12">
        <v>93.4</v>
      </c>
      <c r="Y368" s="12"/>
      <c r="Z368" s="12"/>
      <c r="AA368" s="12"/>
      <c r="AB368" s="12"/>
      <c r="AC368" s="12"/>
      <c r="AD368" s="12"/>
      <c r="AE368" s="12"/>
      <c r="AF368" s="12"/>
      <c r="AG368" s="12"/>
      <c r="AH368" s="12">
        <v>372.1</v>
      </c>
      <c r="AI368" s="12">
        <v>14.7</v>
      </c>
      <c r="AJ368" s="12">
        <v>71.400000000000006</v>
      </c>
      <c r="AK368" s="12">
        <v>92.4</v>
      </c>
      <c r="AL368" s="12"/>
      <c r="AM368" s="12">
        <f t="shared" si="31"/>
        <v>150.85714285714286</v>
      </c>
      <c r="AN368" s="12">
        <f t="shared" si="32"/>
        <v>303.75510204081633</v>
      </c>
    </row>
    <row r="369" spans="1:78" hidden="1" x14ac:dyDescent="0.25">
      <c r="A369" s="11">
        <v>44581</v>
      </c>
      <c r="B369" s="12" t="s">
        <v>24</v>
      </c>
      <c r="C369" s="12">
        <v>119</v>
      </c>
      <c r="D369" s="12">
        <v>4</v>
      </c>
      <c r="E369" s="12">
        <f>VLOOKUP(C369,Treatments!$A$2:$D$31,4,FALSE)</f>
        <v>1</v>
      </c>
      <c r="F369" s="12" t="str">
        <f>VLOOKUP(C369,Treatments!$A$2:$E$31,5,FALSE)</f>
        <v>2D</v>
      </c>
      <c r="H369" s="12">
        <v>113</v>
      </c>
      <c r="I369" s="12">
        <v>113</v>
      </c>
      <c r="J369" s="12"/>
      <c r="K369" s="12"/>
      <c r="L369" s="12"/>
      <c r="M369" s="12"/>
      <c r="N369" s="12">
        <v>905.1</v>
      </c>
      <c r="O369" s="12">
        <v>648</v>
      </c>
      <c r="P369" s="12"/>
      <c r="Q369" s="12">
        <v>19.5</v>
      </c>
      <c r="R369" s="12"/>
      <c r="S369" s="12"/>
      <c r="T369" s="12"/>
      <c r="U369" s="12"/>
      <c r="V369" s="12"/>
      <c r="W369" s="12">
        <f>(18*20)+8</f>
        <v>368</v>
      </c>
      <c r="X369" s="12">
        <v>109.8</v>
      </c>
      <c r="Y369" s="12"/>
      <c r="Z369" s="12"/>
      <c r="AA369" s="12"/>
      <c r="AB369" s="12"/>
      <c r="AC369" s="12"/>
      <c r="AD369" s="12"/>
      <c r="AE369" s="12"/>
      <c r="AF369" s="12"/>
      <c r="AG369" s="12"/>
      <c r="AH369" s="12">
        <v>537.5</v>
      </c>
      <c r="AI369" s="12">
        <v>13.6</v>
      </c>
      <c r="AJ369" s="12">
        <v>72.900000000000006</v>
      </c>
      <c r="AK369" s="12">
        <v>94.75</v>
      </c>
      <c r="AL369" s="12"/>
      <c r="AM369" s="12">
        <f t="shared" si="31"/>
        <v>167.20588235294116</v>
      </c>
      <c r="AN369" s="12">
        <f t="shared" si="32"/>
        <v>474.26470588235293</v>
      </c>
    </row>
    <row r="370" spans="1:78" hidden="1" x14ac:dyDescent="0.25">
      <c r="A370" s="11">
        <v>44581</v>
      </c>
      <c r="B370" s="12" t="s">
        <v>24</v>
      </c>
      <c r="C370" s="12">
        <v>120</v>
      </c>
      <c r="D370" s="12">
        <v>4</v>
      </c>
      <c r="E370" s="12">
        <f>VLOOKUP(C370,Treatments!$A$2:$D$31,4,FALSE)</f>
        <v>2</v>
      </c>
      <c r="F370" s="12" t="str">
        <f>VLOOKUP(C370,Treatments!$A$2:$E$31,5,FALSE)</f>
        <v>7D</v>
      </c>
      <c r="H370" s="12">
        <v>129</v>
      </c>
      <c r="I370" s="12">
        <v>129</v>
      </c>
      <c r="J370" s="12"/>
      <c r="K370" s="12"/>
      <c r="L370" s="12"/>
      <c r="M370" s="12"/>
      <c r="N370" s="12">
        <v>1208.7</v>
      </c>
      <c r="O370" s="12">
        <v>839</v>
      </c>
      <c r="P370" s="12"/>
      <c r="Q370" s="12">
        <v>32.6</v>
      </c>
      <c r="R370" s="12"/>
      <c r="S370" s="12"/>
      <c r="T370" s="12"/>
      <c r="U370" s="12"/>
      <c r="V370" s="12"/>
      <c r="W370" s="12">
        <f>(24*20)</f>
        <v>480</v>
      </c>
      <c r="X370" s="12">
        <v>148.80000000000001</v>
      </c>
      <c r="Y370" s="12"/>
      <c r="Z370" s="12"/>
      <c r="AA370" s="12"/>
      <c r="AB370" s="12"/>
      <c r="AC370" s="12"/>
      <c r="AD370" s="12"/>
      <c r="AE370" s="12"/>
      <c r="AF370" s="12"/>
      <c r="AG370" s="12"/>
      <c r="AH370" s="12">
        <v>690.2</v>
      </c>
      <c r="AI370" s="12">
        <v>14.1</v>
      </c>
      <c r="AJ370" s="12">
        <v>71.3</v>
      </c>
      <c r="AK370" s="12">
        <v>110.64</v>
      </c>
      <c r="AL370" s="12"/>
      <c r="AM370" s="12">
        <f t="shared" si="31"/>
        <v>188.32340425531916</v>
      </c>
      <c r="AN370" s="12">
        <f t="shared" si="32"/>
        <v>587.404255319149</v>
      </c>
    </row>
    <row r="371" spans="1:78" hidden="1" x14ac:dyDescent="0.25">
      <c r="A371" s="11">
        <v>44581</v>
      </c>
      <c r="B371" s="12" t="s">
        <v>24</v>
      </c>
      <c r="C371" s="12">
        <v>121</v>
      </c>
      <c r="D371" s="12">
        <v>4</v>
      </c>
      <c r="E371" s="12">
        <f>VLOOKUP(C371,Treatments!$A$2:$D$31,4,FALSE)</f>
        <v>4</v>
      </c>
      <c r="F371" s="12" t="str">
        <f>VLOOKUP(C371,Treatments!$A$2:$E$31,5,FALSE)</f>
        <v>21D</v>
      </c>
      <c r="H371" s="12">
        <v>113</v>
      </c>
      <c r="I371" s="12">
        <v>113</v>
      </c>
      <c r="J371" s="12"/>
      <c r="K371" s="12"/>
      <c r="L371" s="12"/>
      <c r="M371" s="12"/>
      <c r="N371" s="12">
        <v>800.2</v>
      </c>
      <c r="O371" s="12">
        <v>540.79999999999995</v>
      </c>
      <c r="P371" s="12"/>
      <c r="Q371" s="12">
        <v>26.3</v>
      </c>
      <c r="R371" s="12"/>
      <c r="S371" s="12"/>
      <c r="T371" s="12"/>
      <c r="U371" s="12"/>
      <c r="V371" s="12"/>
      <c r="W371" s="12">
        <f>(16*20)+19</f>
        <v>339</v>
      </c>
      <c r="X371" s="12">
        <v>108.5</v>
      </c>
      <c r="Y371" s="12"/>
      <c r="Z371" s="12"/>
      <c r="AA371" s="12"/>
      <c r="AB371" s="12"/>
      <c r="AC371" s="12"/>
      <c r="AD371" s="12"/>
      <c r="AE371" s="12"/>
      <c r="AF371" s="12"/>
      <c r="AG371" s="12"/>
      <c r="AH371" s="12">
        <v>432.3</v>
      </c>
      <c r="AI371" s="12">
        <v>13.5</v>
      </c>
      <c r="AJ371" s="12">
        <v>72.2</v>
      </c>
      <c r="AK371" s="12">
        <v>103.6</v>
      </c>
      <c r="AL371" s="12"/>
      <c r="AM371" s="12">
        <f t="shared" si="31"/>
        <v>184.17777777777775</v>
      </c>
      <c r="AN371" s="12">
        <f t="shared" si="32"/>
        <v>384.26666666666665</v>
      </c>
    </row>
    <row r="372" spans="1:78" hidden="1" x14ac:dyDescent="0.25">
      <c r="A372" s="11">
        <v>44581</v>
      </c>
      <c r="B372" s="12" t="s">
        <v>24</v>
      </c>
      <c r="C372" s="12">
        <v>122</v>
      </c>
      <c r="D372" s="12">
        <v>4</v>
      </c>
      <c r="E372" s="12">
        <f>VLOOKUP(C372,Treatments!$A$2:$D$31,4,FALSE)</f>
        <v>3</v>
      </c>
      <c r="F372" s="12" t="str">
        <f>VLOOKUP(C372,Treatments!$A$2:$E$31,5,FALSE)</f>
        <v>14D</v>
      </c>
      <c r="H372" s="12">
        <v>105</v>
      </c>
      <c r="I372" s="12">
        <v>105</v>
      </c>
      <c r="J372" s="12"/>
      <c r="K372" s="12"/>
      <c r="L372" s="12"/>
      <c r="M372" s="12"/>
      <c r="N372" s="12">
        <v>803.5</v>
      </c>
      <c r="O372" s="12">
        <v>576.5</v>
      </c>
      <c r="P372" s="12"/>
      <c r="Q372" s="12">
        <v>21</v>
      </c>
      <c r="R372" s="12"/>
      <c r="S372" s="12"/>
      <c r="T372" s="12"/>
      <c r="U372" s="12"/>
      <c r="V372" s="12"/>
      <c r="W372" s="12">
        <f>(16*20)+12</f>
        <v>332</v>
      </c>
      <c r="X372" s="12">
        <v>112.5</v>
      </c>
      <c r="Y372" s="12"/>
      <c r="Z372" s="12"/>
      <c r="AA372" s="12"/>
      <c r="AB372" s="12"/>
      <c r="AC372" s="12"/>
      <c r="AD372" s="12"/>
      <c r="AE372" s="12"/>
      <c r="AF372" s="12"/>
      <c r="AG372" s="12"/>
      <c r="AH372" s="12">
        <v>462</v>
      </c>
      <c r="AI372" s="12">
        <v>12.5</v>
      </c>
      <c r="AJ372" s="12">
        <v>73.7</v>
      </c>
      <c r="AK372" s="12">
        <v>102.19</v>
      </c>
      <c r="AL372" s="12"/>
      <c r="AM372" s="12">
        <f t="shared" si="31"/>
        <v>196.20479999999998</v>
      </c>
      <c r="AN372" s="12">
        <f t="shared" si="32"/>
        <v>443.52</v>
      </c>
    </row>
    <row r="373" spans="1:78" x14ac:dyDescent="0.25">
      <c r="A373" s="11">
        <v>44581</v>
      </c>
      <c r="B373" s="12" t="s">
        <v>24</v>
      </c>
      <c r="C373" s="12">
        <v>123</v>
      </c>
      <c r="D373" s="12">
        <v>4</v>
      </c>
      <c r="E373" s="12">
        <f>VLOOKUP(C373,Treatments!$A$2:$D$31,4,FALSE)</f>
        <v>6</v>
      </c>
      <c r="F373" s="12" t="str">
        <f>VLOOKUP(C373,Treatments!$A$2:$E$31,5,FALSE)</f>
        <v>LD</v>
      </c>
      <c r="H373" s="12">
        <v>149</v>
      </c>
      <c r="I373" s="12">
        <v>149</v>
      </c>
      <c r="J373" s="12"/>
      <c r="K373" s="12"/>
      <c r="L373" s="12"/>
      <c r="M373" s="12"/>
      <c r="N373" s="12">
        <v>747.8</v>
      </c>
      <c r="O373" s="12">
        <v>470.9</v>
      </c>
      <c r="P373" s="12"/>
      <c r="Q373" s="12">
        <v>21</v>
      </c>
      <c r="R373" s="12"/>
      <c r="S373" s="12"/>
      <c r="T373" s="12"/>
      <c r="U373" s="12"/>
      <c r="V373" s="12"/>
      <c r="W373" s="12">
        <f>(16*20)+11</f>
        <v>331</v>
      </c>
      <c r="X373" s="12">
        <v>93.2</v>
      </c>
      <c r="Y373" s="12"/>
      <c r="Z373" s="12"/>
      <c r="AA373" s="12"/>
      <c r="AB373" s="12"/>
      <c r="AC373" s="12"/>
      <c r="AD373" s="12"/>
      <c r="AE373" s="12"/>
      <c r="AF373" s="12"/>
      <c r="AG373" s="12"/>
      <c r="AH373" s="12">
        <v>377.8</v>
      </c>
      <c r="AI373" s="12">
        <v>12</v>
      </c>
      <c r="AJ373" s="12">
        <v>73.3</v>
      </c>
      <c r="AK373" s="12">
        <v>96.55</v>
      </c>
      <c r="AL373" s="12"/>
      <c r="AM373" s="12">
        <f t="shared" si="31"/>
        <v>193.1</v>
      </c>
      <c r="AN373" s="12">
        <f t="shared" si="32"/>
        <v>377.8</v>
      </c>
    </row>
    <row r="374" spans="1:78" hidden="1" x14ac:dyDescent="0.25">
      <c r="A374" s="11">
        <v>44581</v>
      </c>
      <c r="B374" s="12" t="s">
        <v>24</v>
      </c>
      <c r="C374" s="12">
        <v>124</v>
      </c>
      <c r="D374" s="12">
        <v>4</v>
      </c>
      <c r="E374" s="12">
        <f>VLOOKUP(C374,Treatments!$A$2:$D$31,4,FALSE)</f>
        <v>5</v>
      </c>
      <c r="F374" s="12" t="str">
        <f>VLOOKUP(C374,Treatments!$A$2:$E$31,5,FALSE)</f>
        <v>MD</v>
      </c>
      <c r="H374" s="12">
        <v>114</v>
      </c>
      <c r="I374" s="12">
        <v>114</v>
      </c>
      <c r="J374" s="12"/>
      <c r="K374" s="12"/>
      <c r="L374" s="12"/>
      <c r="M374" s="12"/>
      <c r="N374" s="12">
        <v>715.3</v>
      </c>
      <c r="O374" s="12">
        <v>470.2</v>
      </c>
      <c r="P374" s="12"/>
      <c r="Q374" s="12">
        <v>24.2</v>
      </c>
      <c r="R374" s="12"/>
      <c r="S374" s="12"/>
      <c r="T374" s="12"/>
      <c r="U374" s="12"/>
      <c r="V374" s="12"/>
      <c r="W374" s="12">
        <f>(14*20)+10</f>
        <v>290</v>
      </c>
      <c r="X374" s="12">
        <v>92.6</v>
      </c>
      <c r="Y374" s="12"/>
      <c r="Z374" s="12"/>
      <c r="AA374" s="12"/>
      <c r="AB374" s="12"/>
      <c r="AC374" s="12"/>
      <c r="AD374" s="12"/>
      <c r="AE374" s="12"/>
      <c r="AF374" s="12"/>
      <c r="AG374" s="12"/>
      <c r="AH374" s="12">
        <v>377.1</v>
      </c>
      <c r="AI374" s="12">
        <v>13.1</v>
      </c>
      <c r="AJ374" s="12">
        <v>72.8</v>
      </c>
      <c r="AK374" s="12">
        <v>91.84</v>
      </c>
      <c r="AL374" s="12"/>
      <c r="AM374" s="12">
        <f t="shared" si="31"/>
        <v>168.25648854961833</v>
      </c>
      <c r="AN374" s="12">
        <f t="shared" si="32"/>
        <v>345.43511450381681</v>
      </c>
    </row>
    <row r="375" spans="1:78" hidden="1" x14ac:dyDescent="0.25">
      <c r="A375" s="33">
        <v>44581</v>
      </c>
      <c r="B375" s="31" t="s">
        <v>25</v>
      </c>
      <c r="C375" s="32">
        <v>1</v>
      </c>
      <c r="D375" s="31">
        <v>1</v>
      </c>
      <c r="E375" s="31">
        <v>2</v>
      </c>
      <c r="F375" s="32" t="s">
        <v>26</v>
      </c>
      <c r="G375" s="32">
        <v>1</v>
      </c>
      <c r="J375">
        <v>15</v>
      </c>
      <c r="M375">
        <f>J375</f>
        <v>15</v>
      </c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BB375" s="35">
        <v>12</v>
      </c>
      <c r="BC375">
        <v>13</v>
      </c>
      <c r="BD375">
        <v>14</v>
      </c>
      <c r="BH375">
        <f>COUNT(BB375:BG375)</f>
        <v>3</v>
      </c>
      <c r="BI375">
        <v>1</v>
      </c>
      <c r="BJ375">
        <v>2</v>
      </c>
      <c r="BK375">
        <v>1</v>
      </c>
      <c r="BL375"/>
      <c r="BM375"/>
      <c r="BO375" s="4">
        <f>SUM(BI375:BN375)</f>
        <v>4</v>
      </c>
      <c r="BP375">
        <v>6</v>
      </c>
      <c r="BQ375">
        <v>2</v>
      </c>
      <c r="BR375">
        <v>5</v>
      </c>
      <c r="BS375">
        <v>7</v>
      </c>
      <c r="BZ375">
        <f>SUM(BP375:BY375)</f>
        <v>20</v>
      </c>
    </row>
    <row r="376" spans="1:78" hidden="1" x14ac:dyDescent="0.25">
      <c r="A376" s="33">
        <v>44581</v>
      </c>
      <c r="B376" s="31" t="s">
        <v>25</v>
      </c>
      <c r="C376" s="32">
        <v>1</v>
      </c>
      <c r="D376" s="31">
        <v>1</v>
      </c>
      <c r="E376" s="31">
        <v>2</v>
      </c>
      <c r="F376" s="32" t="s">
        <v>26</v>
      </c>
      <c r="G376" s="32">
        <v>2</v>
      </c>
      <c r="J376">
        <v>12</v>
      </c>
      <c r="M376">
        <f t="shared" ref="M376:M434" si="33">J376</f>
        <v>12</v>
      </c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BB376" s="35">
        <v>11</v>
      </c>
      <c r="BH376">
        <f t="shared" ref="BH376:BH434" si="34">COUNT(BB376:BG376)</f>
        <v>1</v>
      </c>
      <c r="BI376">
        <v>2</v>
      </c>
      <c r="BJ376"/>
      <c r="BK376"/>
      <c r="BL376"/>
      <c r="BM376"/>
      <c r="BO376" s="4">
        <f t="shared" ref="BO376:BO434" si="35">SUM(BI376:BN376)</f>
        <v>2</v>
      </c>
      <c r="BP376">
        <v>6</v>
      </c>
      <c r="BQ376">
        <v>8</v>
      </c>
      <c r="BZ376">
        <f t="shared" ref="BZ376:BZ434" si="36">SUM(BP376:BY376)</f>
        <v>14</v>
      </c>
    </row>
    <row r="377" spans="1:78" hidden="1" x14ac:dyDescent="0.25">
      <c r="A377" s="33">
        <v>44581</v>
      </c>
      <c r="B377" s="31" t="s">
        <v>25</v>
      </c>
      <c r="C377" s="32">
        <v>1</v>
      </c>
      <c r="D377" s="31">
        <v>1</v>
      </c>
      <c r="E377" s="31">
        <v>2</v>
      </c>
      <c r="F377" s="32" t="s">
        <v>26</v>
      </c>
      <c r="G377" s="32">
        <v>3</v>
      </c>
      <c r="J377">
        <v>18</v>
      </c>
      <c r="M377">
        <f t="shared" si="33"/>
        <v>18</v>
      </c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BB377" s="35">
        <v>14</v>
      </c>
      <c r="BC377">
        <v>15</v>
      </c>
      <c r="BD377">
        <v>16</v>
      </c>
      <c r="BE377">
        <v>17</v>
      </c>
      <c r="BF377">
        <v>18</v>
      </c>
      <c r="BH377">
        <f t="shared" si="34"/>
        <v>5</v>
      </c>
      <c r="BI377">
        <v>2</v>
      </c>
      <c r="BJ377">
        <v>2</v>
      </c>
      <c r="BK377">
        <v>2</v>
      </c>
      <c r="BL377">
        <v>1</v>
      </c>
      <c r="BM377">
        <v>1</v>
      </c>
      <c r="BO377" s="4">
        <f t="shared" si="35"/>
        <v>8</v>
      </c>
      <c r="BP377">
        <v>2</v>
      </c>
      <c r="BQ377">
        <v>4</v>
      </c>
      <c r="BR377">
        <v>10</v>
      </c>
      <c r="BS377">
        <v>8</v>
      </c>
      <c r="BT377">
        <v>12</v>
      </c>
      <c r="BU377">
        <v>6</v>
      </c>
      <c r="BV377">
        <v>5</v>
      </c>
      <c r="BW377">
        <v>6</v>
      </c>
      <c r="BZ377">
        <f t="shared" si="36"/>
        <v>53</v>
      </c>
    </row>
    <row r="378" spans="1:78" hidden="1" x14ac:dyDescent="0.25">
      <c r="A378" s="33">
        <v>44581</v>
      </c>
      <c r="B378" s="31" t="s">
        <v>25</v>
      </c>
      <c r="C378" s="32">
        <v>1</v>
      </c>
      <c r="D378" s="31">
        <v>1</v>
      </c>
      <c r="E378" s="31">
        <v>2</v>
      </c>
      <c r="F378" s="32" t="s">
        <v>26</v>
      </c>
      <c r="G378" s="32">
        <v>4</v>
      </c>
      <c r="J378">
        <v>16</v>
      </c>
      <c r="M378">
        <f t="shared" si="33"/>
        <v>16</v>
      </c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BB378" s="35">
        <v>13</v>
      </c>
      <c r="BC378">
        <v>14</v>
      </c>
      <c r="BD378">
        <v>15</v>
      </c>
      <c r="BH378">
        <f t="shared" si="34"/>
        <v>3</v>
      </c>
      <c r="BI378">
        <v>2</v>
      </c>
      <c r="BJ378">
        <v>2</v>
      </c>
      <c r="BK378">
        <v>1</v>
      </c>
      <c r="BL378"/>
      <c r="BM378"/>
      <c r="BO378" s="4">
        <f t="shared" si="35"/>
        <v>5</v>
      </c>
      <c r="BP378">
        <v>4</v>
      </c>
      <c r="BQ378">
        <v>6</v>
      </c>
      <c r="BR378">
        <v>7</v>
      </c>
      <c r="BS378">
        <v>8</v>
      </c>
      <c r="BT378">
        <v>7</v>
      </c>
      <c r="BZ378">
        <f t="shared" si="36"/>
        <v>32</v>
      </c>
    </row>
    <row r="379" spans="1:78" hidden="1" x14ac:dyDescent="0.25">
      <c r="A379" s="33">
        <v>44581</v>
      </c>
      <c r="B379" s="31" t="s">
        <v>25</v>
      </c>
      <c r="C379" s="32">
        <v>1</v>
      </c>
      <c r="D379" s="31">
        <v>1</v>
      </c>
      <c r="E379" s="31">
        <v>2</v>
      </c>
      <c r="F379" s="32" t="s">
        <v>26</v>
      </c>
      <c r="G379" s="32">
        <v>5</v>
      </c>
      <c r="J379">
        <v>16</v>
      </c>
      <c r="M379">
        <f t="shared" si="33"/>
        <v>16</v>
      </c>
      <c r="BB379" s="35">
        <v>12</v>
      </c>
      <c r="BC379">
        <v>13</v>
      </c>
      <c r="BD379">
        <v>14</v>
      </c>
      <c r="BE379">
        <v>16</v>
      </c>
      <c r="BH379">
        <f t="shared" si="34"/>
        <v>4</v>
      </c>
      <c r="BI379">
        <v>1</v>
      </c>
      <c r="BJ379">
        <v>1</v>
      </c>
      <c r="BK379">
        <v>1</v>
      </c>
      <c r="BL379">
        <v>1</v>
      </c>
      <c r="BM379"/>
      <c r="BO379" s="4">
        <f t="shared" si="35"/>
        <v>4</v>
      </c>
      <c r="BP379">
        <v>4</v>
      </c>
      <c r="BQ379">
        <v>9</v>
      </c>
      <c r="BR379">
        <v>3</v>
      </c>
      <c r="BS379">
        <v>4</v>
      </c>
      <c r="BZ379">
        <f t="shared" si="36"/>
        <v>20</v>
      </c>
    </row>
    <row r="380" spans="1:78" hidden="1" x14ac:dyDescent="0.25">
      <c r="A380" s="33">
        <v>44581</v>
      </c>
      <c r="B380" s="31" t="s">
        <v>25</v>
      </c>
      <c r="C380" s="32">
        <v>1</v>
      </c>
      <c r="D380" s="31">
        <v>1</v>
      </c>
      <c r="E380" s="31">
        <v>2</v>
      </c>
      <c r="F380" s="32" t="s">
        <v>26</v>
      </c>
      <c r="G380" s="32">
        <v>6</v>
      </c>
      <c r="J380">
        <v>16</v>
      </c>
      <c r="M380">
        <f t="shared" si="33"/>
        <v>16</v>
      </c>
      <c r="BB380" s="35">
        <v>13</v>
      </c>
      <c r="BC380">
        <v>14</v>
      </c>
      <c r="BD380">
        <v>15</v>
      </c>
      <c r="BH380">
        <f t="shared" si="34"/>
        <v>3</v>
      </c>
      <c r="BI380">
        <v>1</v>
      </c>
      <c r="BJ380">
        <v>2</v>
      </c>
      <c r="BK380">
        <v>2</v>
      </c>
      <c r="BL380"/>
      <c r="BM380"/>
      <c r="BO380" s="4">
        <f t="shared" si="35"/>
        <v>5</v>
      </c>
      <c r="BP380">
        <v>7</v>
      </c>
      <c r="BQ380">
        <v>6</v>
      </c>
      <c r="BR380">
        <v>7</v>
      </c>
      <c r="BS380">
        <v>6</v>
      </c>
      <c r="BT380">
        <v>6</v>
      </c>
      <c r="BZ380">
        <f t="shared" si="36"/>
        <v>32</v>
      </c>
    </row>
    <row r="381" spans="1:78" hidden="1" x14ac:dyDescent="0.25">
      <c r="A381" s="33">
        <v>44581</v>
      </c>
      <c r="B381" s="31" t="s">
        <v>25</v>
      </c>
      <c r="C381" s="32">
        <v>1</v>
      </c>
      <c r="D381" s="31">
        <v>1</v>
      </c>
      <c r="E381" s="31">
        <v>2</v>
      </c>
      <c r="F381" s="32" t="s">
        <v>26</v>
      </c>
      <c r="G381" s="32">
        <v>7</v>
      </c>
      <c r="J381">
        <v>17</v>
      </c>
      <c r="M381">
        <f t="shared" si="33"/>
        <v>17</v>
      </c>
      <c r="BB381" s="35">
        <v>13</v>
      </c>
      <c r="BC381">
        <v>14</v>
      </c>
      <c r="BD381">
        <v>15</v>
      </c>
      <c r="BE381">
        <v>16</v>
      </c>
      <c r="BH381">
        <f t="shared" si="34"/>
        <v>4</v>
      </c>
      <c r="BI381">
        <v>2</v>
      </c>
      <c r="BJ381">
        <v>2</v>
      </c>
      <c r="BK381">
        <v>2</v>
      </c>
      <c r="BL381">
        <v>1</v>
      </c>
      <c r="BM381"/>
      <c r="BO381" s="4">
        <f t="shared" si="35"/>
        <v>7</v>
      </c>
      <c r="BP381">
        <v>10</v>
      </c>
      <c r="BQ381">
        <v>9</v>
      </c>
      <c r="BR381">
        <v>9</v>
      </c>
      <c r="BS381">
        <v>10</v>
      </c>
      <c r="BT381">
        <v>10</v>
      </c>
      <c r="BU381">
        <v>6</v>
      </c>
      <c r="BV381">
        <v>8</v>
      </c>
      <c r="BZ381">
        <f t="shared" si="36"/>
        <v>62</v>
      </c>
    </row>
    <row r="382" spans="1:78" hidden="1" x14ac:dyDescent="0.25">
      <c r="A382" s="33">
        <v>44581</v>
      </c>
      <c r="B382" s="31" t="s">
        <v>25</v>
      </c>
      <c r="C382" s="32">
        <v>1</v>
      </c>
      <c r="D382" s="31">
        <v>1</v>
      </c>
      <c r="E382" s="31">
        <v>2</v>
      </c>
      <c r="F382" s="32" t="s">
        <v>26</v>
      </c>
      <c r="G382" s="32">
        <v>8</v>
      </c>
      <c r="J382">
        <v>14</v>
      </c>
      <c r="M382">
        <f t="shared" si="33"/>
        <v>14</v>
      </c>
      <c r="BB382" s="35">
        <v>11</v>
      </c>
      <c r="BC382">
        <v>12</v>
      </c>
      <c r="BD382">
        <v>13</v>
      </c>
      <c r="BH382">
        <f t="shared" si="34"/>
        <v>3</v>
      </c>
      <c r="BI382">
        <v>2</v>
      </c>
      <c r="BJ382">
        <v>2</v>
      </c>
      <c r="BK382">
        <v>1</v>
      </c>
      <c r="BL382"/>
      <c r="BM382"/>
      <c r="BO382" s="4">
        <f t="shared" si="35"/>
        <v>5</v>
      </c>
      <c r="BP382">
        <v>2</v>
      </c>
      <c r="BQ382">
        <v>8</v>
      </c>
      <c r="BR382">
        <v>7</v>
      </c>
      <c r="BS382">
        <v>5</v>
      </c>
      <c r="BT382">
        <v>5</v>
      </c>
      <c r="BZ382">
        <f t="shared" si="36"/>
        <v>27</v>
      </c>
    </row>
    <row r="383" spans="1:78" hidden="1" x14ac:dyDescent="0.25">
      <c r="A383" s="33">
        <v>44581</v>
      </c>
      <c r="B383" s="31" t="s">
        <v>25</v>
      </c>
      <c r="C383" s="32">
        <v>1</v>
      </c>
      <c r="D383" s="31">
        <v>1</v>
      </c>
      <c r="E383" s="31">
        <v>2</v>
      </c>
      <c r="F383" s="32" t="s">
        <v>26</v>
      </c>
      <c r="G383" s="32">
        <v>9</v>
      </c>
      <c r="J383">
        <v>14</v>
      </c>
      <c r="M383">
        <f t="shared" si="33"/>
        <v>14</v>
      </c>
      <c r="BB383" s="35">
        <v>13</v>
      </c>
      <c r="BC383">
        <v>14</v>
      </c>
      <c r="BH383">
        <f t="shared" si="34"/>
        <v>2</v>
      </c>
      <c r="BI383">
        <v>1</v>
      </c>
      <c r="BJ383">
        <v>1</v>
      </c>
      <c r="BK383"/>
      <c r="BL383"/>
      <c r="BM383"/>
      <c r="BO383" s="4">
        <f t="shared" si="35"/>
        <v>2</v>
      </c>
      <c r="BP383">
        <v>10</v>
      </c>
      <c r="BQ383">
        <v>10</v>
      </c>
      <c r="BZ383">
        <f t="shared" si="36"/>
        <v>20</v>
      </c>
    </row>
    <row r="384" spans="1:78" hidden="1" x14ac:dyDescent="0.25">
      <c r="A384" s="33">
        <v>44581</v>
      </c>
      <c r="B384" s="31" t="s">
        <v>25</v>
      </c>
      <c r="C384" s="32">
        <v>1</v>
      </c>
      <c r="D384" s="31">
        <v>1</v>
      </c>
      <c r="E384" s="31">
        <v>2</v>
      </c>
      <c r="F384" s="32" t="s">
        <v>26</v>
      </c>
      <c r="G384" s="32">
        <v>10</v>
      </c>
      <c r="J384">
        <v>19</v>
      </c>
      <c r="M384">
        <f t="shared" si="33"/>
        <v>19</v>
      </c>
      <c r="BB384" s="35">
        <v>15</v>
      </c>
      <c r="BC384">
        <v>16</v>
      </c>
      <c r="BD384">
        <v>17</v>
      </c>
      <c r="BE384">
        <v>18</v>
      </c>
      <c r="BH384">
        <f t="shared" si="34"/>
        <v>4</v>
      </c>
      <c r="BI384">
        <v>1</v>
      </c>
      <c r="BJ384">
        <v>2</v>
      </c>
      <c r="BK384">
        <v>2</v>
      </c>
      <c r="BL384">
        <v>1</v>
      </c>
      <c r="BM384"/>
      <c r="BO384" s="4">
        <f t="shared" si="35"/>
        <v>6</v>
      </c>
      <c r="BP384">
        <v>8</v>
      </c>
      <c r="BQ384">
        <v>7</v>
      </c>
      <c r="BR384">
        <v>8</v>
      </c>
      <c r="BS384">
        <v>9</v>
      </c>
      <c r="BT384">
        <v>8</v>
      </c>
      <c r="BU384">
        <v>5</v>
      </c>
      <c r="BZ384">
        <f t="shared" si="36"/>
        <v>45</v>
      </c>
    </row>
    <row r="385" spans="1:78" hidden="1" x14ac:dyDescent="0.25">
      <c r="A385" s="33">
        <v>44581</v>
      </c>
      <c r="B385" s="31" t="s">
        <v>25</v>
      </c>
      <c r="C385" s="32">
        <v>2</v>
      </c>
      <c r="D385" s="31">
        <v>1</v>
      </c>
      <c r="E385" s="31">
        <v>5</v>
      </c>
      <c r="F385" s="32" t="s">
        <v>27</v>
      </c>
      <c r="G385" s="32">
        <v>1</v>
      </c>
      <c r="J385">
        <v>13</v>
      </c>
      <c r="M385">
        <f t="shared" si="33"/>
        <v>13</v>
      </c>
      <c r="BB385" s="35">
        <v>11</v>
      </c>
      <c r="BC385">
        <v>12</v>
      </c>
      <c r="BH385">
        <f t="shared" si="34"/>
        <v>2</v>
      </c>
      <c r="BI385">
        <v>2</v>
      </c>
      <c r="BJ385">
        <v>2</v>
      </c>
      <c r="BK385"/>
      <c r="BL385"/>
      <c r="BM385"/>
      <c r="BO385" s="4">
        <f t="shared" si="35"/>
        <v>4</v>
      </c>
      <c r="BP385">
        <v>0</v>
      </c>
      <c r="BQ385">
        <v>0</v>
      </c>
      <c r="BR385">
        <v>6</v>
      </c>
      <c r="BS385">
        <v>3</v>
      </c>
      <c r="BZ385">
        <f t="shared" si="36"/>
        <v>9</v>
      </c>
    </row>
    <row r="386" spans="1:78" hidden="1" x14ac:dyDescent="0.25">
      <c r="A386" s="33">
        <v>44581</v>
      </c>
      <c r="B386" s="31" t="s">
        <v>25</v>
      </c>
      <c r="C386" s="32">
        <v>2</v>
      </c>
      <c r="D386" s="31">
        <v>1</v>
      </c>
      <c r="E386" s="31">
        <v>5</v>
      </c>
      <c r="F386" s="32" t="s">
        <v>27</v>
      </c>
      <c r="G386" s="32">
        <v>2</v>
      </c>
      <c r="J386">
        <v>15</v>
      </c>
      <c r="M386">
        <f t="shared" si="33"/>
        <v>15</v>
      </c>
      <c r="BB386" s="35">
        <v>12</v>
      </c>
      <c r="BC386">
        <v>13</v>
      </c>
      <c r="BH386">
        <f t="shared" si="34"/>
        <v>2</v>
      </c>
      <c r="BI386">
        <v>2</v>
      </c>
      <c r="BJ386">
        <v>2</v>
      </c>
      <c r="BK386"/>
      <c r="BL386"/>
      <c r="BM386"/>
      <c r="BO386" s="4">
        <f t="shared" si="35"/>
        <v>4</v>
      </c>
      <c r="BP386">
        <v>0</v>
      </c>
      <c r="BQ386">
        <v>8</v>
      </c>
      <c r="BR386">
        <v>4</v>
      </c>
      <c r="BS386">
        <v>9</v>
      </c>
      <c r="BZ386">
        <f t="shared" si="36"/>
        <v>21</v>
      </c>
    </row>
    <row r="387" spans="1:78" hidden="1" x14ac:dyDescent="0.25">
      <c r="A387" s="33">
        <v>44581</v>
      </c>
      <c r="B387" s="31" t="s">
        <v>25</v>
      </c>
      <c r="C387" s="32">
        <v>2</v>
      </c>
      <c r="D387" s="31">
        <v>1</v>
      </c>
      <c r="E387" s="31">
        <v>5</v>
      </c>
      <c r="F387" s="32" t="s">
        <v>27</v>
      </c>
      <c r="G387" s="32">
        <v>3</v>
      </c>
      <c r="J387">
        <v>14</v>
      </c>
      <c r="M387">
        <f t="shared" si="33"/>
        <v>14</v>
      </c>
      <c r="BB387" s="35">
        <v>11</v>
      </c>
      <c r="BC387">
        <v>12</v>
      </c>
      <c r="BH387">
        <f t="shared" si="34"/>
        <v>2</v>
      </c>
      <c r="BI387">
        <v>2</v>
      </c>
      <c r="BJ387">
        <v>2</v>
      </c>
      <c r="BK387"/>
      <c r="BL387"/>
      <c r="BM387"/>
      <c r="BO387" s="4">
        <f t="shared" si="35"/>
        <v>4</v>
      </c>
      <c r="BP387">
        <v>4</v>
      </c>
      <c r="BQ387">
        <v>8</v>
      </c>
      <c r="BR387">
        <v>8</v>
      </c>
      <c r="BS387">
        <v>6</v>
      </c>
      <c r="BZ387">
        <f t="shared" si="36"/>
        <v>26</v>
      </c>
    </row>
    <row r="388" spans="1:78" hidden="1" x14ac:dyDescent="0.25">
      <c r="A388" s="33">
        <v>44581</v>
      </c>
      <c r="B388" s="31" t="s">
        <v>25</v>
      </c>
      <c r="C388" s="32">
        <v>2</v>
      </c>
      <c r="D388" s="31">
        <v>1</v>
      </c>
      <c r="E388" s="31">
        <v>5</v>
      </c>
      <c r="F388" s="32" t="s">
        <v>27</v>
      </c>
      <c r="G388" s="32">
        <v>4</v>
      </c>
      <c r="J388">
        <v>13</v>
      </c>
      <c r="M388">
        <f t="shared" si="33"/>
        <v>13</v>
      </c>
      <c r="BB388" s="35">
        <v>11</v>
      </c>
      <c r="BC388">
        <v>12</v>
      </c>
      <c r="BH388">
        <f t="shared" si="34"/>
        <v>2</v>
      </c>
      <c r="BI388">
        <v>1</v>
      </c>
      <c r="BJ388">
        <v>1</v>
      </c>
      <c r="BK388"/>
      <c r="BL388"/>
      <c r="BM388"/>
      <c r="BO388" s="4">
        <f t="shared" si="35"/>
        <v>2</v>
      </c>
      <c r="BP388">
        <v>4</v>
      </c>
      <c r="BQ388">
        <v>6</v>
      </c>
      <c r="BZ388">
        <f t="shared" si="36"/>
        <v>10</v>
      </c>
    </row>
    <row r="389" spans="1:78" hidden="1" x14ac:dyDescent="0.25">
      <c r="A389" s="33">
        <v>44581</v>
      </c>
      <c r="B389" s="31" t="s">
        <v>25</v>
      </c>
      <c r="C389" s="32">
        <v>2</v>
      </c>
      <c r="D389" s="31">
        <v>1</v>
      </c>
      <c r="E389" s="31">
        <v>5</v>
      </c>
      <c r="F389" s="32" t="s">
        <v>27</v>
      </c>
      <c r="G389" s="32">
        <v>5</v>
      </c>
      <c r="J389">
        <v>16</v>
      </c>
      <c r="M389">
        <f t="shared" si="33"/>
        <v>16</v>
      </c>
      <c r="BB389" s="35">
        <v>13</v>
      </c>
      <c r="BC389">
        <v>14</v>
      </c>
      <c r="BD389">
        <v>15</v>
      </c>
      <c r="BE389">
        <v>16</v>
      </c>
      <c r="BH389">
        <f t="shared" si="34"/>
        <v>4</v>
      </c>
      <c r="BI389">
        <v>2</v>
      </c>
      <c r="BJ389">
        <v>2</v>
      </c>
      <c r="BK389">
        <v>1</v>
      </c>
      <c r="BL389">
        <v>1</v>
      </c>
      <c r="BM389"/>
      <c r="BO389" s="4">
        <f t="shared" si="35"/>
        <v>6</v>
      </c>
      <c r="BP389">
        <v>3</v>
      </c>
      <c r="BQ389">
        <v>8</v>
      </c>
      <c r="BR389">
        <v>5</v>
      </c>
      <c r="BS389">
        <v>8</v>
      </c>
      <c r="BT389">
        <v>9</v>
      </c>
      <c r="BU389">
        <v>8</v>
      </c>
      <c r="BZ389">
        <f t="shared" si="36"/>
        <v>41</v>
      </c>
    </row>
    <row r="390" spans="1:78" hidden="1" x14ac:dyDescent="0.25">
      <c r="A390" s="33">
        <v>44581</v>
      </c>
      <c r="B390" s="31" t="s">
        <v>25</v>
      </c>
      <c r="C390" s="32">
        <v>2</v>
      </c>
      <c r="D390" s="31">
        <v>1</v>
      </c>
      <c r="E390" s="31">
        <v>5</v>
      </c>
      <c r="F390" s="32" t="s">
        <v>27</v>
      </c>
      <c r="G390" s="32">
        <v>6</v>
      </c>
      <c r="J390">
        <v>18</v>
      </c>
      <c r="M390">
        <f t="shared" si="33"/>
        <v>18</v>
      </c>
      <c r="BB390" s="35">
        <v>14</v>
      </c>
      <c r="BC390">
        <v>15</v>
      </c>
      <c r="BD390">
        <v>16</v>
      </c>
      <c r="BH390">
        <f t="shared" si="34"/>
        <v>3</v>
      </c>
      <c r="BI390">
        <v>1</v>
      </c>
      <c r="BJ390">
        <v>2</v>
      </c>
      <c r="BK390">
        <v>2</v>
      </c>
      <c r="BL390"/>
      <c r="BM390"/>
      <c r="BO390" s="4">
        <f t="shared" si="35"/>
        <v>5</v>
      </c>
      <c r="BP390">
        <v>7</v>
      </c>
      <c r="BQ390">
        <v>6</v>
      </c>
      <c r="BR390">
        <v>8</v>
      </c>
      <c r="BS390">
        <v>7</v>
      </c>
      <c r="BT390">
        <v>8</v>
      </c>
      <c r="BZ390">
        <f t="shared" si="36"/>
        <v>36</v>
      </c>
    </row>
    <row r="391" spans="1:78" hidden="1" x14ac:dyDescent="0.25">
      <c r="A391" s="33">
        <v>44581</v>
      </c>
      <c r="B391" s="31" t="s">
        <v>25</v>
      </c>
      <c r="C391" s="32">
        <v>2</v>
      </c>
      <c r="D391" s="31">
        <v>1</v>
      </c>
      <c r="E391" s="31">
        <v>5</v>
      </c>
      <c r="F391" s="32" t="s">
        <v>27</v>
      </c>
      <c r="G391" s="32">
        <v>7</v>
      </c>
      <c r="J391">
        <v>14</v>
      </c>
      <c r="M391">
        <f t="shared" si="33"/>
        <v>14</v>
      </c>
      <c r="BB391" s="35">
        <v>13</v>
      </c>
      <c r="BC391">
        <v>14</v>
      </c>
      <c r="BH391">
        <f t="shared" si="34"/>
        <v>2</v>
      </c>
      <c r="BI391">
        <v>1</v>
      </c>
      <c r="BJ391">
        <v>1</v>
      </c>
      <c r="BK391"/>
      <c r="BL391"/>
      <c r="BM391"/>
      <c r="BO391" s="4">
        <f t="shared" si="35"/>
        <v>2</v>
      </c>
      <c r="BP391">
        <v>6</v>
      </c>
      <c r="BQ391">
        <v>9</v>
      </c>
      <c r="BZ391">
        <f t="shared" si="36"/>
        <v>15</v>
      </c>
    </row>
    <row r="392" spans="1:78" hidden="1" x14ac:dyDescent="0.25">
      <c r="A392" s="33">
        <v>44581</v>
      </c>
      <c r="B392" s="31" t="s">
        <v>25</v>
      </c>
      <c r="C392" s="32">
        <v>2</v>
      </c>
      <c r="D392" s="31">
        <v>1</v>
      </c>
      <c r="E392" s="31">
        <v>5</v>
      </c>
      <c r="F392" s="32" t="s">
        <v>27</v>
      </c>
      <c r="G392" s="32">
        <v>8</v>
      </c>
      <c r="J392">
        <v>17</v>
      </c>
      <c r="M392">
        <f t="shared" si="33"/>
        <v>17</v>
      </c>
      <c r="BB392" s="35">
        <v>13</v>
      </c>
      <c r="BC392">
        <v>14</v>
      </c>
      <c r="BD392">
        <v>15</v>
      </c>
      <c r="BE392">
        <v>16</v>
      </c>
      <c r="BH392">
        <f t="shared" si="34"/>
        <v>4</v>
      </c>
      <c r="BI392">
        <v>1</v>
      </c>
      <c r="BJ392">
        <v>2</v>
      </c>
      <c r="BK392">
        <v>1</v>
      </c>
      <c r="BL392">
        <v>1</v>
      </c>
      <c r="BM392"/>
      <c r="BO392" s="4">
        <f t="shared" si="35"/>
        <v>5</v>
      </c>
      <c r="BP392">
        <v>7</v>
      </c>
      <c r="BQ392">
        <v>8</v>
      </c>
      <c r="BR392">
        <v>7</v>
      </c>
      <c r="BS392">
        <v>8</v>
      </c>
      <c r="BT392">
        <v>4</v>
      </c>
      <c r="BZ392">
        <f t="shared" si="36"/>
        <v>34</v>
      </c>
    </row>
    <row r="393" spans="1:78" hidden="1" x14ac:dyDescent="0.25">
      <c r="A393" s="33">
        <v>44581</v>
      </c>
      <c r="B393" s="31" t="s">
        <v>25</v>
      </c>
      <c r="C393" s="32">
        <v>2</v>
      </c>
      <c r="D393" s="31">
        <v>1</v>
      </c>
      <c r="E393" s="31">
        <v>5</v>
      </c>
      <c r="F393" s="32" t="s">
        <v>27</v>
      </c>
      <c r="G393" s="32">
        <v>9</v>
      </c>
      <c r="J393">
        <v>15</v>
      </c>
      <c r="M393">
        <f t="shared" si="33"/>
        <v>15</v>
      </c>
      <c r="BB393" s="35">
        <v>13</v>
      </c>
      <c r="BC393">
        <v>14</v>
      </c>
      <c r="BH393">
        <f t="shared" si="34"/>
        <v>2</v>
      </c>
      <c r="BI393">
        <v>2</v>
      </c>
      <c r="BJ393">
        <v>2</v>
      </c>
      <c r="BK393"/>
      <c r="BL393"/>
      <c r="BM393"/>
      <c r="BO393" s="4">
        <f t="shared" si="35"/>
        <v>4</v>
      </c>
      <c r="BP393">
        <v>7</v>
      </c>
      <c r="BQ393">
        <v>8</v>
      </c>
      <c r="BR393">
        <v>8</v>
      </c>
      <c r="BS393">
        <v>5</v>
      </c>
      <c r="BZ393">
        <f t="shared" si="36"/>
        <v>28</v>
      </c>
    </row>
    <row r="394" spans="1:78" hidden="1" x14ac:dyDescent="0.25">
      <c r="A394" s="33">
        <v>44581</v>
      </c>
      <c r="B394" s="31" t="s">
        <v>25</v>
      </c>
      <c r="C394" s="32">
        <v>2</v>
      </c>
      <c r="D394" s="31">
        <v>1</v>
      </c>
      <c r="E394" s="31">
        <v>5</v>
      </c>
      <c r="F394" s="32" t="s">
        <v>27</v>
      </c>
      <c r="G394" s="32">
        <v>10</v>
      </c>
      <c r="J394">
        <v>15</v>
      </c>
      <c r="M394">
        <f t="shared" si="33"/>
        <v>15</v>
      </c>
      <c r="BB394" s="35">
        <v>13</v>
      </c>
      <c r="BC394">
        <v>14</v>
      </c>
      <c r="BD394">
        <v>15</v>
      </c>
      <c r="BH394">
        <f t="shared" si="34"/>
        <v>3</v>
      </c>
      <c r="BI394">
        <v>2</v>
      </c>
      <c r="BJ394">
        <v>2</v>
      </c>
      <c r="BK394">
        <v>1</v>
      </c>
      <c r="BL394"/>
      <c r="BM394"/>
      <c r="BO394" s="4">
        <f t="shared" si="35"/>
        <v>5</v>
      </c>
      <c r="BP394">
        <v>0</v>
      </c>
      <c r="BQ394">
        <v>5</v>
      </c>
      <c r="BR394">
        <v>6</v>
      </c>
      <c r="BS394">
        <v>7</v>
      </c>
      <c r="BT394">
        <v>6</v>
      </c>
      <c r="BZ394">
        <f t="shared" si="36"/>
        <v>24</v>
      </c>
    </row>
    <row r="395" spans="1:78" hidden="1" x14ac:dyDescent="0.25">
      <c r="A395" s="33">
        <v>44581</v>
      </c>
      <c r="B395" s="31" t="s">
        <v>25</v>
      </c>
      <c r="C395" s="32">
        <v>3</v>
      </c>
      <c r="D395" s="31">
        <v>2</v>
      </c>
      <c r="E395" s="31">
        <v>2</v>
      </c>
      <c r="F395" s="32" t="s">
        <v>26</v>
      </c>
      <c r="G395" s="32">
        <v>1</v>
      </c>
      <c r="J395">
        <v>13</v>
      </c>
      <c r="M395">
        <f t="shared" si="33"/>
        <v>13</v>
      </c>
      <c r="BB395" s="35">
        <v>12</v>
      </c>
      <c r="BC395">
        <v>13</v>
      </c>
      <c r="BH395">
        <f t="shared" si="34"/>
        <v>2</v>
      </c>
      <c r="BI395">
        <v>2</v>
      </c>
      <c r="BJ395">
        <v>1</v>
      </c>
      <c r="BK395"/>
      <c r="BL395"/>
      <c r="BM395"/>
      <c r="BO395" s="4">
        <f t="shared" si="35"/>
        <v>3</v>
      </c>
      <c r="BP395">
        <v>5</v>
      </c>
      <c r="BQ395">
        <v>6</v>
      </c>
      <c r="BR395">
        <v>8</v>
      </c>
      <c r="BZ395">
        <f t="shared" si="36"/>
        <v>19</v>
      </c>
    </row>
    <row r="396" spans="1:78" hidden="1" x14ac:dyDescent="0.25">
      <c r="A396" s="33">
        <v>44581</v>
      </c>
      <c r="B396" s="31" t="s">
        <v>25</v>
      </c>
      <c r="C396" s="32">
        <v>3</v>
      </c>
      <c r="D396" s="31">
        <v>2</v>
      </c>
      <c r="E396" s="31">
        <v>2</v>
      </c>
      <c r="F396" s="32" t="s">
        <v>26</v>
      </c>
      <c r="G396" s="32">
        <v>2</v>
      </c>
      <c r="J396">
        <v>15</v>
      </c>
      <c r="M396">
        <f t="shared" si="33"/>
        <v>15</v>
      </c>
      <c r="BB396" s="35">
        <v>13</v>
      </c>
      <c r="BC396">
        <v>14</v>
      </c>
      <c r="BH396">
        <f t="shared" si="34"/>
        <v>2</v>
      </c>
      <c r="BI396">
        <v>1</v>
      </c>
      <c r="BJ396">
        <v>1</v>
      </c>
      <c r="BK396"/>
      <c r="BL396"/>
      <c r="BM396"/>
      <c r="BO396" s="4">
        <f t="shared" si="35"/>
        <v>2</v>
      </c>
      <c r="BP396">
        <v>4</v>
      </c>
      <c r="BQ396">
        <v>4</v>
      </c>
      <c r="BZ396">
        <f t="shared" si="36"/>
        <v>8</v>
      </c>
    </row>
    <row r="397" spans="1:78" hidden="1" x14ac:dyDescent="0.25">
      <c r="A397" s="33">
        <v>44581</v>
      </c>
      <c r="B397" s="31" t="s">
        <v>25</v>
      </c>
      <c r="C397" s="32">
        <v>3</v>
      </c>
      <c r="D397" s="31">
        <v>2</v>
      </c>
      <c r="E397" s="31">
        <v>2</v>
      </c>
      <c r="F397" s="32" t="s">
        <v>26</v>
      </c>
      <c r="G397" s="32">
        <v>3</v>
      </c>
      <c r="J397">
        <v>14</v>
      </c>
      <c r="M397">
        <f t="shared" si="33"/>
        <v>14</v>
      </c>
      <c r="BB397" s="35">
        <v>13</v>
      </c>
      <c r="BC397">
        <v>14</v>
      </c>
      <c r="BH397">
        <f t="shared" si="34"/>
        <v>2</v>
      </c>
      <c r="BI397">
        <v>2</v>
      </c>
      <c r="BJ397">
        <v>1</v>
      </c>
      <c r="BK397"/>
      <c r="BL397"/>
      <c r="BM397"/>
      <c r="BO397" s="4">
        <f t="shared" si="35"/>
        <v>3</v>
      </c>
      <c r="BP397">
        <v>2</v>
      </c>
      <c r="BQ397">
        <v>5</v>
      </c>
      <c r="BR397">
        <v>7</v>
      </c>
      <c r="BZ397">
        <f t="shared" si="36"/>
        <v>14</v>
      </c>
    </row>
    <row r="398" spans="1:78" hidden="1" x14ac:dyDescent="0.25">
      <c r="A398" s="33">
        <v>44581</v>
      </c>
      <c r="B398" s="31" t="s">
        <v>25</v>
      </c>
      <c r="C398" s="32">
        <v>3</v>
      </c>
      <c r="D398" s="31">
        <v>2</v>
      </c>
      <c r="E398" s="31">
        <v>2</v>
      </c>
      <c r="F398" s="32" t="s">
        <v>26</v>
      </c>
      <c r="G398" s="32">
        <v>4</v>
      </c>
      <c r="J398">
        <v>16</v>
      </c>
      <c r="M398">
        <f t="shared" si="33"/>
        <v>16</v>
      </c>
      <c r="BB398" s="35">
        <v>13</v>
      </c>
      <c r="BC398">
        <v>14</v>
      </c>
      <c r="BD398">
        <v>15</v>
      </c>
      <c r="BH398">
        <f t="shared" si="34"/>
        <v>3</v>
      </c>
      <c r="BI398">
        <v>1</v>
      </c>
      <c r="BJ398">
        <v>1</v>
      </c>
      <c r="BK398">
        <v>1</v>
      </c>
      <c r="BL398"/>
      <c r="BM398"/>
      <c r="BO398" s="4">
        <f t="shared" si="35"/>
        <v>3</v>
      </c>
      <c r="BP398">
        <v>3</v>
      </c>
      <c r="BQ398">
        <v>8</v>
      </c>
      <c r="BR398">
        <v>2</v>
      </c>
      <c r="BZ398">
        <f t="shared" si="36"/>
        <v>13</v>
      </c>
    </row>
    <row r="399" spans="1:78" hidden="1" x14ac:dyDescent="0.25">
      <c r="A399" s="33">
        <v>44581</v>
      </c>
      <c r="B399" s="31" t="s">
        <v>25</v>
      </c>
      <c r="C399" s="32">
        <v>3</v>
      </c>
      <c r="D399" s="31">
        <v>2</v>
      </c>
      <c r="E399" s="31">
        <v>2</v>
      </c>
      <c r="F399" s="32" t="s">
        <v>26</v>
      </c>
      <c r="G399" s="32">
        <v>5</v>
      </c>
      <c r="J399">
        <v>14</v>
      </c>
      <c r="M399">
        <f t="shared" si="33"/>
        <v>14</v>
      </c>
      <c r="BB399" s="35">
        <v>12</v>
      </c>
      <c r="BC399">
        <v>13</v>
      </c>
      <c r="BH399">
        <f t="shared" si="34"/>
        <v>2</v>
      </c>
      <c r="BI399">
        <v>1</v>
      </c>
      <c r="BJ399">
        <v>1</v>
      </c>
      <c r="BK399"/>
      <c r="BL399"/>
      <c r="BM399"/>
      <c r="BO399" s="4">
        <f t="shared" si="35"/>
        <v>2</v>
      </c>
      <c r="BP399">
        <v>6</v>
      </c>
      <c r="BQ399">
        <v>9</v>
      </c>
      <c r="BZ399">
        <f t="shared" si="36"/>
        <v>15</v>
      </c>
    </row>
    <row r="400" spans="1:78" hidden="1" x14ac:dyDescent="0.25">
      <c r="A400" s="33">
        <v>44581</v>
      </c>
      <c r="B400" s="31" t="s">
        <v>25</v>
      </c>
      <c r="C400" s="32">
        <v>3</v>
      </c>
      <c r="D400" s="31">
        <v>2</v>
      </c>
      <c r="E400" s="31">
        <v>2</v>
      </c>
      <c r="F400" s="32" t="s">
        <v>26</v>
      </c>
      <c r="G400" s="32">
        <v>6</v>
      </c>
      <c r="J400">
        <v>17</v>
      </c>
      <c r="M400">
        <f t="shared" si="33"/>
        <v>17</v>
      </c>
      <c r="BB400" s="35">
        <v>12</v>
      </c>
      <c r="BC400">
        <v>13</v>
      </c>
      <c r="BD400">
        <v>14</v>
      </c>
      <c r="BE400">
        <v>15</v>
      </c>
      <c r="BF400">
        <v>16</v>
      </c>
      <c r="BH400">
        <f t="shared" si="34"/>
        <v>5</v>
      </c>
      <c r="BI400">
        <v>2</v>
      </c>
      <c r="BJ400">
        <v>2</v>
      </c>
      <c r="BK400">
        <v>2</v>
      </c>
      <c r="BL400">
        <v>2</v>
      </c>
      <c r="BM400">
        <v>1</v>
      </c>
      <c r="BO400" s="4">
        <f t="shared" si="35"/>
        <v>9</v>
      </c>
      <c r="BP400">
        <v>6</v>
      </c>
      <c r="BQ400">
        <v>5</v>
      </c>
      <c r="BR400">
        <v>6</v>
      </c>
      <c r="BS400">
        <v>3</v>
      </c>
      <c r="BT400">
        <v>7</v>
      </c>
      <c r="BU400">
        <v>7</v>
      </c>
      <c r="BV400">
        <v>7</v>
      </c>
      <c r="BW400">
        <v>9</v>
      </c>
      <c r="BX400">
        <v>4</v>
      </c>
      <c r="BZ400">
        <f t="shared" si="36"/>
        <v>54</v>
      </c>
    </row>
    <row r="401" spans="1:78" hidden="1" x14ac:dyDescent="0.25">
      <c r="A401" s="33">
        <v>44581</v>
      </c>
      <c r="B401" s="31" t="s">
        <v>25</v>
      </c>
      <c r="C401" s="32">
        <v>3</v>
      </c>
      <c r="D401" s="31">
        <v>2</v>
      </c>
      <c r="E401" s="31">
        <v>2</v>
      </c>
      <c r="F401" s="32" t="s">
        <v>26</v>
      </c>
      <c r="G401" s="32">
        <v>7</v>
      </c>
      <c r="J401">
        <v>17</v>
      </c>
      <c r="M401">
        <f t="shared" si="33"/>
        <v>17</v>
      </c>
      <c r="BB401" s="35">
        <v>14</v>
      </c>
      <c r="BC401">
        <v>15</v>
      </c>
      <c r="BD401">
        <v>16</v>
      </c>
      <c r="BH401">
        <f t="shared" si="34"/>
        <v>3</v>
      </c>
      <c r="BI401">
        <v>1</v>
      </c>
      <c r="BJ401">
        <v>2</v>
      </c>
      <c r="BK401">
        <v>2</v>
      </c>
      <c r="BL401"/>
      <c r="BM401"/>
      <c r="BO401" s="4">
        <f t="shared" si="35"/>
        <v>5</v>
      </c>
      <c r="BP401">
        <v>6</v>
      </c>
      <c r="BQ401">
        <v>7</v>
      </c>
      <c r="BR401">
        <v>6</v>
      </c>
      <c r="BS401">
        <v>7</v>
      </c>
      <c r="BT401">
        <v>4</v>
      </c>
      <c r="BZ401">
        <f t="shared" si="36"/>
        <v>30</v>
      </c>
    </row>
    <row r="402" spans="1:78" hidden="1" x14ac:dyDescent="0.25">
      <c r="A402" s="33">
        <v>44581</v>
      </c>
      <c r="B402" s="31" t="s">
        <v>25</v>
      </c>
      <c r="C402" s="32">
        <v>3</v>
      </c>
      <c r="D402" s="31">
        <v>2</v>
      </c>
      <c r="E402" s="31">
        <v>2</v>
      </c>
      <c r="F402" s="32" t="s">
        <v>26</v>
      </c>
      <c r="G402" s="32">
        <v>8</v>
      </c>
      <c r="J402">
        <v>16</v>
      </c>
      <c r="M402">
        <f t="shared" si="33"/>
        <v>16</v>
      </c>
      <c r="BB402" s="35">
        <v>13</v>
      </c>
      <c r="BC402">
        <v>14</v>
      </c>
      <c r="BD402">
        <v>15</v>
      </c>
      <c r="BH402">
        <f t="shared" si="34"/>
        <v>3</v>
      </c>
      <c r="BI402">
        <v>2</v>
      </c>
      <c r="BJ402">
        <v>2</v>
      </c>
      <c r="BK402">
        <v>1</v>
      </c>
      <c r="BL402"/>
      <c r="BM402"/>
      <c r="BO402" s="4">
        <f t="shared" si="35"/>
        <v>5</v>
      </c>
      <c r="BP402">
        <v>7</v>
      </c>
      <c r="BQ402">
        <v>6</v>
      </c>
      <c r="BR402">
        <v>9</v>
      </c>
      <c r="BS402">
        <v>5</v>
      </c>
      <c r="BT402">
        <v>7</v>
      </c>
      <c r="BZ402">
        <f t="shared" si="36"/>
        <v>34</v>
      </c>
    </row>
    <row r="403" spans="1:78" hidden="1" x14ac:dyDescent="0.25">
      <c r="A403" s="33">
        <v>44581</v>
      </c>
      <c r="B403" s="31" t="s">
        <v>25</v>
      </c>
      <c r="C403" s="32">
        <v>3</v>
      </c>
      <c r="D403" s="31">
        <v>2</v>
      </c>
      <c r="E403" s="31">
        <v>2</v>
      </c>
      <c r="F403" s="32" t="s">
        <v>26</v>
      </c>
      <c r="G403" s="32">
        <v>9</v>
      </c>
      <c r="J403">
        <v>17</v>
      </c>
      <c r="M403">
        <f t="shared" si="33"/>
        <v>17</v>
      </c>
      <c r="BB403" s="35">
        <v>14</v>
      </c>
      <c r="BC403">
        <v>15</v>
      </c>
      <c r="BH403">
        <f t="shared" si="34"/>
        <v>2</v>
      </c>
      <c r="BI403">
        <v>2</v>
      </c>
      <c r="BJ403">
        <v>2</v>
      </c>
      <c r="BK403"/>
      <c r="BL403"/>
      <c r="BM403"/>
      <c r="BO403" s="4">
        <f t="shared" si="35"/>
        <v>4</v>
      </c>
      <c r="BP403">
        <v>2</v>
      </c>
      <c r="BQ403">
        <v>7</v>
      </c>
      <c r="BR403">
        <v>7</v>
      </c>
      <c r="BS403">
        <v>8</v>
      </c>
      <c r="BZ403">
        <f t="shared" si="36"/>
        <v>24</v>
      </c>
    </row>
    <row r="404" spans="1:78" hidden="1" x14ac:dyDescent="0.25">
      <c r="A404" s="33">
        <v>44581</v>
      </c>
      <c r="B404" s="31" t="s">
        <v>25</v>
      </c>
      <c r="C404" s="32">
        <v>3</v>
      </c>
      <c r="D404" s="31">
        <v>2</v>
      </c>
      <c r="E404" s="31">
        <v>2</v>
      </c>
      <c r="F404" s="32" t="s">
        <v>26</v>
      </c>
      <c r="G404" s="32">
        <v>10</v>
      </c>
      <c r="J404">
        <v>14</v>
      </c>
      <c r="M404">
        <f t="shared" si="33"/>
        <v>14</v>
      </c>
      <c r="BB404" s="35">
        <v>12</v>
      </c>
      <c r="BC404">
        <v>13</v>
      </c>
      <c r="BH404">
        <f t="shared" si="34"/>
        <v>2</v>
      </c>
      <c r="BI404">
        <v>1</v>
      </c>
      <c r="BJ404">
        <v>2</v>
      </c>
      <c r="BK404"/>
      <c r="BL404"/>
      <c r="BM404"/>
      <c r="BO404" s="4">
        <f t="shared" si="35"/>
        <v>3</v>
      </c>
      <c r="BP404">
        <v>8</v>
      </c>
      <c r="BQ404">
        <v>7</v>
      </c>
      <c r="BR404">
        <v>5</v>
      </c>
      <c r="BZ404">
        <f t="shared" si="36"/>
        <v>20</v>
      </c>
    </row>
    <row r="405" spans="1:78" hidden="1" x14ac:dyDescent="0.25">
      <c r="A405" s="33">
        <v>44581</v>
      </c>
      <c r="B405" s="31" t="s">
        <v>25</v>
      </c>
      <c r="C405" s="32">
        <v>4</v>
      </c>
      <c r="D405" s="31">
        <v>2</v>
      </c>
      <c r="E405" s="31">
        <v>5</v>
      </c>
      <c r="F405" s="32" t="s">
        <v>27</v>
      </c>
      <c r="G405" s="32">
        <v>1</v>
      </c>
      <c r="J405">
        <v>16</v>
      </c>
      <c r="M405">
        <f t="shared" si="33"/>
        <v>16</v>
      </c>
      <c r="BB405" s="35">
        <v>13</v>
      </c>
      <c r="BC405">
        <v>14</v>
      </c>
      <c r="BD405">
        <v>15</v>
      </c>
      <c r="BH405">
        <f t="shared" si="34"/>
        <v>3</v>
      </c>
      <c r="BI405">
        <v>1</v>
      </c>
      <c r="BJ405">
        <v>2</v>
      </c>
      <c r="BK405">
        <v>2</v>
      </c>
      <c r="BL405"/>
      <c r="BM405"/>
      <c r="BO405" s="4">
        <f t="shared" si="35"/>
        <v>5</v>
      </c>
      <c r="BP405">
        <v>6</v>
      </c>
      <c r="BQ405">
        <v>6</v>
      </c>
      <c r="BR405">
        <v>7</v>
      </c>
      <c r="BS405">
        <v>7</v>
      </c>
      <c r="BT405">
        <v>6</v>
      </c>
      <c r="BZ405">
        <f t="shared" si="36"/>
        <v>32</v>
      </c>
    </row>
    <row r="406" spans="1:78" hidden="1" x14ac:dyDescent="0.25">
      <c r="A406" s="33">
        <v>44581</v>
      </c>
      <c r="B406" s="31" t="s">
        <v>25</v>
      </c>
      <c r="C406" s="32">
        <v>4</v>
      </c>
      <c r="D406" s="31">
        <v>2</v>
      </c>
      <c r="E406" s="31">
        <v>5</v>
      </c>
      <c r="F406" s="32" t="s">
        <v>27</v>
      </c>
      <c r="G406" s="32">
        <v>2</v>
      </c>
      <c r="J406">
        <v>20</v>
      </c>
      <c r="M406">
        <f t="shared" si="33"/>
        <v>20</v>
      </c>
      <c r="BB406" s="35">
        <v>15</v>
      </c>
      <c r="BC406">
        <v>16</v>
      </c>
      <c r="BD406">
        <v>17</v>
      </c>
      <c r="BE406">
        <v>19</v>
      </c>
      <c r="BF406">
        <v>20</v>
      </c>
      <c r="BH406">
        <f t="shared" si="34"/>
        <v>5</v>
      </c>
      <c r="BI406">
        <v>2</v>
      </c>
      <c r="BJ406">
        <v>1</v>
      </c>
      <c r="BK406">
        <v>2</v>
      </c>
      <c r="BL406">
        <v>2</v>
      </c>
      <c r="BM406">
        <v>2</v>
      </c>
      <c r="BO406" s="4">
        <f t="shared" si="35"/>
        <v>9</v>
      </c>
      <c r="BP406">
        <v>11</v>
      </c>
      <c r="BQ406">
        <v>11</v>
      </c>
      <c r="BR406">
        <v>11</v>
      </c>
      <c r="BS406">
        <v>9</v>
      </c>
      <c r="BT406">
        <v>10</v>
      </c>
      <c r="BU406">
        <v>7</v>
      </c>
      <c r="BV406">
        <v>8</v>
      </c>
      <c r="BW406">
        <v>7</v>
      </c>
      <c r="BX406">
        <v>6</v>
      </c>
      <c r="BZ406">
        <f t="shared" si="36"/>
        <v>80</v>
      </c>
    </row>
    <row r="407" spans="1:78" hidden="1" x14ac:dyDescent="0.25">
      <c r="A407" s="33">
        <v>44581</v>
      </c>
      <c r="B407" s="31" t="s">
        <v>25</v>
      </c>
      <c r="C407" s="32">
        <v>4</v>
      </c>
      <c r="D407" s="31">
        <v>2</v>
      </c>
      <c r="E407" s="31">
        <v>5</v>
      </c>
      <c r="F407" s="32" t="s">
        <v>27</v>
      </c>
      <c r="G407" s="32">
        <v>3</v>
      </c>
      <c r="J407">
        <v>17</v>
      </c>
      <c r="M407">
        <f t="shared" si="33"/>
        <v>17</v>
      </c>
      <c r="BB407" s="35">
        <v>15</v>
      </c>
      <c r="BC407">
        <v>16</v>
      </c>
      <c r="BH407">
        <f t="shared" si="34"/>
        <v>2</v>
      </c>
      <c r="BI407">
        <v>1</v>
      </c>
      <c r="BJ407">
        <v>2</v>
      </c>
      <c r="BK407"/>
      <c r="BL407"/>
      <c r="BM407"/>
      <c r="BO407" s="4">
        <f t="shared" si="35"/>
        <v>3</v>
      </c>
      <c r="BP407">
        <v>9</v>
      </c>
      <c r="BQ407">
        <v>6</v>
      </c>
      <c r="BR407">
        <v>5</v>
      </c>
      <c r="BZ407">
        <f t="shared" si="36"/>
        <v>20</v>
      </c>
    </row>
    <row r="408" spans="1:78" hidden="1" x14ac:dyDescent="0.25">
      <c r="A408" s="33">
        <v>44581</v>
      </c>
      <c r="B408" s="31" t="s">
        <v>25</v>
      </c>
      <c r="C408" s="32">
        <v>4</v>
      </c>
      <c r="D408" s="31">
        <v>2</v>
      </c>
      <c r="E408" s="31">
        <v>5</v>
      </c>
      <c r="F408" s="32" t="s">
        <v>27</v>
      </c>
      <c r="G408" s="32">
        <v>4</v>
      </c>
      <c r="J408">
        <v>15</v>
      </c>
      <c r="M408">
        <f t="shared" si="33"/>
        <v>15</v>
      </c>
      <c r="BB408" s="35">
        <v>12</v>
      </c>
      <c r="BC408">
        <v>13</v>
      </c>
      <c r="BD408">
        <v>14</v>
      </c>
      <c r="BE408">
        <v>15</v>
      </c>
      <c r="BH408">
        <f t="shared" si="34"/>
        <v>4</v>
      </c>
      <c r="BI408">
        <v>1</v>
      </c>
      <c r="BJ408">
        <v>1</v>
      </c>
      <c r="BK408">
        <v>1</v>
      </c>
      <c r="BL408">
        <v>1</v>
      </c>
      <c r="BM408"/>
      <c r="BO408" s="4">
        <f t="shared" si="35"/>
        <v>4</v>
      </c>
      <c r="BP408">
        <v>8</v>
      </c>
      <c r="BQ408">
        <v>9</v>
      </c>
      <c r="BR408">
        <v>8</v>
      </c>
      <c r="BS408">
        <v>8</v>
      </c>
      <c r="BZ408">
        <f t="shared" si="36"/>
        <v>33</v>
      </c>
    </row>
    <row r="409" spans="1:78" hidden="1" x14ac:dyDescent="0.25">
      <c r="A409" s="33">
        <v>44581</v>
      </c>
      <c r="B409" s="31" t="s">
        <v>25</v>
      </c>
      <c r="C409" s="32">
        <v>4</v>
      </c>
      <c r="D409" s="31">
        <v>2</v>
      </c>
      <c r="E409" s="31">
        <v>5</v>
      </c>
      <c r="F409" s="32" t="s">
        <v>27</v>
      </c>
      <c r="G409" s="32">
        <v>5</v>
      </c>
      <c r="J409">
        <v>15</v>
      </c>
      <c r="M409">
        <f t="shared" si="33"/>
        <v>15</v>
      </c>
      <c r="BB409" s="35">
        <v>13</v>
      </c>
      <c r="BC409">
        <v>14</v>
      </c>
      <c r="BD409">
        <v>15</v>
      </c>
      <c r="BH409">
        <f t="shared" si="34"/>
        <v>3</v>
      </c>
      <c r="BI409">
        <v>1</v>
      </c>
      <c r="BJ409">
        <v>2</v>
      </c>
      <c r="BK409">
        <v>1</v>
      </c>
      <c r="BL409"/>
      <c r="BM409"/>
      <c r="BO409" s="4">
        <f t="shared" si="35"/>
        <v>4</v>
      </c>
      <c r="BP409">
        <v>8</v>
      </c>
      <c r="BQ409">
        <v>9</v>
      </c>
      <c r="BR409">
        <v>10</v>
      </c>
      <c r="BS409">
        <v>9</v>
      </c>
      <c r="BZ409">
        <f t="shared" si="36"/>
        <v>36</v>
      </c>
    </row>
    <row r="410" spans="1:78" hidden="1" x14ac:dyDescent="0.25">
      <c r="A410" s="33">
        <v>44581</v>
      </c>
      <c r="B410" s="31" t="s">
        <v>25</v>
      </c>
      <c r="C410" s="32">
        <v>4</v>
      </c>
      <c r="D410" s="31">
        <v>2</v>
      </c>
      <c r="E410" s="31">
        <v>5</v>
      </c>
      <c r="F410" s="32" t="s">
        <v>27</v>
      </c>
      <c r="G410" s="32">
        <v>6</v>
      </c>
      <c r="J410">
        <v>17</v>
      </c>
      <c r="M410">
        <f t="shared" si="33"/>
        <v>17</v>
      </c>
      <c r="BB410" s="35">
        <v>13</v>
      </c>
      <c r="BC410">
        <v>14</v>
      </c>
      <c r="BD410">
        <v>15</v>
      </c>
      <c r="BH410">
        <f t="shared" si="34"/>
        <v>3</v>
      </c>
      <c r="BI410">
        <v>1</v>
      </c>
      <c r="BJ410">
        <v>1</v>
      </c>
      <c r="BK410">
        <v>1</v>
      </c>
      <c r="BL410"/>
      <c r="BM410"/>
      <c r="BO410" s="4">
        <f t="shared" si="35"/>
        <v>3</v>
      </c>
      <c r="BP410">
        <v>10</v>
      </c>
      <c r="BQ410">
        <v>4</v>
      </c>
      <c r="BR410">
        <v>10</v>
      </c>
      <c r="BZ410">
        <f t="shared" si="36"/>
        <v>24</v>
      </c>
    </row>
    <row r="411" spans="1:78" hidden="1" x14ac:dyDescent="0.25">
      <c r="A411" s="33">
        <v>44581</v>
      </c>
      <c r="B411" s="31" t="s">
        <v>25</v>
      </c>
      <c r="C411" s="32">
        <v>4</v>
      </c>
      <c r="D411" s="31">
        <v>2</v>
      </c>
      <c r="E411" s="31">
        <v>5</v>
      </c>
      <c r="F411" s="32" t="s">
        <v>27</v>
      </c>
      <c r="G411" s="32">
        <v>7</v>
      </c>
      <c r="J411">
        <v>16</v>
      </c>
      <c r="M411">
        <f t="shared" si="33"/>
        <v>16</v>
      </c>
      <c r="BB411" s="35">
        <v>13</v>
      </c>
      <c r="BC411">
        <v>14</v>
      </c>
      <c r="BD411">
        <v>15</v>
      </c>
      <c r="BE411">
        <v>16</v>
      </c>
      <c r="BH411">
        <f t="shared" si="34"/>
        <v>4</v>
      </c>
      <c r="BI411">
        <v>1</v>
      </c>
      <c r="BJ411">
        <v>1</v>
      </c>
      <c r="BK411">
        <v>2</v>
      </c>
      <c r="BL411">
        <v>1</v>
      </c>
      <c r="BM411"/>
      <c r="BO411" s="4">
        <f t="shared" si="35"/>
        <v>5</v>
      </c>
      <c r="BP411">
        <v>4</v>
      </c>
      <c r="BQ411">
        <v>6</v>
      </c>
      <c r="BR411">
        <v>6</v>
      </c>
      <c r="BS411">
        <v>5</v>
      </c>
      <c r="BT411">
        <v>4</v>
      </c>
      <c r="BZ411">
        <f t="shared" si="36"/>
        <v>25</v>
      </c>
    </row>
    <row r="412" spans="1:78" hidden="1" x14ac:dyDescent="0.25">
      <c r="A412" s="33">
        <v>44581</v>
      </c>
      <c r="B412" s="31" t="s">
        <v>25</v>
      </c>
      <c r="C412" s="32">
        <v>4</v>
      </c>
      <c r="D412" s="31">
        <v>2</v>
      </c>
      <c r="E412" s="31">
        <v>5</v>
      </c>
      <c r="F412" s="32" t="s">
        <v>27</v>
      </c>
      <c r="G412" s="32">
        <v>8</v>
      </c>
      <c r="J412">
        <v>14</v>
      </c>
      <c r="M412">
        <f t="shared" si="33"/>
        <v>14</v>
      </c>
      <c r="BB412" s="35">
        <v>14</v>
      </c>
      <c r="BH412">
        <f t="shared" si="34"/>
        <v>1</v>
      </c>
      <c r="BI412">
        <v>2</v>
      </c>
      <c r="BJ412"/>
      <c r="BK412"/>
      <c r="BL412"/>
      <c r="BM412"/>
      <c r="BO412" s="4">
        <f t="shared" si="35"/>
        <v>2</v>
      </c>
      <c r="BP412">
        <v>5</v>
      </c>
      <c r="BQ412">
        <v>3</v>
      </c>
      <c r="BZ412">
        <f t="shared" si="36"/>
        <v>8</v>
      </c>
    </row>
    <row r="413" spans="1:78" hidden="1" x14ac:dyDescent="0.25">
      <c r="A413" s="33">
        <v>44581</v>
      </c>
      <c r="B413" s="31" t="s">
        <v>25</v>
      </c>
      <c r="C413" s="32">
        <v>4</v>
      </c>
      <c r="D413" s="31">
        <v>2</v>
      </c>
      <c r="E413" s="31">
        <v>5</v>
      </c>
      <c r="F413" s="32" t="s">
        <v>27</v>
      </c>
      <c r="G413" s="32">
        <v>9</v>
      </c>
      <c r="J413">
        <v>14</v>
      </c>
      <c r="M413">
        <f t="shared" si="33"/>
        <v>14</v>
      </c>
      <c r="BB413" s="35">
        <v>13</v>
      </c>
      <c r="BC413">
        <v>14</v>
      </c>
      <c r="BH413">
        <f t="shared" si="34"/>
        <v>2</v>
      </c>
      <c r="BI413">
        <v>1</v>
      </c>
      <c r="BJ413">
        <v>1</v>
      </c>
      <c r="BK413"/>
      <c r="BL413"/>
      <c r="BM413"/>
      <c r="BO413" s="4">
        <f t="shared" si="35"/>
        <v>2</v>
      </c>
      <c r="BP413">
        <v>0</v>
      </c>
      <c r="BQ413">
        <v>4</v>
      </c>
      <c r="BZ413">
        <f t="shared" si="36"/>
        <v>4</v>
      </c>
    </row>
    <row r="414" spans="1:78" hidden="1" x14ac:dyDescent="0.25">
      <c r="A414" s="33">
        <v>44581</v>
      </c>
      <c r="B414" s="31" t="s">
        <v>25</v>
      </c>
      <c r="C414" s="32">
        <v>4</v>
      </c>
      <c r="D414" s="31">
        <v>2</v>
      </c>
      <c r="E414" s="31">
        <v>5</v>
      </c>
      <c r="F414" s="32" t="s">
        <v>27</v>
      </c>
      <c r="G414" s="32">
        <v>10</v>
      </c>
      <c r="J414">
        <v>15</v>
      </c>
      <c r="M414">
        <f t="shared" si="33"/>
        <v>15</v>
      </c>
      <c r="BB414" s="35">
        <v>15</v>
      </c>
      <c r="BH414">
        <f t="shared" si="34"/>
        <v>1</v>
      </c>
      <c r="BI414">
        <v>2</v>
      </c>
      <c r="BJ414"/>
      <c r="BK414"/>
      <c r="BL414"/>
      <c r="BM414"/>
      <c r="BO414" s="4">
        <f t="shared" si="35"/>
        <v>2</v>
      </c>
      <c r="BP414">
        <v>0</v>
      </c>
      <c r="BQ414">
        <v>2</v>
      </c>
      <c r="BZ414">
        <f t="shared" si="36"/>
        <v>2</v>
      </c>
    </row>
    <row r="415" spans="1:78" hidden="1" x14ac:dyDescent="0.25">
      <c r="A415" s="33">
        <v>44581</v>
      </c>
      <c r="B415" s="31" t="s">
        <v>25</v>
      </c>
      <c r="C415" s="32">
        <v>5</v>
      </c>
      <c r="D415" s="31">
        <v>3</v>
      </c>
      <c r="E415" s="31">
        <v>2</v>
      </c>
      <c r="F415" s="32" t="s">
        <v>26</v>
      </c>
      <c r="G415" s="32">
        <v>1</v>
      </c>
      <c r="J415">
        <v>12</v>
      </c>
      <c r="M415">
        <f t="shared" si="33"/>
        <v>12</v>
      </c>
      <c r="BB415" s="35">
        <v>11</v>
      </c>
      <c r="BC415">
        <v>12</v>
      </c>
      <c r="BH415">
        <f t="shared" si="34"/>
        <v>2</v>
      </c>
      <c r="BI415">
        <v>2</v>
      </c>
      <c r="BJ415">
        <v>2</v>
      </c>
      <c r="BK415"/>
      <c r="BL415"/>
      <c r="BM415"/>
      <c r="BO415" s="4">
        <f t="shared" si="35"/>
        <v>4</v>
      </c>
      <c r="BP415">
        <v>1</v>
      </c>
      <c r="BQ415">
        <v>4</v>
      </c>
      <c r="BR415">
        <v>4</v>
      </c>
      <c r="BS415">
        <v>9</v>
      </c>
      <c r="BZ415">
        <f t="shared" si="36"/>
        <v>18</v>
      </c>
    </row>
    <row r="416" spans="1:78" hidden="1" x14ac:dyDescent="0.25">
      <c r="A416" s="33">
        <v>44581</v>
      </c>
      <c r="B416" s="31" t="s">
        <v>25</v>
      </c>
      <c r="C416" s="32">
        <v>5</v>
      </c>
      <c r="D416" s="31">
        <v>3</v>
      </c>
      <c r="E416" s="31">
        <v>2</v>
      </c>
      <c r="F416" s="32" t="s">
        <v>26</v>
      </c>
      <c r="G416" s="32">
        <v>2</v>
      </c>
      <c r="J416">
        <v>14</v>
      </c>
      <c r="M416">
        <f t="shared" si="33"/>
        <v>14</v>
      </c>
      <c r="BB416" s="35">
        <v>12</v>
      </c>
      <c r="BC416">
        <v>13</v>
      </c>
      <c r="BD416">
        <v>14</v>
      </c>
      <c r="BH416">
        <f t="shared" si="34"/>
        <v>3</v>
      </c>
      <c r="BI416">
        <v>1</v>
      </c>
      <c r="BJ416">
        <v>2</v>
      </c>
      <c r="BK416">
        <v>1</v>
      </c>
      <c r="BL416"/>
      <c r="BM416"/>
      <c r="BO416" s="4">
        <f t="shared" si="35"/>
        <v>4</v>
      </c>
      <c r="BP416">
        <v>3</v>
      </c>
      <c r="BQ416">
        <v>1</v>
      </c>
      <c r="BR416">
        <v>4</v>
      </c>
      <c r="BS416">
        <v>5</v>
      </c>
      <c r="BZ416">
        <f t="shared" si="36"/>
        <v>13</v>
      </c>
    </row>
    <row r="417" spans="1:78" hidden="1" x14ac:dyDescent="0.25">
      <c r="A417" s="33">
        <v>44581</v>
      </c>
      <c r="B417" s="31" t="s">
        <v>25</v>
      </c>
      <c r="C417" s="32">
        <v>5</v>
      </c>
      <c r="D417" s="31">
        <v>3</v>
      </c>
      <c r="E417" s="31">
        <v>2</v>
      </c>
      <c r="F417" s="32" t="s">
        <v>26</v>
      </c>
      <c r="G417" s="32">
        <v>3</v>
      </c>
      <c r="J417">
        <v>13</v>
      </c>
      <c r="M417">
        <f t="shared" si="33"/>
        <v>13</v>
      </c>
      <c r="BB417" s="35">
        <v>12</v>
      </c>
      <c r="BC417">
        <v>13</v>
      </c>
      <c r="BH417">
        <f t="shared" si="34"/>
        <v>2</v>
      </c>
      <c r="BI417">
        <v>1</v>
      </c>
      <c r="BJ417">
        <v>1</v>
      </c>
      <c r="BK417"/>
      <c r="BL417"/>
      <c r="BM417"/>
      <c r="BO417" s="4">
        <f t="shared" si="35"/>
        <v>2</v>
      </c>
      <c r="BP417">
        <v>3</v>
      </c>
      <c r="BQ417">
        <v>7</v>
      </c>
      <c r="BZ417">
        <f t="shared" si="36"/>
        <v>10</v>
      </c>
    </row>
    <row r="418" spans="1:78" hidden="1" x14ac:dyDescent="0.25">
      <c r="A418" s="33">
        <v>44581</v>
      </c>
      <c r="B418" s="31" t="s">
        <v>25</v>
      </c>
      <c r="C418" s="32">
        <v>5</v>
      </c>
      <c r="D418" s="31">
        <v>3</v>
      </c>
      <c r="E418" s="31">
        <v>2</v>
      </c>
      <c r="F418" s="32" t="s">
        <v>26</v>
      </c>
      <c r="G418" s="32">
        <v>4</v>
      </c>
      <c r="J418">
        <v>14</v>
      </c>
      <c r="M418">
        <f t="shared" si="33"/>
        <v>14</v>
      </c>
      <c r="BB418" s="35">
        <v>12</v>
      </c>
      <c r="BC418">
        <v>13</v>
      </c>
      <c r="BD418">
        <v>14</v>
      </c>
      <c r="BH418">
        <f t="shared" si="34"/>
        <v>3</v>
      </c>
      <c r="BI418">
        <v>2</v>
      </c>
      <c r="BJ418">
        <v>2</v>
      </c>
      <c r="BK418">
        <v>1</v>
      </c>
      <c r="BL418"/>
      <c r="BM418"/>
      <c r="BO418" s="4">
        <f t="shared" si="35"/>
        <v>5</v>
      </c>
      <c r="BP418">
        <v>7</v>
      </c>
      <c r="BQ418">
        <v>5</v>
      </c>
      <c r="BR418">
        <v>10</v>
      </c>
      <c r="BS418">
        <v>11</v>
      </c>
      <c r="BT418">
        <v>9</v>
      </c>
      <c r="BZ418">
        <f t="shared" si="36"/>
        <v>42</v>
      </c>
    </row>
    <row r="419" spans="1:78" hidden="1" x14ac:dyDescent="0.25">
      <c r="A419" s="33">
        <v>44581</v>
      </c>
      <c r="B419" s="31" t="s">
        <v>25</v>
      </c>
      <c r="C419" s="32">
        <v>5</v>
      </c>
      <c r="D419" s="31">
        <v>3</v>
      </c>
      <c r="E419" s="31">
        <v>2</v>
      </c>
      <c r="F419" s="32" t="s">
        <v>26</v>
      </c>
      <c r="G419" s="32">
        <v>5</v>
      </c>
      <c r="J419">
        <v>15</v>
      </c>
      <c r="M419">
        <f t="shared" si="33"/>
        <v>15</v>
      </c>
      <c r="BB419" s="35">
        <v>13</v>
      </c>
      <c r="BC419">
        <v>14</v>
      </c>
      <c r="BH419">
        <f t="shared" si="34"/>
        <v>2</v>
      </c>
      <c r="BI419">
        <v>2</v>
      </c>
      <c r="BJ419">
        <v>2</v>
      </c>
      <c r="BK419"/>
      <c r="BL419"/>
      <c r="BM419"/>
      <c r="BO419" s="4">
        <f t="shared" si="35"/>
        <v>4</v>
      </c>
      <c r="BP419">
        <v>6</v>
      </c>
      <c r="BQ419">
        <v>8</v>
      </c>
      <c r="BR419">
        <v>6</v>
      </c>
      <c r="BS419">
        <v>8</v>
      </c>
      <c r="BZ419">
        <f t="shared" si="36"/>
        <v>28</v>
      </c>
    </row>
    <row r="420" spans="1:78" hidden="1" x14ac:dyDescent="0.25">
      <c r="A420" s="33">
        <v>44581</v>
      </c>
      <c r="B420" s="31" t="s">
        <v>25</v>
      </c>
      <c r="C420" s="32">
        <v>5</v>
      </c>
      <c r="D420" s="31">
        <v>3</v>
      </c>
      <c r="E420" s="31">
        <v>2</v>
      </c>
      <c r="F420" s="32" t="s">
        <v>26</v>
      </c>
      <c r="G420" s="32">
        <v>6</v>
      </c>
      <c r="J420">
        <v>14</v>
      </c>
      <c r="M420">
        <f t="shared" si="33"/>
        <v>14</v>
      </c>
      <c r="BB420" s="35">
        <v>13</v>
      </c>
      <c r="BC420">
        <v>14</v>
      </c>
      <c r="BH420">
        <f t="shared" si="34"/>
        <v>2</v>
      </c>
      <c r="BI420">
        <v>2</v>
      </c>
      <c r="BJ420">
        <v>2</v>
      </c>
      <c r="BK420"/>
      <c r="BL420"/>
      <c r="BM420"/>
      <c r="BO420" s="4">
        <f t="shared" si="35"/>
        <v>4</v>
      </c>
      <c r="BP420">
        <v>7</v>
      </c>
      <c r="BQ420">
        <v>9</v>
      </c>
      <c r="BR420">
        <v>7</v>
      </c>
      <c r="BZ420">
        <f t="shared" si="36"/>
        <v>23</v>
      </c>
    </row>
    <row r="421" spans="1:78" hidden="1" x14ac:dyDescent="0.25">
      <c r="A421" s="33">
        <v>44581</v>
      </c>
      <c r="B421" s="31" t="s">
        <v>25</v>
      </c>
      <c r="C421" s="32">
        <v>5</v>
      </c>
      <c r="D421" s="31">
        <v>3</v>
      </c>
      <c r="E421" s="31">
        <v>2</v>
      </c>
      <c r="F421" s="32" t="s">
        <v>26</v>
      </c>
      <c r="G421" s="32">
        <v>7</v>
      </c>
      <c r="J421">
        <v>15</v>
      </c>
      <c r="M421">
        <f t="shared" si="33"/>
        <v>15</v>
      </c>
      <c r="BB421" s="35">
        <v>12</v>
      </c>
      <c r="BC421">
        <v>13</v>
      </c>
      <c r="BD421">
        <v>14</v>
      </c>
      <c r="BE421">
        <v>15</v>
      </c>
      <c r="BH421">
        <f t="shared" si="34"/>
        <v>4</v>
      </c>
      <c r="BI421">
        <v>1</v>
      </c>
      <c r="BJ421">
        <v>1</v>
      </c>
      <c r="BK421">
        <v>1</v>
      </c>
      <c r="BL421">
        <v>1</v>
      </c>
      <c r="BM421"/>
      <c r="BO421" s="4">
        <f t="shared" si="35"/>
        <v>4</v>
      </c>
      <c r="BP421">
        <v>3</v>
      </c>
      <c r="BQ421">
        <v>6</v>
      </c>
      <c r="BR421">
        <v>3</v>
      </c>
      <c r="BS421">
        <v>3</v>
      </c>
      <c r="BZ421">
        <f t="shared" si="36"/>
        <v>15</v>
      </c>
    </row>
    <row r="422" spans="1:78" hidden="1" x14ac:dyDescent="0.25">
      <c r="A422" s="33">
        <v>44581</v>
      </c>
      <c r="B422" s="31" t="s">
        <v>25</v>
      </c>
      <c r="C422" s="32">
        <v>5</v>
      </c>
      <c r="D422" s="31">
        <v>3</v>
      </c>
      <c r="E422" s="31">
        <v>2</v>
      </c>
      <c r="F422" s="32" t="s">
        <v>26</v>
      </c>
      <c r="G422" s="32">
        <v>8</v>
      </c>
      <c r="J422">
        <v>16</v>
      </c>
      <c r="M422">
        <f t="shared" si="33"/>
        <v>16</v>
      </c>
      <c r="BB422" s="35">
        <v>14</v>
      </c>
      <c r="BC422">
        <v>15</v>
      </c>
      <c r="BD422">
        <v>16</v>
      </c>
      <c r="BH422">
        <f t="shared" si="34"/>
        <v>3</v>
      </c>
      <c r="BI422">
        <v>2</v>
      </c>
      <c r="BJ422">
        <v>2</v>
      </c>
      <c r="BK422">
        <v>1</v>
      </c>
      <c r="BL422"/>
      <c r="BM422"/>
      <c r="BO422" s="4">
        <f t="shared" si="35"/>
        <v>5</v>
      </c>
      <c r="BP422">
        <v>8</v>
      </c>
      <c r="BQ422">
        <v>10</v>
      </c>
      <c r="BR422">
        <v>7</v>
      </c>
      <c r="BS422">
        <v>10</v>
      </c>
      <c r="BT422">
        <v>9</v>
      </c>
      <c r="BZ422">
        <f t="shared" si="36"/>
        <v>44</v>
      </c>
    </row>
    <row r="423" spans="1:78" hidden="1" x14ac:dyDescent="0.25">
      <c r="A423" s="33">
        <v>44581</v>
      </c>
      <c r="B423" s="31" t="s">
        <v>25</v>
      </c>
      <c r="C423" s="32">
        <v>5</v>
      </c>
      <c r="D423" s="31">
        <v>3</v>
      </c>
      <c r="E423" s="31">
        <v>2</v>
      </c>
      <c r="F423" s="32" t="s">
        <v>26</v>
      </c>
      <c r="G423" s="32">
        <v>9</v>
      </c>
      <c r="J423">
        <v>15</v>
      </c>
      <c r="M423">
        <f t="shared" si="33"/>
        <v>15</v>
      </c>
      <c r="BB423" s="35">
        <v>13</v>
      </c>
      <c r="BC423">
        <v>14</v>
      </c>
      <c r="BH423">
        <f t="shared" si="34"/>
        <v>2</v>
      </c>
      <c r="BI423">
        <v>2</v>
      </c>
      <c r="BJ423">
        <v>1</v>
      </c>
      <c r="BK423"/>
      <c r="BL423"/>
      <c r="BM423"/>
      <c r="BO423" s="4">
        <f t="shared" si="35"/>
        <v>3</v>
      </c>
      <c r="BP423">
        <v>7</v>
      </c>
      <c r="BQ423">
        <v>9</v>
      </c>
      <c r="BR423">
        <v>8</v>
      </c>
      <c r="BZ423">
        <f t="shared" si="36"/>
        <v>24</v>
      </c>
    </row>
    <row r="424" spans="1:78" hidden="1" x14ac:dyDescent="0.25">
      <c r="A424" s="33">
        <v>44581</v>
      </c>
      <c r="B424" s="31" t="s">
        <v>25</v>
      </c>
      <c r="C424" s="32">
        <v>5</v>
      </c>
      <c r="D424" s="31">
        <v>3</v>
      </c>
      <c r="E424" s="31">
        <v>2</v>
      </c>
      <c r="F424" s="32" t="s">
        <v>26</v>
      </c>
      <c r="G424" s="32">
        <v>10</v>
      </c>
      <c r="J424">
        <v>15</v>
      </c>
      <c r="M424">
        <f t="shared" si="33"/>
        <v>15</v>
      </c>
      <c r="BB424" s="35">
        <v>12</v>
      </c>
      <c r="BC424">
        <v>13</v>
      </c>
      <c r="BD424">
        <v>14</v>
      </c>
      <c r="BH424">
        <f t="shared" si="34"/>
        <v>3</v>
      </c>
      <c r="BI424">
        <v>1</v>
      </c>
      <c r="BJ424">
        <v>1</v>
      </c>
      <c r="BK424">
        <v>1</v>
      </c>
      <c r="BL424"/>
      <c r="BM424"/>
      <c r="BO424" s="4">
        <f t="shared" si="35"/>
        <v>3</v>
      </c>
      <c r="BP424">
        <v>1</v>
      </c>
      <c r="BQ424">
        <v>9</v>
      </c>
      <c r="BR424">
        <v>5</v>
      </c>
      <c r="BZ424">
        <f t="shared" si="36"/>
        <v>15</v>
      </c>
    </row>
    <row r="425" spans="1:78" hidden="1" x14ac:dyDescent="0.25">
      <c r="A425" s="33">
        <v>44581</v>
      </c>
      <c r="B425" s="31" t="s">
        <v>25</v>
      </c>
      <c r="C425" s="32">
        <v>6</v>
      </c>
      <c r="D425" s="31">
        <v>3</v>
      </c>
      <c r="E425" s="31">
        <v>5</v>
      </c>
      <c r="F425" s="32" t="s">
        <v>27</v>
      </c>
      <c r="G425" s="32">
        <v>1</v>
      </c>
      <c r="J425">
        <v>12</v>
      </c>
      <c r="M425">
        <f t="shared" si="33"/>
        <v>12</v>
      </c>
      <c r="BB425" s="35">
        <v>11</v>
      </c>
      <c r="BC425">
        <v>12</v>
      </c>
      <c r="BH425">
        <f t="shared" si="34"/>
        <v>2</v>
      </c>
      <c r="BI425">
        <v>1</v>
      </c>
      <c r="BJ425">
        <v>2</v>
      </c>
      <c r="BK425"/>
      <c r="BL425"/>
      <c r="BM425"/>
      <c r="BO425" s="4">
        <f t="shared" si="35"/>
        <v>3</v>
      </c>
      <c r="BP425">
        <v>6</v>
      </c>
      <c r="BQ425">
        <v>0</v>
      </c>
      <c r="BR425">
        <v>6</v>
      </c>
      <c r="BZ425">
        <f t="shared" si="36"/>
        <v>12</v>
      </c>
    </row>
    <row r="426" spans="1:78" hidden="1" x14ac:dyDescent="0.25">
      <c r="A426" s="33">
        <v>44581</v>
      </c>
      <c r="B426" s="31" t="s">
        <v>25</v>
      </c>
      <c r="C426" s="32">
        <v>6</v>
      </c>
      <c r="D426" s="31">
        <v>3</v>
      </c>
      <c r="E426" s="31">
        <v>5</v>
      </c>
      <c r="F426" s="32" t="s">
        <v>27</v>
      </c>
      <c r="G426" s="32">
        <v>2</v>
      </c>
      <c r="J426">
        <v>16</v>
      </c>
      <c r="M426">
        <f t="shared" si="33"/>
        <v>16</v>
      </c>
      <c r="BB426" s="35">
        <v>13</v>
      </c>
      <c r="BC426">
        <v>14</v>
      </c>
      <c r="BH426">
        <f t="shared" si="34"/>
        <v>2</v>
      </c>
      <c r="BI426">
        <v>2</v>
      </c>
      <c r="BJ426">
        <v>2</v>
      </c>
      <c r="BK426"/>
      <c r="BL426"/>
      <c r="BM426"/>
      <c r="BO426" s="4">
        <f t="shared" si="35"/>
        <v>4</v>
      </c>
      <c r="BP426">
        <v>4</v>
      </c>
      <c r="BQ426">
        <v>7</v>
      </c>
      <c r="BR426">
        <v>6</v>
      </c>
      <c r="BS426">
        <v>8</v>
      </c>
      <c r="BZ426">
        <f t="shared" si="36"/>
        <v>25</v>
      </c>
    </row>
    <row r="427" spans="1:78" hidden="1" x14ac:dyDescent="0.25">
      <c r="A427" s="33">
        <v>44581</v>
      </c>
      <c r="B427" s="31" t="s">
        <v>25</v>
      </c>
      <c r="C427" s="32">
        <v>6</v>
      </c>
      <c r="D427" s="31">
        <v>3</v>
      </c>
      <c r="E427" s="31">
        <v>5</v>
      </c>
      <c r="F427" s="32" t="s">
        <v>27</v>
      </c>
      <c r="G427" s="32">
        <v>3</v>
      </c>
      <c r="J427">
        <v>14</v>
      </c>
      <c r="M427">
        <f t="shared" si="33"/>
        <v>14</v>
      </c>
      <c r="BB427" s="35">
        <v>13</v>
      </c>
      <c r="BH427">
        <f t="shared" si="34"/>
        <v>1</v>
      </c>
      <c r="BI427">
        <v>2</v>
      </c>
      <c r="BJ427"/>
      <c r="BK427"/>
      <c r="BL427"/>
      <c r="BM427"/>
      <c r="BO427" s="4">
        <f t="shared" si="35"/>
        <v>2</v>
      </c>
      <c r="BP427">
        <v>6</v>
      </c>
      <c r="BQ427">
        <v>7</v>
      </c>
      <c r="BZ427">
        <f t="shared" si="36"/>
        <v>13</v>
      </c>
    </row>
    <row r="428" spans="1:78" hidden="1" x14ac:dyDescent="0.25">
      <c r="A428" s="33">
        <v>44581</v>
      </c>
      <c r="B428" s="31" t="s">
        <v>25</v>
      </c>
      <c r="C428" s="32">
        <v>6</v>
      </c>
      <c r="D428" s="31">
        <v>3</v>
      </c>
      <c r="E428" s="31">
        <v>5</v>
      </c>
      <c r="F428" s="32" t="s">
        <v>27</v>
      </c>
      <c r="G428" s="32">
        <v>4</v>
      </c>
      <c r="J428">
        <v>16</v>
      </c>
      <c r="M428">
        <f t="shared" si="33"/>
        <v>16</v>
      </c>
      <c r="BB428" s="35">
        <v>13</v>
      </c>
      <c r="BC428">
        <v>14</v>
      </c>
      <c r="BH428">
        <f t="shared" si="34"/>
        <v>2</v>
      </c>
      <c r="BI428">
        <v>2</v>
      </c>
      <c r="BJ428">
        <v>2</v>
      </c>
      <c r="BK428"/>
      <c r="BL428"/>
      <c r="BM428"/>
      <c r="BO428" s="4">
        <f t="shared" si="35"/>
        <v>4</v>
      </c>
      <c r="BP428">
        <v>8</v>
      </c>
      <c r="BQ428">
        <v>7</v>
      </c>
      <c r="BR428">
        <v>6</v>
      </c>
      <c r="BS428">
        <v>7</v>
      </c>
      <c r="BZ428">
        <f t="shared" si="36"/>
        <v>28</v>
      </c>
    </row>
    <row r="429" spans="1:78" hidden="1" x14ac:dyDescent="0.25">
      <c r="A429" s="33">
        <v>44581</v>
      </c>
      <c r="B429" s="31" t="s">
        <v>25</v>
      </c>
      <c r="C429" s="32">
        <v>6</v>
      </c>
      <c r="D429" s="31">
        <v>3</v>
      </c>
      <c r="E429" s="31">
        <v>5</v>
      </c>
      <c r="F429" s="32" t="s">
        <v>27</v>
      </c>
      <c r="G429" s="32">
        <v>5</v>
      </c>
      <c r="J429">
        <v>14</v>
      </c>
      <c r="M429">
        <f t="shared" si="33"/>
        <v>14</v>
      </c>
      <c r="BB429" s="35">
        <v>12</v>
      </c>
      <c r="BC429">
        <v>13</v>
      </c>
      <c r="BD429">
        <v>14</v>
      </c>
      <c r="BH429">
        <f t="shared" si="34"/>
        <v>3</v>
      </c>
      <c r="BI429">
        <v>1</v>
      </c>
      <c r="BJ429">
        <v>1</v>
      </c>
      <c r="BK429">
        <v>1</v>
      </c>
      <c r="BL429"/>
      <c r="BM429"/>
      <c r="BO429" s="4">
        <f t="shared" si="35"/>
        <v>3</v>
      </c>
      <c r="BP429">
        <v>6</v>
      </c>
      <c r="BQ429">
        <v>11</v>
      </c>
      <c r="BR429">
        <v>8</v>
      </c>
      <c r="BZ429">
        <f t="shared" si="36"/>
        <v>25</v>
      </c>
    </row>
    <row r="430" spans="1:78" hidden="1" x14ac:dyDescent="0.25">
      <c r="A430" s="33">
        <v>44581</v>
      </c>
      <c r="B430" s="31" t="s">
        <v>25</v>
      </c>
      <c r="C430" s="32">
        <v>6</v>
      </c>
      <c r="D430" s="31">
        <v>3</v>
      </c>
      <c r="E430" s="31">
        <v>5</v>
      </c>
      <c r="F430" s="32" t="s">
        <v>27</v>
      </c>
      <c r="G430" s="32">
        <v>6</v>
      </c>
      <c r="J430">
        <v>15</v>
      </c>
      <c r="M430">
        <f t="shared" si="33"/>
        <v>15</v>
      </c>
      <c r="BB430" s="35">
        <v>13</v>
      </c>
      <c r="BC430">
        <v>14</v>
      </c>
      <c r="BD430">
        <v>15</v>
      </c>
      <c r="BH430">
        <f t="shared" si="34"/>
        <v>3</v>
      </c>
      <c r="BI430">
        <v>2</v>
      </c>
      <c r="BJ430">
        <v>2</v>
      </c>
      <c r="BK430">
        <v>1</v>
      </c>
      <c r="BL430"/>
      <c r="BM430"/>
      <c r="BO430" s="4">
        <f t="shared" si="35"/>
        <v>5</v>
      </c>
      <c r="BP430">
        <v>6</v>
      </c>
      <c r="BQ430">
        <v>7</v>
      </c>
      <c r="BR430">
        <v>6</v>
      </c>
      <c r="BS430">
        <v>8</v>
      </c>
      <c r="BT430">
        <v>7</v>
      </c>
      <c r="BZ430">
        <f t="shared" si="36"/>
        <v>34</v>
      </c>
    </row>
    <row r="431" spans="1:78" hidden="1" x14ac:dyDescent="0.25">
      <c r="A431" s="33">
        <v>44581</v>
      </c>
      <c r="B431" s="31" t="s">
        <v>25</v>
      </c>
      <c r="C431" s="32">
        <v>6</v>
      </c>
      <c r="D431" s="31">
        <v>3</v>
      </c>
      <c r="E431" s="31">
        <v>5</v>
      </c>
      <c r="F431" s="32" t="s">
        <v>27</v>
      </c>
      <c r="G431" s="32">
        <v>7</v>
      </c>
      <c r="J431">
        <v>16</v>
      </c>
      <c r="M431">
        <f t="shared" si="33"/>
        <v>16</v>
      </c>
      <c r="BB431" s="35">
        <v>14</v>
      </c>
      <c r="BC431">
        <v>15</v>
      </c>
      <c r="BH431">
        <f t="shared" si="34"/>
        <v>2</v>
      </c>
      <c r="BI431">
        <v>1</v>
      </c>
      <c r="BJ431">
        <v>2</v>
      </c>
      <c r="BK431"/>
      <c r="BL431"/>
      <c r="BM431"/>
      <c r="BO431" s="4">
        <f t="shared" si="35"/>
        <v>3</v>
      </c>
      <c r="BP431">
        <v>10</v>
      </c>
      <c r="BQ431">
        <v>5</v>
      </c>
      <c r="BR431">
        <v>8</v>
      </c>
      <c r="BZ431">
        <f t="shared" si="36"/>
        <v>23</v>
      </c>
    </row>
    <row r="432" spans="1:78" hidden="1" x14ac:dyDescent="0.25">
      <c r="A432" s="33">
        <v>44581</v>
      </c>
      <c r="B432" s="31" t="s">
        <v>25</v>
      </c>
      <c r="C432" s="32">
        <v>6</v>
      </c>
      <c r="D432" s="31">
        <v>3</v>
      </c>
      <c r="E432" s="31">
        <v>5</v>
      </c>
      <c r="F432" s="32" t="s">
        <v>27</v>
      </c>
      <c r="G432" s="32">
        <v>8</v>
      </c>
      <c r="J432">
        <v>16</v>
      </c>
      <c r="M432">
        <f t="shared" si="33"/>
        <v>16</v>
      </c>
      <c r="BB432" s="35">
        <v>14</v>
      </c>
      <c r="BC432">
        <v>15</v>
      </c>
      <c r="BD432">
        <v>16</v>
      </c>
      <c r="BH432">
        <f t="shared" si="34"/>
        <v>3</v>
      </c>
      <c r="BI432">
        <v>2</v>
      </c>
      <c r="BJ432">
        <v>2</v>
      </c>
      <c r="BK432">
        <v>2</v>
      </c>
      <c r="BL432"/>
      <c r="BM432"/>
      <c r="BO432" s="4">
        <f t="shared" si="35"/>
        <v>6</v>
      </c>
      <c r="BP432">
        <v>8</v>
      </c>
      <c r="BQ432">
        <v>10</v>
      </c>
      <c r="BR432">
        <v>7</v>
      </c>
      <c r="BS432">
        <v>4</v>
      </c>
      <c r="BT432">
        <v>6</v>
      </c>
      <c r="BU432">
        <v>8</v>
      </c>
      <c r="BZ432">
        <f t="shared" si="36"/>
        <v>43</v>
      </c>
    </row>
    <row r="433" spans="1:78" hidden="1" x14ac:dyDescent="0.25">
      <c r="A433" s="33">
        <v>44581</v>
      </c>
      <c r="B433" s="31" t="s">
        <v>25</v>
      </c>
      <c r="C433" s="32">
        <v>6</v>
      </c>
      <c r="D433" s="31">
        <v>3</v>
      </c>
      <c r="E433" s="31">
        <v>5</v>
      </c>
      <c r="F433" s="32" t="s">
        <v>27</v>
      </c>
      <c r="G433" s="32">
        <v>9</v>
      </c>
      <c r="J433">
        <v>15</v>
      </c>
      <c r="M433">
        <f t="shared" si="33"/>
        <v>15</v>
      </c>
      <c r="BB433" s="35">
        <v>12</v>
      </c>
      <c r="BC433">
        <v>14</v>
      </c>
      <c r="BD433">
        <v>15</v>
      </c>
      <c r="BH433">
        <f t="shared" si="34"/>
        <v>3</v>
      </c>
      <c r="BI433">
        <v>1</v>
      </c>
      <c r="BJ433">
        <v>2</v>
      </c>
      <c r="BK433">
        <v>1</v>
      </c>
      <c r="BL433"/>
      <c r="BM433"/>
      <c r="BO433" s="4">
        <f t="shared" si="35"/>
        <v>4</v>
      </c>
      <c r="BP433">
        <v>5</v>
      </c>
      <c r="BQ433">
        <v>5</v>
      </c>
      <c r="BR433">
        <v>5</v>
      </c>
      <c r="BS433">
        <v>4</v>
      </c>
      <c r="BZ433">
        <f t="shared" si="36"/>
        <v>19</v>
      </c>
    </row>
    <row r="434" spans="1:78" hidden="1" x14ac:dyDescent="0.25">
      <c r="A434" s="33">
        <v>44581</v>
      </c>
      <c r="B434" s="31" t="s">
        <v>25</v>
      </c>
      <c r="C434" s="32">
        <v>6</v>
      </c>
      <c r="D434" s="31">
        <v>3</v>
      </c>
      <c r="E434" s="31">
        <v>5</v>
      </c>
      <c r="F434" s="32" t="s">
        <v>27</v>
      </c>
      <c r="G434" s="32">
        <v>10</v>
      </c>
      <c r="J434">
        <v>15</v>
      </c>
      <c r="M434">
        <f t="shared" si="33"/>
        <v>15</v>
      </c>
      <c r="BB434" s="35">
        <v>12</v>
      </c>
      <c r="BC434">
        <v>13</v>
      </c>
      <c r="BD434">
        <v>14</v>
      </c>
      <c r="BH434">
        <f t="shared" si="34"/>
        <v>3</v>
      </c>
      <c r="BI434">
        <v>1</v>
      </c>
      <c r="BJ434">
        <v>2</v>
      </c>
      <c r="BK434">
        <v>2</v>
      </c>
      <c r="BL434"/>
      <c r="BM434"/>
      <c r="BO434" s="4">
        <f t="shared" si="35"/>
        <v>5</v>
      </c>
      <c r="BP434">
        <v>3</v>
      </c>
      <c r="BQ434">
        <v>8</v>
      </c>
      <c r="BR434">
        <v>4</v>
      </c>
      <c r="BS434">
        <v>4</v>
      </c>
      <c r="BT434">
        <v>5</v>
      </c>
      <c r="BZ434">
        <f t="shared" si="36"/>
        <v>24</v>
      </c>
    </row>
    <row r="435" spans="1:78" hidden="1" x14ac:dyDescent="0.25">
      <c r="A435" s="34">
        <v>44581</v>
      </c>
      <c r="B435" s="26" t="s">
        <v>25</v>
      </c>
      <c r="C435" s="35">
        <v>1</v>
      </c>
      <c r="D435" s="26">
        <v>1</v>
      </c>
      <c r="E435" s="26">
        <v>2</v>
      </c>
      <c r="F435" s="35" t="s">
        <v>26</v>
      </c>
      <c r="G435" s="35"/>
      <c r="H435">
        <f>43+49</f>
        <v>92</v>
      </c>
      <c r="I435">
        <f>43+49</f>
        <v>92</v>
      </c>
      <c r="N435">
        <v>1000.2</v>
      </c>
      <c r="O435">
        <v>741.80000000000007</v>
      </c>
      <c r="Q435">
        <v>28.2</v>
      </c>
      <c r="W435">
        <f>(19*20)</f>
        <v>380</v>
      </c>
      <c r="X435">
        <v>122.7</v>
      </c>
      <c r="AH435">
        <v>619.1</v>
      </c>
      <c r="AI435">
        <v>14.5</v>
      </c>
      <c r="AJ435">
        <v>71.599999999999994</v>
      </c>
      <c r="AK435">
        <v>105.41</v>
      </c>
      <c r="AM435">
        <f>(AK435*2)*(12/AI435)</f>
        <v>174.47172413793103</v>
      </c>
      <c r="AN435">
        <f>AH435*(12/AI435)</f>
        <v>512.35862068965514</v>
      </c>
      <c r="BH435"/>
    </row>
    <row r="436" spans="1:78" hidden="1" x14ac:dyDescent="0.25">
      <c r="A436" s="34">
        <v>44581</v>
      </c>
      <c r="B436" s="26" t="s">
        <v>25</v>
      </c>
      <c r="C436" s="35">
        <v>2</v>
      </c>
      <c r="D436" s="26">
        <v>1</v>
      </c>
      <c r="E436" s="26">
        <v>5</v>
      </c>
      <c r="F436" s="35" t="s">
        <v>27</v>
      </c>
      <c r="G436" s="35"/>
      <c r="H436">
        <f>53+63</f>
        <v>116</v>
      </c>
      <c r="I436">
        <f>53+63</f>
        <v>116</v>
      </c>
      <c r="N436">
        <v>968.09999999999991</v>
      </c>
      <c r="O436">
        <v>694.40000000000009</v>
      </c>
      <c r="Q436">
        <v>20.2</v>
      </c>
      <c r="W436">
        <f>(20*20)+6</f>
        <v>406</v>
      </c>
      <c r="X436">
        <v>102.2</v>
      </c>
      <c r="AH436">
        <v>592.20000000000005</v>
      </c>
      <c r="AI436">
        <v>14.7</v>
      </c>
      <c r="AJ436">
        <v>70.7</v>
      </c>
      <c r="AK436">
        <v>78.239999999999995</v>
      </c>
      <c r="AM436">
        <f t="shared" ref="AM436:AM440" si="37">(AK436*2)*(12/AI436)</f>
        <v>127.73877551020408</v>
      </c>
      <c r="AN436">
        <f t="shared" ref="AN436:AN440" si="38">AH436*(12/AI436)</f>
        <v>483.4285714285715</v>
      </c>
    </row>
    <row r="437" spans="1:78" hidden="1" x14ac:dyDescent="0.25">
      <c r="A437" s="34">
        <v>44581</v>
      </c>
      <c r="B437" s="26" t="s">
        <v>25</v>
      </c>
      <c r="C437" s="35">
        <v>3</v>
      </c>
      <c r="D437" s="26">
        <v>2</v>
      </c>
      <c r="E437" s="26">
        <v>2</v>
      </c>
      <c r="F437" s="35" t="s">
        <v>26</v>
      </c>
      <c r="G437" s="35"/>
      <c r="H437">
        <f>50+55</f>
        <v>105</v>
      </c>
      <c r="I437">
        <f>50+55</f>
        <v>105</v>
      </c>
      <c r="N437">
        <v>1151.2</v>
      </c>
      <c r="O437">
        <v>865.4</v>
      </c>
      <c r="Q437">
        <v>21.1</v>
      </c>
      <c r="W437">
        <f>(24*20)+16</f>
        <v>496</v>
      </c>
      <c r="X437">
        <v>143</v>
      </c>
      <c r="AH437">
        <v>716.7</v>
      </c>
      <c r="AI437">
        <v>14.7</v>
      </c>
      <c r="AJ437">
        <v>72.2</v>
      </c>
      <c r="AK437">
        <v>110.32</v>
      </c>
      <c r="AM437">
        <f t="shared" si="37"/>
        <v>180.1142857142857</v>
      </c>
      <c r="AN437">
        <f t="shared" si="38"/>
        <v>585.06122448979602</v>
      </c>
    </row>
    <row r="438" spans="1:78" hidden="1" x14ac:dyDescent="0.25">
      <c r="A438" s="34">
        <v>44581</v>
      </c>
      <c r="B438" s="26" t="s">
        <v>25</v>
      </c>
      <c r="C438" s="35">
        <v>4</v>
      </c>
      <c r="D438" s="26">
        <v>2</v>
      </c>
      <c r="E438" s="26">
        <v>5</v>
      </c>
      <c r="F438" s="35" t="s">
        <v>27</v>
      </c>
      <c r="G438" s="35"/>
      <c r="H438">
        <f>68+59</f>
        <v>127</v>
      </c>
      <c r="I438">
        <f>68+59</f>
        <v>127</v>
      </c>
      <c r="N438">
        <v>1094.8</v>
      </c>
      <c r="O438">
        <v>762.9</v>
      </c>
      <c r="Q438">
        <v>23.8</v>
      </c>
      <c r="W438">
        <v>432</v>
      </c>
      <c r="X438">
        <v>128</v>
      </c>
      <c r="AH438">
        <v>634.9</v>
      </c>
      <c r="AI438">
        <v>14.8</v>
      </c>
      <c r="AJ438">
        <v>71.599999999999994</v>
      </c>
      <c r="AK438">
        <v>107.84</v>
      </c>
      <c r="AM438">
        <f t="shared" si="37"/>
        <v>174.87567567567567</v>
      </c>
      <c r="AN438">
        <f t="shared" si="38"/>
        <v>514.78378378378375</v>
      </c>
    </row>
    <row r="439" spans="1:78" hidden="1" x14ac:dyDescent="0.25">
      <c r="A439" s="34">
        <v>44581</v>
      </c>
      <c r="B439" s="26" t="s">
        <v>25</v>
      </c>
      <c r="C439" s="35">
        <v>5</v>
      </c>
      <c r="D439" s="26">
        <v>3</v>
      </c>
      <c r="E439" s="26">
        <v>2</v>
      </c>
      <c r="F439" s="35" t="s">
        <v>26</v>
      </c>
      <c r="G439" s="35"/>
      <c r="H439">
        <f>53+73</f>
        <v>126</v>
      </c>
      <c r="I439">
        <f>53+73</f>
        <v>126</v>
      </c>
      <c r="N439">
        <v>965</v>
      </c>
      <c r="O439">
        <v>720</v>
      </c>
      <c r="Q439">
        <v>17.7</v>
      </c>
      <c r="W439">
        <v>459</v>
      </c>
      <c r="X439">
        <v>115</v>
      </c>
      <c r="AH439">
        <v>605</v>
      </c>
      <c r="AI439">
        <v>14.5</v>
      </c>
      <c r="AJ439">
        <v>73</v>
      </c>
      <c r="AK439">
        <v>106.03</v>
      </c>
      <c r="AM439">
        <f t="shared" si="37"/>
        <v>175.49793103448275</v>
      </c>
      <c r="AN439">
        <f t="shared" si="38"/>
        <v>500.68965517241378</v>
      </c>
    </row>
    <row r="440" spans="1:78" hidden="1" x14ac:dyDescent="0.25">
      <c r="A440" s="34">
        <v>44581</v>
      </c>
      <c r="B440" s="26" t="s">
        <v>25</v>
      </c>
      <c r="C440" s="35">
        <v>6</v>
      </c>
      <c r="D440" s="26">
        <v>3</v>
      </c>
      <c r="E440" s="26">
        <v>5</v>
      </c>
      <c r="F440" s="35" t="s">
        <v>27</v>
      </c>
      <c r="G440" s="35"/>
      <c r="H440">
        <f>55+44</f>
        <v>99</v>
      </c>
      <c r="I440">
        <f>55+44</f>
        <v>99</v>
      </c>
      <c r="N440">
        <v>821.7</v>
      </c>
      <c r="O440">
        <v>590.79999999999995</v>
      </c>
      <c r="Q440">
        <v>23.3</v>
      </c>
      <c r="W440">
        <v>341</v>
      </c>
      <c r="X440">
        <v>98.8</v>
      </c>
      <c r="AH440">
        <v>492</v>
      </c>
      <c r="AI440">
        <v>14.4</v>
      </c>
      <c r="AJ440">
        <v>72.7</v>
      </c>
      <c r="AK440">
        <v>106.41</v>
      </c>
      <c r="AM440">
        <f t="shared" si="37"/>
        <v>177.34999999999997</v>
      </c>
      <c r="AN440">
        <f t="shared" si="38"/>
        <v>409.99999999999994</v>
      </c>
    </row>
  </sheetData>
  <autoFilter ref="F2:F440">
    <filterColumn colId="0">
      <filters>
        <filter val="LD"/>
      </filters>
    </filterColumn>
  </autoFilter>
  <mergeCells count="7">
    <mergeCell ref="BI1:BM1"/>
    <mergeCell ref="BP1:BX1"/>
    <mergeCell ref="J1:L1"/>
    <mergeCell ref="Y1:AA1"/>
    <mergeCell ref="AC1:AE1"/>
    <mergeCell ref="AQ1:AZ1"/>
    <mergeCell ref="BB1:BF1"/>
  </mergeCells>
  <phoneticPr fontId="1" type="noConversion"/>
  <pageMargins left="0.7" right="0.7" top="0.75" bottom="0.75" header="0.3" footer="0.3"/>
  <pageSetup paperSize="8" scale="45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9" sqref="F19"/>
    </sheetView>
  </sheetViews>
  <sheetFormatPr defaultRowHeight="15" x14ac:dyDescent="0.25"/>
  <cols>
    <col min="2" max="2" width="11.140625" bestFit="1" customWidth="1"/>
  </cols>
  <sheetData>
    <row r="1" spans="1:6" x14ac:dyDescent="0.25">
      <c r="A1" t="s">
        <v>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101</v>
      </c>
      <c r="B2" t="s">
        <v>24</v>
      </c>
      <c r="C2">
        <v>1</v>
      </c>
      <c r="D2">
        <v>4</v>
      </c>
      <c r="E2" t="s">
        <v>33</v>
      </c>
      <c r="F2" t="s">
        <v>34</v>
      </c>
    </row>
    <row r="3" spans="1:6" x14ac:dyDescent="0.25">
      <c r="A3">
        <v>102</v>
      </c>
      <c r="B3" t="s">
        <v>24</v>
      </c>
      <c r="C3">
        <v>1</v>
      </c>
      <c r="D3">
        <v>5</v>
      </c>
      <c r="E3" t="s">
        <v>27</v>
      </c>
      <c r="F3" t="s">
        <v>35</v>
      </c>
    </row>
    <row r="4" spans="1:6" x14ac:dyDescent="0.25">
      <c r="A4">
        <v>103</v>
      </c>
      <c r="B4" t="s">
        <v>24</v>
      </c>
      <c r="C4">
        <v>1</v>
      </c>
      <c r="D4">
        <v>1</v>
      </c>
      <c r="E4" t="s">
        <v>36</v>
      </c>
      <c r="F4" t="s">
        <v>37</v>
      </c>
    </row>
    <row r="5" spans="1:6" x14ac:dyDescent="0.25">
      <c r="A5">
        <v>104</v>
      </c>
      <c r="B5" t="s">
        <v>24</v>
      </c>
      <c r="C5">
        <v>1</v>
      </c>
      <c r="D5">
        <v>6</v>
      </c>
      <c r="E5" t="s">
        <v>38</v>
      </c>
      <c r="F5" t="s">
        <v>39</v>
      </c>
    </row>
    <row r="6" spans="1:6" x14ac:dyDescent="0.25">
      <c r="A6">
        <v>105</v>
      </c>
      <c r="B6" t="s">
        <v>24</v>
      </c>
      <c r="C6">
        <v>1</v>
      </c>
      <c r="D6">
        <v>2</v>
      </c>
      <c r="E6" t="s">
        <v>26</v>
      </c>
      <c r="F6" t="s">
        <v>40</v>
      </c>
    </row>
    <row r="7" spans="1:6" x14ac:dyDescent="0.25">
      <c r="A7">
        <v>106</v>
      </c>
      <c r="B7" t="s">
        <v>24</v>
      </c>
      <c r="C7">
        <v>1</v>
      </c>
      <c r="D7">
        <v>3</v>
      </c>
      <c r="E7" t="s">
        <v>41</v>
      </c>
      <c r="F7" t="s">
        <v>42</v>
      </c>
    </row>
    <row r="8" spans="1:6" x14ac:dyDescent="0.25">
      <c r="A8">
        <v>107</v>
      </c>
      <c r="B8" t="s">
        <v>24</v>
      </c>
      <c r="C8">
        <v>2</v>
      </c>
      <c r="D8">
        <v>5</v>
      </c>
      <c r="E8" t="s">
        <v>27</v>
      </c>
      <c r="F8" t="s">
        <v>35</v>
      </c>
    </row>
    <row r="9" spans="1:6" x14ac:dyDescent="0.25">
      <c r="A9">
        <v>108</v>
      </c>
      <c r="B9" t="s">
        <v>24</v>
      </c>
      <c r="C9">
        <v>2</v>
      </c>
      <c r="D9">
        <v>3</v>
      </c>
      <c r="E9" t="s">
        <v>41</v>
      </c>
      <c r="F9" t="s">
        <v>42</v>
      </c>
    </row>
    <row r="10" spans="1:6" x14ac:dyDescent="0.25">
      <c r="A10">
        <v>109</v>
      </c>
      <c r="B10" t="s">
        <v>24</v>
      </c>
      <c r="C10">
        <v>2</v>
      </c>
      <c r="D10">
        <v>2</v>
      </c>
      <c r="E10" t="s">
        <v>26</v>
      </c>
      <c r="F10" t="s">
        <v>40</v>
      </c>
    </row>
    <row r="11" spans="1:6" x14ac:dyDescent="0.25">
      <c r="A11">
        <v>110</v>
      </c>
      <c r="B11" t="s">
        <v>24</v>
      </c>
      <c r="C11">
        <v>2</v>
      </c>
      <c r="D11">
        <v>1</v>
      </c>
      <c r="E11" t="s">
        <v>36</v>
      </c>
      <c r="F11" t="s">
        <v>37</v>
      </c>
    </row>
    <row r="12" spans="1:6" x14ac:dyDescent="0.25">
      <c r="A12">
        <v>111</v>
      </c>
      <c r="B12" t="s">
        <v>24</v>
      </c>
      <c r="C12">
        <v>2</v>
      </c>
      <c r="D12">
        <v>6</v>
      </c>
      <c r="E12" t="s">
        <v>38</v>
      </c>
      <c r="F12" t="s">
        <v>39</v>
      </c>
    </row>
    <row r="13" spans="1:6" x14ac:dyDescent="0.25">
      <c r="A13">
        <v>112</v>
      </c>
      <c r="B13" t="s">
        <v>24</v>
      </c>
      <c r="C13">
        <v>2</v>
      </c>
      <c r="D13">
        <v>4</v>
      </c>
      <c r="E13" t="s">
        <v>33</v>
      </c>
      <c r="F13" t="s">
        <v>34</v>
      </c>
    </row>
    <row r="14" spans="1:6" x14ac:dyDescent="0.25">
      <c r="A14">
        <v>113</v>
      </c>
      <c r="B14" t="s">
        <v>24</v>
      </c>
      <c r="C14">
        <v>3</v>
      </c>
      <c r="D14">
        <v>3</v>
      </c>
      <c r="E14" t="s">
        <v>41</v>
      </c>
      <c r="F14" t="s">
        <v>42</v>
      </c>
    </row>
    <row r="15" spans="1:6" x14ac:dyDescent="0.25">
      <c r="A15">
        <v>114</v>
      </c>
      <c r="B15" t="s">
        <v>24</v>
      </c>
      <c r="C15">
        <v>3</v>
      </c>
      <c r="D15">
        <v>2</v>
      </c>
      <c r="E15" t="s">
        <v>26</v>
      </c>
      <c r="F15" t="s">
        <v>40</v>
      </c>
    </row>
    <row r="16" spans="1:6" x14ac:dyDescent="0.25">
      <c r="A16">
        <v>115</v>
      </c>
      <c r="B16" t="s">
        <v>24</v>
      </c>
      <c r="C16">
        <v>3</v>
      </c>
      <c r="D16">
        <v>6</v>
      </c>
      <c r="E16" t="s">
        <v>38</v>
      </c>
      <c r="F16" t="s">
        <v>39</v>
      </c>
    </row>
    <row r="17" spans="1:6" x14ac:dyDescent="0.25">
      <c r="A17">
        <v>116</v>
      </c>
      <c r="B17" t="s">
        <v>24</v>
      </c>
      <c r="C17">
        <v>3</v>
      </c>
      <c r="D17">
        <v>1</v>
      </c>
      <c r="E17" t="s">
        <v>36</v>
      </c>
      <c r="F17" t="s">
        <v>37</v>
      </c>
    </row>
    <row r="18" spans="1:6" x14ac:dyDescent="0.25">
      <c r="A18">
        <v>117</v>
      </c>
      <c r="B18" t="s">
        <v>24</v>
      </c>
      <c r="C18">
        <v>3</v>
      </c>
      <c r="D18">
        <v>5</v>
      </c>
      <c r="E18" t="s">
        <v>27</v>
      </c>
      <c r="F18" t="s">
        <v>35</v>
      </c>
    </row>
    <row r="19" spans="1:6" x14ac:dyDescent="0.25">
      <c r="A19">
        <v>118</v>
      </c>
      <c r="B19" t="s">
        <v>24</v>
      </c>
      <c r="C19">
        <v>3</v>
      </c>
      <c r="D19">
        <v>4</v>
      </c>
      <c r="E19" t="s">
        <v>33</v>
      </c>
      <c r="F19" t="s">
        <v>34</v>
      </c>
    </row>
    <row r="20" spans="1:6" x14ac:dyDescent="0.25">
      <c r="A20">
        <v>119</v>
      </c>
      <c r="B20" t="s">
        <v>24</v>
      </c>
      <c r="C20">
        <v>4</v>
      </c>
      <c r="D20">
        <v>1</v>
      </c>
      <c r="E20" t="s">
        <v>36</v>
      </c>
      <c r="F20" t="s">
        <v>37</v>
      </c>
    </row>
    <row r="21" spans="1:6" x14ac:dyDescent="0.25">
      <c r="A21">
        <v>120</v>
      </c>
      <c r="B21" t="s">
        <v>24</v>
      </c>
      <c r="C21">
        <v>4</v>
      </c>
      <c r="D21">
        <v>2</v>
      </c>
      <c r="E21" t="s">
        <v>26</v>
      </c>
      <c r="F21" t="s">
        <v>40</v>
      </c>
    </row>
    <row r="22" spans="1:6" x14ac:dyDescent="0.25">
      <c r="A22">
        <v>121</v>
      </c>
      <c r="B22" t="s">
        <v>24</v>
      </c>
      <c r="C22">
        <v>4</v>
      </c>
      <c r="D22">
        <v>4</v>
      </c>
      <c r="E22" t="s">
        <v>33</v>
      </c>
      <c r="F22" t="s">
        <v>34</v>
      </c>
    </row>
    <row r="23" spans="1:6" x14ac:dyDescent="0.25">
      <c r="A23">
        <v>122</v>
      </c>
      <c r="B23" t="s">
        <v>24</v>
      </c>
      <c r="C23">
        <v>4</v>
      </c>
      <c r="D23">
        <v>3</v>
      </c>
      <c r="E23" t="s">
        <v>41</v>
      </c>
      <c r="F23" t="s">
        <v>42</v>
      </c>
    </row>
    <row r="24" spans="1:6" x14ac:dyDescent="0.25">
      <c r="A24">
        <v>123</v>
      </c>
      <c r="B24" t="s">
        <v>24</v>
      </c>
      <c r="C24">
        <v>4</v>
      </c>
      <c r="D24">
        <v>6</v>
      </c>
      <c r="E24" t="s">
        <v>38</v>
      </c>
      <c r="F24" t="s">
        <v>39</v>
      </c>
    </row>
    <row r="25" spans="1:6" x14ac:dyDescent="0.25">
      <c r="A25">
        <v>124</v>
      </c>
      <c r="B25" t="s">
        <v>24</v>
      </c>
      <c r="C25">
        <v>4</v>
      </c>
      <c r="D25">
        <v>5</v>
      </c>
      <c r="E25" t="s">
        <v>27</v>
      </c>
      <c r="F25" t="s">
        <v>35</v>
      </c>
    </row>
    <row r="26" spans="1:6" x14ac:dyDescent="0.25">
      <c r="A26">
        <v>1</v>
      </c>
      <c r="B26" t="s">
        <v>43</v>
      </c>
      <c r="C26">
        <v>1</v>
      </c>
      <c r="D26">
        <v>2</v>
      </c>
      <c r="E26" t="s">
        <v>26</v>
      </c>
      <c r="F26" t="s">
        <v>40</v>
      </c>
    </row>
    <row r="27" spans="1:6" x14ac:dyDescent="0.25">
      <c r="A27">
        <v>2</v>
      </c>
      <c r="B27" t="s">
        <v>43</v>
      </c>
      <c r="C27">
        <v>1</v>
      </c>
      <c r="D27">
        <v>5</v>
      </c>
      <c r="E27" t="s">
        <v>27</v>
      </c>
      <c r="F27" t="s">
        <v>35</v>
      </c>
    </row>
    <row r="28" spans="1:6" x14ac:dyDescent="0.25">
      <c r="A28">
        <v>3</v>
      </c>
      <c r="B28" t="s">
        <v>43</v>
      </c>
      <c r="C28">
        <v>2</v>
      </c>
      <c r="D28">
        <v>2</v>
      </c>
      <c r="E28" t="s">
        <v>26</v>
      </c>
      <c r="F28" t="s">
        <v>40</v>
      </c>
    </row>
    <row r="29" spans="1:6" x14ac:dyDescent="0.25">
      <c r="A29">
        <v>4</v>
      </c>
      <c r="B29" t="s">
        <v>43</v>
      </c>
      <c r="C29">
        <v>2</v>
      </c>
      <c r="D29">
        <v>5</v>
      </c>
      <c r="E29" t="s">
        <v>27</v>
      </c>
      <c r="F29" t="s">
        <v>35</v>
      </c>
    </row>
    <row r="30" spans="1:6" x14ac:dyDescent="0.25">
      <c r="A30">
        <v>5</v>
      </c>
      <c r="B30" t="s">
        <v>43</v>
      </c>
      <c r="C30">
        <v>3</v>
      </c>
      <c r="D30">
        <v>2</v>
      </c>
      <c r="E30" t="s">
        <v>26</v>
      </c>
      <c r="F30" t="s">
        <v>40</v>
      </c>
    </row>
    <row r="31" spans="1:6" x14ac:dyDescent="0.25">
      <c r="A31">
        <v>6</v>
      </c>
      <c r="B31" t="s">
        <v>43</v>
      </c>
      <c r="C31">
        <v>3</v>
      </c>
      <c r="D31">
        <v>5</v>
      </c>
      <c r="E31" t="s">
        <v>27</v>
      </c>
      <c r="F3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7"/>
  <sheetViews>
    <sheetView workbookViewId="0">
      <selection activeCell="N27" sqref="N27"/>
    </sheetView>
  </sheetViews>
  <sheetFormatPr defaultRowHeight="15" x14ac:dyDescent="0.25"/>
  <cols>
    <col min="1" max="1" width="13.7109375" customWidth="1"/>
    <col min="2" max="2" width="13.140625" bestFit="1" customWidth="1"/>
    <col min="3" max="3" width="35.28515625" bestFit="1" customWidth="1"/>
    <col min="4" max="4" width="34.28515625" bestFit="1" customWidth="1"/>
    <col min="5" max="5" width="33.28515625" bestFit="1" customWidth="1"/>
    <col min="13" max="13" width="11.7109375" customWidth="1"/>
  </cols>
  <sheetData>
    <row r="2" spans="1:15" ht="45.75" thickBot="1" x14ac:dyDescent="0.3">
      <c r="A2" t="s">
        <v>3</v>
      </c>
      <c r="B2" t="s">
        <v>71</v>
      </c>
      <c r="C2" t="s">
        <v>5</v>
      </c>
      <c r="D2" t="s">
        <v>6</v>
      </c>
      <c r="E2" t="s">
        <v>72</v>
      </c>
      <c r="F2" t="s">
        <v>8</v>
      </c>
      <c r="G2" s="21" t="s">
        <v>20</v>
      </c>
      <c r="H2" s="22" t="s">
        <v>66</v>
      </c>
      <c r="I2" s="22" t="s">
        <v>67</v>
      </c>
      <c r="J2" s="22" t="s">
        <v>68</v>
      </c>
      <c r="K2" s="22" t="s">
        <v>21</v>
      </c>
      <c r="L2" s="28" t="s">
        <v>70</v>
      </c>
      <c r="M2" s="28" t="s">
        <v>69</v>
      </c>
      <c r="N2" s="21" t="s">
        <v>62</v>
      </c>
      <c r="O2" s="21" t="s">
        <v>64</v>
      </c>
    </row>
    <row r="3" spans="1:15" x14ac:dyDescent="0.25">
      <c r="A3">
        <v>44581</v>
      </c>
      <c r="B3" t="s">
        <v>24</v>
      </c>
      <c r="C3">
        <v>101</v>
      </c>
      <c r="D3">
        <v>1</v>
      </c>
      <c r="E3">
        <v>4</v>
      </c>
      <c r="F3" t="s">
        <v>33</v>
      </c>
      <c r="G3" s="12">
        <v>405.6</v>
      </c>
      <c r="H3" s="12">
        <v>12.4</v>
      </c>
      <c r="I3" s="12">
        <v>73.099999999999994</v>
      </c>
      <c r="J3" s="12">
        <v>109.2</v>
      </c>
      <c r="K3" s="12"/>
      <c r="L3" s="12">
        <f t="shared" ref="L3:L26" si="0">(J3*2)*(12/H3)</f>
        <v>211.35483870967741</v>
      </c>
      <c r="M3" s="12">
        <f t="shared" ref="M3:M26" si="1">G3*(12/H3)</f>
        <v>392.51612903225805</v>
      </c>
      <c r="N3" s="12">
        <f>(15*20)+7</f>
        <v>307</v>
      </c>
      <c r="O3" s="12">
        <v>106</v>
      </c>
    </row>
    <row r="4" spans="1:15" x14ac:dyDescent="0.25">
      <c r="A4">
        <v>44581</v>
      </c>
      <c r="B4" t="s">
        <v>24</v>
      </c>
      <c r="C4">
        <v>102</v>
      </c>
      <c r="D4">
        <v>1</v>
      </c>
      <c r="E4">
        <v>5</v>
      </c>
      <c r="F4" t="s">
        <v>27</v>
      </c>
      <c r="G4" s="12">
        <v>425.5</v>
      </c>
      <c r="H4" s="12">
        <v>14.7</v>
      </c>
      <c r="I4" s="12">
        <v>72.8</v>
      </c>
      <c r="J4" s="12">
        <v>112.12</v>
      </c>
      <c r="K4" s="12"/>
      <c r="L4" s="12">
        <f t="shared" si="0"/>
        <v>183.0530612244898</v>
      </c>
      <c r="M4" s="12">
        <f t="shared" si="1"/>
        <v>347.34693877551024</v>
      </c>
      <c r="N4" s="12">
        <f>(15*20)+16</f>
        <v>316</v>
      </c>
      <c r="O4" s="12">
        <v>99.12</v>
      </c>
    </row>
    <row r="5" spans="1:15" x14ac:dyDescent="0.25">
      <c r="A5">
        <v>44581</v>
      </c>
      <c r="B5" t="s">
        <v>24</v>
      </c>
      <c r="C5">
        <v>103</v>
      </c>
      <c r="D5">
        <v>1</v>
      </c>
      <c r="E5">
        <v>1</v>
      </c>
      <c r="F5" t="s">
        <v>36</v>
      </c>
      <c r="G5" s="12">
        <v>695.7</v>
      </c>
      <c r="H5" s="12">
        <v>14.2</v>
      </c>
      <c r="I5" s="12">
        <v>74.400000000000006</v>
      </c>
      <c r="J5" s="12">
        <v>107.33</v>
      </c>
      <c r="K5" s="12"/>
      <c r="L5" s="12">
        <f t="shared" si="0"/>
        <v>181.40281690140847</v>
      </c>
      <c r="M5" s="12">
        <f t="shared" si="1"/>
        <v>587.91549295774655</v>
      </c>
      <c r="N5" s="12">
        <f>(24*20)+8</f>
        <v>488</v>
      </c>
      <c r="O5" s="12">
        <v>147.6</v>
      </c>
    </row>
    <row r="6" spans="1:15" x14ac:dyDescent="0.25">
      <c r="A6">
        <v>44581</v>
      </c>
      <c r="B6" t="s">
        <v>24</v>
      </c>
      <c r="C6">
        <v>104</v>
      </c>
      <c r="D6">
        <v>1</v>
      </c>
      <c r="E6">
        <v>6</v>
      </c>
      <c r="F6" t="s">
        <v>38</v>
      </c>
      <c r="G6" s="12">
        <v>358.6</v>
      </c>
      <c r="H6" s="12">
        <v>12.3</v>
      </c>
      <c r="I6" s="12">
        <v>74.099999999999994</v>
      </c>
      <c r="J6" s="12">
        <v>99.84</v>
      </c>
      <c r="K6" s="12"/>
      <c r="L6" s="12">
        <f t="shared" si="0"/>
        <v>194.80975609756098</v>
      </c>
      <c r="M6" s="12">
        <f t="shared" si="1"/>
        <v>349.85365853658539</v>
      </c>
      <c r="N6" s="12">
        <f>(20*15)+11</f>
        <v>311</v>
      </c>
      <c r="O6" s="12">
        <v>78.2</v>
      </c>
    </row>
    <row r="7" spans="1:15" x14ac:dyDescent="0.25">
      <c r="A7">
        <v>44581</v>
      </c>
      <c r="B7" t="s">
        <v>24</v>
      </c>
      <c r="C7">
        <v>105</v>
      </c>
      <c r="D7">
        <v>1</v>
      </c>
      <c r="E7">
        <v>2</v>
      </c>
      <c r="F7" t="s">
        <v>26</v>
      </c>
      <c r="G7" s="12">
        <v>576.20000000000005</v>
      </c>
      <c r="H7" s="12">
        <v>13.2</v>
      </c>
      <c r="I7" s="12">
        <v>72</v>
      </c>
      <c r="J7" s="12">
        <v>102.28</v>
      </c>
      <c r="K7" s="12"/>
      <c r="L7" s="12">
        <f t="shared" si="0"/>
        <v>185.96363636363637</v>
      </c>
      <c r="M7" s="12">
        <f t="shared" si="1"/>
        <v>523.81818181818187</v>
      </c>
      <c r="N7" s="12">
        <f>(21*20)+4</f>
        <v>424</v>
      </c>
      <c r="O7" s="12">
        <v>122.4</v>
      </c>
    </row>
    <row r="8" spans="1:15" x14ac:dyDescent="0.25">
      <c r="A8">
        <v>44581</v>
      </c>
      <c r="B8" t="s">
        <v>24</v>
      </c>
      <c r="C8">
        <v>106</v>
      </c>
      <c r="D8">
        <v>1</v>
      </c>
      <c r="E8">
        <v>3</v>
      </c>
      <c r="F8" t="s">
        <v>41</v>
      </c>
      <c r="G8" s="12">
        <v>407.8</v>
      </c>
      <c r="H8" s="12">
        <v>12.4</v>
      </c>
      <c r="I8" s="12">
        <v>72.3</v>
      </c>
      <c r="J8" s="12">
        <v>77.3</v>
      </c>
      <c r="K8" s="12"/>
      <c r="L8" s="12">
        <f t="shared" si="0"/>
        <v>149.61290322580643</v>
      </c>
      <c r="M8" s="12">
        <f t="shared" si="1"/>
        <v>394.64516129032256</v>
      </c>
      <c r="N8" s="12">
        <f>(15*20)</f>
        <v>300</v>
      </c>
      <c r="O8" s="12">
        <v>93.2</v>
      </c>
    </row>
    <row r="9" spans="1:15" x14ac:dyDescent="0.25">
      <c r="A9">
        <v>44581</v>
      </c>
      <c r="B9" t="s">
        <v>24</v>
      </c>
      <c r="C9">
        <v>107</v>
      </c>
      <c r="D9">
        <v>2</v>
      </c>
      <c r="E9">
        <v>5</v>
      </c>
      <c r="F9" t="s">
        <v>27</v>
      </c>
      <c r="G9" s="12">
        <v>446.9</v>
      </c>
      <c r="H9" s="12">
        <v>12.1</v>
      </c>
      <c r="I9" s="12">
        <v>74.400000000000006</v>
      </c>
      <c r="J9" s="12">
        <v>105.51</v>
      </c>
      <c r="K9" s="12"/>
      <c r="L9" s="12">
        <f t="shared" si="0"/>
        <v>209.27603305785127</v>
      </c>
      <c r="M9" s="12">
        <f t="shared" si="1"/>
        <v>443.2066115702479</v>
      </c>
      <c r="N9" s="12">
        <f>(16*20)+25</f>
        <v>345</v>
      </c>
      <c r="O9" s="12">
        <v>113.9</v>
      </c>
    </row>
    <row r="10" spans="1:15" x14ac:dyDescent="0.25">
      <c r="A10">
        <v>44581</v>
      </c>
      <c r="B10" t="s">
        <v>24</v>
      </c>
      <c r="C10">
        <v>108</v>
      </c>
      <c r="D10">
        <v>2</v>
      </c>
      <c r="E10">
        <v>3</v>
      </c>
      <c r="F10" t="s">
        <v>41</v>
      </c>
      <c r="G10" s="12">
        <v>524.20000000000005</v>
      </c>
      <c r="H10" s="12">
        <v>12.1</v>
      </c>
      <c r="I10" s="12">
        <v>73.099999999999994</v>
      </c>
      <c r="J10" s="12">
        <v>106.34</v>
      </c>
      <c r="K10" s="12"/>
      <c r="L10" s="12">
        <f t="shared" si="0"/>
        <v>210.92231404958679</v>
      </c>
      <c r="M10" s="12">
        <f t="shared" si="1"/>
        <v>519.86776859504141</v>
      </c>
      <c r="N10" s="12">
        <f>(20*20)+6</f>
        <v>406</v>
      </c>
      <c r="O10" s="12">
        <v>129.19999999999999</v>
      </c>
    </row>
    <row r="11" spans="1:15" x14ac:dyDescent="0.25">
      <c r="A11">
        <v>44581</v>
      </c>
      <c r="B11" t="s">
        <v>24</v>
      </c>
      <c r="C11">
        <v>109</v>
      </c>
      <c r="D11">
        <v>2</v>
      </c>
      <c r="E11">
        <v>2</v>
      </c>
      <c r="F11" t="s">
        <v>26</v>
      </c>
      <c r="G11" s="26">
        <v>506.3</v>
      </c>
      <c r="H11" s="26">
        <v>13.5</v>
      </c>
      <c r="I11" s="26">
        <v>72.7</v>
      </c>
      <c r="J11" s="26">
        <v>108.7</v>
      </c>
      <c r="K11" s="12"/>
      <c r="L11" s="12">
        <f t="shared" si="0"/>
        <v>193.24444444444444</v>
      </c>
      <c r="M11" s="12">
        <f t="shared" si="1"/>
        <v>450.04444444444442</v>
      </c>
      <c r="N11" s="12">
        <v>329</v>
      </c>
      <c r="O11" s="26">
        <v>111.5</v>
      </c>
    </row>
    <row r="12" spans="1:15" x14ac:dyDescent="0.25">
      <c r="A12">
        <v>44581</v>
      </c>
      <c r="B12" t="s">
        <v>24</v>
      </c>
      <c r="C12">
        <v>110</v>
      </c>
      <c r="D12">
        <v>2</v>
      </c>
      <c r="E12">
        <v>1</v>
      </c>
      <c r="F12" t="s">
        <v>36</v>
      </c>
      <c r="G12" s="12">
        <v>535.20000000000005</v>
      </c>
      <c r="H12" s="12">
        <v>15</v>
      </c>
      <c r="I12" s="12">
        <v>72.8</v>
      </c>
      <c r="J12" s="12">
        <v>103.44</v>
      </c>
      <c r="K12" s="12"/>
      <c r="L12" s="12">
        <f t="shared" si="0"/>
        <v>165.50400000000002</v>
      </c>
      <c r="M12" s="12">
        <f t="shared" si="1"/>
        <v>428.16000000000008</v>
      </c>
      <c r="N12" s="12">
        <f>(19*20)+18</f>
        <v>398</v>
      </c>
      <c r="O12" s="12">
        <v>116.1</v>
      </c>
    </row>
    <row r="13" spans="1:15" x14ac:dyDescent="0.25">
      <c r="A13">
        <v>44581</v>
      </c>
      <c r="B13" t="s">
        <v>24</v>
      </c>
      <c r="C13">
        <v>111</v>
      </c>
      <c r="D13">
        <v>2</v>
      </c>
      <c r="E13">
        <v>6</v>
      </c>
      <c r="F13" t="s">
        <v>38</v>
      </c>
      <c r="G13" s="12">
        <v>364.5</v>
      </c>
      <c r="H13" s="12">
        <v>12.4</v>
      </c>
      <c r="I13" s="12">
        <v>74.400000000000006</v>
      </c>
      <c r="J13" s="12">
        <v>90.02</v>
      </c>
      <c r="K13" s="12"/>
      <c r="L13" s="12">
        <f t="shared" si="0"/>
        <v>174.23225806451612</v>
      </c>
      <c r="M13" s="12">
        <f t="shared" si="1"/>
        <v>352.74193548387092</v>
      </c>
      <c r="N13" s="12">
        <f>(15*20)+17</f>
        <v>317</v>
      </c>
      <c r="O13" s="12">
        <v>92.7</v>
      </c>
    </row>
    <row r="14" spans="1:15" x14ac:dyDescent="0.25">
      <c r="A14">
        <v>44581</v>
      </c>
      <c r="B14" t="s">
        <v>24</v>
      </c>
      <c r="C14">
        <v>112</v>
      </c>
      <c r="D14">
        <v>2</v>
      </c>
      <c r="E14">
        <v>4</v>
      </c>
      <c r="F14" t="s">
        <v>33</v>
      </c>
      <c r="G14" s="12">
        <v>308.8</v>
      </c>
      <c r="H14" s="12">
        <v>14.5</v>
      </c>
      <c r="I14" s="12">
        <v>72.099999999999994</v>
      </c>
      <c r="J14" s="12">
        <v>102.5</v>
      </c>
      <c r="K14" s="12"/>
      <c r="L14" s="12">
        <f t="shared" si="0"/>
        <v>169.65517241379311</v>
      </c>
      <c r="M14" s="12">
        <f t="shared" si="1"/>
        <v>255.55862068965519</v>
      </c>
      <c r="N14" s="12">
        <f>(13*20)+6</f>
        <v>266</v>
      </c>
      <c r="O14" s="12">
        <v>81.8</v>
      </c>
    </row>
    <row r="15" spans="1:15" x14ac:dyDescent="0.25">
      <c r="A15">
        <v>44581</v>
      </c>
      <c r="B15" t="s">
        <v>24</v>
      </c>
      <c r="C15">
        <v>113</v>
      </c>
      <c r="D15">
        <v>3</v>
      </c>
      <c r="E15">
        <v>3</v>
      </c>
      <c r="F15" t="s">
        <v>41</v>
      </c>
      <c r="G15" s="12">
        <v>330.9</v>
      </c>
      <c r="H15" s="12">
        <v>12.2</v>
      </c>
      <c r="I15" s="12">
        <v>71.8</v>
      </c>
      <c r="J15" s="12">
        <v>91.9</v>
      </c>
      <c r="K15" s="12"/>
      <c r="L15" s="12">
        <f t="shared" si="0"/>
        <v>180.78688524590166</v>
      </c>
      <c r="M15" s="12">
        <f t="shared" si="1"/>
        <v>325.47540983606558</v>
      </c>
      <c r="N15" s="12">
        <f>(13*20)+18</f>
        <v>278</v>
      </c>
      <c r="O15" s="12">
        <v>85.2</v>
      </c>
    </row>
    <row r="16" spans="1:15" x14ac:dyDescent="0.25">
      <c r="A16">
        <v>44581</v>
      </c>
      <c r="B16" t="s">
        <v>24</v>
      </c>
      <c r="C16">
        <v>114</v>
      </c>
      <c r="D16">
        <v>3</v>
      </c>
      <c r="E16">
        <v>2</v>
      </c>
      <c r="F16" t="s">
        <v>26</v>
      </c>
      <c r="G16" s="12">
        <v>447</v>
      </c>
      <c r="H16" s="12">
        <v>14.3</v>
      </c>
      <c r="I16" s="12">
        <v>73.5</v>
      </c>
      <c r="J16" s="12">
        <v>106.56</v>
      </c>
      <c r="K16" s="12"/>
      <c r="L16" s="12">
        <f t="shared" si="0"/>
        <v>178.84195804195804</v>
      </c>
      <c r="M16" s="12">
        <f t="shared" si="1"/>
        <v>375.10489510489509</v>
      </c>
      <c r="N16" s="12">
        <f>(16*20)+4</f>
        <v>324</v>
      </c>
      <c r="O16" s="12">
        <v>92.6</v>
      </c>
    </row>
    <row r="17" spans="1:15" x14ac:dyDescent="0.25">
      <c r="A17">
        <v>44581</v>
      </c>
      <c r="B17" t="s">
        <v>24</v>
      </c>
      <c r="C17">
        <v>115</v>
      </c>
      <c r="D17">
        <v>3</v>
      </c>
      <c r="E17">
        <v>6</v>
      </c>
      <c r="F17" t="s">
        <v>38</v>
      </c>
      <c r="G17" s="12">
        <v>374.3</v>
      </c>
      <c r="H17" s="12">
        <v>14.1</v>
      </c>
      <c r="I17" s="12">
        <v>71.400000000000006</v>
      </c>
      <c r="J17" s="12">
        <v>99.31</v>
      </c>
      <c r="K17" s="12"/>
      <c r="L17" s="12">
        <f t="shared" si="0"/>
        <v>169.03829787234042</v>
      </c>
      <c r="M17" s="12">
        <f t="shared" si="1"/>
        <v>318.55319148936172</v>
      </c>
      <c r="N17" s="12">
        <f>(20*16)+1</f>
        <v>321</v>
      </c>
      <c r="O17" s="12">
        <v>94.5</v>
      </c>
    </row>
    <row r="18" spans="1:15" x14ac:dyDescent="0.25">
      <c r="A18">
        <v>44581</v>
      </c>
      <c r="B18" t="s">
        <v>24</v>
      </c>
      <c r="C18">
        <v>116</v>
      </c>
      <c r="D18">
        <v>3</v>
      </c>
      <c r="E18">
        <v>1</v>
      </c>
      <c r="F18" t="s">
        <v>36</v>
      </c>
      <c r="G18" s="12">
        <v>550.4</v>
      </c>
      <c r="H18" s="12">
        <v>14.7</v>
      </c>
      <c r="I18" s="12">
        <v>73.599999999999994</v>
      </c>
      <c r="J18" s="12">
        <v>110.13</v>
      </c>
      <c r="K18" s="12"/>
      <c r="L18" s="12">
        <f t="shared" si="0"/>
        <v>179.80408163265307</v>
      </c>
      <c r="M18" s="12">
        <f t="shared" si="1"/>
        <v>449.30612244897958</v>
      </c>
      <c r="N18" s="12">
        <f>(21*20)+18</f>
        <v>438</v>
      </c>
      <c r="O18" s="12">
        <v>124.9</v>
      </c>
    </row>
    <row r="19" spans="1:15" x14ac:dyDescent="0.25">
      <c r="A19">
        <v>44581</v>
      </c>
      <c r="B19" t="s">
        <v>24</v>
      </c>
      <c r="C19">
        <v>117</v>
      </c>
      <c r="D19">
        <v>3</v>
      </c>
      <c r="E19">
        <v>5</v>
      </c>
      <c r="F19" t="s">
        <v>27</v>
      </c>
      <c r="G19" s="12">
        <v>394.4</v>
      </c>
      <c r="H19" s="12">
        <v>14.3</v>
      </c>
      <c r="I19" s="12">
        <v>72.5</v>
      </c>
      <c r="J19" s="12">
        <v>115.8</v>
      </c>
      <c r="K19" s="12"/>
      <c r="L19" s="12">
        <f t="shared" si="0"/>
        <v>194.34965034965035</v>
      </c>
      <c r="M19" s="12">
        <f t="shared" si="1"/>
        <v>330.96503496503493</v>
      </c>
      <c r="N19" s="12">
        <f>(13*20)+19</f>
        <v>279</v>
      </c>
      <c r="O19" s="12">
        <v>83.8</v>
      </c>
    </row>
    <row r="20" spans="1:15" x14ac:dyDescent="0.25">
      <c r="A20">
        <v>44581</v>
      </c>
      <c r="B20" t="s">
        <v>24</v>
      </c>
      <c r="C20">
        <v>118</v>
      </c>
      <c r="D20">
        <v>3</v>
      </c>
      <c r="E20">
        <v>4</v>
      </c>
      <c r="F20" t="s">
        <v>33</v>
      </c>
      <c r="G20" s="12">
        <v>372.1</v>
      </c>
      <c r="H20" s="12">
        <v>14.7</v>
      </c>
      <c r="I20" s="12">
        <v>71.400000000000006</v>
      </c>
      <c r="J20" s="12">
        <v>92.4</v>
      </c>
      <c r="K20" s="12"/>
      <c r="L20" s="12">
        <f t="shared" si="0"/>
        <v>150.85714285714286</v>
      </c>
      <c r="M20" s="12">
        <f t="shared" si="1"/>
        <v>303.75510204081633</v>
      </c>
      <c r="N20" s="12">
        <f>(15*20)+7</f>
        <v>307</v>
      </c>
      <c r="O20" s="12">
        <v>93.4</v>
      </c>
    </row>
    <row r="21" spans="1:15" x14ac:dyDescent="0.25">
      <c r="A21">
        <v>44581</v>
      </c>
      <c r="B21" t="s">
        <v>24</v>
      </c>
      <c r="C21">
        <v>119</v>
      </c>
      <c r="D21">
        <v>4</v>
      </c>
      <c r="E21">
        <v>1</v>
      </c>
      <c r="F21" t="s">
        <v>36</v>
      </c>
      <c r="G21" s="12">
        <v>537.5</v>
      </c>
      <c r="H21" s="12">
        <v>13.6</v>
      </c>
      <c r="I21" s="12">
        <v>72.900000000000006</v>
      </c>
      <c r="J21" s="12">
        <v>94.75</v>
      </c>
      <c r="K21" s="12"/>
      <c r="L21" s="12">
        <f t="shared" si="0"/>
        <v>167.20588235294116</v>
      </c>
      <c r="M21" s="12">
        <f t="shared" si="1"/>
        <v>474.26470588235293</v>
      </c>
      <c r="N21" s="12">
        <f>(18*20)+8</f>
        <v>368</v>
      </c>
      <c r="O21" s="12">
        <v>109.8</v>
      </c>
    </row>
    <row r="22" spans="1:15" x14ac:dyDescent="0.25">
      <c r="A22">
        <v>44581</v>
      </c>
      <c r="B22" t="s">
        <v>24</v>
      </c>
      <c r="C22">
        <v>120</v>
      </c>
      <c r="D22">
        <v>4</v>
      </c>
      <c r="E22">
        <v>2</v>
      </c>
      <c r="F22" t="s">
        <v>26</v>
      </c>
      <c r="G22" s="12">
        <v>690.2</v>
      </c>
      <c r="H22" s="12">
        <v>14.1</v>
      </c>
      <c r="I22" s="12">
        <v>71.3</v>
      </c>
      <c r="J22" s="12">
        <v>110.64</v>
      </c>
      <c r="K22" s="12"/>
      <c r="L22" s="12">
        <f t="shared" si="0"/>
        <v>188.32340425531916</v>
      </c>
      <c r="M22" s="12">
        <f t="shared" si="1"/>
        <v>587.404255319149</v>
      </c>
      <c r="N22" s="12">
        <f>(24*20)</f>
        <v>480</v>
      </c>
      <c r="O22" s="12">
        <v>148.80000000000001</v>
      </c>
    </row>
    <row r="23" spans="1:15" x14ac:dyDescent="0.25">
      <c r="A23">
        <v>44581</v>
      </c>
      <c r="B23" t="s">
        <v>24</v>
      </c>
      <c r="C23">
        <v>121</v>
      </c>
      <c r="D23">
        <v>4</v>
      </c>
      <c r="E23">
        <v>4</v>
      </c>
      <c r="F23" t="s">
        <v>33</v>
      </c>
      <c r="G23" s="12">
        <v>432.3</v>
      </c>
      <c r="H23" s="12">
        <v>13.5</v>
      </c>
      <c r="I23" s="12">
        <v>72.2</v>
      </c>
      <c r="J23" s="12">
        <v>103.6</v>
      </c>
      <c r="K23" s="12"/>
      <c r="L23" s="12">
        <f t="shared" si="0"/>
        <v>184.17777777777775</v>
      </c>
      <c r="M23" s="12">
        <f t="shared" si="1"/>
        <v>384.26666666666665</v>
      </c>
      <c r="N23" s="12">
        <f>(16*20)+19</f>
        <v>339</v>
      </c>
      <c r="O23" s="12">
        <v>108.5</v>
      </c>
    </row>
    <row r="24" spans="1:15" x14ac:dyDescent="0.25">
      <c r="A24">
        <v>44581</v>
      </c>
      <c r="B24" t="s">
        <v>24</v>
      </c>
      <c r="C24">
        <v>122</v>
      </c>
      <c r="D24">
        <v>4</v>
      </c>
      <c r="E24">
        <v>3</v>
      </c>
      <c r="F24" t="s">
        <v>41</v>
      </c>
      <c r="G24" s="12">
        <v>462</v>
      </c>
      <c r="H24" s="12">
        <v>12.5</v>
      </c>
      <c r="I24" s="12">
        <v>73.7</v>
      </c>
      <c r="J24" s="12">
        <v>102.19</v>
      </c>
      <c r="K24" s="12"/>
      <c r="L24" s="12">
        <f t="shared" si="0"/>
        <v>196.20479999999998</v>
      </c>
      <c r="M24" s="12">
        <f t="shared" si="1"/>
        <v>443.52</v>
      </c>
      <c r="N24" s="12">
        <f>(16*20)+12</f>
        <v>332</v>
      </c>
      <c r="O24" s="12">
        <v>112.5</v>
      </c>
    </row>
    <row r="25" spans="1:15" x14ac:dyDescent="0.25">
      <c r="A25">
        <v>44581</v>
      </c>
      <c r="B25" t="s">
        <v>24</v>
      </c>
      <c r="C25">
        <v>123</v>
      </c>
      <c r="D25">
        <v>4</v>
      </c>
      <c r="E25">
        <v>6</v>
      </c>
      <c r="F25" t="s">
        <v>38</v>
      </c>
      <c r="G25" s="12">
        <v>377.8</v>
      </c>
      <c r="H25" s="12">
        <v>12</v>
      </c>
      <c r="I25" s="12">
        <v>73.3</v>
      </c>
      <c r="J25" s="12">
        <v>96.55</v>
      </c>
      <c r="K25" s="12"/>
      <c r="L25" s="12">
        <f t="shared" si="0"/>
        <v>193.1</v>
      </c>
      <c r="M25" s="12">
        <f t="shared" si="1"/>
        <v>377.8</v>
      </c>
      <c r="N25" s="12">
        <f>(16*20)+11</f>
        <v>331</v>
      </c>
      <c r="O25" s="12">
        <v>93.2</v>
      </c>
    </row>
    <row r="26" spans="1:15" x14ac:dyDescent="0.25">
      <c r="A26">
        <v>44581</v>
      </c>
      <c r="B26" t="s">
        <v>24</v>
      </c>
      <c r="C26">
        <v>124</v>
      </c>
      <c r="D26">
        <v>4</v>
      </c>
      <c r="E26">
        <v>5</v>
      </c>
      <c r="F26" t="s">
        <v>27</v>
      </c>
      <c r="G26" s="12">
        <v>377.1</v>
      </c>
      <c r="H26" s="12">
        <v>13.1</v>
      </c>
      <c r="I26" s="12">
        <v>72.8</v>
      </c>
      <c r="J26" s="12">
        <v>91.84</v>
      </c>
      <c r="K26" s="12"/>
      <c r="L26" s="12">
        <f t="shared" si="0"/>
        <v>168.25648854961833</v>
      </c>
      <c r="M26" s="12">
        <f t="shared" si="1"/>
        <v>345.43511450381681</v>
      </c>
      <c r="N26" s="12">
        <f>(14*20)+10</f>
        <v>290</v>
      </c>
      <c r="O26" s="12">
        <v>92.6</v>
      </c>
    </row>
    <row r="30" spans="1:15" x14ac:dyDescent="0.25">
      <c r="B30" s="2" t="s">
        <v>46</v>
      </c>
      <c r="C30" t="s">
        <v>73</v>
      </c>
      <c r="D30" t="s">
        <v>74</v>
      </c>
    </row>
    <row r="31" spans="1:15" x14ac:dyDescent="0.25">
      <c r="B31" s="3" t="s">
        <v>41</v>
      </c>
      <c r="C31" s="4">
        <v>420.8770849303574</v>
      </c>
      <c r="D31" s="4">
        <v>81.856481078991678</v>
      </c>
    </row>
    <row r="32" spans="1:15" x14ac:dyDescent="0.25">
      <c r="B32" s="3" t="s">
        <v>33</v>
      </c>
      <c r="C32" s="4">
        <v>334.02412960734904</v>
      </c>
      <c r="D32" s="4">
        <v>65.875328326611822</v>
      </c>
    </row>
    <row r="33" spans="2:4" x14ac:dyDescent="0.25">
      <c r="B33" s="3" t="s">
        <v>36</v>
      </c>
      <c r="C33" s="4">
        <v>484.9115803222698</v>
      </c>
      <c r="D33" s="4">
        <v>71.207800258580633</v>
      </c>
    </row>
    <row r="34" spans="2:4" x14ac:dyDescent="0.25">
      <c r="B34" s="3" t="s">
        <v>26</v>
      </c>
      <c r="C34" s="4">
        <v>484.09294417166757</v>
      </c>
      <c r="D34" s="4">
        <v>91.813246484625679</v>
      </c>
    </row>
    <row r="35" spans="2:4" x14ac:dyDescent="0.25">
      <c r="B35" s="3" t="s">
        <v>38</v>
      </c>
      <c r="C35" s="4">
        <v>349.7371963774545</v>
      </c>
      <c r="D35" s="4">
        <v>24.283088275246794</v>
      </c>
    </row>
    <row r="36" spans="2:4" x14ac:dyDescent="0.25">
      <c r="B36" s="3" t="s">
        <v>27</v>
      </c>
      <c r="C36" s="4">
        <v>366.73842495365244</v>
      </c>
      <c r="D36" s="4">
        <v>51.500743580481227</v>
      </c>
    </row>
    <row r="37" spans="2:4" x14ac:dyDescent="0.25">
      <c r="B37" s="3" t="s">
        <v>47</v>
      </c>
      <c r="C37" s="4">
        <v>406.73022672712517</v>
      </c>
      <c r="D37" s="4">
        <v>86.745874996098053</v>
      </c>
    </row>
  </sheetData>
  <autoFilter ref="A2:M2"/>
  <sortState ref="A3:M26">
    <sortCondition ref="C3:C26"/>
  </sortState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30.85546875" bestFit="1" customWidth="1"/>
    <col min="3" max="3" width="21.5703125" bestFit="1" customWidth="1"/>
    <col min="4" max="4" width="27" bestFit="1" customWidth="1"/>
    <col min="5" max="5" width="29.140625" bestFit="1" customWidth="1"/>
    <col min="6" max="6" width="26" bestFit="1" customWidth="1"/>
    <col min="7" max="7" width="21.140625" bestFit="1" customWidth="1"/>
    <col min="8" max="8" width="24.5703125" bestFit="1" customWidth="1"/>
    <col min="9" max="9" width="29.85546875" bestFit="1" customWidth="1"/>
    <col min="10" max="10" width="24.5703125" bestFit="1" customWidth="1"/>
    <col min="11" max="11" width="12" bestFit="1" customWidth="1"/>
    <col min="12" max="12" width="11.28515625" bestFit="1" customWidth="1"/>
    <col min="13" max="13" width="12" bestFit="1" customWidth="1"/>
    <col min="14" max="14" width="7.28515625" bestFit="1" customWidth="1"/>
    <col min="15" max="15" width="11.28515625" bestFit="1" customWidth="1"/>
  </cols>
  <sheetData>
    <row r="1" spans="1:9" x14ac:dyDescent="0.25">
      <c r="A1" s="2" t="s">
        <v>3</v>
      </c>
      <c r="B1" s="5">
        <v>44567</v>
      </c>
    </row>
    <row r="2" spans="1:9" x14ac:dyDescent="0.25">
      <c r="A2" s="2" t="s">
        <v>4</v>
      </c>
      <c r="B2" t="s">
        <v>24</v>
      </c>
    </row>
    <row r="4" spans="1:9" x14ac:dyDescent="0.25">
      <c r="A4" s="2" t="s">
        <v>46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57</v>
      </c>
    </row>
    <row r="5" spans="1:9" x14ac:dyDescent="0.25">
      <c r="A5" s="3" t="s">
        <v>36</v>
      </c>
      <c r="B5" s="6">
        <v>2582.9249999999997</v>
      </c>
      <c r="C5" s="6">
        <v>14.666666666666668</v>
      </c>
      <c r="D5" s="6">
        <v>52.362032844204975</v>
      </c>
      <c r="E5" s="6">
        <v>426.540952583756</v>
      </c>
      <c r="F5" s="6">
        <v>5</v>
      </c>
      <c r="G5" s="6">
        <v>10.125</v>
      </c>
      <c r="H5" s="6">
        <v>22.3</v>
      </c>
      <c r="I5" s="6">
        <v>9.6666666666666661</v>
      </c>
    </row>
    <row r="6" spans="1:9" x14ac:dyDescent="0.25">
      <c r="A6" s="3" t="s">
        <v>26</v>
      </c>
      <c r="B6" s="6">
        <v>2360.3000000000002</v>
      </c>
      <c r="C6" s="6">
        <v>14.333333333333332</v>
      </c>
      <c r="D6" s="6">
        <v>40.331219847703267</v>
      </c>
      <c r="E6" s="6">
        <v>449.31089439804691</v>
      </c>
      <c r="F6" s="6">
        <v>3.416666666666667</v>
      </c>
      <c r="G6" s="6">
        <v>9.15</v>
      </c>
      <c r="H6" s="6">
        <v>17.574999999999999</v>
      </c>
      <c r="I6" s="6">
        <v>10.083333333333334</v>
      </c>
    </row>
    <row r="7" spans="1:9" x14ac:dyDescent="0.25">
      <c r="A7" s="3" t="s">
        <v>41</v>
      </c>
      <c r="B7" s="6">
        <v>1974.2249999999999</v>
      </c>
      <c r="C7" s="6">
        <v>13.333333333333334</v>
      </c>
      <c r="D7" s="6">
        <v>34.801756109658015</v>
      </c>
      <c r="E7" s="6">
        <v>383.27880561105354</v>
      </c>
      <c r="F7" s="6">
        <v>3.5833333333333335</v>
      </c>
      <c r="G7" s="6">
        <v>9.1499999999999986</v>
      </c>
      <c r="H7" s="6">
        <v>16.425000000000001</v>
      </c>
      <c r="I7" s="6">
        <v>10.916666666666666</v>
      </c>
    </row>
    <row r="8" spans="1:9" x14ac:dyDescent="0.25">
      <c r="A8" s="3" t="s">
        <v>33</v>
      </c>
      <c r="B8" s="6">
        <v>1637.5500000000002</v>
      </c>
      <c r="C8" s="6">
        <v>13.833333333333334</v>
      </c>
      <c r="D8" s="6">
        <v>28.707407077049936</v>
      </c>
      <c r="E8" s="6">
        <v>326.23414997489363</v>
      </c>
      <c r="F8" s="6">
        <v>3.3333333333333335</v>
      </c>
      <c r="G8" s="6">
        <v>8.2249999999999996</v>
      </c>
      <c r="H8" s="6">
        <v>13.925000000000001</v>
      </c>
      <c r="I8" s="6">
        <v>9.3333333333333339</v>
      </c>
    </row>
    <row r="9" spans="1:9" x14ac:dyDescent="0.25">
      <c r="A9" s="3" t="s">
        <v>27</v>
      </c>
      <c r="B9" s="6">
        <v>1633.0749999999998</v>
      </c>
      <c r="C9" s="6">
        <v>13.75</v>
      </c>
      <c r="D9" s="6">
        <v>26.603649173193187</v>
      </c>
      <c r="E9" s="6">
        <v>322.00873217565163</v>
      </c>
      <c r="F9" s="6">
        <v>3</v>
      </c>
      <c r="G9" s="6">
        <v>6.4750000000000005</v>
      </c>
      <c r="H9" s="6">
        <v>11.95</v>
      </c>
      <c r="I9" s="6">
        <v>10.083333333333334</v>
      </c>
    </row>
    <row r="10" spans="1:9" x14ac:dyDescent="0.25">
      <c r="A10" s="3" t="s">
        <v>38</v>
      </c>
      <c r="B10" s="6">
        <v>1840.925</v>
      </c>
      <c r="C10" s="6">
        <v>14.250000000000002</v>
      </c>
      <c r="D10" s="6">
        <v>37.313765811202529</v>
      </c>
      <c r="E10" s="6">
        <v>411.80646793645064</v>
      </c>
      <c r="F10" s="6">
        <v>4.083333333333333</v>
      </c>
      <c r="G10" s="6">
        <v>8.6</v>
      </c>
      <c r="H10" s="6">
        <v>18.224999999999998</v>
      </c>
      <c r="I10" s="6">
        <v>11.666666666666668</v>
      </c>
    </row>
    <row r="11" spans="1:9" x14ac:dyDescent="0.25">
      <c r="A11" s="3" t="s">
        <v>47</v>
      </c>
      <c r="B11" s="4">
        <v>2004.8333333333333</v>
      </c>
      <c r="C11" s="4">
        <v>14.027777777777777</v>
      </c>
      <c r="D11" s="4">
        <v>36.68663847716865</v>
      </c>
      <c r="E11" s="4">
        <v>386.53000044664208</v>
      </c>
      <c r="F11" s="4">
        <v>3.7361111111111107</v>
      </c>
      <c r="G11" s="4">
        <v>8.6208333333333336</v>
      </c>
      <c r="H11" s="4">
        <v>16.733333333333331</v>
      </c>
      <c r="I11" s="4">
        <v>10.291666666666668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EB7EB3241184FB8F605F1DF3EB962" ma:contentTypeVersion="12" ma:contentTypeDescription="Create a new document." ma:contentTypeScope="" ma:versionID="7042063af46789036928815870d5ce7c">
  <xsd:schema xmlns:xsd="http://www.w3.org/2001/XMLSchema" xmlns:xs="http://www.w3.org/2001/XMLSchema" xmlns:p="http://schemas.microsoft.com/office/2006/metadata/properties" xmlns:ns2="1baaac84-c6f6-4b2d-a1a7-48f444b1e6ec" xmlns:ns3="6e2964d0-4d4f-4700-8d59-4c4b7679adfb" targetNamespace="http://schemas.microsoft.com/office/2006/metadata/properties" ma:root="true" ma:fieldsID="8dc571d6104b9f6cf59c04426f6c59c6" ns2:_="" ns3:_="">
    <xsd:import namespace="1baaac84-c6f6-4b2d-a1a7-48f444b1e6ec"/>
    <xsd:import namespace="6e2964d0-4d4f-4700-8d59-4c4b7679a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aac84-c6f6-4b2d-a1a7-48f444b1e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964d0-4d4f-4700-8d59-4c4b7679adf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52785-888D-489E-9633-118B8FE6F1C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e2964d0-4d4f-4700-8d59-4c4b7679adfb"/>
    <ds:schemaRef ds:uri="1baaac84-c6f6-4b2d-a1a7-48f444b1e6e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7D39C4-49E3-4F41-8A48-FF60B5B89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aac84-c6f6-4b2d-a1a7-48f444b1e6ec"/>
    <ds:schemaRef ds:uri="6e2964d0-4d4f-4700-8d59-4c4b7679a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28C167-51FE-4FA1-BF38-1B56BA1DCF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Master</vt:lpstr>
      <vt:lpstr>Treatments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Trav</dc:creator>
  <cp:keywords/>
  <dc:description/>
  <cp:lastModifiedBy>Hamish Brown</cp:lastModifiedBy>
  <cp:revision/>
  <cp:lastPrinted>2022-01-11T00:37:44Z</cp:lastPrinted>
  <dcterms:created xsi:type="dcterms:W3CDTF">2021-12-14T01:33:46Z</dcterms:created>
  <dcterms:modified xsi:type="dcterms:W3CDTF">2022-06-03T05:31:17Z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0x010100CAEEB7EB3241184FB8F605F1DF3EB962</vt:lpwstr>
  </property>
</Properties>
</file>