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\modelCsharp\"/>
    </mc:Choice>
  </mc:AlternateContent>
  <xr:revisionPtr revIDLastSave="0" documentId="13_ncr:1_{8762DECC-52BB-4414-A7E9-201FF4FA4C50}" xr6:coauthVersionLast="46" xr6:coauthVersionMax="46" xr10:uidLastSave="{00000000-0000-0000-0000-000000000000}"/>
  <bookViews>
    <workbookView xWindow="-16320" yWindow="-5925" windowWidth="16440" windowHeight="28440" xr2:uid="{1F14EB4F-D50B-4F9D-800C-255669009A65}"/>
  </bookViews>
  <sheets>
    <sheet name="NBalance Test" sheetId="4" r:id="rId1"/>
    <sheet name="Crop Test" sheetId="1" r:id="rId2"/>
    <sheet name="CropCoefficients" sheetId="2" r:id="rId3"/>
  </sheets>
  <definedNames>
    <definedName name="_xlnm._FilterDatabase" localSheetId="2" hidden="1">CropCoefficients!$AW$1:$AW$78</definedName>
    <definedName name="Colloquial_Name">CropCoefficients!$D$3:$D$78</definedName>
    <definedName name="EndUse">CropCoefficients!$B$3:$B$78</definedName>
    <definedName name="Group">CropCoefficients!$C$3:$C$78</definedName>
    <definedName name="Type">CropCoefficients!$E$3:$E$78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4" l="1"/>
  <c r="O19" i="4"/>
  <c r="O16" i="4"/>
  <c r="O32" i="4"/>
  <c r="O24" i="4"/>
  <c r="O25" i="4"/>
  <c r="O22" i="4"/>
  <c r="O17" i="4"/>
  <c r="O2" i="4"/>
  <c r="O37" i="4"/>
  <c r="O13" i="4"/>
  <c r="O38" i="4"/>
  <c r="O33" i="4"/>
  <c r="L28" i="4"/>
  <c r="L29" i="4" s="1"/>
  <c r="O27" i="4"/>
  <c r="O28" i="4" s="1"/>
  <c r="N27" i="4"/>
  <c r="O26" i="4"/>
  <c r="O23" i="4"/>
  <c r="O21" i="4"/>
  <c r="L16" i="4"/>
  <c r="L17" i="4" s="1"/>
  <c r="O15" i="4"/>
  <c r="O20" i="4" s="1"/>
  <c r="N15" i="4"/>
  <c r="O11" i="4"/>
  <c r="O9" i="4"/>
  <c r="H3" i="4" s="1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O14" i="4"/>
  <c r="L4" i="4"/>
  <c r="N4" i="4" s="1"/>
  <c r="O3" i="4"/>
  <c r="N3" i="4"/>
  <c r="J1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" i="1"/>
  <c r="A2" i="1"/>
  <c r="K78" i="2"/>
  <c r="F78" i="2"/>
  <c r="E78" i="2"/>
  <c r="K77" i="2"/>
  <c r="F77" i="2"/>
  <c r="E77" i="2"/>
  <c r="K76" i="2"/>
  <c r="F76" i="2"/>
  <c r="E76" i="2"/>
  <c r="K75" i="2"/>
  <c r="F75" i="2"/>
  <c r="E75" i="2"/>
  <c r="K74" i="2"/>
  <c r="F74" i="2"/>
  <c r="E74" i="2"/>
  <c r="K73" i="2"/>
  <c r="F73" i="2"/>
  <c r="E73" i="2"/>
  <c r="K72" i="2"/>
  <c r="F72" i="2"/>
  <c r="E72" i="2"/>
  <c r="K71" i="2"/>
  <c r="F71" i="2"/>
  <c r="E71" i="2"/>
  <c r="K70" i="2"/>
  <c r="F70" i="2"/>
  <c r="E70" i="2"/>
  <c r="K69" i="2"/>
  <c r="F69" i="2"/>
  <c r="E69" i="2"/>
  <c r="K68" i="2"/>
  <c r="F68" i="2"/>
  <c r="E68" i="2"/>
  <c r="K67" i="2"/>
  <c r="F67" i="2"/>
  <c r="E67" i="2"/>
  <c r="K66" i="2"/>
  <c r="F66" i="2"/>
  <c r="E66" i="2"/>
  <c r="K65" i="2"/>
  <c r="F65" i="2"/>
  <c r="E65" i="2"/>
  <c r="K64" i="2"/>
  <c r="F64" i="2"/>
  <c r="E64" i="2"/>
  <c r="K63" i="2"/>
  <c r="F63" i="2"/>
  <c r="E63" i="2"/>
  <c r="K62" i="2"/>
  <c r="F62" i="2"/>
  <c r="E62" i="2"/>
  <c r="K61" i="2"/>
  <c r="F61" i="2"/>
  <c r="E61" i="2"/>
  <c r="K60" i="2"/>
  <c r="F60" i="2"/>
  <c r="E60" i="2"/>
  <c r="K59" i="2"/>
  <c r="F59" i="2"/>
  <c r="E59" i="2"/>
  <c r="K58" i="2"/>
  <c r="F58" i="2"/>
  <c r="E58" i="2"/>
  <c r="K57" i="2"/>
  <c r="F57" i="2"/>
  <c r="E57" i="2"/>
  <c r="K56" i="2"/>
  <c r="F56" i="2"/>
  <c r="E56" i="2"/>
  <c r="K55" i="2"/>
  <c r="F55" i="2"/>
  <c r="E55" i="2"/>
  <c r="K54" i="2"/>
  <c r="F54" i="2"/>
  <c r="E54" i="2"/>
  <c r="K53" i="2"/>
  <c r="F53" i="2"/>
  <c r="E53" i="2"/>
  <c r="K52" i="2"/>
  <c r="F52" i="2"/>
  <c r="E52" i="2"/>
  <c r="AB51" i="2"/>
  <c r="K51" i="2"/>
  <c r="F51" i="2"/>
  <c r="E51" i="2"/>
  <c r="K50" i="2"/>
  <c r="F50" i="2"/>
  <c r="E50" i="2"/>
  <c r="K49" i="2"/>
  <c r="F49" i="2"/>
  <c r="E49" i="2"/>
  <c r="K48" i="2"/>
  <c r="F48" i="2"/>
  <c r="E48" i="2"/>
  <c r="K47" i="2"/>
  <c r="F47" i="2"/>
  <c r="E47" i="2"/>
  <c r="K46" i="2"/>
  <c r="F46" i="2"/>
  <c r="E46" i="2"/>
  <c r="K45" i="2"/>
  <c r="F45" i="2"/>
  <c r="E45" i="2"/>
  <c r="K44" i="2"/>
  <c r="F44" i="2"/>
  <c r="E44" i="2"/>
  <c r="K43" i="2"/>
  <c r="F43" i="2"/>
  <c r="E43" i="2"/>
  <c r="K42" i="2"/>
  <c r="F42" i="2"/>
  <c r="E42" i="2"/>
  <c r="K41" i="2"/>
  <c r="F41" i="2"/>
  <c r="E41" i="2"/>
  <c r="K40" i="2"/>
  <c r="F40" i="2"/>
  <c r="E40" i="2"/>
  <c r="K39" i="2"/>
  <c r="F39" i="2"/>
  <c r="E39" i="2"/>
  <c r="K38" i="2"/>
  <c r="F38" i="2"/>
  <c r="E38" i="2"/>
  <c r="K37" i="2"/>
  <c r="F37" i="2"/>
  <c r="E37" i="2"/>
  <c r="K36" i="2"/>
  <c r="F36" i="2"/>
  <c r="E36" i="2"/>
  <c r="K35" i="2"/>
  <c r="F35" i="2"/>
  <c r="E35" i="2"/>
  <c r="K34" i="2"/>
  <c r="F34" i="2"/>
  <c r="E34" i="2"/>
  <c r="K33" i="2"/>
  <c r="F33" i="2"/>
  <c r="E33" i="2"/>
  <c r="K32" i="2"/>
  <c r="F32" i="2"/>
  <c r="E32" i="2"/>
  <c r="K31" i="2"/>
  <c r="F31" i="2"/>
  <c r="E31" i="2"/>
  <c r="K30" i="2"/>
  <c r="F30" i="2"/>
  <c r="E30" i="2"/>
  <c r="K29" i="2"/>
  <c r="F29" i="2"/>
  <c r="E29" i="2"/>
  <c r="K28" i="2"/>
  <c r="F28" i="2"/>
  <c r="E28" i="2"/>
  <c r="K27" i="2"/>
  <c r="F27" i="2"/>
  <c r="E27" i="2"/>
  <c r="K26" i="2"/>
  <c r="F26" i="2"/>
  <c r="E26" i="2"/>
  <c r="K25" i="2"/>
  <c r="F25" i="2"/>
  <c r="E25" i="2"/>
  <c r="K24" i="2"/>
  <c r="F24" i="2"/>
  <c r="E24" i="2"/>
  <c r="K23" i="2"/>
  <c r="F23" i="2"/>
  <c r="E23" i="2"/>
  <c r="K22" i="2"/>
  <c r="F22" i="2"/>
  <c r="E22" i="2"/>
  <c r="K21" i="2"/>
  <c r="F21" i="2"/>
  <c r="E21" i="2"/>
  <c r="K20" i="2"/>
  <c r="F20" i="2"/>
  <c r="E20" i="2"/>
  <c r="K19" i="2"/>
  <c r="F19" i="2"/>
  <c r="E19" i="2"/>
  <c r="K18" i="2"/>
  <c r="F18" i="2"/>
  <c r="E18" i="2"/>
  <c r="K17" i="2"/>
  <c r="F17" i="2"/>
  <c r="E17" i="2"/>
  <c r="K16" i="2"/>
  <c r="F16" i="2"/>
  <c r="E16" i="2"/>
  <c r="K15" i="2"/>
  <c r="F15" i="2"/>
  <c r="E15" i="2"/>
  <c r="K14" i="2"/>
  <c r="F14" i="2"/>
  <c r="E14" i="2"/>
  <c r="K13" i="2"/>
  <c r="F13" i="2"/>
  <c r="E13" i="2"/>
  <c r="K12" i="2"/>
  <c r="F12" i="2"/>
  <c r="E12" i="2"/>
  <c r="K11" i="2"/>
  <c r="F11" i="2"/>
  <c r="E11" i="2"/>
  <c r="K10" i="2"/>
  <c r="F10" i="2"/>
  <c r="E10" i="2"/>
  <c r="K9" i="2"/>
  <c r="F9" i="2"/>
  <c r="E9" i="2"/>
  <c r="K8" i="2"/>
  <c r="F8" i="2"/>
  <c r="E8" i="2"/>
  <c r="K7" i="2"/>
  <c r="F7" i="2"/>
  <c r="E7" i="2"/>
  <c r="K6" i="2"/>
  <c r="F6" i="2"/>
  <c r="E6" i="2"/>
  <c r="K5" i="2"/>
  <c r="F5" i="2"/>
  <c r="E5" i="2"/>
  <c r="K4" i="2"/>
  <c r="F4" i="2"/>
  <c r="E4" i="2"/>
  <c r="K3" i="2"/>
  <c r="F3" i="2"/>
  <c r="E3" i="2"/>
  <c r="B35" i="1" a="1"/>
  <c r="A1" i="4" a="1"/>
  <c r="A1" i="4" l="1"/>
  <c r="D2" i="4"/>
  <c r="B4" i="4"/>
  <c r="E5" i="4"/>
  <c r="C7" i="4"/>
  <c r="A9" i="4"/>
  <c r="D10" i="4"/>
  <c r="B12" i="4"/>
  <c r="E13" i="4"/>
  <c r="C15" i="4"/>
  <c r="A17" i="4"/>
  <c r="D18" i="4"/>
  <c r="B20" i="4"/>
  <c r="E21" i="4"/>
  <c r="C23" i="4"/>
  <c r="A25" i="4"/>
  <c r="D26" i="4"/>
  <c r="B28" i="4"/>
  <c r="E29" i="4"/>
  <c r="C31" i="4"/>
  <c r="A33" i="4"/>
  <c r="D34" i="4"/>
  <c r="B36" i="4"/>
  <c r="E37" i="4"/>
  <c r="C39" i="4"/>
  <c r="A41" i="4"/>
  <c r="D42" i="4"/>
  <c r="B44" i="4"/>
  <c r="E45" i="4"/>
  <c r="C47" i="4"/>
  <c r="A49" i="4"/>
  <c r="D50" i="4"/>
  <c r="B52" i="4"/>
  <c r="E53" i="4"/>
  <c r="C55" i="4"/>
  <c r="A57" i="4"/>
  <c r="D58" i="4"/>
  <c r="B60" i="4"/>
  <c r="E61" i="4"/>
  <c r="E4" i="4"/>
  <c r="B11" i="4"/>
  <c r="D17" i="4"/>
  <c r="C22" i="4"/>
  <c r="B27" i="4"/>
  <c r="A32" i="4"/>
  <c r="E36" i="4"/>
  <c r="D41" i="4"/>
  <c r="E44" i="4"/>
  <c r="D49" i="4"/>
  <c r="C54" i="4"/>
  <c r="B59" i="4"/>
  <c r="C3" i="4"/>
  <c r="B8" i="4"/>
  <c r="E9" i="4"/>
  <c r="D14" i="4"/>
  <c r="E17" i="4"/>
  <c r="D22" i="4"/>
  <c r="E25" i="4"/>
  <c r="A29" i="4"/>
  <c r="E33" i="4"/>
  <c r="D38" i="4"/>
  <c r="C43" i="4"/>
  <c r="B48" i="4"/>
  <c r="A53" i="4"/>
  <c r="E57" i="4"/>
  <c r="A2" i="4"/>
  <c r="C8" i="4"/>
  <c r="B13" i="4"/>
  <c r="E14" i="4"/>
  <c r="D19" i="4"/>
  <c r="B21" i="4"/>
  <c r="A26" i="4"/>
  <c r="B29" i="4"/>
  <c r="A34" i="4"/>
  <c r="E38" i="4"/>
  <c r="A42" i="4"/>
  <c r="B45" i="4"/>
  <c r="A50" i="4"/>
  <c r="E54" i="4"/>
  <c r="D59" i="4"/>
  <c r="B2" i="4"/>
  <c r="D8" i="4"/>
  <c r="C13" i="4"/>
  <c r="B18" i="4"/>
  <c r="A23" i="4"/>
  <c r="B1" i="4"/>
  <c r="E2" i="4"/>
  <c r="C4" i="4"/>
  <c r="A6" i="4"/>
  <c r="D7" i="4"/>
  <c r="B9" i="4"/>
  <c r="E10" i="4"/>
  <c r="C12" i="4"/>
  <c r="A14" i="4"/>
  <c r="D15" i="4"/>
  <c r="B17" i="4"/>
  <c r="E18" i="4"/>
  <c r="C20" i="4"/>
  <c r="A22" i="4"/>
  <c r="D23" i="4"/>
  <c r="B25" i="4"/>
  <c r="E26" i="4"/>
  <c r="C28" i="4"/>
  <c r="A30" i="4"/>
  <c r="D31" i="4"/>
  <c r="B33" i="4"/>
  <c r="E34" i="4"/>
  <c r="C36" i="4"/>
  <c r="A38" i="4"/>
  <c r="D39" i="4"/>
  <c r="B41" i="4"/>
  <c r="E42" i="4"/>
  <c r="C44" i="4"/>
  <c r="A46" i="4"/>
  <c r="D47" i="4"/>
  <c r="B49" i="4"/>
  <c r="E50" i="4"/>
  <c r="C52" i="4"/>
  <c r="A54" i="4"/>
  <c r="D55" i="4"/>
  <c r="B57" i="4"/>
  <c r="E58" i="4"/>
  <c r="C60" i="4"/>
  <c r="B3" i="4"/>
  <c r="C6" i="4"/>
  <c r="D9" i="4"/>
  <c r="C14" i="4"/>
  <c r="B19" i="4"/>
  <c r="A24" i="4"/>
  <c r="E28" i="4"/>
  <c r="D33" i="4"/>
  <c r="A40" i="4"/>
  <c r="C46" i="4"/>
  <c r="B51" i="4"/>
  <c r="D57" i="4"/>
  <c r="D6" i="4"/>
  <c r="C11" i="4"/>
  <c r="B16" i="4"/>
  <c r="A21" i="4"/>
  <c r="B24" i="4"/>
  <c r="D30" i="4"/>
  <c r="C35" i="4"/>
  <c r="B40" i="4"/>
  <c r="A45" i="4"/>
  <c r="E49" i="4"/>
  <c r="D54" i="4"/>
  <c r="A61" i="4"/>
  <c r="B5" i="4"/>
  <c r="A10" i="4"/>
  <c r="C16" i="4"/>
  <c r="C24" i="4"/>
  <c r="E30" i="4"/>
  <c r="D35" i="4"/>
  <c r="C40" i="4"/>
  <c r="E46" i="4"/>
  <c r="B53" i="4"/>
  <c r="A58" i="4"/>
  <c r="B61" i="4"/>
  <c r="C5" i="4"/>
  <c r="B10" i="4"/>
  <c r="A15" i="4"/>
  <c r="E19" i="4"/>
  <c r="D24" i="4"/>
  <c r="C1" i="4"/>
  <c r="A3" i="4"/>
  <c r="D4" i="4"/>
  <c r="B6" i="4"/>
  <c r="E7" i="4"/>
  <c r="C9" i="4"/>
  <c r="A11" i="4"/>
  <c r="D12" i="4"/>
  <c r="B14" i="4"/>
  <c r="E15" i="4"/>
  <c r="C17" i="4"/>
  <c r="A19" i="4"/>
  <c r="D20" i="4"/>
  <c r="B22" i="4"/>
  <c r="E23" i="4"/>
  <c r="C25" i="4"/>
  <c r="A27" i="4"/>
  <c r="D28" i="4"/>
  <c r="B30" i="4"/>
  <c r="E31" i="4"/>
  <c r="C33" i="4"/>
  <c r="A35" i="4"/>
  <c r="D36" i="4"/>
  <c r="B38" i="4"/>
  <c r="E39" i="4"/>
  <c r="C41" i="4"/>
  <c r="A43" i="4"/>
  <c r="D44" i="4"/>
  <c r="B46" i="4"/>
  <c r="E47" i="4"/>
  <c r="C49" i="4"/>
  <c r="A51" i="4"/>
  <c r="D52" i="4"/>
  <c r="B54" i="4"/>
  <c r="E55" i="4"/>
  <c r="C57" i="4"/>
  <c r="A59" i="4"/>
  <c r="D60" i="4"/>
  <c r="D1" i="4"/>
  <c r="A8" i="4"/>
  <c r="E12" i="4"/>
  <c r="A16" i="4"/>
  <c r="E20" i="4"/>
  <c r="D25" i="4"/>
  <c r="C30" i="4"/>
  <c r="B35" i="4"/>
  <c r="C38" i="4"/>
  <c r="B43" i="4"/>
  <c r="A48" i="4"/>
  <c r="E52" i="4"/>
  <c r="A56" i="4"/>
  <c r="E60" i="4"/>
  <c r="A5" i="4"/>
  <c r="A13" i="4"/>
  <c r="C19" i="4"/>
  <c r="C27" i="4"/>
  <c r="B32" i="4"/>
  <c r="A37" i="4"/>
  <c r="E41" i="4"/>
  <c r="D46" i="4"/>
  <c r="C51" i="4"/>
  <c r="B56" i="4"/>
  <c r="C59" i="4"/>
  <c r="D3" i="4"/>
  <c r="D11" i="4"/>
  <c r="A18" i="4"/>
  <c r="E22" i="4"/>
  <c r="D27" i="4"/>
  <c r="C32" i="4"/>
  <c r="B37" i="4"/>
  <c r="D43" i="4"/>
  <c r="C48" i="4"/>
  <c r="D51" i="4"/>
  <c r="C56" i="4"/>
  <c r="E3" i="4"/>
  <c r="E11" i="4"/>
  <c r="D16" i="4"/>
  <c r="C21" i="4"/>
  <c r="B26" i="4"/>
  <c r="E6" i="4"/>
  <c r="E1" i="4"/>
  <c r="A4" i="4"/>
  <c r="B15" i="4"/>
  <c r="E27" i="4"/>
  <c r="B34" i="4"/>
  <c r="D40" i="4"/>
  <c r="A47" i="4"/>
  <c r="C53" i="4"/>
  <c r="E59" i="4"/>
  <c r="D5" i="4"/>
  <c r="E16" i="4"/>
  <c r="A28" i="4"/>
  <c r="C34" i="4"/>
  <c r="E40" i="4"/>
  <c r="B47" i="4"/>
  <c r="D53" i="4"/>
  <c r="A60" i="4"/>
  <c r="A7" i="4"/>
  <c r="C18" i="4"/>
  <c r="C29" i="4"/>
  <c r="E35" i="4"/>
  <c r="B42" i="4"/>
  <c r="D48" i="4"/>
  <c r="A55" i="4"/>
  <c r="C61" i="4"/>
  <c r="B7" i="4"/>
  <c r="A20" i="4"/>
  <c r="D29" i="4"/>
  <c r="A36" i="4"/>
  <c r="C42" i="4"/>
  <c r="E48" i="4"/>
  <c r="B55" i="4"/>
  <c r="D61" i="4"/>
  <c r="E8" i="4"/>
  <c r="D21" i="4"/>
  <c r="A31" i="4"/>
  <c r="C37" i="4"/>
  <c r="E43" i="4"/>
  <c r="B50" i="4"/>
  <c r="D56" i="4"/>
  <c r="C10" i="4"/>
  <c r="B23" i="4"/>
  <c r="B31" i="4"/>
  <c r="D37" i="4"/>
  <c r="A44" i="4"/>
  <c r="C50" i="4"/>
  <c r="E56" i="4"/>
  <c r="A12" i="4"/>
  <c r="E24" i="4"/>
  <c r="D32" i="4"/>
  <c r="A39" i="4"/>
  <c r="C45" i="4"/>
  <c r="E51" i="4"/>
  <c r="B58" i="4"/>
  <c r="C2" i="4"/>
  <c r="D13" i="4"/>
  <c r="C26" i="4"/>
  <c r="E32" i="4"/>
  <c r="B39" i="4"/>
  <c r="D45" i="4"/>
  <c r="A52" i="4"/>
  <c r="C58" i="4"/>
  <c r="C35" i="1"/>
  <c r="K35" i="1"/>
  <c r="I36" i="1"/>
  <c r="G37" i="1"/>
  <c r="E38" i="1"/>
  <c r="C39" i="1"/>
  <c r="K39" i="1"/>
  <c r="I40" i="1"/>
  <c r="G41" i="1"/>
  <c r="E42" i="1"/>
  <c r="C43" i="1"/>
  <c r="K43" i="1"/>
  <c r="I44" i="1"/>
  <c r="G45" i="1"/>
  <c r="E46" i="1"/>
  <c r="C47" i="1"/>
  <c r="K47" i="1"/>
  <c r="I48" i="1"/>
  <c r="G49" i="1"/>
  <c r="E50" i="1"/>
  <c r="C51" i="1"/>
  <c r="K51" i="1"/>
  <c r="I52" i="1"/>
  <c r="G53" i="1"/>
  <c r="E54" i="1"/>
  <c r="C55" i="1"/>
  <c r="K55" i="1"/>
  <c r="I56" i="1"/>
  <c r="G57" i="1"/>
  <c r="E58" i="1"/>
  <c r="C59" i="1"/>
  <c r="K59" i="1"/>
  <c r="I60" i="1"/>
  <c r="G61" i="1"/>
  <c r="E62" i="1"/>
  <c r="C63" i="1"/>
  <c r="K63" i="1"/>
  <c r="I64" i="1"/>
  <c r="G65" i="1"/>
  <c r="E66" i="1"/>
  <c r="C67" i="1"/>
  <c r="K67" i="1"/>
  <c r="C36" i="1"/>
  <c r="D35" i="1"/>
  <c r="B36" i="1"/>
  <c r="J36" i="1"/>
  <c r="H37" i="1"/>
  <c r="F38" i="1"/>
  <c r="D39" i="1"/>
  <c r="B40" i="1"/>
  <c r="J40" i="1"/>
  <c r="H41" i="1"/>
  <c r="F42" i="1"/>
  <c r="D43" i="1"/>
  <c r="B44" i="1"/>
  <c r="J44" i="1"/>
  <c r="H45" i="1"/>
  <c r="F46" i="1"/>
  <c r="D47" i="1"/>
  <c r="B48" i="1"/>
  <c r="J48" i="1"/>
  <c r="H49" i="1"/>
  <c r="F50" i="1"/>
  <c r="D51" i="1"/>
  <c r="B52" i="1"/>
  <c r="J52" i="1"/>
  <c r="H53" i="1"/>
  <c r="F54" i="1"/>
  <c r="D55" i="1"/>
  <c r="B56" i="1"/>
  <c r="J56" i="1"/>
  <c r="H57" i="1"/>
  <c r="F58" i="1"/>
  <c r="D59" i="1"/>
  <c r="B60" i="1"/>
  <c r="J60" i="1"/>
  <c r="H61" i="1"/>
  <c r="F62" i="1"/>
  <c r="D63" i="1"/>
  <c r="B64" i="1"/>
  <c r="J64" i="1"/>
  <c r="H65" i="1"/>
  <c r="F66" i="1"/>
  <c r="D67" i="1"/>
  <c r="E35" i="1"/>
  <c r="K36" i="1"/>
  <c r="I37" i="1"/>
  <c r="G38" i="1"/>
  <c r="E39" i="1"/>
  <c r="C40" i="1"/>
  <c r="K40" i="1"/>
  <c r="I41" i="1"/>
  <c r="G42" i="1"/>
  <c r="E43" i="1"/>
  <c r="C44" i="1"/>
  <c r="K44" i="1"/>
  <c r="I45" i="1"/>
  <c r="G46" i="1"/>
  <c r="E47" i="1"/>
  <c r="C48" i="1"/>
  <c r="K48" i="1"/>
  <c r="I49" i="1"/>
  <c r="G50" i="1"/>
  <c r="E51" i="1"/>
  <c r="C52" i="1"/>
  <c r="K52" i="1"/>
  <c r="I53" i="1"/>
  <c r="G54" i="1"/>
  <c r="E55" i="1"/>
  <c r="C56" i="1"/>
  <c r="K56" i="1"/>
  <c r="I57" i="1"/>
  <c r="E59" i="1"/>
  <c r="C60" i="1"/>
  <c r="K60" i="1"/>
  <c r="I61" i="1"/>
  <c r="G62" i="1"/>
  <c r="E63" i="1"/>
  <c r="C64" i="1"/>
  <c r="K64" i="1"/>
  <c r="I65" i="1"/>
  <c r="G66" i="1"/>
  <c r="E67" i="1"/>
  <c r="D36" i="1"/>
  <c r="B37" i="1"/>
  <c r="J37" i="1"/>
  <c r="H38" i="1"/>
  <c r="F39" i="1"/>
  <c r="G58" i="1"/>
  <c r="F35" i="1"/>
  <c r="G35" i="1"/>
  <c r="E36" i="1"/>
  <c r="C37" i="1"/>
  <c r="K37" i="1"/>
  <c r="I38" i="1"/>
  <c r="G39" i="1"/>
  <c r="E40" i="1"/>
  <c r="C41" i="1"/>
  <c r="K41" i="1"/>
  <c r="I42" i="1"/>
  <c r="G43" i="1"/>
  <c r="E44" i="1"/>
  <c r="C45" i="1"/>
  <c r="K45" i="1"/>
  <c r="I46" i="1"/>
  <c r="G47" i="1"/>
  <c r="E48" i="1"/>
  <c r="C49" i="1"/>
  <c r="K49" i="1"/>
  <c r="I50" i="1"/>
  <c r="G51" i="1"/>
  <c r="E52" i="1"/>
  <c r="C53" i="1"/>
  <c r="K53" i="1"/>
  <c r="I54" i="1"/>
  <c r="G55" i="1"/>
  <c r="E56" i="1"/>
  <c r="C57" i="1"/>
  <c r="K57" i="1"/>
  <c r="I58" i="1"/>
  <c r="G59" i="1"/>
  <c r="E60" i="1"/>
  <c r="C61" i="1"/>
  <c r="K61" i="1"/>
  <c r="I62" i="1"/>
  <c r="G63" i="1"/>
  <c r="E64" i="1"/>
  <c r="C65" i="1"/>
  <c r="K65" i="1"/>
  <c r="I66" i="1"/>
  <c r="G67" i="1"/>
  <c r="I35" i="1"/>
  <c r="B38" i="1"/>
  <c r="J39" i="1"/>
  <c r="F41" i="1"/>
  <c r="B43" i="1"/>
  <c r="H44" i="1"/>
  <c r="D46" i="1"/>
  <c r="J47" i="1"/>
  <c r="F49" i="1"/>
  <c r="B51" i="1"/>
  <c r="H52" i="1"/>
  <c r="D54" i="1"/>
  <c r="J55" i="1"/>
  <c r="F57" i="1"/>
  <c r="B59" i="1"/>
  <c r="H60" i="1"/>
  <c r="D62" i="1"/>
  <c r="J63" i="1"/>
  <c r="F65" i="1"/>
  <c r="B67" i="1"/>
  <c r="J35" i="1"/>
  <c r="C38" i="1"/>
  <c r="D40" i="1"/>
  <c r="J41" i="1"/>
  <c r="F43" i="1"/>
  <c r="B45" i="1"/>
  <c r="H46" i="1"/>
  <c r="D48" i="1"/>
  <c r="J49" i="1"/>
  <c r="F51" i="1"/>
  <c r="B53" i="1"/>
  <c r="H54" i="1"/>
  <c r="D56" i="1"/>
  <c r="J57" i="1"/>
  <c r="F59" i="1"/>
  <c r="B61" i="1"/>
  <c r="H62" i="1"/>
  <c r="D64" i="1"/>
  <c r="J65" i="1"/>
  <c r="F67" i="1"/>
  <c r="D37" i="1"/>
  <c r="D44" i="1"/>
  <c r="H50" i="1"/>
  <c r="F55" i="1"/>
  <c r="H58" i="1"/>
  <c r="F63" i="1"/>
  <c r="B35" i="1"/>
  <c r="D41" i="1"/>
  <c r="B46" i="1"/>
  <c r="D49" i="1"/>
  <c r="F52" i="1"/>
  <c r="D57" i="1"/>
  <c r="F60" i="1"/>
  <c r="D65" i="1"/>
  <c r="F37" i="1"/>
  <c r="E41" i="1"/>
  <c r="G44" i="1"/>
  <c r="K50" i="1"/>
  <c r="I55" i="1"/>
  <c r="G60" i="1"/>
  <c r="I63" i="1"/>
  <c r="F36" i="1"/>
  <c r="D38" i="1"/>
  <c r="F40" i="1"/>
  <c r="B42" i="1"/>
  <c r="H43" i="1"/>
  <c r="D45" i="1"/>
  <c r="J46" i="1"/>
  <c r="F48" i="1"/>
  <c r="B50" i="1"/>
  <c r="H51" i="1"/>
  <c r="D53" i="1"/>
  <c r="J54" i="1"/>
  <c r="F56" i="1"/>
  <c r="B58" i="1"/>
  <c r="H59" i="1"/>
  <c r="D61" i="1"/>
  <c r="J62" i="1"/>
  <c r="F64" i="1"/>
  <c r="B66" i="1"/>
  <c r="H67" i="1"/>
  <c r="H48" i="1"/>
  <c r="B39" i="1"/>
  <c r="F47" i="1"/>
  <c r="J53" i="1"/>
  <c r="D60" i="1"/>
  <c r="H66" i="1"/>
  <c r="H39" i="1"/>
  <c r="B54" i="1"/>
  <c r="B62" i="1"/>
  <c r="I39" i="1"/>
  <c r="I47" i="1"/>
  <c r="G52" i="1"/>
  <c r="E57" i="1"/>
  <c r="C62" i="1"/>
  <c r="K66" i="1"/>
  <c r="G36" i="1"/>
  <c r="J38" i="1"/>
  <c r="G40" i="1"/>
  <c r="C42" i="1"/>
  <c r="I43" i="1"/>
  <c r="E45" i="1"/>
  <c r="K46" i="1"/>
  <c r="G48" i="1"/>
  <c r="C50" i="1"/>
  <c r="I51" i="1"/>
  <c r="E53" i="1"/>
  <c r="K54" i="1"/>
  <c r="G56" i="1"/>
  <c r="C58" i="1"/>
  <c r="I59" i="1"/>
  <c r="E61" i="1"/>
  <c r="K62" i="1"/>
  <c r="G64" i="1"/>
  <c r="C66" i="1"/>
  <c r="I67" i="1"/>
  <c r="H36" i="1"/>
  <c r="K38" i="1"/>
  <c r="H40" i="1"/>
  <c r="D42" i="1"/>
  <c r="J43" i="1"/>
  <c r="F45" i="1"/>
  <c r="B47" i="1"/>
  <c r="D50" i="1"/>
  <c r="J51" i="1"/>
  <c r="F53" i="1"/>
  <c r="B55" i="1"/>
  <c r="H56" i="1"/>
  <c r="D58" i="1"/>
  <c r="J59" i="1"/>
  <c r="F61" i="1"/>
  <c r="B63" i="1"/>
  <c r="H64" i="1"/>
  <c r="D66" i="1"/>
  <c r="J67" i="1"/>
  <c r="B41" i="1"/>
  <c r="H42" i="1"/>
  <c r="J45" i="1"/>
  <c r="B49" i="1"/>
  <c r="D52" i="1"/>
  <c r="B57" i="1"/>
  <c r="J61" i="1"/>
  <c r="B65" i="1"/>
  <c r="E37" i="1"/>
  <c r="J42" i="1"/>
  <c r="F44" i="1"/>
  <c r="H47" i="1"/>
  <c r="J50" i="1"/>
  <c r="H55" i="1"/>
  <c r="J58" i="1"/>
  <c r="H63" i="1"/>
  <c r="J66" i="1"/>
  <c r="H35" i="1"/>
  <c r="K42" i="1"/>
  <c r="C46" i="1"/>
  <c r="E49" i="1"/>
  <c r="C54" i="1"/>
  <c r="K58" i="1"/>
  <c r="E65" i="1"/>
  <c r="O29" i="4"/>
  <c r="O31" i="4"/>
  <c r="O30" i="4"/>
  <c r="O34" i="4"/>
  <c r="O4" i="4"/>
  <c r="O36" i="4"/>
  <c r="O8" i="4"/>
  <c r="O5" i="4"/>
  <c r="O7" i="4"/>
  <c r="O10" i="4"/>
  <c r="O12" i="4"/>
  <c r="L5" i="4"/>
  <c r="P35" i="4"/>
  <c r="O35" i="4" s="1"/>
  <c r="N28" i="4"/>
  <c r="N16" i="4"/>
  <c r="N29" i="4"/>
  <c r="L30" i="4"/>
  <c r="N17" i="4"/>
  <c r="L18" i="4"/>
  <c r="J6" i="1"/>
  <c r="L6" i="4" l="1"/>
  <c r="N5" i="4"/>
  <c r="N30" i="4"/>
  <c r="L31" i="4"/>
  <c r="N18" i="4"/>
  <c r="L19" i="4"/>
  <c r="L7" i="4" l="1"/>
  <c r="N6" i="4"/>
  <c r="L32" i="4"/>
  <c r="N31" i="4"/>
  <c r="N19" i="4"/>
  <c r="L20" i="4"/>
  <c r="L8" i="4" l="1"/>
  <c r="N7" i="4"/>
  <c r="L33" i="4"/>
  <c r="N32" i="4"/>
  <c r="L21" i="4"/>
  <c r="N20" i="4"/>
  <c r="L9" i="4" l="1"/>
  <c r="N8" i="4"/>
  <c r="N33" i="4"/>
  <c r="L34" i="4"/>
  <c r="N21" i="4"/>
  <c r="L22" i="4"/>
  <c r="L10" i="4" l="1"/>
  <c r="N9" i="4"/>
  <c r="L35" i="4"/>
  <c r="N34" i="4"/>
  <c r="L23" i="4"/>
  <c r="N22" i="4"/>
  <c r="N10" i="4" l="1"/>
  <c r="L11" i="4"/>
  <c r="L36" i="4"/>
  <c r="N35" i="4"/>
  <c r="L24" i="4"/>
  <c r="N23" i="4"/>
  <c r="N11" i="4" l="1"/>
  <c r="L12" i="4"/>
  <c r="N36" i="4"/>
  <c r="L37" i="4"/>
  <c r="N24" i="4"/>
  <c r="L25" i="4"/>
  <c r="N12" i="4" l="1"/>
  <c r="L13" i="4"/>
  <c r="L38" i="4"/>
  <c r="N38" i="4" s="1"/>
  <c r="N37" i="4"/>
  <c r="L26" i="4"/>
  <c r="N26" i="4" s="1"/>
  <c r="N25" i="4"/>
  <c r="L14" i="4" l="1"/>
  <c r="N14" i="4" s="1"/>
  <c r="N13" i="4"/>
</calcChain>
</file>

<file path=xl/sharedStrings.xml><?xml version="1.0" encoding="utf-8"?>
<sst xmlns="http://schemas.openxmlformats.org/spreadsheetml/2006/main" count="1290" uniqueCount="301">
  <si>
    <t>EndUse</t>
  </si>
  <si>
    <t>Group</t>
  </si>
  <si>
    <t>Colloquial Name</t>
  </si>
  <si>
    <t>Type</t>
  </si>
  <si>
    <t>Family</t>
  </si>
  <si>
    <t>Genus</t>
  </si>
  <si>
    <t>Specific epithet</t>
  </si>
  <si>
    <t>Sub species</t>
  </si>
  <si>
    <t>Typical Establish Stage</t>
  </si>
  <si>
    <t>Typical Establish month</t>
  </si>
  <si>
    <t>Typical Harvest Stage</t>
  </si>
  <si>
    <t>Typical Harvest month</t>
  </si>
  <si>
    <t>Typical Yield</t>
  </si>
  <si>
    <t>Typical Yield Units</t>
  </si>
  <si>
    <t>Yield type</t>
  </si>
  <si>
    <t>Typical HI</t>
  </si>
  <si>
    <t>HI Range</t>
  </si>
  <si>
    <t>Moisture %</t>
  </si>
  <si>
    <t>Typical Dressing Loss %</t>
  </si>
  <si>
    <t>Typical Field Loss %</t>
  </si>
  <si>
    <t>P Root</t>
  </si>
  <si>
    <t>Max RD</t>
  </si>
  <si>
    <t>A cover</t>
  </si>
  <si>
    <t>rCover</t>
  </si>
  <si>
    <t>Root [N]</t>
  </si>
  <si>
    <t>Stover [N]</t>
  </si>
  <si>
    <t>Product [N]</t>
  </si>
  <si>
    <t>UniqueName</t>
  </si>
  <si>
    <t>TotalOrDry</t>
  </si>
  <si>
    <t>Bulb</t>
  </si>
  <si>
    <t>Ornamental</t>
  </si>
  <si>
    <t>General</t>
  </si>
  <si>
    <t>Seed</t>
  </si>
  <si>
    <t>May</t>
  </si>
  <si>
    <t>Maturity</t>
  </si>
  <si>
    <t>Feb</t>
  </si>
  <si>
    <t>t/ha</t>
  </si>
  <si>
    <t xml:space="preserve">Saleable bulb </t>
  </si>
  <si>
    <t>Total</t>
  </si>
  <si>
    <t>Tulip</t>
  </si>
  <si>
    <t>Fibre</t>
  </si>
  <si>
    <t>Hemp</t>
  </si>
  <si>
    <t>Oct</t>
  </si>
  <si>
    <t>MidReproductive</t>
  </si>
  <si>
    <t xml:space="preserve">Baled straw </t>
  </si>
  <si>
    <t>Fodder</t>
  </si>
  <si>
    <t>Cereal</t>
  </si>
  <si>
    <t>Oat</t>
  </si>
  <si>
    <t>Jul</t>
  </si>
  <si>
    <t>EarlyReproductive</t>
  </si>
  <si>
    <t>Nov</t>
  </si>
  <si>
    <t>Standing DM</t>
  </si>
  <si>
    <t>Dry</t>
  </si>
  <si>
    <t>Fodder beet</t>
  </si>
  <si>
    <t>Swede</t>
  </si>
  <si>
    <t>LateReproductive</t>
  </si>
  <si>
    <t>Leafy brassica</t>
  </si>
  <si>
    <t>Rape</t>
  </si>
  <si>
    <t>Jan</t>
  </si>
  <si>
    <t>Kale</t>
  </si>
  <si>
    <t>Turnip</t>
  </si>
  <si>
    <t>Dec</t>
  </si>
  <si>
    <t>Leafy</t>
  </si>
  <si>
    <t>Vegetative</t>
  </si>
  <si>
    <t>Mar</t>
  </si>
  <si>
    <t>Barley</t>
  </si>
  <si>
    <t>Grass</t>
  </si>
  <si>
    <t>Annual ryegrass</t>
  </si>
  <si>
    <t>Apr</t>
  </si>
  <si>
    <t>Rye corn</t>
  </si>
  <si>
    <t>Sep</t>
  </si>
  <si>
    <t>Wheat</t>
  </si>
  <si>
    <t>Triticale</t>
  </si>
  <si>
    <t>Maize</t>
  </si>
  <si>
    <t>Grain</t>
  </si>
  <si>
    <t xml:space="preserve">Saleable grain </t>
  </si>
  <si>
    <t>Oilseed</t>
  </si>
  <si>
    <t>Canola</t>
  </si>
  <si>
    <t>Pulse</t>
  </si>
  <si>
    <t>Chickpea</t>
  </si>
  <si>
    <t>Sunflower</t>
  </si>
  <si>
    <t>Lentil</t>
  </si>
  <si>
    <t>Linseed</t>
  </si>
  <si>
    <t>Lupin</t>
  </si>
  <si>
    <t>Bean</t>
  </si>
  <si>
    <t>Pea</t>
  </si>
  <si>
    <t>Breed</t>
  </si>
  <si>
    <t>Feed</t>
  </si>
  <si>
    <t>Green manure</t>
  </si>
  <si>
    <t>Phacelia</t>
  </si>
  <si>
    <t>Mustard</t>
  </si>
  <si>
    <t>Forage</t>
  </si>
  <si>
    <t xml:space="preserve">Saleable seed </t>
  </si>
  <si>
    <t>Vegetable, green</t>
  </si>
  <si>
    <t>Leek</t>
  </si>
  <si>
    <t>Vegetable, root</t>
  </si>
  <si>
    <t>Onion</t>
  </si>
  <si>
    <t>Brown</t>
  </si>
  <si>
    <t>Red</t>
  </si>
  <si>
    <t>Spring onion</t>
  </si>
  <si>
    <t>Silver beet</t>
  </si>
  <si>
    <t>Red beet</t>
  </si>
  <si>
    <t>Cauliflower</t>
  </si>
  <si>
    <t>Cabbage</t>
  </si>
  <si>
    <t>Pak choi</t>
  </si>
  <si>
    <t>Wong bok</t>
  </si>
  <si>
    <t>Water melon</t>
  </si>
  <si>
    <t>Coriander</t>
  </si>
  <si>
    <t>Rock melon</t>
  </si>
  <si>
    <t>Squash</t>
  </si>
  <si>
    <t>Pumpkin</t>
  </si>
  <si>
    <t>Zucchini</t>
  </si>
  <si>
    <t>Cocksfoot</t>
  </si>
  <si>
    <t>Carrot</t>
  </si>
  <si>
    <t>Lettuce</t>
  </si>
  <si>
    <t>Ryegrass</t>
  </si>
  <si>
    <t>Parsnip</t>
  </si>
  <si>
    <t>Radish</t>
  </si>
  <si>
    <t>Open pollinated</t>
  </si>
  <si>
    <t>Spinach</t>
  </si>
  <si>
    <t>White clover</t>
  </si>
  <si>
    <t>Vegetable</t>
  </si>
  <si>
    <t>Green</t>
  </si>
  <si>
    <t>Seedling</t>
  </si>
  <si>
    <t xml:space="preserve">Saleable product </t>
  </si>
  <si>
    <t>Root</t>
  </si>
  <si>
    <t>Shallot</t>
  </si>
  <si>
    <t>Garlic</t>
  </si>
  <si>
    <t>Jun</t>
  </si>
  <si>
    <t>Celery</t>
  </si>
  <si>
    <t xml:space="preserve">Brussel sprout </t>
  </si>
  <si>
    <t>Broccoli</t>
  </si>
  <si>
    <t>Head only</t>
  </si>
  <si>
    <t>Chinese cut</t>
  </si>
  <si>
    <t>Aug</t>
  </si>
  <si>
    <t>Choy sum</t>
  </si>
  <si>
    <t>Fruit</t>
  </si>
  <si>
    <t>Kumara</t>
  </si>
  <si>
    <t>Ice berg</t>
  </si>
  <si>
    <t>Leafy-salad</t>
  </si>
  <si>
    <t>Tomato</t>
  </si>
  <si>
    <t>Potato</t>
  </si>
  <si>
    <t>Broad bean</t>
  </si>
  <si>
    <t>Sweetcorn</t>
  </si>
  <si>
    <t>Species name</t>
  </si>
  <si>
    <t>Epithet and sub species</t>
  </si>
  <si>
    <t>Lilliaceae</t>
  </si>
  <si>
    <t>x</t>
  </si>
  <si>
    <t/>
  </si>
  <si>
    <t>Tulipa</t>
  </si>
  <si>
    <t xml:space="preserve">Cannabaceae </t>
  </si>
  <si>
    <t>Cannabis</t>
  </si>
  <si>
    <t xml:space="preserve">Poaceae </t>
  </si>
  <si>
    <t>Avena</t>
  </si>
  <si>
    <t>sativa</t>
  </si>
  <si>
    <t xml:space="preserve">Amaranthaceae </t>
  </si>
  <si>
    <t>Beta</t>
  </si>
  <si>
    <t>vulgaris</t>
  </si>
  <si>
    <t>crassa</t>
  </si>
  <si>
    <t>Brassicaceae</t>
  </si>
  <si>
    <t>Brassica</t>
  </si>
  <si>
    <t>napus</t>
  </si>
  <si>
    <t>napobrassica</t>
  </si>
  <si>
    <t>oleracea</t>
  </si>
  <si>
    <t>acephala</t>
  </si>
  <si>
    <t>rapa</t>
  </si>
  <si>
    <t>rapa x napus</t>
  </si>
  <si>
    <t>Hordeum</t>
  </si>
  <si>
    <t>vulgure</t>
  </si>
  <si>
    <t>Lolium</t>
  </si>
  <si>
    <t>multiflorum</t>
  </si>
  <si>
    <t>Secale</t>
  </si>
  <si>
    <t>cereale</t>
  </si>
  <si>
    <t>Triticum</t>
  </si>
  <si>
    <t>astevium</t>
  </si>
  <si>
    <t>Triticum x Secale</t>
  </si>
  <si>
    <t>Zea</t>
  </si>
  <si>
    <t>mays</t>
  </si>
  <si>
    <t xml:space="preserve">Fabaceae </t>
  </si>
  <si>
    <t>Cicer</t>
  </si>
  <si>
    <t>arietinum</t>
  </si>
  <si>
    <t xml:space="preserve">Asteraceae </t>
  </si>
  <si>
    <t>Helianthus</t>
  </si>
  <si>
    <t>annus</t>
  </si>
  <si>
    <t>Lens</t>
  </si>
  <si>
    <t>culinaris</t>
  </si>
  <si>
    <t xml:space="preserve">Linaceae </t>
  </si>
  <si>
    <t>Linum</t>
  </si>
  <si>
    <t>usitatissimum</t>
  </si>
  <si>
    <t>Lupinus</t>
  </si>
  <si>
    <t>Phaseolus</t>
  </si>
  <si>
    <t>Pisum</t>
  </si>
  <si>
    <t>sativum</t>
  </si>
  <si>
    <t>Vicia</t>
  </si>
  <si>
    <t>faba</t>
  </si>
  <si>
    <t>angustifolius</t>
  </si>
  <si>
    <t xml:space="preserve">Boraginaceae </t>
  </si>
  <si>
    <t>tanacetifolia</t>
  </si>
  <si>
    <t>Sinapis</t>
  </si>
  <si>
    <t>alba</t>
  </si>
  <si>
    <t>Amaryllidaceae</t>
  </si>
  <si>
    <t>Allium</t>
  </si>
  <si>
    <t>ampeloprasum</t>
  </si>
  <si>
    <t>cepa</t>
  </si>
  <si>
    <t>fistulosum</t>
  </si>
  <si>
    <t xml:space="preserve">Apiaceae </t>
  </si>
  <si>
    <t>graveolens</t>
  </si>
  <si>
    <t>cicla</t>
  </si>
  <si>
    <t>conditiva</t>
  </si>
  <si>
    <t>botrytis</t>
  </si>
  <si>
    <t>capitata</t>
  </si>
  <si>
    <t>chinensis</t>
  </si>
  <si>
    <t>pekinensis</t>
  </si>
  <si>
    <t>Cucurbitaceae</t>
  </si>
  <si>
    <t>lanatus</t>
  </si>
  <si>
    <t>Coriandrum</t>
  </si>
  <si>
    <t>Cucumis</t>
  </si>
  <si>
    <t>melo</t>
  </si>
  <si>
    <t>Cucurbita</t>
  </si>
  <si>
    <t>argyrosperma</t>
  </si>
  <si>
    <t>pepo</t>
  </si>
  <si>
    <t>Dactylus</t>
  </si>
  <si>
    <t>glomerata</t>
  </si>
  <si>
    <t>Daucus</t>
  </si>
  <si>
    <t>carota</t>
  </si>
  <si>
    <t>Lactuca</t>
  </si>
  <si>
    <t>perenne</t>
  </si>
  <si>
    <t>Pastinaca</t>
  </si>
  <si>
    <t>Raphanus</t>
  </si>
  <si>
    <t>raphanistrum</t>
  </si>
  <si>
    <t>Spinacia</t>
  </si>
  <si>
    <t>loeracea</t>
  </si>
  <si>
    <t>Trifolium</t>
  </si>
  <si>
    <t>repens</t>
  </si>
  <si>
    <t>Apium</t>
  </si>
  <si>
    <t>gemmifera</t>
  </si>
  <si>
    <t>italica</t>
  </si>
  <si>
    <t>parachinensis</t>
  </si>
  <si>
    <t>Convolvulaceae</t>
  </si>
  <si>
    <t>Ipomoea</t>
  </si>
  <si>
    <t>batatas</t>
  </si>
  <si>
    <t>Solanaceae</t>
  </si>
  <si>
    <t xml:space="preserve">Solanum </t>
  </si>
  <si>
    <t>lycopersicum</t>
  </si>
  <si>
    <t>tuberosum</t>
  </si>
  <si>
    <t>Pos</t>
  </si>
  <si>
    <t>Config</t>
  </si>
  <si>
    <t>Establish Stages</t>
  </si>
  <si>
    <t>Harvest Stages</t>
  </si>
  <si>
    <t>Baled</t>
  </si>
  <si>
    <t>Burnt</t>
  </si>
  <si>
    <t>Grazed</t>
  </si>
  <si>
    <t>Incorporated</t>
  </si>
  <si>
    <t>None</t>
  </si>
  <si>
    <t>ResTreats</t>
  </si>
  <si>
    <t>Tt</t>
  </si>
  <si>
    <t>SaleableYield</t>
  </si>
  <si>
    <t>Units</t>
  </si>
  <si>
    <t>FieldLoss</t>
  </si>
  <si>
    <t>DressingLoss</t>
  </si>
  <si>
    <t>MoistureContent</t>
  </si>
  <si>
    <t>EstablishDate</t>
  </si>
  <si>
    <t>EstablishStage</t>
  </si>
  <si>
    <t>HarvestDate</t>
  </si>
  <si>
    <t>HarvestStage</t>
  </si>
  <si>
    <t>ResidueTreatment</t>
  </si>
  <si>
    <t>EstablishN</t>
  </si>
  <si>
    <t>coeff</t>
  </si>
  <si>
    <t>kg/ha</t>
  </si>
  <si>
    <t>Late</t>
  </si>
  <si>
    <t>CropName</t>
  </si>
  <si>
    <t>Swede Fodder General</t>
  </si>
  <si>
    <t>Prior</t>
  </si>
  <si>
    <t>Current</t>
  </si>
  <si>
    <t>Following</t>
  </si>
  <si>
    <t>Annual ryegrass Fodder General</t>
  </si>
  <si>
    <t>User Inputs</t>
  </si>
  <si>
    <t>Model Inputs</t>
  </si>
  <si>
    <t>Potato Vegetable General</t>
  </si>
  <si>
    <t>Oat Grain General</t>
  </si>
  <si>
    <t>InitialN</t>
  </si>
  <si>
    <t>HWEON</t>
  </si>
  <si>
    <t>Trigger</t>
  </si>
  <si>
    <t>Efficiency</t>
  </si>
  <si>
    <t>Splits</t>
  </si>
  <si>
    <t>SoilN</t>
  </si>
  <si>
    <t>CurrentCropName</t>
  </si>
  <si>
    <t>CurrentSaleableYield</t>
  </si>
  <si>
    <t>CurrentUnits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</si>
  <si>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</si>
  <si>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</si>
  <si>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</si>
  <si>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</si>
  <si>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</si>
  <si>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</si>
  <si>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</si>
  <si>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CurrentResidueTreatment</t>
  </si>
  <si>
    <t>CurrentEstablishN</t>
  </si>
  <si>
    <t>Soil Mineral N Tests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</si>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</sst>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2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1" fillId="2" borderId="0" xfId="0" applyFont="1" applyFill="1" applyBorder="1"/>
    <xf numFmtId="16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10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0" fillId="3" borderId="3" xfId="0" applyFill="1" applyBorder="1"/>
    <xf numFmtId="0" fontId="0" fillId="3" borderId="5" xfId="0" applyFill="1" applyBorder="1"/>
    <xf numFmtId="0" fontId="1" fillId="0" borderId="0" xfId="0" quotePrefix="1" applyFont="1"/>
    <xf numFmtId="0" fontId="0" fillId="2" borderId="10" xfId="0" applyFill="1" applyBorder="1"/>
    <xf numFmtId="0" fontId="0" fillId="2" borderId="8" xfId="0" applyFill="1" applyBorder="1"/>
    <xf numFmtId="16" fontId="0" fillId="2" borderId="1" xfId="0" applyNumberFormat="1" applyFill="1" applyBorder="1"/>
    <xf numFmtId="0" fontId="0" fillId="0" borderId="12" xfId="0" applyBorder="1"/>
    <xf numFmtId="0" fontId="0" fillId="0" borderId="13" xfId="0" applyBorder="1"/>
    <xf numFmtId="0" fontId="0" fillId="4" borderId="11" xfId="0" applyFill="1" applyBorder="1"/>
    <xf numFmtId="0" fontId="0" fillId="5" borderId="0" xfId="0" applyFill="1" applyAlignment="1">
      <alignment horizontal="right"/>
    </xf>
    <xf numFmtId="16" fontId="0" fillId="4" borderId="11" xfId="0" applyNumberFormat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'NBalance Test'!$A$2:$A$61</c:f>
              <c:numCache>
                <c:formatCode>m/d/yyyy</c:formatCode>
                <c:ptCount val="60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44933</c:v>
                </c:pt>
                <c:pt idx="5">
                  <c:v>44934</c:v>
                </c:pt>
                <c:pt idx="6">
                  <c:v>44935</c:v>
                </c:pt>
                <c:pt idx="7">
                  <c:v>44936</c:v>
                </c:pt>
                <c:pt idx="8">
                  <c:v>44937</c:v>
                </c:pt>
                <c:pt idx="9">
                  <c:v>44938</c:v>
                </c:pt>
                <c:pt idx="10">
                  <c:v>44939</c:v>
                </c:pt>
                <c:pt idx="11">
                  <c:v>44940</c:v>
                </c:pt>
                <c:pt idx="12">
                  <c:v>44941</c:v>
                </c:pt>
                <c:pt idx="13">
                  <c:v>44942</c:v>
                </c:pt>
                <c:pt idx="14">
                  <c:v>44943</c:v>
                </c:pt>
                <c:pt idx="15">
                  <c:v>44944</c:v>
                </c:pt>
                <c:pt idx="16">
                  <c:v>44945</c:v>
                </c:pt>
                <c:pt idx="17">
                  <c:v>44946</c:v>
                </c:pt>
                <c:pt idx="18">
                  <c:v>44947</c:v>
                </c:pt>
                <c:pt idx="19">
                  <c:v>44948</c:v>
                </c:pt>
                <c:pt idx="20">
                  <c:v>44949</c:v>
                </c:pt>
                <c:pt idx="21">
                  <c:v>44950</c:v>
                </c:pt>
                <c:pt idx="22">
                  <c:v>44951</c:v>
                </c:pt>
                <c:pt idx="23">
                  <c:v>44952</c:v>
                </c:pt>
                <c:pt idx="24">
                  <c:v>44953</c:v>
                </c:pt>
                <c:pt idx="25">
                  <c:v>44954</c:v>
                </c:pt>
                <c:pt idx="26">
                  <c:v>44955</c:v>
                </c:pt>
                <c:pt idx="27">
                  <c:v>44956</c:v>
                </c:pt>
                <c:pt idx="28">
                  <c:v>44957</c:v>
                </c:pt>
                <c:pt idx="29">
                  <c:v>44958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xVal>
          <c:yVal>
            <c:numRef>
              <c:f>'NBalance Test'!$C$2:$C$61</c:f>
              <c:numCache>
                <c:formatCode>General</c:formatCode>
                <c:ptCount val="60"/>
                <c:pt idx="0">
                  <c:v>0</c:v>
                </c:pt>
                <c:pt idx="1">
                  <c:v>2.8251545523323598</c:v>
                </c:pt>
                <c:pt idx="2">
                  <c:v>2.53780388154575</c:v>
                </c:pt>
                <c:pt idx="3">
                  <c:v>7.2880049100407502</c:v>
                </c:pt>
                <c:pt idx="4">
                  <c:v>2.9535621917708701</c:v>
                </c:pt>
                <c:pt idx="5">
                  <c:v>10.084322113807501</c:v>
                </c:pt>
                <c:pt idx="6">
                  <c:v>11.0872670773593</c:v>
                </c:pt>
                <c:pt idx="7">
                  <c:v>12.481960896135</c:v>
                </c:pt>
                <c:pt idx="8">
                  <c:v>5.1697011973906903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20.603856240089101</c:v>
                </c:pt>
                <c:pt idx="14">
                  <c:v>28.447151406630699</c:v>
                </c:pt>
                <c:pt idx="15">
                  <c:v>53.649641873682597</c:v>
                </c:pt>
                <c:pt idx="16">
                  <c:v>23.405551076727701</c:v>
                </c:pt>
                <c:pt idx="17">
                  <c:v>43.311922091425899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4.0467494560163999</c:v>
                </c:pt>
                <c:pt idx="24">
                  <c:v>4.67751589013925</c:v>
                </c:pt>
                <c:pt idx="25">
                  <c:v>13.288745453302001</c:v>
                </c:pt>
                <c:pt idx="26">
                  <c:v>17.323396019436199</c:v>
                </c:pt>
                <c:pt idx="27">
                  <c:v>28.1443776785114</c:v>
                </c:pt>
                <c:pt idx="28">
                  <c:v>27.099564152401101</c:v>
                </c:pt>
                <c:pt idx="29">
                  <c:v>28.2621717874101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0-4A0D-A5B2-F59D0663F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45328"/>
        <c:axId val="2095034512"/>
      </c:scatterChart>
      <c:valAx>
        <c:axId val="20950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34512"/>
        <c:crosses val="autoZero"/>
        <c:crossBetween val="midCat"/>
      </c:valAx>
      <c:valAx>
        <c:axId val="209503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'Crop Test'!$B$35</c:f>
              <c:strCache>
                <c:ptCount val="1"/>
                <c:pt idx="0">
                  <c:v>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'Crop Test'!$B$36:$B$67</c:f>
              <c:numCache>
                <c:formatCode>m/d/yyyy</c:formatCode>
                <c:ptCount val="32"/>
                <c:pt idx="0">
                  <c:v>44947</c:v>
                </c:pt>
                <c:pt idx="1">
                  <c:v>44948</c:v>
                </c:pt>
                <c:pt idx="2">
                  <c:v>44949</c:v>
                </c:pt>
                <c:pt idx="3">
                  <c:v>44950</c:v>
                </c:pt>
                <c:pt idx="4">
                  <c:v>44951</c:v>
                </c:pt>
                <c:pt idx="5">
                  <c:v>44952</c:v>
                </c:pt>
                <c:pt idx="6">
                  <c:v>44953</c:v>
                </c:pt>
                <c:pt idx="7">
                  <c:v>44954</c:v>
                </c:pt>
                <c:pt idx="8">
                  <c:v>44955</c:v>
                </c:pt>
                <c:pt idx="9">
                  <c:v>44956</c:v>
                </c:pt>
                <c:pt idx="10">
                  <c:v>44957</c:v>
                </c:pt>
                <c:pt idx="11">
                  <c:v>44958</c:v>
                </c:pt>
                <c:pt idx="12">
                  <c:v>44959</c:v>
                </c:pt>
                <c:pt idx="13">
                  <c:v>44960</c:v>
                </c:pt>
                <c:pt idx="14">
                  <c:v>44961</c:v>
                </c:pt>
                <c:pt idx="15">
                  <c:v>44962</c:v>
                </c:pt>
                <c:pt idx="16">
                  <c:v>44963</c:v>
                </c:pt>
                <c:pt idx="17">
                  <c:v>44964</c:v>
                </c:pt>
                <c:pt idx="18">
                  <c:v>44965</c:v>
                </c:pt>
                <c:pt idx="19">
                  <c:v>44966</c:v>
                </c:pt>
                <c:pt idx="20">
                  <c:v>44967</c:v>
                </c:pt>
                <c:pt idx="21">
                  <c:v>44968</c:v>
                </c:pt>
                <c:pt idx="22">
                  <c:v>44969</c:v>
                </c:pt>
                <c:pt idx="23">
                  <c:v>44970</c:v>
                </c:pt>
                <c:pt idx="24">
                  <c:v>44971</c:v>
                </c:pt>
                <c:pt idx="25">
                  <c:v>44972</c:v>
                </c:pt>
                <c:pt idx="26">
                  <c:v>44973</c:v>
                </c:pt>
                <c:pt idx="27">
                  <c:v>44974</c:v>
                </c:pt>
                <c:pt idx="28">
                  <c:v>44975</c:v>
                </c:pt>
                <c:pt idx="29">
                  <c:v>44976</c:v>
                </c:pt>
                <c:pt idx="30">
                  <c:v>44977</c:v>
                </c:pt>
                <c:pt idx="31">
                  <c:v>#N/A</c:v>
                </c:pt>
              </c:numCache>
            </c:numRef>
          </c:xVal>
          <c:yVal>
            <c:numRef>
              <c:f>'Crop Test'!$C$36:$C$67</c:f>
              <c:numCache>
                <c:formatCode>General</c:formatCode>
                <c:ptCount val="32"/>
                <c:pt idx="0">
                  <c:v>0.33522855275841695</c:v>
                </c:pt>
                <c:pt idx="1">
                  <c:v>0.51082902926001172</c:v>
                </c:pt>
                <c:pt idx="2">
                  <c:v>0.6380181044769937</c:v>
                </c:pt>
                <c:pt idx="3">
                  <c:v>0.94753996287915065</c:v>
                </c:pt>
                <c:pt idx="4">
                  <c:v>1.063902167143687</c:v>
                </c:pt>
                <c:pt idx="5">
                  <c:v>1.4641520076038363</c:v>
                </c:pt>
                <c:pt idx="6">
                  <c:v>1.9701271928745332</c:v>
                </c:pt>
                <c:pt idx="7">
                  <c:v>2.7828050302780944</c:v>
                </c:pt>
                <c:pt idx="8">
                  <c:v>3.3028993915675144</c:v>
                </c:pt>
                <c:pt idx="9">
                  <c:v>4.4449302938747888</c:v>
                </c:pt>
                <c:pt idx="10">
                  <c:v>4.9313574074792328</c:v>
                </c:pt>
                <c:pt idx="11">
                  <c:v>6.2185302216902407</c:v>
                </c:pt>
                <c:pt idx="12">
                  <c:v>6.8764219213981645</c:v>
                </c:pt>
                <c:pt idx="13">
                  <c:v>8.3236359770049315</c:v>
                </c:pt>
                <c:pt idx="14">
                  <c:v>9.2445077455772076</c:v>
                </c:pt>
                <c:pt idx="15">
                  <c:v>10.141371478468965</c:v>
                </c:pt>
                <c:pt idx="16">
                  <c:v>10.400099866147247</c:v>
                </c:pt>
                <c:pt idx="17">
                  <c:v>10.779416313943202</c:v>
                </c:pt>
                <c:pt idx="18">
                  <c:v>11.065390171261214</c:v>
                </c:pt>
                <c:pt idx="19">
                  <c:v>11.685163262837966</c:v>
                </c:pt>
                <c:pt idx="20">
                  <c:v>12.101695800803148</c:v>
                </c:pt>
                <c:pt idx="21">
                  <c:v>12.49690247240852</c:v>
                </c:pt>
                <c:pt idx="22">
                  <c:v>12.665233887387556</c:v>
                </c:pt>
                <c:pt idx="23">
                  <c:v>12.808284813701666</c:v>
                </c:pt>
                <c:pt idx="24">
                  <c:v>12.878405504849862</c:v>
                </c:pt>
                <c:pt idx="25">
                  <c:v>12.957499478723086</c:v>
                </c:pt>
                <c:pt idx="26">
                  <c:v>12.997050336896374</c:v>
                </c:pt>
                <c:pt idx="27">
                  <c:v>13.026556156235843</c:v>
                </c:pt>
                <c:pt idx="28">
                  <c:v>13.042393735799077</c:v>
                </c:pt>
                <c:pt idx="29">
                  <c:v>13.054235569720101</c:v>
                </c:pt>
                <c:pt idx="30">
                  <c:v>13.058838051481922</c:v>
                </c:pt>
                <c:pt idx="3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1-4EDE-8559-E436DC29F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83807"/>
        <c:axId val="1795892959"/>
      </c:scatterChart>
      <c:valAx>
        <c:axId val="179588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2959"/>
        <c:crosses val="autoZero"/>
        <c:crossBetween val="midCat"/>
      </c:valAx>
      <c:valAx>
        <c:axId val="179589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8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22</xdr:row>
      <xdr:rowOff>104775</xdr:rowOff>
    </xdr:from>
    <xdr:to>
      <xdr:col>6</xdr:col>
      <xdr:colOff>295275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75EFCB-712A-426E-A400-681BD0272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15</xdr:row>
      <xdr:rowOff>90487</xdr:rowOff>
    </xdr:from>
    <xdr:to>
      <xdr:col>9</xdr:col>
      <xdr:colOff>180975</xdr:colOff>
      <xdr:row>29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589F2-4BBC-4AA8-A617-039A501ED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D7E2-E497-4AE2-9FEE-13422347FF1E}">
  <dimension ref="A1:X61"/>
  <sheetViews>
    <sheetView tabSelected="1" workbookViewId="0">
      <selection activeCell="F46" sqref="F46"/>
    </sheetView>
  </sheetViews>
  <sheetFormatPr defaultRowHeight="15"/>
  <cols>
    <col min="1" max="1" width="10.7109375" bestFit="1" customWidth="1"/>
    <col min="2" max="2" width="9.28515625" bestFit="1" customWidth="1"/>
    <col min="3" max="3" width="11.7109375" bestFit="1" customWidth="1"/>
    <col min="4" max="6" width="11.7109375" customWidth="1"/>
    <col min="7" max="7" width="10.7109375" bestFit="1" customWidth="1"/>
    <col min="10" max="10" width="6.140625" customWidth="1"/>
    <col min="11" max="11" width="3" bestFit="1" customWidth="1"/>
    <col min="13" max="13" width="14.7109375" bestFit="1" customWidth="1"/>
    <col min="14" max="14" width="26.7109375" bestFit="1" customWidth="1"/>
    <col min="15" max="16" width="29.85546875" bestFit="1" customWidth="1"/>
    <col min="17" max="17" width="3.7109375" customWidth="1"/>
    <col min="18" max="18" width="14.140625" customWidth="1"/>
    <col min="19" max="19" width="12.5703125" customWidth="1"/>
    <col min="20" max="20" width="6.28515625" customWidth="1"/>
    <col min="21" max="21" width="15.140625" bestFit="1" customWidth="1"/>
    <col min="22" max="22" width="17.42578125" bestFit="1" customWidth="1"/>
    <col min="23" max="23" width="12.42578125" bestFit="1" customWidth="1"/>
    <col min="24" max="24" width="6" bestFit="1" customWidth="1"/>
  </cols>
  <sheetData>
    <row r="1" spans="1:24" ht="15.75" thickBot="1">
      <c r="A1" t="str">
        <f t="array" ref="A1:E61">_xll.GetDailyNBalance(I3:I34,N2:O43,R2:S14)</f>
        <v>Date</v>
      </c>
      <c r="B1" s="28" t="str">
        <v>SoilMineralN</v>
      </c>
      <c r="C1" t="str">
        <v>UptakeN</v>
      </c>
      <c r="D1" t="str">
        <v>ResidueN</v>
      </c>
      <c r="E1" t="str">
        <v>SoilOMN</v>
      </c>
      <c r="M1" s="3" t="s">
        <v>246</v>
      </c>
      <c r="N1" s="3"/>
      <c r="O1" t="s">
        <v>277</v>
      </c>
      <c r="P1" t="s">
        <v>276</v>
      </c>
      <c r="R1" s="48" t="s">
        <v>298</v>
      </c>
      <c r="S1" s="48"/>
      <c r="U1" s="3" t="s">
        <v>247</v>
      </c>
      <c r="V1" s="36" t="s">
        <v>248</v>
      </c>
      <c r="W1" s="3" t="s">
        <v>254</v>
      </c>
      <c r="X1" s="3" t="s">
        <v>257</v>
      </c>
    </row>
    <row r="2" spans="1:24" ht="15.75" thickBot="1">
      <c r="A2" s="28">
        <v>44929</v>
      </c>
      <c r="B2" s="46">
        <v>50.914400000000001</v>
      </c>
      <c r="C2" s="46">
        <v>0</v>
      </c>
      <c r="D2" s="46">
        <v>1.44E-2</v>
      </c>
      <c r="E2" s="47">
        <v>0.9</v>
      </c>
      <c r="F2" s="46"/>
      <c r="I2" t="s">
        <v>255</v>
      </c>
      <c r="N2" s="40" t="s">
        <v>280</v>
      </c>
      <c r="O2" s="41">
        <f>IF(P2="",50,P2)</f>
        <v>50</v>
      </c>
      <c r="R2" t="s">
        <v>299</v>
      </c>
      <c r="S2" t="s">
        <v>300</v>
      </c>
      <c r="U2" t="s">
        <v>32</v>
      </c>
      <c r="V2" t="s">
        <v>63</v>
      </c>
      <c r="W2" t="s">
        <v>253</v>
      </c>
      <c r="X2" t="s">
        <v>36</v>
      </c>
    </row>
    <row r="3" spans="1:24" ht="15.75" thickBot="1">
      <c r="A3" s="28">
        <v>44930</v>
      </c>
      <c r="B3" s="46">
        <v>49.185394285355294</v>
      </c>
      <c r="C3" s="46">
        <v>2.8251545523323598</v>
      </c>
      <c r="D3" s="46">
        <v>1.7058263792140295E-2</v>
      </c>
      <c r="E3" s="47">
        <v>1.0790905738955148</v>
      </c>
      <c r="F3" s="46"/>
      <c r="H3" s="26">
        <f>O9</f>
        <v>44929</v>
      </c>
      <c r="I3">
        <v>12</v>
      </c>
      <c r="L3" t="s">
        <v>272</v>
      </c>
      <c r="M3" t="s">
        <v>270</v>
      </c>
      <c r="N3" s="29" t="str">
        <f>L3&amp;M3</f>
        <v>PriorCropName</v>
      </c>
      <c r="O3" s="30" t="str">
        <f>P3</f>
        <v>Annual ryegrass Fodder General</v>
      </c>
      <c r="P3" s="42" t="s">
        <v>275</v>
      </c>
      <c r="U3" t="s">
        <v>123</v>
      </c>
      <c r="V3" t="s">
        <v>49</v>
      </c>
      <c r="W3" t="s">
        <v>249</v>
      </c>
      <c r="X3" t="s">
        <v>268</v>
      </c>
    </row>
    <row r="4" spans="1:24">
      <c r="A4" s="28">
        <v>44931</v>
      </c>
      <c r="B4" s="46">
        <v>47.233215066211613</v>
      </c>
      <c r="C4" s="46">
        <v>2.53780388154575</v>
      </c>
      <c r="D4" s="46">
        <v>8.9843765440523332E-3</v>
      </c>
      <c r="E4" s="47">
        <v>0.57664028585801808</v>
      </c>
      <c r="F4" s="46"/>
      <c r="H4" s="26">
        <f>H3+1</f>
        <v>44930</v>
      </c>
      <c r="I4">
        <v>14.387874318606862</v>
      </c>
      <c r="K4">
        <v>7</v>
      </c>
      <c r="L4" t="str">
        <f>L3</f>
        <v>Prior</v>
      </c>
      <c r="M4" t="s">
        <v>256</v>
      </c>
      <c r="N4" s="31" t="str">
        <f t="shared" ref="N4:N14" si="0">L4&amp;M4</f>
        <v>PriorSaleableYield</v>
      </c>
      <c r="O4" s="32">
        <f>IF(P4="",VLOOKUP(O$3,CropCoefficients!$K$3:$AF$78,'NBalance Test'!$K4,FALSE),P4)</f>
        <v>5</v>
      </c>
      <c r="P4" s="43"/>
      <c r="V4" t="s">
        <v>43</v>
      </c>
      <c r="W4" t="s">
        <v>250</v>
      </c>
    </row>
    <row r="5" spans="1:24">
      <c r="A5" s="28">
        <v>44932</v>
      </c>
      <c r="B5" s="46">
        <v>41.004743692146931</v>
      </c>
      <c r="C5" s="46">
        <v>7.2880049100407502</v>
      </c>
      <c r="D5" s="46">
        <v>1.6131788997271183E-2</v>
      </c>
      <c r="E5" s="47">
        <v>1.0434017469787977</v>
      </c>
      <c r="F5" s="46"/>
      <c r="H5" s="26">
        <f t="shared" ref="H5:H34" si="1">H4+1</f>
        <v>44931</v>
      </c>
      <c r="I5">
        <v>7.6885371447735746</v>
      </c>
      <c r="K5">
        <v>8</v>
      </c>
      <c r="L5" t="str">
        <f t="shared" ref="L5:L14" si="2">L4</f>
        <v>Prior</v>
      </c>
      <c r="M5" t="s">
        <v>257</v>
      </c>
      <c r="N5" s="31" t="str">
        <f t="shared" si="0"/>
        <v>PriorUnits</v>
      </c>
      <c r="O5" s="32" t="str">
        <f>IF(P5="",VLOOKUP(O$3,CropCoefficients!$K$3:$AF$78,'NBalance Test'!$K5,FALSE),P5)</f>
        <v>t/ha</v>
      </c>
      <c r="P5" s="43"/>
      <c r="V5" t="s">
        <v>55</v>
      </c>
      <c r="W5" t="s">
        <v>251</v>
      </c>
    </row>
    <row r="6" spans="1:24">
      <c r="A6" s="28">
        <v>44933</v>
      </c>
      <c r="B6" s="46">
        <v>38.367113083207443</v>
      </c>
      <c r="C6" s="46">
        <v>2.9535621917708701</v>
      </c>
      <c r="D6" s="46">
        <v>4.7442605541209385E-3</v>
      </c>
      <c r="E6" s="47">
        <v>0.31118732227726276</v>
      </c>
      <c r="F6" s="46"/>
      <c r="H6" s="26">
        <f t="shared" si="1"/>
        <v>44932</v>
      </c>
      <c r="I6">
        <v>13.912023293050638</v>
      </c>
      <c r="K6">
        <v>12</v>
      </c>
      <c r="L6" t="str">
        <f t="shared" si="2"/>
        <v>Prior</v>
      </c>
      <c r="M6" t="s">
        <v>258</v>
      </c>
      <c r="N6" s="31" t="str">
        <f t="shared" si="0"/>
        <v>PriorFieldLoss</v>
      </c>
      <c r="O6" s="32">
        <v>50</v>
      </c>
      <c r="P6" s="43"/>
      <c r="V6" t="s">
        <v>34</v>
      </c>
      <c r="W6" t="s">
        <v>252</v>
      </c>
    </row>
    <row r="7" spans="1:24">
      <c r="A7" s="28">
        <v>44934</v>
      </c>
      <c r="B7" s="46">
        <v>29.172153504877812</v>
      </c>
      <c r="C7" s="46">
        <v>10.084322113807501</v>
      </c>
      <c r="D7" s="46">
        <v>1.3300735968070092E-2</v>
      </c>
      <c r="E7" s="47">
        <v>0.87606179950979812</v>
      </c>
      <c r="F7" s="46"/>
      <c r="H7" s="26">
        <f t="shared" si="1"/>
        <v>44933</v>
      </c>
      <c r="I7">
        <v>4.1491642970301701</v>
      </c>
      <c r="K7">
        <v>11</v>
      </c>
      <c r="L7" t="str">
        <f t="shared" si="2"/>
        <v>Prior</v>
      </c>
      <c r="M7" t="s">
        <v>259</v>
      </c>
      <c r="N7" s="31" t="str">
        <f t="shared" si="0"/>
        <v>PriorDressingLoss</v>
      </c>
      <c r="O7" s="32">
        <f>IF(P7="",VLOOKUP(O$3,CropCoefficients!$K$3:$AF$78,'NBalance Test'!$K7,FALSE),P7)</f>
        <v>0</v>
      </c>
      <c r="P7" s="43"/>
      <c r="V7" t="s">
        <v>269</v>
      </c>
    </row>
    <row r="8" spans="1:24" ht="15.75" thickBot="1">
      <c r="A8" s="28">
        <v>44935</v>
      </c>
      <c r="B8" s="46">
        <v>18.944292633092264</v>
      </c>
      <c r="C8" s="46">
        <v>11.0872670773593</v>
      </c>
      <c r="D8" s="46">
        <v>1.2704817260122748E-2</v>
      </c>
      <c r="E8" s="47">
        <v>0.84670138831362918</v>
      </c>
      <c r="F8" s="46"/>
      <c r="H8" s="26">
        <f t="shared" si="1"/>
        <v>44934</v>
      </c>
      <c r="I8">
        <v>11.680823993463974</v>
      </c>
      <c r="K8">
        <v>15</v>
      </c>
      <c r="L8" t="str">
        <f t="shared" si="2"/>
        <v>Prior</v>
      </c>
      <c r="M8" t="s">
        <v>260</v>
      </c>
      <c r="N8" s="31" t="str">
        <f t="shared" si="0"/>
        <v>PriorMoistureContent</v>
      </c>
      <c r="O8" s="32">
        <f>IF(P8="",VLOOKUP(O$3,CropCoefficients!$K$3:$AF$78,'NBalance Test'!$K8,FALSE),P8)</f>
        <v>80</v>
      </c>
      <c r="P8" s="43"/>
    </row>
    <row r="9" spans="1:24" ht="15.75" thickBot="1">
      <c r="A9" s="28">
        <v>44936</v>
      </c>
      <c r="B9" s="46">
        <v>7.5229535639174507</v>
      </c>
      <c r="C9" s="46">
        <v>12.481960896135</v>
      </c>
      <c r="D9" s="46">
        <v>1.5505015194188732E-2</v>
      </c>
      <c r="E9" s="47">
        <v>1.0451168117659959</v>
      </c>
      <c r="F9" s="46"/>
      <c r="H9" s="26">
        <f t="shared" si="1"/>
        <v>44935</v>
      </c>
      <c r="I9">
        <v>11.289351844181724</v>
      </c>
      <c r="L9" t="str">
        <f t="shared" si="2"/>
        <v>Prior</v>
      </c>
      <c r="M9" t="s">
        <v>261</v>
      </c>
      <c r="N9" s="31" t="str">
        <f t="shared" si="0"/>
        <v>PriorEstablishDate</v>
      </c>
      <c r="O9" s="33">
        <f>P9</f>
        <v>44929</v>
      </c>
      <c r="P9" s="44">
        <v>44929</v>
      </c>
    </row>
    <row r="10" spans="1:24" ht="15.75" thickBot="1">
      <c r="A10" s="28">
        <v>44937</v>
      </c>
      <c r="B10" s="46">
        <v>2.9149787817120991</v>
      </c>
      <c r="C10" s="46">
        <v>5.1697011973906903</v>
      </c>
      <c r="D10" s="46">
        <v>8.098984253538553E-3</v>
      </c>
      <c r="E10" s="47">
        <v>0.55362743093180056</v>
      </c>
      <c r="F10" s="46"/>
      <c r="H10" s="26">
        <f t="shared" si="1"/>
        <v>44936</v>
      </c>
      <c r="I10">
        <v>13.934890823546613</v>
      </c>
      <c r="K10">
        <v>3</v>
      </c>
      <c r="L10" t="str">
        <f t="shared" si="2"/>
        <v>Prior</v>
      </c>
      <c r="M10" t="s">
        <v>262</v>
      </c>
      <c r="N10" s="31" t="str">
        <f t="shared" si="0"/>
        <v>PriorEstablishStage</v>
      </c>
      <c r="O10" s="32" t="str">
        <f>IF(P10="",VLOOKUP(O$3,CropCoefficients!$K$3:$AF$78,'NBalance Test'!$K10,FALSE),P10)</f>
        <v>Seed</v>
      </c>
      <c r="P10" s="43"/>
    </row>
    <row r="11" spans="1:24" ht="15.75" thickBot="1">
      <c r="A11" s="28">
        <v>44938</v>
      </c>
      <c r="B11" s="46">
        <v>3.9750943092392625</v>
      </c>
      <c r="C11" s="46">
        <v>0</v>
      </c>
      <c r="D11" s="46">
        <v>1.5173557174284849E-2</v>
      </c>
      <c r="E11" s="47">
        <v>1.0449419703528786</v>
      </c>
      <c r="F11" s="46"/>
      <c r="H11" s="26">
        <f t="shared" si="1"/>
        <v>44937</v>
      </c>
      <c r="I11">
        <v>7.3816990790906738</v>
      </c>
      <c r="L11" t="str">
        <f t="shared" si="2"/>
        <v>Prior</v>
      </c>
      <c r="M11" t="s">
        <v>263</v>
      </c>
      <c r="N11" s="31" t="str">
        <f t="shared" si="0"/>
        <v>PriorHarvestDate</v>
      </c>
      <c r="O11" s="33">
        <f>P11</f>
        <v>44938</v>
      </c>
      <c r="P11" s="44">
        <v>44938</v>
      </c>
    </row>
    <row r="12" spans="1:24">
      <c r="A12" s="28">
        <v>44939</v>
      </c>
      <c r="B12" s="46">
        <v>4.664182341383623</v>
      </c>
      <c r="C12" s="46">
        <v>0</v>
      </c>
      <c r="D12" s="46">
        <v>0.28753142659510328</v>
      </c>
      <c r="E12" s="47">
        <v>0.40155660554925754</v>
      </c>
      <c r="F12" s="46"/>
      <c r="H12" s="26">
        <f t="shared" si="1"/>
        <v>44938</v>
      </c>
      <c r="I12">
        <v>13.932559604705048</v>
      </c>
      <c r="K12">
        <v>5</v>
      </c>
      <c r="L12" t="str">
        <f t="shared" si="2"/>
        <v>Prior</v>
      </c>
      <c r="M12" t="s">
        <v>264</v>
      </c>
      <c r="N12" s="31" t="str">
        <f t="shared" si="0"/>
        <v>PriorHarvestStage</v>
      </c>
      <c r="O12" s="32" t="str">
        <f>IF(P12="",VLOOKUP(O$3,CropCoefficients!$K$3:$AF$78,'NBalance Test'!$K12,FALSE),P12)</f>
        <v>EarlyReproductive</v>
      </c>
      <c r="P12" s="43"/>
    </row>
    <row r="13" spans="1:24">
      <c r="A13" s="28">
        <v>44940</v>
      </c>
      <c r="B13" s="46">
        <v>6.3802642546605481</v>
      </c>
      <c r="C13" s="46">
        <v>0</v>
      </c>
      <c r="D13" s="46">
        <v>0.71381957944327168</v>
      </c>
      <c r="E13" s="47">
        <v>1.0022623338336534</v>
      </c>
      <c r="F13" s="46"/>
      <c r="H13" s="26">
        <f t="shared" si="1"/>
        <v>44939</v>
      </c>
      <c r="I13">
        <v>5.3540880739901002</v>
      </c>
      <c r="L13" t="str">
        <f t="shared" si="2"/>
        <v>Prior</v>
      </c>
      <c r="M13" t="s">
        <v>265</v>
      </c>
      <c r="N13" s="31" t="str">
        <f t="shared" si="0"/>
        <v>PriorResidueTreatment</v>
      </c>
      <c r="O13" s="32" t="str">
        <f>IF(P13="",W2,P13)</f>
        <v>None</v>
      </c>
      <c r="P13" s="43"/>
    </row>
    <row r="14" spans="1:24" ht="15.75" thickBot="1">
      <c r="A14" s="28">
        <v>44941</v>
      </c>
      <c r="B14" s="46">
        <v>44.231357694462382</v>
      </c>
      <c r="C14" s="46">
        <v>0</v>
      </c>
      <c r="D14" s="46">
        <v>0.35124139751488304</v>
      </c>
      <c r="E14" s="47">
        <v>0.49985204228695096</v>
      </c>
      <c r="F14" s="46"/>
      <c r="H14" s="26">
        <f t="shared" si="1"/>
        <v>44940</v>
      </c>
      <c r="I14">
        <v>13.363497784448709</v>
      </c>
      <c r="L14" t="str">
        <f t="shared" si="2"/>
        <v>Prior</v>
      </c>
      <c r="M14" t="s">
        <v>266</v>
      </c>
      <c r="N14" s="34" t="str">
        <f t="shared" si="0"/>
        <v>PriorEstablishN</v>
      </c>
      <c r="O14" s="35">
        <f>IF(P14="",0,P14)</f>
        <v>0</v>
      </c>
      <c r="P14" s="43"/>
    </row>
    <row r="15" spans="1:24" ht="15.75" thickBot="1">
      <c r="A15" s="28">
        <v>44942</v>
      </c>
      <c r="B15" s="46">
        <v>25.553020211926466</v>
      </c>
      <c r="C15" s="46">
        <v>20.603856240089101</v>
      </c>
      <c r="D15" s="46">
        <v>0.79153157414500463</v>
      </c>
      <c r="E15" s="47">
        <v>1.1339871834081792</v>
      </c>
      <c r="F15" s="46"/>
      <c r="H15" s="26">
        <f t="shared" si="1"/>
        <v>44941</v>
      </c>
      <c r="I15">
        <v>6.6646938971593457</v>
      </c>
      <c r="L15" t="s">
        <v>273</v>
      </c>
      <c r="M15" t="s">
        <v>270</v>
      </c>
      <c r="N15" s="37" t="str">
        <f>L15&amp;M15</f>
        <v>CurrentCropName</v>
      </c>
      <c r="O15" s="38" t="str">
        <f>P15</f>
        <v>Potato Vegetable General</v>
      </c>
      <c r="P15" s="45" t="s">
        <v>278</v>
      </c>
    </row>
    <row r="16" spans="1:24">
      <c r="A16" s="28">
        <v>44943</v>
      </c>
      <c r="B16" s="46">
        <v>-1.5518657733619534</v>
      </c>
      <c r="C16" s="46">
        <v>28.447151406630699</v>
      </c>
      <c r="D16" s="46">
        <v>0.54682707874921987</v>
      </c>
      <c r="E16" s="47">
        <v>0.79543834259306068</v>
      </c>
      <c r="F16" s="46"/>
      <c r="H16" s="26">
        <f t="shared" si="1"/>
        <v>44942</v>
      </c>
      <c r="I16">
        <v>15.119829112109056</v>
      </c>
      <c r="K16">
        <v>7</v>
      </c>
      <c r="L16" t="str">
        <f>L15</f>
        <v>Current</v>
      </c>
      <c r="M16" t="s">
        <v>256</v>
      </c>
      <c r="N16" s="18" t="str">
        <f t="shared" ref="N16:N26" si="3">L16&amp;M16</f>
        <v>CurrentSaleableYield</v>
      </c>
      <c r="O16" s="19">
        <f>IF(P16="",VLOOKUP(O$15,CropCoefficients!$K$3:$AF$78,'NBalance Test'!$K16,FALSE),P16)</f>
        <v>50</v>
      </c>
      <c r="P16" s="43">
        <v>50</v>
      </c>
    </row>
    <row r="17" spans="1:16">
      <c r="A17" s="28">
        <v>44944</v>
      </c>
      <c r="B17" s="46">
        <v>-53.701741094612231</v>
      </c>
      <c r="C17" s="46">
        <v>53.649641873682597</v>
      </c>
      <c r="D17" s="46">
        <v>0.60713483026812676</v>
      </c>
      <c r="E17" s="47">
        <v>0.8926317221641934</v>
      </c>
      <c r="F17" s="46"/>
      <c r="H17" s="26">
        <f t="shared" si="1"/>
        <v>44943</v>
      </c>
      <c r="I17">
        <v>10.605844567907475</v>
      </c>
      <c r="K17">
        <v>8</v>
      </c>
      <c r="L17" t="str">
        <f t="shared" ref="L17:L26" si="4">L16</f>
        <v>Current</v>
      </c>
      <c r="M17" t="s">
        <v>257</v>
      </c>
      <c r="N17" s="18" t="str">
        <f t="shared" si="3"/>
        <v>CurrentUnits</v>
      </c>
      <c r="O17" s="19" t="str">
        <f>IF(P17="",VLOOKUP(O$15,CropCoefficients!$K$3:$AF$78,'NBalance Test'!$K17,FALSE),P17)</f>
        <v>t/ha</v>
      </c>
      <c r="P17" s="43" t="s">
        <v>36</v>
      </c>
    </row>
    <row r="18" spans="1:16">
      <c r="A18" s="28">
        <v>44945</v>
      </c>
      <c r="B18" s="46">
        <v>-76.618967159135323</v>
      </c>
      <c r="C18" s="46">
        <v>23.405551076727701</v>
      </c>
      <c r="D18" s="46">
        <v>0.19627640596843149</v>
      </c>
      <c r="E18" s="47">
        <v>0.29204860623618245</v>
      </c>
      <c r="F18" s="46"/>
      <c r="H18" s="26">
        <f t="shared" si="1"/>
        <v>44944</v>
      </c>
      <c r="I18">
        <v>11.901756295522578</v>
      </c>
      <c r="K18">
        <v>12</v>
      </c>
      <c r="L18" t="str">
        <f t="shared" si="4"/>
        <v>Current</v>
      </c>
      <c r="M18" t="s">
        <v>258</v>
      </c>
      <c r="N18" s="18" t="str">
        <f t="shared" si="3"/>
        <v>CurrentFieldLoss</v>
      </c>
      <c r="O18" s="19">
        <f>IF(P18="",VLOOKUP(O$15,CropCoefficients!$K$3:$AF$78,'NBalance Test'!$K18,FALSE),P18)</f>
        <v>5</v>
      </c>
      <c r="P18" s="43">
        <v>5</v>
      </c>
    </row>
    <row r="19" spans="1:16">
      <c r="A19" s="28">
        <v>44946</v>
      </c>
      <c r="B19" s="46">
        <v>-119.14755740100361</v>
      </c>
      <c r="C19" s="46">
        <v>43.311922091425899</v>
      </c>
      <c r="D19" s="46">
        <v>0.31411649319671242</v>
      </c>
      <c r="E19" s="47">
        <v>0.46921535636092082</v>
      </c>
      <c r="F19" s="46"/>
      <c r="H19" s="26">
        <f t="shared" si="1"/>
        <v>44945</v>
      </c>
      <c r="I19">
        <v>3.8939814164824327</v>
      </c>
      <c r="K19">
        <v>11</v>
      </c>
      <c r="L19" t="str">
        <f t="shared" si="4"/>
        <v>Current</v>
      </c>
      <c r="M19" t="s">
        <v>259</v>
      </c>
      <c r="N19" s="18" t="str">
        <f t="shared" si="3"/>
        <v>CurrentDressingLoss</v>
      </c>
      <c r="O19" s="19">
        <f>IF(P19="",VLOOKUP(O$15,CropCoefficients!$K$3:$AF$78,'NBalance Test'!$K19,FALSE),P19)</f>
        <v>5</v>
      </c>
      <c r="P19" s="43">
        <v>5</v>
      </c>
    </row>
    <row r="20" spans="1:16" ht="15.75" thickBot="1">
      <c r="A20" s="28">
        <v>44947</v>
      </c>
      <c r="B20" s="46">
        <v>-118.4880885001175</v>
      </c>
      <c r="C20" s="46">
        <v>0</v>
      </c>
      <c r="D20" s="46">
        <v>0.26345388483241483</v>
      </c>
      <c r="E20" s="47">
        <v>0.39601501605370126</v>
      </c>
      <c r="F20" s="46"/>
      <c r="H20" s="26">
        <f t="shared" si="1"/>
        <v>44946</v>
      </c>
      <c r="I20">
        <v>6.2562047514789443</v>
      </c>
      <c r="K20">
        <v>15</v>
      </c>
      <c r="L20" t="str">
        <f t="shared" si="4"/>
        <v>Current</v>
      </c>
      <c r="M20" t="s">
        <v>260</v>
      </c>
      <c r="N20" s="18" t="str">
        <f t="shared" si="3"/>
        <v>CurrentMoistureContent</v>
      </c>
      <c r="O20" s="19">
        <f>IF(P20="",VLOOKUP(O$15,CropCoefficients!$K$3:$AF$78,'NBalance Test'!$K20,FALSE),P20)</f>
        <v>77.7</v>
      </c>
      <c r="P20" s="43"/>
    </row>
    <row r="21" spans="1:16" ht="15.75" thickBot="1">
      <c r="A21" s="28">
        <v>44948</v>
      </c>
      <c r="B21" s="46">
        <v>-116.90584814345007</v>
      </c>
      <c r="C21" s="46">
        <v>0</v>
      </c>
      <c r="D21" s="46">
        <v>0.52855492587450303</v>
      </c>
      <c r="E21" s="47">
        <v>1.0536854307929155</v>
      </c>
      <c r="F21" s="46"/>
      <c r="H21" s="26">
        <f t="shared" si="1"/>
        <v>44947</v>
      </c>
      <c r="I21">
        <v>5.2802002140493496</v>
      </c>
      <c r="L21" t="str">
        <f t="shared" si="4"/>
        <v>Current</v>
      </c>
      <c r="M21" t="s">
        <v>261</v>
      </c>
      <c r="N21" s="18" t="str">
        <f t="shared" si="3"/>
        <v>CurrentEstablishDate</v>
      </c>
      <c r="O21" s="39">
        <f>P21</f>
        <v>44941</v>
      </c>
      <c r="P21" s="44">
        <v>44941</v>
      </c>
    </row>
    <row r="22" spans="1:16" ht="15.75" thickBot="1">
      <c r="A22" s="28">
        <v>44949</v>
      </c>
      <c r="B22" s="46">
        <v>-115.4472413269522</v>
      </c>
      <c r="C22" s="46">
        <v>0</v>
      </c>
      <c r="D22" s="46">
        <v>0.48267432440877311</v>
      </c>
      <c r="E22" s="47">
        <v>0.97593249208910526</v>
      </c>
      <c r="F22" s="46"/>
      <c r="H22" s="26">
        <f t="shared" si="1"/>
        <v>44948</v>
      </c>
      <c r="I22">
        <v>14.049139077238873</v>
      </c>
      <c r="K22">
        <v>3</v>
      </c>
      <c r="L22" t="str">
        <f t="shared" si="4"/>
        <v>Current</v>
      </c>
      <c r="M22" t="s">
        <v>262</v>
      </c>
      <c r="N22" s="18" t="str">
        <f t="shared" si="3"/>
        <v>CurrentEstablishStage</v>
      </c>
      <c r="O22" s="19" t="str">
        <f>IF(P22="",VLOOKUP(O$15,CropCoefficients!$K$3:$AF$78,'NBalance Test'!$K22,FALSE),P22)</f>
        <v>Seedling</v>
      </c>
      <c r="P22" s="43" t="s">
        <v>123</v>
      </c>
    </row>
    <row r="23" spans="1:16" ht="15.75" thickBot="1">
      <c r="A23" s="28">
        <v>44950</v>
      </c>
      <c r="B23" s="46">
        <v>-113.38701868167936</v>
      </c>
      <c r="C23" s="46">
        <v>0</v>
      </c>
      <c r="D23" s="46">
        <v>0.67579645410714551</v>
      </c>
      <c r="E23" s="47">
        <v>1.3844261911657012</v>
      </c>
      <c r="F23" s="46"/>
      <c r="H23" s="26">
        <f t="shared" si="1"/>
        <v>44949</v>
      </c>
      <c r="I23">
        <v>13.012433227854736</v>
      </c>
      <c r="L23" t="str">
        <f t="shared" si="4"/>
        <v>Current</v>
      </c>
      <c r="M23" t="s">
        <v>263</v>
      </c>
      <c r="N23" s="18" t="str">
        <f t="shared" si="3"/>
        <v>CurrentHarvestDate</v>
      </c>
      <c r="O23" s="39">
        <f>P23</f>
        <v>44947</v>
      </c>
      <c r="P23" s="44">
        <v>44947</v>
      </c>
    </row>
    <row r="24" spans="1:16">
      <c r="A24" s="28">
        <v>44951</v>
      </c>
      <c r="B24" s="46">
        <v>-112.05630057041878</v>
      </c>
      <c r="C24" s="46">
        <v>0</v>
      </c>
      <c r="D24" s="46">
        <v>0.43105618542295604</v>
      </c>
      <c r="E24" s="47">
        <v>0.89966192583761195</v>
      </c>
      <c r="F24" s="46"/>
      <c r="H24" s="26">
        <f t="shared" si="1"/>
        <v>44950</v>
      </c>
      <c r="I24">
        <v>18.45901588220935</v>
      </c>
      <c r="K24">
        <v>5</v>
      </c>
      <c r="L24" t="str">
        <f t="shared" si="4"/>
        <v>Current</v>
      </c>
      <c r="M24" t="s">
        <v>264</v>
      </c>
      <c r="N24" s="18" t="str">
        <f t="shared" si="3"/>
        <v>CurrentHarvestStage</v>
      </c>
      <c r="O24" s="19" t="str">
        <f>IF(P24="",VLOOKUP(O$3,CropCoefficients!$K$3:$AF$78,'NBalance Test'!$K24,FALSE),P24)</f>
        <v>Vegetative</v>
      </c>
      <c r="P24" s="43" t="s">
        <v>63</v>
      </c>
    </row>
    <row r="25" spans="1:16">
      <c r="A25" s="28">
        <v>44952</v>
      </c>
      <c r="B25" s="46">
        <v>-114.4575107645507</v>
      </c>
      <c r="C25" s="46">
        <v>4.0467494560163999</v>
      </c>
      <c r="D25" s="46">
        <v>0.52869572718576885</v>
      </c>
      <c r="E25" s="47">
        <v>1.1168435346986798</v>
      </c>
      <c r="F25" s="46"/>
      <c r="H25" s="26">
        <f t="shared" si="1"/>
        <v>44951</v>
      </c>
      <c r="I25">
        <v>11.995492344501493</v>
      </c>
      <c r="L25" t="str">
        <f t="shared" si="4"/>
        <v>Current</v>
      </c>
      <c r="M25" t="s">
        <v>265</v>
      </c>
      <c r="N25" s="18" t="str">
        <f t="shared" si="3"/>
        <v>CurrentResidueTreatment</v>
      </c>
      <c r="O25" s="19" t="str">
        <f>IF(P25="",W2,P25)</f>
        <v>Incorporated</v>
      </c>
      <c r="P25" s="43" t="s">
        <v>252</v>
      </c>
    </row>
    <row r="26" spans="1:16" ht="15.75" thickBot="1">
      <c r="A26" s="28">
        <v>44953</v>
      </c>
      <c r="B26" s="46">
        <v>-117.96949767596993</v>
      </c>
      <c r="C26" s="46">
        <v>4.67751589013925</v>
      </c>
      <c r="D26" s="46">
        <v>0.37067016897185362</v>
      </c>
      <c r="E26" s="47">
        <v>0.79485880974816436</v>
      </c>
      <c r="F26" s="46"/>
      <c r="H26" s="26">
        <f t="shared" si="1"/>
        <v>44952</v>
      </c>
      <c r="I26">
        <v>14.89124712931573</v>
      </c>
      <c r="L26" t="str">
        <f t="shared" si="4"/>
        <v>Current</v>
      </c>
      <c r="M26" t="s">
        <v>266</v>
      </c>
      <c r="N26" s="23" t="str">
        <f t="shared" si="3"/>
        <v>CurrentEstablishN</v>
      </c>
      <c r="O26" s="24">
        <f>IF(P26="",0,P26)</f>
        <v>10</v>
      </c>
      <c r="P26" s="43">
        <v>10</v>
      </c>
    </row>
    <row r="27" spans="1:16" ht="15.75" thickBot="1">
      <c r="A27" s="28">
        <v>44954</v>
      </c>
      <c r="B27" s="46">
        <v>-129.27609165689356</v>
      </c>
      <c r="C27" s="46">
        <v>13.288745453302001</v>
      </c>
      <c r="D27" s="46">
        <v>0.6258069619984985</v>
      </c>
      <c r="E27" s="47">
        <v>1.3563445103798721</v>
      </c>
      <c r="F27" s="46"/>
      <c r="H27" s="26">
        <f t="shared" si="1"/>
        <v>44953</v>
      </c>
      <c r="I27">
        <v>10.598117463308858</v>
      </c>
      <c r="L27" t="s">
        <v>274</v>
      </c>
      <c r="M27" t="s">
        <v>270</v>
      </c>
      <c r="N27" s="29" t="str">
        <f>L27&amp;M27</f>
        <v>FollowingCropName</v>
      </c>
      <c r="O27" s="30" t="str">
        <f>P27</f>
        <v>Oat Grain General</v>
      </c>
      <c r="P27" s="45" t="s">
        <v>279</v>
      </c>
    </row>
    <row r="28" spans="1:16">
      <c r="A28" s="28">
        <v>44955</v>
      </c>
      <c r="B28" s="46">
        <v>-144.9875175317415</v>
      </c>
      <c r="C28" s="46">
        <v>17.323396019436199</v>
      </c>
      <c r="D28" s="46">
        <v>0.5025987577703056</v>
      </c>
      <c r="E28" s="47">
        <v>1.109371386817938</v>
      </c>
      <c r="F28" s="46"/>
      <c r="H28" s="26">
        <f t="shared" si="1"/>
        <v>44954</v>
      </c>
      <c r="I28">
        <v>18.08459347173163</v>
      </c>
      <c r="K28">
        <v>7</v>
      </c>
      <c r="L28" t="str">
        <f>L27</f>
        <v>Following</v>
      </c>
      <c r="M28" t="s">
        <v>256</v>
      </c>
      <c r="N28" s="31" t="str">
        <f t="shared" ref="N28:N38" si="5">L28&amp;M28</f>
        <v>FollowingSaleableYield</v>
      </c>
      <c r="O28" s="32">
        <f>IF(P28="",VLOOKUP(O$27,CropCoefficients!$K$3:$AF$78,'NBalance Test'!$K28,FALSE),P28)</f>
        <v>6</v>
      </c>
      <c r="P28" s="43"/>
    </row>
    <row r="29" spans="1:16">
      <c r="A29" s="28">
        <v>44956</v>
      </c>
      <c r="B29" s="46">
        <v>-171.1865399086285</v>
      </c>
      <c r="C29" s="46">
        <v>28.1443776785114</v>
      </c>
      <c r="D29" s="46">
        <v>0.60034238240163218</v>
      </c>
      <c r="E29" s="47">
        <v>1.3450129192227767</v>
      </c>
      <c r="F29" s="46"/>
      <c r="H29" s="26">
        <f t="shared" si="1"/>
        <v>44955</v>
      </c>
      <c r="I29">
        <v>14.79161849090584</v>
      </c>
      <c r="K29">
        <v>8</v>
      </c>
      <c r="L29" t="str">
        <f t="shared" ref="L29:L38" si="6">L28</f>
        <v>Following</v>
      </c>
      <c r="M29" t="s">
        <v>257</v>
      </c>
      <c r="N29" s="31" t="str">
        <f t="shared" si="5"/>
        <v>FollowingUnits</v>
      </c>
      <c r="O29" s="32" t="str">
        <f>IF(P29="",VLOOKUP(O$27,CropCoefficients!$K$3:$AF$78,'NBalance Test'!$K29,FALSE),P29)</f>
        <v>t/ha</v>
      </c>
      <c r="P29" s="43"/>
    </row>
    <row r="30" spans="1:16">
      <c r="A30" s="28">
        <v>44957</v>
      </c>
      <c r="B30" s="46">
        <v>-196.55121692957186</v>
      </c>
      <c r="C30" s="46">
        <v>27.099564152401101</v>
      </c>
      <c r="D30" s="46">
        <v>0.52871593175566278</v>
      </c>
      <c r="E30" s="47">
        <v>1.206171199702055</v>
      </c>
      <c r="F30" s="46"/>
      <c r="H30" s="26">
        <f t="shared" si="1"/>
        <v>44956</v>
      </c>
      <c r="I30">
        <v>17.933505589637022</v>
      </c>
      <c r="K30">
        <v>12</v>
      </c>
      <c r="L30" t="str">
        <f t="shared" si="6"/>
        <v>Following</v>
      </c>
      <c r="M30" t="s">
        <v>258</v>
      </c>
      <c r="N30" s="31" t="str">
        <f t="shared" si="5"/>
        <v>FollowingFieldLoss</v>
      </c>
      <c r="O30" s="32">
        <f>IF(P30="",VLOOKUP(O$27,CropCoefficients!$K$3:$AF$78,'NBalance Test'!$K30,FALSE),P30)</f>
        <v>0</v>
      </c>
      <c r="P30" s="43"/>
    </row>
    <row r="31" spans="1:16">
      <c r="A31" s="28">
        <v>44958</v>
      </c>
      <c r="B31" s="46">
        <v>-222.57750312367887</v>
      </c>
      <c r="C31" s="46">
        <v>28.2621717874101</v>
      </c>
      <c r="D31" s="46">
        <v>0.67374151691847128</v>
      </c>
      <c r="E31" s="47">
        <v>1.5621440763845988</v>
      </c>
      <c r="F31" s="46"/>
      <c r="H31" s="26">
        <f t="shared" si="1"/>
        <v>44957</v>
      </c>
      <c r="I31">
        <v>16.082282662694066</v>
      </c>
      <c r="K31">
        <v>11</v>
      </c>
      <c r="L31" t="str">
        <f t="shared" si="6"/>
        <v>Following</v>
      </c>
      <c r="M31" t="s">
        <v>259</v>
      </c>
      <c r="N31" s="31" t="str">
        <f t="shared" si="5"/>
        <v>FollowingDressingLoss</v>
      </c>
      <c r="O31" s="32">
        <f>IF(P31="",VLOOKUP(O$27,CropCoefficients!$K$3:$AF$78,'NBalance Test'!$K31,FALSE),P31)</f>
        <v>0</v>
      </c>
      <c r="P31" s="43"/>
    </row>
    <row r="32" spans="1:16" ht="15.75" thickBot="1">
      <c r="A32" s="28" t="e">
        <v>#N/A</v>
      </c>
      <c r="B32" s="46" t="e">
        <v>#N/A</v>
      </c>
      <c r="C32" s="46" t="e">
        <v>#N/A</v>
      </c>
      <c r="D32" s="46" t="e">
        <v>#N/A</v>
      </c>
      <c r="E32" s="46" t="e">
        <v>#N/A</v>
      </c>
      <c r="F32" s="46"/>
      <c r="H32" s="26">
        <f t="shared" si="1"/>
        <v>44958</v>
      </c>
      <c r="I32">
        <v>20.828587685127982</v>
      </c>
      <c r="K32">
        <v>15</v>
      </c>
      <c r="L32" t="str">
        <f t="shared" si="6"/>
        <v>Following</v>
      </c>
      <c r="M32" t="s">
        <v>260</v>
      </c>
      <c r="N32" s="31" t="str">
        <f t="shared" si="5"/>
        <v>FollowingMoistureContent</v>
      </c>
      <c r="O32" s="32">
        <f>IF(P32="",VLOOKUP(O$27,CropCoefficients!$K$3:$AF$78,'NBalance Test'!$K32,FALSE),P32)</f>
        <v>13</v>
      </c>
      <c r="P32" s="43"/>
    </row>
    <row r="33" spans="1:16" ht="15.75" thickBot="1">
      <c r="A33" s="28" t="e">
        <v>#N/A</v>
      </c>
      <c r="B33" s="46" t="e">
        <v>#N/A</v>
      </c>
      <c r="C33" s="46" t="e">
        <v>#N/A</v>
      </c>
      <c r="D33" s="46" t="e">
        <v>#N/A</v>
      </c>
      <c r="E33" s="46" t="e">
        <v>#N/A</v>
      </c>
      <c r="F33" s="46"/>
      <c r="H33" s="26">
        <f t="shared" si="1"/>
        <v>44959</v>
      </c>
      <c r="I33">
        <v>13.76912650928467</v>
      </c>
      <c r="L33" t="str">
        <f t="shared" si="6"/>
        <v>Following</v>
      </c>
      <c r="M33" t="s">
        <v>261</v>
      </c>
      <c r="N33" s="31" t="str">
        <f t="shared" si="5"/>
        <v>FollowingEstablishDate</v>
      </c>
      <c r="O33" s="33">
        <f>P33</f>
        <v>44951</v>
      </c>
      <c r="P33" s="44">
        <v>44951</v>
      </c>
    </row>
    <row r="34" spans="1:16" ht="15.75" thickBot="1">
      <c r="A34" s="28" t="e">
        <v>#N/A</v>
      </c>
      <c r="B34" s="46" t="e">
        <v>#N/A</v>
      </c>
      <c r="C34" s="46" t="e">
        <v>#N/A</v>
      </c>
      <c r="D34" s="46" t="e">
        <v>#N/A</v>
      </c>
      <c r="E34" s="46" t="e">
        <v>#N/A</v>
      </c>
      <c r="F34" s="46"/>
      <c r="H34" s="26">
        <f t="shared" si="1"/>
        <v>44960</v>
      </c>
      <c r="I34">
        <v>23.549644512826927</v>
      </c>
      <c r="K34">
        <v>3</v>
      </c>
      <c r="L34" t="str">
        <f t="shared" si="6"/>
        <v>Following</v>
      </c>
      <c r="M34" t="s">
        <v>262</v>
      </c>
      <c r="N34" s="31" t="str">
        <f t="shared" si="5"/>
        <v>FollowingEstablishStage</v>
      </c>
      <c r="O34" s="32" t="str">
        <f>IF(P34="",VLOOKUP(O$27,CropCoefficients!$K$3:$AF$78,'NBalance Test'!$K34,FALSE),P34)</f>
        <v>Seed</v>
      </c>
      <c r="P34" s="43"/>
    </row>
    <row r="35" spans="1:16" ht="15.75" thickBot="1">
      <c r="A35" s="28" t="e">
        <v>#N/A</v>
      </c>
      <c r="B35" s="46" t="e">
        <v>#N/A</v>
      </c>
      <c r="C35" s="46" t="e">
        <v>#N/A</v>
      </c>
      <c r="D35" s="46" t="e">
        <v>#N/A</v>
      </c>
      <c r="E35" s="46" t="e">
        <v>#N/A</v>
      </c>
      <c r="F35" s="46"/>
      <c r="L35" t="str">
        <f t="shared" si="6"/>
        <v>Following</v>
      </c>
      <c r="M35" t="s">
        <v>263</v>
      </c>
      <c r="N35" s="31" t="str">
        <f t="shared" si="5"/>
        <v>FollowingHarvestDate</v>
      </c>
      <c r="O35" s="33">
        <f>P35</f>
        <v>44959</v>
      </c>
      <c r="P35" s="44">
        <f>H33</f>
        <v>44959</v>
      </c>
    </row>
    <row r="36" spans="1:16">
      <c r="A36" s="28" t="e">
        <v>#N/A</v>
      </c>
      <c r="B36" s="46" t="e">
        <v>#N/A</v>
      </c>
      <c r="C36" s="46" t="e">
        <v>#N/A</v>
      </c>
      <c r="D36" s="46" t="e">
        <v>#N/A</v>
      </c>
      <c r="E36" s="46" t="e">
        <v>#N/A</v>
      </c>
      <c r="F36" s="46"/>
      <c r="K36">
        <v>5</v>
      </c>
      <c r="L36" t="str">
        <f t="shared" si="6"/>
        <v>Following</v>
      </c>
      <c r="M36" t="s">
        <v>264</v>
      </c>
      <c r="N36" s="31" t="str">
        <f t="shared" si="5"/>
        <v>FollowingHarvestStage</v>
      </c>
      <c r="O36" s="32" t="str">
        <f>IF(P36="",VLOOKUP(O$3,CropCoefficients!$K$3:$AF$78,'NBalance Test'!$K36,FALSE),P36)</f>
        <v>EarlyReproductive</v>
      </c>
      <c r="P36" s="43"/>
    </row>
    <row r="37" spans="1:16">
      <c r="A37" s="28" t="e">
        <v>#N/A</v>
      </c>
      <c r="B37" s="46" t="e">
        <v>#N/A</v>
      </c>
      <c r="C37" s="46" t="e">
        <v>#N/A</v>
      </c>
      <c r="D37" s="46" t="e">
        <v>#N/A</v>
      </c>
      <c r="E37" s="46" t="e">
        <v>#N/A</v>
      </c>
      <c r="F37" s="46"/>
      <c r="L37" t="str">
        <f t="shared" si="6"/>
        <v>Following</v>
      </c>
      <c r="M37" t="s">
        <v>265</v>
      </c>
      <c r="N37" s="31" t="str">
        <f t="shared" si="5"/>
        <v>FollowingResidueTreatment</v>
      </c>
      <c r="O37" s="32" t="str">
        <f>IF(P37="",W2,P37)</f>
        <v>None</v>
      </c>
      <c r="P37" s="43"/>
    </row>
    <row r="38" spans="1:16" ht="15.75" thickBot="1">
      <c r="A38" s="28" t="e">
        <v>#N/A</v>
      </c>
      <c r="B38" s="46" t="e">
        <v>#N/A</v>
      </c>
      <c r="C38" s="46" t="e">
        <v>#N/A</v>
      </c>
      <c r="D38" s="46" t="e">
        <v>#N/A</v>
      </c>
      <c r="E38" s="46" t="e">
        <v>#N/A</v>
      </c>
      <c r="F38" s="46"/>
      <c r="L38" t="str">
        <f t="shared" si="6"/>
        <v>Following</v>
      </c>
      <c r="M38" t="s">
        <v>266</v>
      </c>
      <c r="N38" s="34" t="str">
        <f t="shared" si="5"/>
        <v>FollowingEstablishN</v>
      </c>
      <c r="O38" s="35">
        <f>IF(P38="",0,P38)</f>
        <v>0</v>
      </c>
      <c r="P38" s="43"/>
    </row>
    <row r="39" spans="1:16">
      <c r="A39" s="28" t="e">
        <v>#N/A</v>
      </c>
      <c r="B39" s="46" t="e">
        <v>#N/A</v>
      </c>
      <c r="C39" s="46" t="e">
        <v>#N/A</v>
      </c>
      <c r="D39" s="46" t="e">
        <v>#N/A</v>
      </c>
      <c r="E39" s="46" t="e">
        <v>#N/A</v>
      </c>
      <c r="F39" s="46"/>
      <c r="G39" s="27"/>
      <c r="N39" t="s">
        <v>281</v>
      </c>
      <c r="O39">
        <v>15</v>
      </c>
    </row>
    <row r="40" spans="1:16">
      <c r="A40" s="28" t="e">
        <v>#N/A</v>
      </c>
      <c r="B40" s="46" t="e">
        <v>#N/A</v>
      </c>
      <c r="C40" s="46" t="e">
        <v>#N/A</v>
      </c>
      <c r="D40" s="46" t="e">
        <v>#N/A</v>
      </c>
      <c r="E40" s="46" t="e">
        <v>#N/A</v>
      </c>
      <c r="F40" s="46"/>
      <c r="N40" t="s">
        <v>282</v>
      </c>
      <c r="O40">
        <v>30</v>
      </c>
    </row>
    <row r="41" spans="1:16">
      <c r="A41" s="28" t="e">
        <v>#N/A</v>
      </c>
      <c r="B41" s="46" t="e">
        <v>#N/A</v>
      </c>
      <c r="C41" s="46" t="e">
        <v>#N/A</v>
      </c>
      <c r="D41" s="46" t="e">
        <v>#N/A</v>
      </c>
      <c r="E41" s="46" t="e">
        <v>#N/A</v>
      </c>
      <c r="F41" s="46"/>
      <c r="N41" t="s">
        <v>283</v>
      </c>
      <c r="O41">
        <v>80</v>
      </c>
    </row>
    <row r="42" spans="1:16">
      <c r="A42" s="28" t="e">
        <v>#N/A</v>
      </c>
      <c r="B42" s="46" t="e">
        <v>#N/A</v>
      </c>
      <c r="C42" s="46" t="e">
        <v>#N/A</v>
      </c>
      <c r="D42" s="46" t="e">
        <v>#N/A</v>
      </c>
      <c r="E42" s="46" t="e">
        <v>#N/A</v>
      </c>
      <c r="F42" s="46"/>
      <c r="N42" t="s">
        <v>284</v>
      </c>
      <c r="O42">
        <v>3</v>
      </c>
    </row>
    <row r="43" spans="1:16">
      <c r="A43" s="28" t="e">
        <v>#N/A</v>
      </c>
      <c r="B43" s="46" t="e">
        <v>#N/A</v>
      </c>
      <c r="C43" s="46" t="e">
        <v>#N/A</v>
      </c>
      <c r="D43" s="46" t="e">
        <v>#N/A</v>
      </c>
      <c r="E43" s="46" t="e">
        <v>#N/A</v>
      </c>
      <c r="F43" s="46"/>
      <c r="N43" t="s">
        <v>266</v>
      </c>
      <c r="O43">
        <v>37</v>
      </c>
    </row>
    <row r="44" spans="1:16">
      <c r="A44" s="28" t="e">
        <v>#N/A</v>
      </c>
      <c r="B44" s="46" t="e">
        <v>#N/A</v>
      </c>
      <c r="C44" s="46" t="e">
        <v>#N/A</v>
      </c>
      <c r="D44" s="46" t="e">
        <v>#N/A</v>
      </c>
      <c r="E44" s="46" t="e">
        <v>#N/A</v>
      </c>
      <c r="F44" s="46"/>
      <c r="N44" t="s">
        <v>285</v>
      </c>
      <c r="O44">
        <v>23</v>
      </c>
    </row>
    <row r="45" spans="1:16">
      <c r="A45" s="28" t="e">
        <v>#N/A</v>
      </c>
      <c r="B45" s="46" t="e">
        <v>#N/A</v>
      </c>
      <c r="C45" s="46" t="e">
        <v>#N/A</v>
      </c>
      <c r="D45" s="46" t="e">
        <v>#N/A</v>
      </c>
      <c r="E45" s="46" t="e">
        <v>#N/A</v>
      </c>
      <c r="F45" s="46"/>
    </row>
    <row r="46" spans="1:16">
      <c r="A46" s="28" t="e">
        <v>#N/A</v>
      </c>
      <c r="B46" s="46" t="e">
        <v>#N/A</v>
      </c>
      <c r="C46" s="46" t="e">
        <v>#N/A</v>
      </c>
      <c r="D46" s="46" t="e">
        <v>#N/A</v>
      </c>
      <c r="E46" s="46" t="e">
        <v>#N/A</v>
      </c>
      <c r="F46" s="46"/>
    </row>
    <row r="47" spans="1:16">
      <c r="A47" s="28" t="e">
        <v>#N/A</v>
      </c>
      <c r="B47" s="46" t="e">
        <v>#N/A</v>
      </c>
      <c r="C47" s="46" t="e">
        <v>#N/A</v>
      </c>
      <c r="D47" s="46" t="e">
        <v>#N/A</v>
      </c>
      <c r="E47" s="46" t="e">
        <v>#N/A</v>
      </c>
      <c r="F47" s="46"/>
    </row>
    <row r="48" spans="1:16">
      <c r="A48" s="28" t="e">
        <v>#N/A</v>
      </c>
      <c r="B48" s="46" t="e">
        <v>#N/A</v>
      </c>
      <c r="C48" s="46" t="e">
        <v>#N/A</v>
      </c>
      <c r="D48" s="46" t="e">
        <v>#N/A</v>
      </c>
      <c r="E48" s="46" t="e">
        <v>#N/A</v>
      </c>
      <c r="F48" s="46"/>
    </row>
    <row r="49" spans="1:6">
      <c r="A49" s="28" t="e">
        <v>#N/A</v>
      </c>
      <c r="B49" s="46" t="e">
        <v>#N/A</v>
      </c>
      <c r="C49" s="46" t="e">
        <v>#N/A</v>
      </c>
      <c r="D49" s="46" t="e">
        <v>#N/A</v>
      </c>
      <c r="E49" s="46" t="e">
        <v>#N/A</v>
      </c>
      <c r="F49" s="46"/>
    </row>
    <row r="50" spans="1:6">
      <c r="A50" s="28" t="e">
        <v>#N/A</v>
      </c>
      <c r="B50" s="46" t="e">
        <v>#N/A</v>
      </c>
      <c r="C50" s="46" t="e">
        <v>#N/A</v>
      </c>
      <c r="D50" s="46" t="e">
        <v>#N/A</v>
      </c>
      <c r="E50" s="46" t="e">
        <v>#N/A</v>
      </c>
      <c r="F50" s="46"/>
    </row>
    <row r="51" spans="1:6">
      <c r="A51" s="28" t="e">
        <v>#N/A</v>
      </c>
      <c r="B51" s="46" t="e">
        <v>#N/A</v>
      </c>
      <c r="C51" s="46" t="e">
        <v>#N/A</v>
      </c>
      <c r="D51" s="46" t="e">
        <v>#N/A</v>
      </c>
      <c r="E51" s="46" t="e">
        <v>#N/A</v>
      </c>
      <c r="F51" s="46"/>
    </row>
    <row r="52" spans="1:6">
      <c r="A52" s="28" t="e">
        <v>#N/A</v>
      </c>
      <c r="B52" s="46" t="e">
        <v>#N/A</v>
      </c>
      <c r="C52" s="46" t="e">
        <v>#N/A</v>
      </c>
      <c r="D52" s="46" t="e">
        <v>#N/A</v>
      </c>
      <c r="E52" s="46" t="e">
        <v>#N/A</v>
      </c>
      <c r="F52" s="46"/>
    </row>
    <row r="53" spans="1:6">
      <c r="A53" s="28" t="e">
        <v>#N/A</v>
      </c>
      <c r="B53" s="46" t="e">
        <v>#N/A</v>
      </c>
      <c r="C53" s="46" t="e">
        <v>#N/A</v>
      </c>
      <c r="D53" s="46" t="e">
        <v>#N/A</v>
      </c>
      <c r="E53" s="46" t="e">
        <v>#N/A</v>
      </c>
      <c r="F53" s="46"/>
    </row>
    <row r="54" spans="1:6">
      <c r="A54" s="28" t="e">
        <v>#N/A</v>
      </c>
      <c r="B54" s="46" t="e">
        <v>#N/A</v>
      </c>
      <c r="C54" s="46" t="e">
        <v>#N/A</v>
      </c>
      <c r="D54" s="46" t="e">
        <v>#N/A</v>
      </c>
      <c r="E54" s="46" t="e">
        <v>#N/A</v>
      </c>
      <c r="F54" s="46"/>
    </row>
    <row r="55" spans="1:6">
      <c r="A55" s="28" t="e">
        <v>#N/A</v>
      </c>
      <c r="B55" s="46" t="e">
        <v>#N/A</v>
      </c>
      <c r="C55" s="46" t="e">
        <v>#N/A</v>
      </c>
      <c r="D55" s="46" t="e">
        <v>#N/A</v>
      </c>
      <c r="E55" s="46" t="e">
        <v>#N/A</v>
      </c>
      <c r="F55" s="46"/>
    </row>
    <row r="56" spans="1:6">
      <c r="A56" s="28" t="e">
        <v>#N/A</v>
      </c>
      <c r="B56" s="46" t="e">
        <v>#N/A</v>
      </c>
      <c r="C56" s="46" t="e">
        <v>#N/A</v>
      </c>
      <c r="D56" s="46" t="e">
        <v>#N/A</v>
      </c>
      <c r="E56" s="46" t="e">
        <v>#N/A</v>
      </c>
      <c r="F56" s="46"/>
    </row>
    <row r="57" spans="1:6">
      <c r="A57" s="28" t="e">
        <v>#N/A</v>
      </c>
      <c r="B57" s="46" t="e">
        <v>#N/A</v>
      </c>
      <c r="C57" s="46" t="e">
        <v>#N/A</v>
      </c>
      <c r="D57" s="46" t="e">
        <v>#N/A</v>
      </c>
      <c r="E57" s="46" t="e">
        <v>#N/A</v>
      </c>
      <c r="F57" s="46"/>
    </row>
    <row r="58" spans="1:6">
      <c r="A58" s="28" t="e">
        <v>#N/A</v>
      </c>
      <c r="B58" s="46" t="e">
        <v>#N/A</v>
      </c>
      <c r="C58" s="46" t="e">
        <v>#N/A</v>
      </c>
      <c r="D58" s="46" t="e">
        <v>#N/A</v>
      </c>
      <c r="E58" s="46" t="e">
        <v>#N/A</v>
      </c>
      <c r="F58" s="46"/>
    </row>
    <row r="59" spans="1:6">
      <c r="A59" s="28" t="e">
        <v>#N/A</v>
      </c>
      <c r="B59" s="46" t="e">
        <v>#N/A</v>
      </c>
      <c r="C59" s="46" t="e">
        <v>#N/A</v>
      </c>
      <c r="D59" s="46" t="e">
        <v>#N/A</v>
      </c>
      <c r="E59" s="46" t="e">
        <v>#N/A</v>
      </c>
      <c r="F59" s="46"/>
    </row>
    <row r="60" spans="1:6">
      <c r="A60" s="28" t="e">
        <v>#N/A</v>
      </c>
      <c r="B60" s="46" t="e">
        <v>#N/A</v>
      </c>
      <c r="C60" s="46" t="e">
        <v>#N/A</v>
      </c>
      <c r="D60" s="46" t="e">
        <v>#N/A</v>
      </c>
      <c r="E60" s="46" t="e">
        <v>#N/A</v>
      </c>
      <c r="F60" s="46"/>
    </row>
    <row r="61" spans="1:6">
      <c r="A61" s="28" t="e">
        <v>#N/A</v>
      </c>
      <c r="B61" s="46" t="e">
        <v>#N/A</v>
      </c>
      <c r="C61" s="46" t="e">
        <v>#N/A</v>
      </c>
      <c r="D61" s="46" t="e">
        <v>#N/A</v>
      </c>
      <c r="E61" s="46" t="e">
        <v>#N/A</v>
      </c>
      <c r="F61" s="46"/>
    </row>
  </sheetData>
  <mergeCells count="1">
    <mergeCell ref="R1:S1"/>
  </mergeCells>
  <dataValidations count="5">
    <dataValidation type="list" allowBlank="1" showInputMessage="1" showErrorMessage="1" sqref="O25:P25 O37:P37 O13:P13" xr:uid="{3DE26B06-4750-44B0-83A7-1227F7B54B47}">
      <formula1>$W$2:$W$6</formula1>
    </dataValidation>
    <dataValidation type="list" allowBlank="1" showInputMessage="1" showErrorMessage="1" sqref="P24 P36 P12" xr:uid="{06B45905-6E1B-443D-B1AD-A919DC745A0E}">
      <formula1>$V$2:$V$7</formula1>
    </dataValidation>
    <dataValidation type="list" allowBlank="1" showInputMessage="1" showErrorMessage="1" sqref="P22 P34 P10" xr:uid="{DC0257CB-3CD1-4F7D-9B68-276D2BCCE56B}">
      <formula1>$U$2:$U$3</formula1>
    </dataValidation>
    <dataValidation type="list" allowBlank="1" showInputMessage="1" showErrorMessage="1" sqref="P17 P29 P5" xr:uid="{4075E367-9DF1-477A-911B-4E740AEED4E4}">
      <formula1>$X$2:$X$4</formula1>
    </dataValidation>
    <dataValidation type="whole" operator="lessThanOrEqual" allowBlank="1" showInputMessage="1" showErrorMessage="1" sqref="P18:P20 P30:P32 P6:P8" xr:uid="{B2D348D7-0423-4C32-BE28-8CA7100F800E}">
      <formula1>100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9E2F2E0-CA2B-42C7-8880-669138B83BBF}">
          <x14:formula1>
            <xm:f>CropCoefficients!$F$3:$F$78</xm:f>
          </x14:formula1>
          <xm:sqref>J1</xm:sqref>
        </x14:dataValidation>
        <x14:dataValidation type="list" allowBlank="1" showInputMessage="1" showErrorMessage="1" xr:uid="{C3A6DE27-0EE4-4266-A7F4-377B95F78D99}">
          <x14:formula1>
            <xm:f>CropCoefficients!$B$3:$B$78</xm:f>
          </x14:formula1>
          <xm:sqref>K3 K15 K27</xm:sqref>
        </x14:dataValidation>
        <x14:dataValidation type="list" allowBlank="1" showInputMessage="1" showErrorMessage="1" xr:uid="{AFFB7881-7C85-4FD9-826D-70611F88B0E7}">
          <x14:formula1>
            <xm:f>CropCoefficients!$K$3:$K$78</xm:f>
          </x14:formula1>
          <xm:sqref>O15:P15 O27:P27 O3:P3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71C5-A1CC-4FCE-AC7A-C84D2E0677C6}">
  <dimension ref="A1:T67"/>
  <sheetViews>
    <sheetView topLeftCell="A6" workbookViewId="0">
      <selection activeCell="C19" sqref="C19"/>
    </sheetView>
  </sheetViews>
  <sheetFormatPr defaultRowHeight="15"/>
  <cols>
    <col min="2" max="2" width="10.7109375" bestFit="1" customWidth="1"/>
    <col min="5" max="5" width="22" bestFit="1" customWidth="1"/>
    <col min="6" max="6" width="18.5703125" bestFit="1" customWidth="1"/>
    <col min="9" max="9" width="14.7109375" bestFit="1" customWidth="1"/>
    <col min="10" max="10" width="21.5703125" bestFit="1" customWidth="1"/>
    <col min="11" max="11" width="15.5703125" bestFit="1" customWidth="1"/>
    <col min="12" max="14" width="16.28515625" bestFit="1" customWidth="1"/>
    <col min="15" max="15" width="11.28515625" bestFit="1" customWidth="1"/>
  </cols>
  <sheetData>
    <row r="1" spans="1:20">
      <c r="B1" t="s">
        <v>255</v>
      </c>
      <c r="E1" s="4"/>
      <c r="I1" s="3" t="s">
        <v>246</v>
      </c>
      <c r="M1" t="s">
        <v>247</v>
      </c>
      <c r="N1" s="27" t="s">
        <v>248</v>
      </c>
      <c r="P1" t="s">
        <v>254</v>
      </c>
      <c r="S1" t="s">
        <v>257</v>
      </c>
      <c r="T1" t="s">
        <v>267</v>
      </c>
    </row>
    <row r="2" spans="1:20">
      <c r="A2" s="26">
        <f>J8</f>
        <v>44947</v>
      </c>
      <c r="B2">
        <v>12</v>
      </c>
      <c r="E2" s="2"/>
      <c r="I2" t="s">
        <v>286</v>
      </c>
      <c r="J2" t="s">
        <v>271</v>
      </c>
      <c r="M2" t="s">
        <v>32</v>
      </c>
      <c r="N2" t="s">
        <v>63</v>
      </c>
      <c r="P2" t="s">
        <v>253</v>
      </c>
      <c r="S2" t="s">
        <v>36</v>
      </c>
      <c r="T2">
        <v>1000</v>
      </c>
    </row>
    <row r="3" spans="1:20">
      <c r="A3" s="26">
        <f>A2+1</f>
        <v>44948</v>
      </c>
      <c r="B3">
        <v>14.387874318606862</v>
      </c>
      <c r="E3" s="1"/>
      <c r="I3" s="1" t="s">
        <v>287</v>
      </c>
      <c r="J3">
        <v>12</v>
      </c>
      <c r="M3" t="s">
        <v>123</v>
      </c>
      <c r="N3" t="s">
        <v>49</v>
      </c>
      <c r="P3" t="s">
        <v>249</v>
      </c>
      <c r="S3" t="s">
        <v>268</v>
      </c>
      <c r="T3">
        <v>1</v>
      </c>
    </row>
    <row r="4" spans="1:20">
      <c r="A4" s="26">
        <f t="shared" ref="A4:A33" si="0">A3+1</f>
        <v>44949</v>
      </c>
      <c r="B4">
        <v>7.6885371447735746</v>
      </c>
      <c r="E4" s="1"/>
      <c r="H4" t="s">
        <v>36</v>
      </c>
      <c r="I4" s="1" t="s">
        <v>288</v>
      </c>
      <c r="J4" t="s">
        <v>36</v>
      </c>
      <c r="N4" t="s">
        <v>43</v>
      </c>
      <c r="P4" t="s">
        <v>250</v>
      </c>
    </row>
    <row r="5" spans="1:20">
      <c r="A5" s="26">
        <f t="shared" si="0"/>
        <v>44950</v>
      </c>
      <c r="B5">
        <v>13.912023293050638</v>
      </c>
      <c r="E5" s="1"/>
      <c r="I5" s="1" t="s">
        <v>289</v>
      </c>
      <c r="J5">
        <v>10</v>
      </c>
      <c r="N5" t="s">
        <v>55</v>
      </c>
      <c r="P5" t="s">
        <v>251</v>
      </c>
    </row>
    <row r="6" spans="1:20">
      <c r="A6" s="26">
        <f t="shared" si="0"/>
        <v>44951</v>
      </c>
      <c r="B6">
        <v>4.1491642970301701</v>
      </c>
      <c r="E6" s="1"/>
      <c r="I6" s="1" t="s">
        <v>290</v>
      </c>
      <c r="J6">
        <f>F20</f>
        <v>0</v>
      </c>
      <c r="N6" t="s">
        <v>34</v>
      </c>
      <c r="P6" t="s">
        <v>252</v>
      </c>
    </row>
    <row r="7" spans="1:20">
      <c r="A7" s="26">
        <f t="shared" si="0"/>
        <v>44952</v>
      </c>
      <c r="B7">
        <v>11.680823993463974</v>
      </c>
      <c r="E7" s="1"/>
      <c r="I7" s="1" t="s">
        <v>291</v>
      </c>
      <c r="J7">
        <v>0</v>
      </c>
      <c r="N7" t="s">
        <v>269</v>
      </c>
    </row>
    <row r="8" spans="1:20">
      <c r="A8" s="26">
        <f t="shared" si="0"/>
        <v>44953</v>
      </c>
      <c r="B8">
        <v>11.289351844181724</v>
      </c>
      <c r="E8" s="1"/>
      <c r="I8" s="1" t="s">
        <v>292</v>
      </c>
      <c r="J8" s="26">
        <v>44947</v>
      </c>
    </row>
    <row r="9" spans="1:20">
      <c r="A9" s="26">
        <f t="shared" si="0"/>
        <v>44954</v>
      </c>
      <c r="B9">
        <v>13.934890823546613</v>
      </c>
      <c r="E9" s="1"/>
      <c r="I9" s="1" t="s">
        <v>293</v>
      </c>
      <c r="J9" t="s">
        <v>32</v>
      </c>
    </row>
    <row r="10" spans="1:20">
      <c r="A10" s="26">
        <f t="shared" si="0"/>
        <v>44955</v>
      </c>
      <c r="B10">
        <v>7.3816990790906738</v>
      </c>
      <c r="E10" s="1"/>
      <c r="I10" s="1" t="s">
        <v>294</v>
      </c>
      <c r="J10" s="26">
        <f>A33</f>
        <v>44978</v>
      </c>
    </row>
    <row r="11" spans="1:20">
      <c r="A11" s="26">
        <f t="shared" si="0"/>
        <v>44956</v>
      </c>
      <c r="B11">
        <v>13.932559604705048</v>
      </c>
      <c r="E11" s="1"/>
      <c r="I11" s="1" t="s">
        <v>295</v>
      </c>
      <c r="J11" t="s">
        <v>269</v>
      </c>
    </row>
    <row r="12" spans="1:20">
      <c r="A12" s="26">
        <f t="shared" si="0"/>
        <v>44957</v>
      </c>
      <c r="B12">
        <v>5.3540880739901002</v>
      </c>
      <c r="E12" s="1"/>
      <c r="I12" s="1" t="s">
        <v>296</v>
      </c>
      <c r="J12" t="s">
        <v>252</v>
      </c>
    </row>
    <row r="13" spans="1:20">
      <c r="A13" s="26">
        <f t="shared" si="0"/>
        <v>44958</v>
      </c>
      <c r="B13">
        <v>13.363497784448709</v>
      </c>
      <c r="E13" s="1"/>
      <c r="I13" s="1" t="s">
        <v>297</v>
      </c>
      <c r="J13">
        <v>10</v>
      </c>
    </row>
    <row r="14" spans="1:20">
      <c r="A14" s="26">
        <f t="shared" si="0"/>
        <v>44959</v>
      </c>
      <c r="B14">
        <v>6.6646938971593457</v>
      </c>
      <c r="E14" s="1"/>
      <c r="I14" s="1"/>
    </row>
    <row r="15" spans="1:20">
      <c r="A15" s="26">
        <f t="shared" si="0"/>
        <v>44960</v>
      </c>
      <c r="B15">
        <v>15.119829112109056</v>
      </c>
      <c r="E15" s="1"/>
    </row>
    <row r="16" spans="1:20">
      <c r="A16" s="26">
        <f t="shared" si="0"/>
        <v>44961</v>
      </c>
      <c r="B16">
        <v>10.605844567907475</v>
      </c>
      <c r="E16" s="1"/>
    </row>
    <row r="17" spans="1:5">
      <c r="A17" s="26">
        <f t="shared" si="0"/>
        <v>44962</v>
      </c>
      <c r="B17">
        <v>11.901756295522578</v>
      </c>
      <c r="E17" s="1"/>
    </row>
    <row r="18" spans="1:5">
      <c r="A18" s="26">
        <f t="shared" si="0"/>
        <v>44963</v>
      </c>
      <c r="B18">
        <v>3.8939814164824327</v>
      </c>
      <c r="E18" s="1"/>
    </row>
    <row r="19" spans="1:5">
      <c r="A19" s="26">
        <f t="shared" si="0"/>
        <v>44964</v>
      </c>
      <c r="B19">
        <v>6.2562047514789443</v>
      </c>
      <c r="E19" s="1"/>
    </row>
    <row r="20" spans="1:5">
      <c r="A20" s="26">
        <f t="shared" si="0"/>
        <v>44965</v>
      </c>
      <c r="B20">
        <v>5.2802002140493496</v>
      </c>
      <c r="E20" s="1"/>
    </row>
    <row r="21" spans="1:5">
      <c r="A21" s="26">
        <f t="shared" si="0"/>
        <v>44966</v>
      </c>
      <c r="B21">
        <v>14.049139077238873</v>
      </c>
      <c r="E21" s="1"/>
    </row>
    <row r="22" spans="1:5">
      <c r="A22" s="26">
        <f t="shared" si="0"/>
        <v>44967</v>
      </c>
      <c r="B22">
        <v>13.012433227854736</v>
      </c>
      <c r="E22" s="1"/>
    </row>
    <row r="23" spans="1:5">
      <c r="A23" s="26">
        <f t="shared" si="0"/>
        <v>44968</v>
      </c>
      <c r="B23">
        <v>18.45901588220935</v>
      </c>
      <c r="E23" s="1"/>
    </row>
    <row r="24" spans="1:5">
      <c r="A24" s="26">
        <f t="shared" si="0"/>
        <v>44969</v>
      </c>
      <c r="B24">
        <v>11.995492344501493</v>
      </c>
      <c r="E24" s="1"/>
    </row>
    <row r="25" spans="1:5">
      <c r="A25" s="26">
        <f t="shared" si="0"/>
        <v>44970</v>
      </c>
      <c r="B25">
        <v>14.89124712931573</v>
      </c>
      <c r="E25" s="1"/>
    </row>
    <row r="26" spans="1:5">
      <c r="A26" s="26">
        <f t="shared" si="0"/>
        <v>44971</v>
      </c>
      <c r="B26">
        <v>10.598117463308858</v>
      </c>
      <c r="E26" s="1"/>
    </row>
    <row r="27" spans="1:5">
      <c r="A27" s="26">
        <f t="shared" si="0"/>
        <v>44972</v>
      </c>
      <c r="B27">
        <v>18.08459347173163</v>
      </c>
      <c r="E27" s="1"/>
    </row>
    <row r="28" spans="1:5">
      <c r="A28" s="26">
        <f t="shared" si="0"/>
        <v>44973</v>
      </c>
      <c r="B28">
        <v>14.79161849090584</v>
      </c>
      <c r="E28" s="1"/>
    </row>
    <row r="29" spans="1:5">
      <c r="A29" s="26">
        <f t="shared" si="0"/>
        <v>44974</v>
      </c>
      <c r="B29">
        <v>17.933505589637022</v>
      </c>
      <c r="E29" s="1"/>
    </row>
    <row r="30" spans="1:5">
      <c r="A30" s="26">
        <f t="shared" si="0"/>
        <v>44975</v>
      </c>
      <c r="B30">
        <v>16.082282662694066</v>
      </c>
      <c r="E30" s="1"/>
    </row>
    <row r="31" spans="1:5">
      <c r="A31" s="26">
        <f t="shared" si="0"/>
        <v>44976</v>
      </c>
      <c r="B31">
        <v>20.828587685127982</v>
      </c>
      <c r="E31" s="1"/>
    </row>
    <row r="32" spans="1:5">
      <c r="A32" s="26">
        <f t="shared" si="0"/>
        <v>44977</v>
      </c>
      <c r="B32">
        <v>13.76912650928467</v>
      </c>
      <c r="E32" s="1"/>
    </row>
    <row r="33" spans="1:11">
      <c r="A33" s="26">
        <f t="shared" si="0"/>
        <v>44978</v>
      </c>
      <c r="B33">
        <v>23.549644512826927</v>
      </c>
      <c r="E33" s="1"/>
    </row>
    <row r="34" spans="1:11">
      <c r="E34" s="1"/>
    </row>
    <row r="35" spans="1:11">
      <c r="B35" s="27" t="str">
        <f t="array" ref="B35:K67">_xll.GetDailyCropData(B2:B33,I2:J13)</f>
        <v>Date</v>
      </c>
      <c r="C35" t="str">
        <v>RootN</v>
      </c>
      <c r="D35" t="str">
        <v>StoverN</v>
      </c>
      <c r="E35" t="str">
        <v>SaleableProductN</v>
      </c>
      <c r="F35" t="str">
        <v>FieldLossN</v>
      </c>
      <c r="G35" t="str">
        <v>DressingLossN</v>
      </c>
      <c r="H35" t="str">
        <v>TotalCropN</v>
      </c>
      <c r="I35" t="str">
        <v>CropUptakeN</v>
      </c>
      <c r="J35" t="str">
        <v>Cover</v>
      </c>
      <c r="K35" t="str">
        <v>RootDepth</v>
      </c>
    </row>
    <row r="36" spans="1:11">
      <c r="B36" s="28">
        <v>44947</v>
      </c>
      <c r="C36">
        <v>0.33522855275841695</v>
      </c>
      <c r="D36">
        <v>0.46093926004282321</v>
      </c>
      <c r="E36">
        <v>7.699780821169889</v>
      </c>
      <c r="F36">
        <v>0.85553120235221003</v>
      </c>
      <c r="G36">
        <v>0</v>
      </c>
      <c r="H36">
        <v>9.3514798363233407</v>
      </c>
      <c r="I36">
        <v>0</v>
      </c>
      <c r="J36">
        <v>6.1117457438044233E-2</v>
      </c>
      <c r="K36">
        <v>8.0314105887464238E-2</v>
      </c>
    </row>
    <row r="37" spans="1:11">
      <c r="B37" s="28">
        <v>44948</v>
      </c>
      <c r="C37">
        <v>0.51082902926001172</v>
      </c>
      <c r="D37">
        <v>0.70238991523251593</v>
      </c>
      <c r="E37">
        <v>11.733104265815891</v>
      </c>
      <c r="F37">
        <v>1.3036782517573218</v>
      </c>
      <c r="G37">
        <v>0</v>
      </c>
      <c r="H37">
        <v>14.250001462065743</v>
      </c>
      <c r="I37">
        <v>4.8985216257424025</v>
      </c>
      <c r="J37">
        <v>0.49688601323733578</v>
      </c>
      <c r="K37">
        <v>0.17660987768080746</v>
      </c>
    </row>
    <row r="38" spans="1:11">
      <c r="B38" s="28">
        <v>44949</v>
      </c>
      <c r="C38">
        <v>0.6380181044769937</v>
      </c>
      <c r="D38">
        <v>0.87727489365586608</v>
      </c>
      <c r="E38">
        <v>14.654478337205948</v>
      </c>
      <c r="F38">
        <v>1.6282753708006612</v>
      </c>
      <c r="G38">
        <v>0</v>
      </c>
      <c r="H38">
        <v>17.798046706139466</v>
      </c>
      <c r="I38">
        <v>3.5480452440737231</v>
      </c>
      <c r="J38">
        <v>0.80857015829254442</v>
      </c>
      <c r="K38">
        <v>0.22806804321122803</v>
      </c>
    </row>
    <row r="39" spans="1:11">
      <c r="B39" s="28">
        <v>44950</v>
      </c>
      <c r="C39">
        <v>0.94753996287915065</v>
      </c>
      <c r="D39">
        <v>1.3028674489588317</v>
      </c>
      <c r="E39">
        <v>21.763808522380486</v>
      </c>
      <c r="F39">
        <v>2.4182009469311661</v>
      </c>
      <c r="G39">
        <v>0</v>
      </c>
      <c r="H39">
        <v>26.432416881149638</v>
      </c>
      <c r="I39">
        <v>8.6343701750101722</v>
      </c>
      <c r="J39">
        <v>0.98321335826309841</v>
      </c>
      <c r="K39">
        <v>0.32117901920013953</v>
      </c>
    </row>
    <row r="40" spans="1:11">
      <c r="B40" s="28">
        <v>44951</v>
      </c>
      <c r="C40">
        <v>1.063902167143687</v>
      </c>
      <c r="D40">
        <v>1.4628654798225691</v>
      </c>
      <c r="E40">
        <v>24.436502901581555</v>
      </c>
      <c r="F40">
        <v>2.7151669890646177</v>
      </c>
      <c r="G40">
        <v>0</v>
      </c>
      <c r="H40">
        <v>29.678437537612432</v>
      </c>
      <c r="I40">
        <v>3.2460206564627931</v>
      </c>
      <c r="J40">
        <v>0.99226681948646744</v>
      </c>
      <c r="K40">
        <v>0.3489487209248201</v>
      </c>
    </row>
    <row r="41" spans="1:11">
      <c r="B41" s="28">
        <v>44952</v>
      </c>
      <c r="C41">
        <v>1.4641520076038363</v>
      </c>
      <c r="D41">
        <v>2.0132090104552747</v>
      </c>
      <c r="E41">
        <v>33.629741424650618</v>
      </c>
      <c r="F41">
        <v>3.7366379360722912</v>
      </c>
      <c r="G41">
        <v>0</v>
      </c>
      <c r="H41">
        <v>40.843740378782016</v>
      </c>
      <c r="I41">
        <v>11.165302841169584</v>
      </c>
      <c r="J41">
        <v>0.99914388713482938</v>
      </c>
      <c r="K41">
        <v>0.42712663218014496</v>
      </c>
    </row>
    <row r="42" spans="1:11">
      <c r="B42" s="28">
        <v>44953</v>
      </c>
      <c r="C42">
        <v>1.9701271928745332</v>
      </c>
      <c r="D42">
        <v>2.7089248902024825</v>
      </c>
      <c r="E42">
        <v>45.251358961336926</v>
      </c>
      <c r="F42">
        <v>5.0279287734818814</v>
      </c>
      <c r="G42">
        <v>0</v>
      </c>
      <c r="H42">
        <v>54.958339817895826</v>
      </c>
      <c r="I42">
        <v>14.11459943911381</v>
      </c>
      <c r="J42">
        <v>0.99989856999543736</v>
      </c>
      <c r="K42">
        <v>0.5026844821313492</v>
      </c>
    </row>
    <row r="43" spans="1:11">
      <c r="B43" s="28">
        <v>44954</v>
      </c>
      <c r="C43">
        <v>2.7828050302780944</v>
      </c>
      <c r="D43">
        <v>3.826356916632379</v>
      </c>
      <c r="E43">
        <v>63.917553039199966</v>
      </c>
      <c r="F43">
        <v>7.1019503376888879</v>
      </c>
      <c r="G43">
        <v>0</v>
      </c>
      <c r="H43">
        <v>77.628665323799339</v>
      </c>
      <c r="I43">
        <v>22.670325505903513</v>
      </c>
      <c r="J43">
        <v>0.99999271626123865</v>
      </c>
      <c r="K43">
        <v>0.5959485068923972</v>
      </c>
    </row>
    <row r="44" spans="1:11">
      <c r="B44" s="28">
        <v>44955</v>
      </c>
      <c r="C44">
        <v>3.3028993915675144</v>
      </c>
      <c r="D44">
        <v>4.5414866634053324</v>
      </c>
      <c r="E44">
        <v>75.863470400066333</v>
      </c>
      <c r="F44">
        <v>8.4292744888962634</v>
      </c>
      <c r="G44">
        <v>0</v>
      </c>
      <c r="H44">
        <v>92.13713094393546</v>
      </c>
      <c r="I44">
        <v>14.508465620136121</v>
      </c>
      <c r="J44">
        <v>0.99999819521272737</v>
      </c>
      <c r="K44">
        <v>0.64535305368135432</v>
      </c>
    </row>
    <row r="45" spans="1:11">
      <c r="B45" s="28">
        <v>44956</v>
      </c>
      <c r="C45">
        <v>4.4449302938747888</v>
      </c>
      <c r="D45">
        <v>6.1117791540778326</v>
      </c>
      <c r="E45">
        <v>102.09449268743653</v>
      </c>
      <c r="F45">
        <v>11.343832520826284</v>
      </c>
      <c r="G45">
        <v>0</v>
      </c>
      <c r="H45">
        <v>123.99503465621545</v>
      </c>
      <c r="I45">
        <v>31.857903712279992</v>
      </c>
      <c r="J45">
        <v>0.99999987035220539</v>
      </c>
      <c r="K45">
        <v>0.73860147596266168</v>
      </c>
    </row>
    <row r="46" spans="1:11">
      <c r="B46" s="28">
        <v>44957</v>
      </c>
      <c r="C46">
        <v>4.9313574074792328</v>
      </c>
      <c r="D46">
        <v>6.7806164352839451</v>
      </c>
      <c r="E46">
        <v>113.26711545303863</v>
      </c>
      <c r="F46">
        <v>12.58523505033763</v>
      </c>
      <c r="G46">
        <v>0</v>
      </c>
      <c r="H46">
        <v>137.56432434613944</v>
      </c>
      <c r="I46">
        <v>13.569289689923991</v>
      </c>
      <c r="J46">
        <v>0.99999995287276255</v>
      </c>
      <c r="K46">
        <v>0.7744355423380993</v>
      </c>
    </row>
    <row r="47" spans="1:11">
      <c r="B47" s="28">
        <v>44958</v>
      </c>
      <c r="C47">
        <v>6.2185302216902407</v>
      </c>
      <c r="D47">
        <v>8.5504790548240788</v>
      </c>
      <c r="E47">
        <v>142.83186602944767</v>
      </c>
      <c r="F47">
        <v>15.870207336605302</v>
      </c>
      <c r="G47">
        <v>0</v>
      </c>
      <c r="H47">
        <v>173.4710826425673</v>
      </c>
      <c r="I47">
        <v>35.906758296427853</v>
      </c>
      <c r="J47">
        <v>0.99999999623016689</v>
      </c>
      <c r="K47">
        <v>0.86387532367869146</v>
      </c>
    </row>
    <row r="48" spans="1:11">
      <c r="B48" s="28">
        <v>44959</v>
      </c>
      <c r="C48">
        <v>6.8764219213981645</v>
      </c>
      <c r="D48">
        <v>9.4550801419224744</v>
      </c>
      <c r="E48">
        <v>157.94281600711406</v>
      </c>
      <c r="F48">
        <v>17.549201778568236</v>
      </c>
      <c r="G48">
        <v>0</v>
      </c>
      <c r="H48">
        <v>191.82351984900293</v>
      </c>
      <c r="I48">
        <v>18.352437206435638</v>
      </c>
      <c r="J48">
        <v>0.99999999893033653</v>
      </c>
      <c r="K48">
        <v>0.90848106795902406</v>
      </c>
    </row>
    <row r="49" spans="2:11">
      <c r="B49" s="28">
        <v>44960</v>
      </c>
      <c r="C49">
        <v>8.3236359770049315</v>
      </c>
      <c r="D49">
        <v>11.444999468381779</v>
      </c>
      <c r="E49">
        <v>191.183513846832</v>
      </c>
      <c r="F49">
        <v>21.242612649648006</v>
      </c>
      <c r="G49">
        <v>0</v>
      </c>
      <c r="H49">
        <v>232.19476194186674</v>
      </c>
      <c r="I49">
        <v>40.37124209286381</v>
      </c>
      <c r="J49">
        <v>0.99999999993860578</v>
      </c>
      <c r="K49">
        <v>1.0096756976515484</v>
      </c>
    </row>
    <row r="50" spans="2:11">
      <c r="B50" s="28">
        <v>44961</v>
      </c>
      <c r="C50">
        <v>9.2445077455772076</v>
      </c>
      <c r="D50">
        <v>12.711198150168658</v>
      </c>
      <c r="E50">
        <v>212.33478728122648</v>
      </c>
      <c r="F50">
        <v>23.592754142358501</v>
      </c>
      <c r="G50">
        <v>0</v>
      </c>
      <c r="H50">
        <v>257.88324731933085</v>
      </c>
      <c r="I50">
        <v>25.688485377464104</v>
      </c>
      <c r="J50">
        <v>0.99999999999172928</v>
      </c>
      <c r="K50">
        <v>1.0806589412892906</v>
      </c>
    </row>
    <row r="51" spans="2:11">
      <c r="B51" s="28">
        <v>44962</v>
      </c>
      <c r="C51">
        <v>10.141371478468965</v>
      </c>
      <c r="D51">
        <v>13.944385782894825</v>
      </c>
      <c r="E51">
        <v>232.93462614608401</v>
      </c>
      <c r="F51">
        <v>25.881625127342673</v>
      </c>
      <c r="G51">
        <v>0</v>
      </c>
      <c r="H51">
        <v>282.90200853479053</v>
      </c>
      <c r="I51">
        <v>25.018761215459676</v>
      </c>
      <c r="J51">
        <v>0.99999999999912781</v>
      </c>
      <c r="K51">
        <v>1.1603155175697402</v>
      </c>
    </row>
    <row r="52" spans="2:11">
      <c r="B52" s="28">
        <v>44963</v>
      </c>
      <c r="C52">
        <v>10.400099866147247</v>
      </c>
      <c r="D52">
        <v>14.300137315952462</v>
      </c>
      <c r="E52">
        <v>238.87729380056956</v>
      </c>
      <c r="F52">
        <v>26.541921533396625</v>
      </c>
      <c r="G52">
        <v>0</v>
      </c>
      <c r="H52">
        <v>290.11945251606591</v>
      </c>
      <c r="I52">
        <v>7.2174439812753803</v>
      </c>
      <c r="J52">
        <v>0.99999999999958233</v>
      </c>
      <c r="K52">
        <v>1.1863773205536725</v>
      </c>
    </row>
    <row r="53" spans="2:11">
      <c r="B53" s="28">
        <v>44964</v>
      </c>
      <c r="C53">
        <v>10.779416313943202</v>
      </c>
      <c r="D53">
        <v>14.821697431671897</v>
      </c>
      <c r="E53">
        <v>247.58971846088284</v>
      </c>
      <c r="F53">
        <v>27.509968717875878</v>
      </c>
      <c r="G53">
        <v>0</v>
      </c>
      <c r="H53">
        <v>300.70080092437382</v>
      </c>
      <c r="I53">
        <v>10.581348408307917</v>
      </c>
      <c r="J53">
        <v>0.99999999999987188</v>
      </c>
      <c r="K53">
        <v>1.2</v>
      </c>
    </row>
    <row r="54" spans="2:11">
      <c r="B54" s="28">
        <v>44965</v>
      </c>
      <c r="C54">
        <v>11.065390171261214</v>
      </c>
      <c r="D54">
        <v>15.214911485484166</v>
      </c>
      <c r="E54">
        <v>254.15818049615598</v>
      </c>
      <c r="F54">
        <v>28.239797832906227</v>
      </c>
      <c r="G54">
        <v>0</v>
      </c>
      <c r="H54">
        <v>308.67827998580765</v>
      </c>
      <c r="I54">
        <v>7.9774790614338258</v>
      </c>
      <c r="J54">
        <v>0.9999999999999527</v>
      </c>
      <c r="K54">
        <v>1.2</v>
      </c>
    </row>
    <row r="55" spans="2:11">
      <c r="B55" s="28">
        <v>44966</v>
      </c>
      <c r="C55">
        <v>11.685163262837966</v>
      </c>
      <c r="D55">
        <v>16.067099486402199</v>
      </c>
      <c r="E55">
        <v>268.39359369330947</v>
      </c>
      <c r="F55">
        <v>29.821510410367726</v>
      </c>
      <c r="G55">
        <v>0</v>
      </c>
      <c r="H55">
        <v>325.96736685291739</v>
      </c>
      <c r="I55">
        <v>17.289086867109745</v>
      </c>
      <c r="J55">
        <v>0.99960599385063065</v>
      </c>
      <c r="K55">
        <v>1.2</v>
      </c>
    </row>
    <row r="56" spans="2:11">
      <c r="B56" s="28">
        <v>44967</v>
      </c>
      <c r="C56">
        <v>12.101695800803148</v>
      </c>
      <c r="D56">
        <v>16.639831726104326</v>
      </c>
      <c r="E56">
        <v>277.96082542469725</v>
      </c>
      <c r="F56">
        <v>30.884536158299703</v>
      </c>
      <c r="G56">
        <v>0</v>
      </c>
      <c r="H56">
        <v>337.58688910990446</v>
      </c>
      <c r="I56">
        <v>11.619522256987068</v>
      </c>
      <c r="J56">
        <v>0.85679685776854186</v>
      </c>
      <c r="K56">
        <v>1.2</v>
      </c>
    </row>
    <row r="57" spans="2:11">
      <c r="B57" s="28">
        <v>44968</v>
      </c>
      <c r="C57">
        <v>12.49690247240852</v>
      </c>
      <c r="D57">
        <v>17.183240899561714</v>
      </c>
      <c r="E57">
        <v>287.03822866313317</v>
      </c>
      <c r="F57">
        <v>31.893136518125917</v>
      </c>
      <c r="G57">
        <v>0</v>
      </c>
      <c r="H57">
        <v>348.61150855322938</v>
      </c>
      <c r="I57">
        <v>11.024619443324923</v>
      </c>
      <c r="J57">
        <v>0.65421244754302488</v>
      </c>
      <c r="K57">
        <v>1.2</v>
      </c>
    </row>
    <row r="58" spans="2:11">
      <c r="B58" s="28">
        <v>44969</v>
      </c>
      <c r="C58">
        <v>12.665233887387556</v>
      </c>
      <c r="D58">
        <v>17.414696595157888</v>
      </c>
      <c r="E58">
        <v>290.90459085093289</v>
      </c>
      <c r="F58">
        <v>32.322732316770328</v>
      </c>
      <c r="G58">
        <v>0</v>
      </c>
      <c r="H58">
        <v>353.30725365024875</v>
      </c>
      <c r="I58">
        <v>4.695745097019369</v>
      </c>
      <c r="J58">
        <v>0.52256405645422088</v>
      </c>
      <c r="K58">
        <v>1.2</v>
      </c>
    </row>
    <row r="59" spans="2:11">
      <c r="B59" s="28">
        <v>44970</v>
      </c>
      <c r="C59">
        <v>12.808284813701666</v>
      </c>
      <c r="D59">
        <v>17.611391618839786</v>
      </c>
      <c r="E59">
        <v>294.19029181471012</v>
      </c>
      <c r="F59">
        <v>32.687810201634463</v>
      </c>
      <c r="G59">
        <v>0</v>
      </c>
      <c r="H59">
        <v>357.29777844888605</v>
      </c>
      <c r="I59">
        <v>3.9905247986372956</v>
      </c>
      <c r="J59">
        <v>0.3591352725761835</v>
      </c>
      <c r="K59">
        <v>1.2</v>
      </c>
    </row>
    <row r="60" spans="2:11">
      <c r="B60" s="28">
        <v>44971</v>
      </c>
      <c r="C60">
        <v>12.878405504849862</v>
      </c>
      <c r="D60">
        <v>17.707807569168558</v>
      </c>
      <c r="E60">
        <v>295.80087643952021</v>
      </c>
      <c r="F60">
        <v>32.866764048835584</v>
      </c>
      <c r="G60">
        <v>0</v>
      </c>
      <c r="H60">
        <v>359.25385356237422</v>
      </c>
      <c r="I60">
        <v>1.9560751134881684</v>
      </c>
      <c r="J60">
        <v>0.24282282182010295</v>
      </c>
      <c r="K60">
        <v>1.2</v>
      </c>
    </row>
    <row r="61" spans="2:11">
      <c r="B61" s="28">
        <v>44972</v>
      </c>
      <c r="C61">
        <v>12.957499478723086</v>
      </c>
      <c r="D61">
        <v>17.816561783244239</v>
      </c>
      <c r="E61">
        <v>297.61756615192081</v>
      </c>
      <c r="F61">
        <v>33.068618461324547</v>
      </c>
      <c r="G61">
        <v>0</v>
      </c>
      <c r="H61">
        <v>361.46024587521276</v>
      </c>
      <c r="I61">
        <v>2.2063923128385454</v>
      </c>
      <c r="J61">
        <v>4.4347630833892593E-2</v>
      </c>
      <c r="K61">
        <v>1.2</v>
      </c>
    </row>
    <row r="62" spans="2:11">
      <c r="B62" s="28">
        <v>44973</v>
      </c>
      <c r="C62">
        <v>12.997050336896374</v>
      </c>
      <c r="D62">
        <v>17.870944213232512</v>
      </c>
      <c r="E62">
        <v>298.52599992558856</v>
      </c>
      <c r="F62">
        <v>33.169555547287622</v>
      </c>
      <c r="G62">
        <v>0</v>
      </c>
      <c r="H62">
        <v>362.56355002300506</v>
      </c>
      <c r="I62">
        <v>1.1033041477923007</v>
      </c>
      <c r="J62">
        <v>0</v>
      </c>
      <c r="K62">
        <v>1.2</v>
      </c>
    </row>
    <row r="63" spans="2:11">
      <c r="B63" s="28">
        <v>44974</v>
      </c>
      <c r="C63">
        <v>13.026556156235843</v>
      </c>
      <c r="D63">
        <v>17.911514714824282</v>
      </c>
      <c r="E63">
        <v>299.20371171354196</v>
      </c>
      <c r="F63">
        <v>33.244856857060235</v>
      </c>
      <c r="G63">
        <v>0</v>
      </c>
      <c r="H63">
        <v>363.38663944166234</v>
      </c>
      <c r="I63">
        <v>0.82308941865727547</v>
      </c>
      <c r="J63">
        <v>0</v>
      </c>
      <c r="K63">
        <v>1.2</v>
      </c>
    </row>
    <row r="64" spans="2:11">
      <c r="B64" s="28">
        <v>44975</v>
      </c>
      <c r="C64">
        <v>13.042393735799077</v>
      </c>
      <c r="D64">
        <v>17.933291386723727</v>
      </c>
      <c r="E64">
        <v>299.56748111913504</v>
      </c>
      <c r="F64">
        <v>33.285275679903897</v>
      </c>
      <c r="G64">
        <v>0</v>
      </c>
      <c r="H64">
        <v>363.82844192156176</v>
      </c>
      <c r="I64">
        <v>0.44180247989942245</v>
      </c>
      <c r="J64">
        <v>0</v>
      </c>
      <c r="K64">
        <v>1.2</v>
      </c>
    </row>
    <row r="65" spans="2:11">
      <c r="B65" s="28">
        <v>44976</v>
      </c>
      <c r="C65">
        <v>13.054235569720101</v>
      </c>
      <c r="D65">
        <v>17.949573908365135</v>
      </c>
      <c r="E65">
        <v>299.83947324200852</v>
      </c>
      <c r="F65">
        <v>33.315497026889844</v>
      </c>
      <c r="G65">
        <v>0</v>
      </c>
      <c r="H65">
        <v>364.15877974698361</v>
      </c>
      <c r="I65">
        <v>0.33033782542185008</v>
      </c>
      <c r="J65">
        <v>0</v>
      </c>
      <c r="K65">
        <v>1.2</v>
      </c>
    </row>
    <row r="66" spans="2:11">
      <c r="B66" s="28">
        <v>44977</v>
      </c>
      <c r="C66">
        <v>13.058838051481922</v>
      </c>
      <c r="D66">
        <v>17.95590232078764</v>
      </c>
      <c r="E66">
        <v>299.94518649497542</v>
      </c>
      <c r="F66">
        <v>33.327242943886155</v>
      </c>
      <c r="G66">
        <v>0</v>
      </c>
      <c r="H66">
        <v>364.28716981113115</v>
      </c>
      <c r="I66">
        <v>0.1283900641475384</v>
      </c>
      <c r="J66">
        <v>0</v>
      </c>
      <c r="K66">
        <v>1.2</v>
      </c>
    </row>
    <row r="67" spans="2:11">
      <c r="B67" s="28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</sheetData>
  <dataValidations count="3">
    <dataValidation type="list" allowBlank="1" showInputMessage="1" showErrorMessage="1" sqref="J9" xr:uid="{43F9995C-5F71-4F70-910D-D26F0D92E171}">
      <formula1>$M$2:$M$3</formula1>
    </dataValidation>
    <dataValidation type="list" allowBlank="1" showInputMessage="1" showErrorMessage="1" sqref="J11" xr:uid="{6F41D4DE-8735-4D7C-A486-CF2D043040FA}">
      <formula1>$N$2:$N$7</formula1>
    </dataValidation>
    <dataValidation type="list" allowBlank="1" showInputMessage="1" showErrorMessage="1" sqref="J12" xr:uid="{D763B37C-A7BA-4CAC-AF62-0CCC524385B4}">
      <formula1>$P$2:$P$6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1E4409C-9A2C-4685-BFD6-969837704AB7}">
          <x14:formula1>
            <xm:f>CropCoefficients!$B$3:$B$78</xm:f>
          </x14:formula1>
          <xm:sqref>G2</xm:sqref>
        </x14:dataValidation>
        <x14:dataValidation type="list" allowBlank="1" showInputMessage="1" showErrorMessage="1" xr:uid="{C09A4492-B74E-46E0-A4B7-22525F21BE44}">
          <x14:formula1>
            <xm:f>CropCoefficients!$F$3:$F$78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A41F-DE8A-4797-B435-AE89636818A9}">
  <dimension ref="A1:BE78"/>
  <sheetViews>
    <sheetView topLeftCell="C1" workbookViewId="0">
      <selection activeCell="R1" sqref="R1"/>
    </sheetView>
  </sheetViews>
  <sheetFormatPr defaultRowHeight="15"/>
  <sheetData>
    <row r="1" spans="1:57" ht="15.75" thickBot="1">
      <c r="A1" s="5" t="s">
        <v>4</v>
      </c>
      <c r="B1" s="5" t="s">
        <v>5</v>
      </c>
      <c r="C1" s="5" t="s">
        <v>6</v>
      </c>
      <c r="D1" s="5" t="s">
        <v>7</v>
      </c>
      <c r="E1" s="7" t="s">
        <v>144</v>
      </c>
      <c r="F1" s="7" t="s">
        <v>145</v>
      </c>
      <c r="G1" s="5" t="s">
        <v>0</v>
      </c>
      <c r="H1" s="5" t="s">
        <v>1</v>
      </c>
      <c r="I1" s="5" t="s">
        <v>2</v>
      </c>
      <c r="J1" s="6" t="s">
        <v>3</v>
      </c>
      <c r="K1" s="7" t="s">
        <v>27</v>
      </c>
      <c r="L1" s="7" t="s">
        <v>245</v>
      </c>
      <c r="M1" s="5" t="s">
        <v>8</v>
      </c>
      <c r="N1" s="5" t="s">
        <v>9</v>
      </c>
      <c r="O1" s="5" t="s">
        <v>10</v>
      </c>
      <c r="P1" s="6" t="s">
        <v>11</v>
      </c>
      <c r="Q1" s="8" t="s">
        <v>12</v>
      </c>
      <c r="R1" s="5" t="s">
        <v>13</v>
      </c>
      <c r="S1" s="5" t="s">
        <v>14</v>
      </c>
      <c r="T1" s="5" t="s">
        <v>28</v>
      </c>
      <c r="U1" s="5" t="s">
        <v>18</v>
      </c>
      <c r="V1" s="6" t="s">
        <v>19</v>
      </c>
      <c r="W1" s="5" t="s">
        <v>15</v>
      </c>
      <c r="X1" s="5" t="s">
        <v>16</v>
      </c>
      <c r="Y1" s="5" t="s">
        <v>17</v>
      </c>
      <c r="Z1" s="8" t="s">
        <v>20</v>
      </c>
      <c r="AA1" s="6" t="s">
        <v>21</v>
      </c>
      <c r="AB1" s="8" t="s">
        <v>22</v>
      </c>
      <c r="AC1" s="6" t="s">
        <v>23</v>
      </c>
      <c r="AD1" s="5" t="s">
        <v>24</v>
      </c>
      <c r="AE1" s="5" t="s">
        <v>25</v>
      </c>
      <c r="AF1" s="6" t="s">
        <v>26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9"/>
      <c r="AX1" s="6"/>
      <c r="AY1" s="10"/>
      <c r="AZ1" s="11"/>
      <c r="BA1" s="11"/>
      <c r="BB1" s="12"/>
      <c r="BC1" s="10"/>
      <c r="BD1" s="12"/>
      <c r="BE1" s="13"/>
    </row>
    <row r="2" spans="1:57" ht="15.75" thickBot="1">
      <c r="A2" s="5"/>
      <c r="B2" s="5"/>
      <c r="C2" s="5"/>
      <c r="D2" s="5"/>
      <c r="E2" s="7"/>
      <c r="F2" s="7"/>
      <c r="G2" s="5"/>
      <c r="H2" s="5"/>
      <c r="I2" s="5"/>
      <c r="J2" s="6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  <c r="V2" s="7">
        <v>12</v>
      </c>
      <c r="W2" s="7">
        <v>13</v>
      </c>
      <c r="X2" s="7">
        <v>14</v>
      </c>
      <c r="Y2" s="7">
        <v>15</v>
      </c>
      <c r="Z2" s="7">
        <v>16</v>
      </c>
      <c r="AA2" s="7">
        <v>17</v>
      </c>
      <c r="AB2" s="7">
        <v>18</v>
      </c>
      <c r="AC2" s="7">
        <v>19</v>
      </c>
      <c r="AD2" s="7">
        <v>20</v>
      </c>
      <c r="AE2" s="7">
        <v>21</v>
      </c>
      <c r="AF2" s="7">
        <v>22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ht="15.75" thickBot="1">
      <c r="A3" s="5" t="s">
        <v>146</v>
      </c>
      <c r="B3" s="5" t="s">
        <v>149</v>
      </c>
      <c r="C3" s="5" t="s">
        <v>147</v>
      </c>
      <c r="D3" s="17" t="s">
        <v>148</v>
      </c>
      <c r="E3" s="14" t="str">
        <f t="shared" ref="E3:E38" si="0">B3&amp;" "&amp;C3&amp;" "&amp;D3</f>
        <v xml:space="preserve">Tulipa x </v>
      </c>
      <c r="F3" s="14" t="str">
        <f t="shared" ref="F3:F38" si="1">C3&amp;" "&amp;D3</f>
        <v xml:space="preserve">x </v>
      </c>
      <c r="G3" s="5" t="s">
        <v>29</v>
      </c>
      <c r="H3" s="15" t="s">
        <v>30</v>
      </c>
      <c r="I3" s="5" t="s">
        <v>39</v>
      </c>
      <c r="J3" s="16" t="s">
        <v>31</v>
      </c>
      <c r="K3" s="14" t="str">
        <f t="shared" ref="K3:K38" si="2">I3&amp;" "&amp;G3&amp;" "&amp;J3</f>
        <v>Tulip Bulb General</v>
      </c>
      <c r="L3" s="25">
        <v>2</v>
      </c>
      <c r="M3" s="5" t="s">
        <v>32</v>
      </c>
      <c r="N3" s="5" t="s">
        <v>33</v>
      </c>
      <c r="O3" s="5" t="s">
        <v>34</v>
      </c>
      <c r="P3" s="6" t="s">
        <v>35</v>
      </c>
      <c r="Q3" s="8">
        <v>30</v>
      </c>
      <c r="R3" s="5" t="s">
        <v>36</v>
      </c>
      <c r="S3" s="17" t="s">
        <v>37</v>
      </c>
      <c r="T3" s="17" t="s">
        <v>38</v>
      </c>
      <c r="U3" s="5">
        <v>0</v>
      </c>
      <c r="V3" s="6">
        <v>0</v>
      </c>
      <c r="W3" s="5">
        <v>0.9</v>
      </c>
      <c r="X3" s="17">
        <v>0.04</v>
      </c>
      <c r="Y3" s="5">
        <v>55</v>
      </c>
      <c r="Z3" s="18">
        <v>0.1</v>
      </c>
      <c r="AA3" s="19">
        <v>0.6</v>
      </c>
      <c r="AB3" s="18">
        <v>0.9</v>
      </c>
      <c r="AC3" s="19">
        <v>1</v>
      </c>
      <c r="AD3" s="5">
        <v>1</v>
      </c>
      <c r="AE3" s="5">
        <v>0.5</v>
      </c>
      <c r="AF3" s="6">
        <v>1.2</v>
      </c>
      <c r="AG3" s="5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8"/>
      <c r="AX3" s="6"/>
    </row>
    <row r="4" spans="1:57" ht="15.75" thickBot="1">
      <c r="A4" s="5" t="s">
        <v>150</v>
      </c>
      <c r="B4" s="5" t="s">
        <v>151</v>
      </c>
      <c r="C4" s="5" t="s">
        <v>147</v>
      </c>
      <c r="D4" s="5" t="s">
        <v>148</v>
      </c>
      <c r="E4" s="14" t="str">
        <f t="shared" si="0"/>
        <v xml:space="preserve">Cannabis x </v>
      </c>
      <c r="F4" s="14" t="str">
        <f t="shared" si="1"/>
        <v xml:space="preserve">x </v>
      </c>
      <c r="G4" s="5" t="s">
        <v>40</v>
      </c>
      <c r="H4" s="14" t="s">
        <v>40</v>
      </c>
      <c r="I4" s="5" t="s">
        <v>41</v>
      </c>
      <c r="J4" s="16" t="s">
        <v>31</v>
      </c>
      <c r="K4" s="14" t="str">
        <f t="shared" si="2"/>
        <v>Hemp Fibre General</v>
      </c>
      <c r="L4" s="25">
        <v>3</v>
      </c>
      <c r="M4" s="5" t="s">
        <v>32</v>
      </c>
      <c r="N4" s="5" t="s">
        <v>42</v>
      </c>
      <c r="O4" s="5" t="s">
        <v>43</v>
      </c>
      <c r="P4" s="6" t="s">
        <v>35</v>
      </c>
      <c r="Q4" s="8">
        <v>6</v>
      </c>
      <c r="R4" s="5" t="s">
        <v>36</v>
      </c>
      <c r="S4" s="5" t="s">
        <v>44</v>
      </c>
      <c r="T4" s="17" t="s">
        <v>38</v>
      </c>
      <c r="U4" s="5">
        <v>0</v>
      </c>
      <c r="V4" s="6">
        <v>0</v>
      </c>
      <c r="W4" s="5">
        <v>0.6</v>
      </c>
      <c r="X4" s="5">
        <v>0.1</v>
      </c>
      <c r="Y4" s="5">
        <v>12</v>
      </c>
      <c r="Z4" s="18">
        <v>0.1</v>
      </c>
      <c r="AA4" s="19">
        <v>1.5</v>
      </c>
      <c r="AB4" s="18">
        <v>1</v>
      </c>
      <c r="AC4" s="19">
        <v>1</v>
      </c>
      <c r="AD4" s="5">
        <v>1</v>
      </c>
      <c r="AE4" s="5">
        <v>2.5</v>
      </c>
      <c r="AF4" s="6">
        <v>1.5</v>
      </c>
      <c r="AG4" s="5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8"/>
      <c r="AX4" s="6"/>
    </row>
    <row r="5" spans="1:57" ht="15.75" thickBot="1">
      <c r="A5" s="5" t="s">
        <v>152</v>
      </c>
      <c r="B5" s="5" t="s">
        <v>153</v>
      </c>
      <c r="C5" s="5" t="s">
        <v>154</v>
      </c>
      <c r="D5" s="5" t="s">
        <v>148</v>
      </c>
      <c r="E5" s="14" t="str">
        <f t="shared" si="0"/>
        <v xml:space="preserve">Avena sativa </v>
      </c>
      <c r="F5" s="14" t="str">
        <f t="shared" si="1"/>
        <v xml:space="preserve">sativa </v>
      </c>
      <c r="G5" s="5" t="s">
        <v>45</v>
      </c>
      <c r="H5" s="5" t="s">
        <v>46</v>
      </c>
      <c r="I5" s="5" t="s">
        <v>47</v>
      </c>
      <c r="J5" s="16" t="s">
        <v>31</v>
      </c>
      <c r="K5" s="14" t="str">
        <f t="shared" si="2"/>
        <v>Oat Fodder General</v>
      </c>
      <c r="L5" s="25">
        <v>4</v>
      </c>
      <c r="M5" s="5" t="s">
        <v>32</v>
      </c>
      <c r="N5" s="5" t="s">
        <v>48</v>
      </c>
      <c r="O5" s="5" t="s">
        <v>49</v>
      </c>
      <c r="P5" s="6" t="s">
        <v>50</v>
      </c>
      <c r="Q5" s="8">
        <v>10</v>
      </c>
      <c r="R5" s="5" t="s">
        <v>36</v>
      </c>
      <c r="S5" s="17" t="s">
        <v>51</v>
      </c>
      <c r="T5" s="17" t="s">
        <v>52</v>
      </c>
      <c r="U5" s="5">
        <v>0</v>
      </c>
      <c r="V5" s="6">
        <v>0</v>
      </c>
      <c r="W5" s="5">
        <v>0.95</v>
      </c>
      <c r="X5" s="5">
        <v>0</v>
      </c>
      <c r="Y5" s="6">
        <v>80</v>
      </c>
      <c r="Z5" s="18">
        <v>0.1</v>
      </c>
      <c r="AA5" s="19">
        <v>1.5</v>
      </c>
      <c r="AB5" s="18">
        <v>1</v>
      </c>
      <c r="AC5" s="19">
        <v>1</v>
      </c>
      <c r="AD5" s="5">
        <v>0.9</v>
      </c>
      <c r="AE5" s="5">
        <v>0.5</v>
      </c>
      <c r="AF5" s="6">
        <v>1.3</v>
      </c>
      <c r="AG5" s="5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8"/>
      <c r="AX5" s="6"/>
    </row>
    <row r="6" spans="1:57" ht="15.75" thickBot="1">
      <c r="A6" s="5" t="s">
        <v>155</v>
      </c>
      <c r="B6" s="5" t="s">
        <v>156</v>
      </c>
      <c r="C6" s="5" t="s">
        <v>157</v>
      </c>
      <c r="D6" s="5" t="s">
        <v>158</v>
      </c>
      <c r="E6" s="14" t="str">
        <f t="shared" si="0"/>
        <v>Beta vulgaris crassa</v>
      </c>
      <c r="F6" s="14" t="str">
        <f t="shared" si="1"/>
        <v>vulgaris crassa</v>
      </c>
      <c r="G6" s="5" t="s">
        <v>45</v>
      </c>
      <c r="H6" s="5" t="s">
        <v>29</v>
      </c>
      <c r="I6" s="5" t="s">
        <v>53</v>
      </c>
      <c r="J6" s="16" t="s">
        <v>31</v>
      </c>
      <c r="K6" s="14" t="str">
        <f t="shared" si="2"/>
        <v>Fodder beet Fodder General</v>
      </c>
      <c r="L6" s="25">
        <v>5</v>
      </c>
      <c r="M6" s="5" t="s">
        <v>32</v>
      </c>
      <c r="N6" s="5" t="s">
        <v>50</v>
      </c>
      <c r="O6" s="5" t="s">
        <v>49</v>
      </c>
      <c r="P6" s="6" t="s">
        <v>48</v>
      </c>
      <c r="Q6" s="8">
        <v>20</v>
      </c>
      <c r="R6" s="5" t="s">
        <v>36</v>
      </c>
      <c r="S6" s="17" t="s">
        <v>51</v>
      </c>
      <c r="T6" s="17" t="s">
        <v>52</v>
      </c>
      <c r="U6" s="5">
        <v>0</v>
      </c>
      <c r="V6" s="6">
        <v>0</v>
      </c>
      <c r="W6" s="5">
        <v>0.88949999999999996</v>
      </c>
      <c r="X6" s="5">
        <v>-0.11049999999999993</v>
      </c>
      <c r="Y6" s="6">
        <v>17</v>
      </c>
      <c r="Z6" s="18">
        <v>0.1</v>
      </c>
      <c r="AA6" s="19">
        <v>1.5</v>
      </c>
      <c r="AB6" s="18">
        <v>1</v>
      </c>
      <c r="AC6" s="19">
        <v>1</v>
      </c>
      <c r="AD6" s="5">
        <v>0.8</v>
      </c>
      <c r="AE6" s="5">
        <v>1.5</v>
      </c>
      <c r="AF6" s="6">
        <v>1</v>
      </c>
      <c r="AG6" s="5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8"/>
      <c r="AX6" s="6"/>
    </row>
    <row r="7" spans="1:57" ht="15.75" thickBot="1">
      <c r="A7" s="5" t="s">
        <v>159</v>
      </c>
      <c r="B7" s="5" t="s">
        <v>160</v>
      </c>
      <c r="C7" s="5" t="s">
        <v>161</v>
      </c>
      <c r="D7" s="5" t="s">
        <v>162</v>
      </c>
      <c r="E7" s="14" t="str">
        <f t="shared" si="0"/>
        <v>Brassica napus napobrassica</v>
      </c>
      <c r="F7" s="14" t="str">
        <f t="shared" si="1"/>
        <v>napus napobrassica</v>
      </c>
      <c r="G7" s="5" t="s">
        <v>45</v>
      </c>
      <c r="H7" s="5" t="s">
        <v>29</v>
      </c>
      <c r="I7" s="5" t="s">
        <v>54</v>
      </c>
      <c r="J7" s="16" t="s">
        <v>31</v>
      </c>
      <c r="K7" s="14" t="str">
        <f t="shared" si="2"/>
        <v>Swede Fodder General</v>
      </c>
      <c r="L7" s="25">
        <v>6</v>
      </c>
      <c r="M7" s="5" t="s">
        <v>32</v>
      </c>
      <c r="N7" s="5" t="s">
        <v>50</v>
      </c>
      <c r="O7" s="5" t="s">
        <v>55</v>
      </c>
      <c r="P7" s="6" t="s">
        <v>48</v>
      </c>
      <c r="Q7" s="8">
        <v>12</v>
      </c>
      <c r="R7" s="5" t="s">
        <v>36</v>
      </c>
      <c r="S7" s="17" t="s">
        <v>51</v>
      </c>
      <c r="T7" s="17" t="s">
        <v>52</v>
      </c>
      <c r="U7" s="5">
        <v>0</v>
      </c>
      <c r="V7" s="6">
        <v>0</v>
      </c>
      <c r="W7" s="5">
        <v>0.83399999999999996</v>
      </c>
      <c r="X7" s="5">
        <v>-0.15600000000000003</v>
      </c>
      <c r="Y7" s="6">
        <v>12</v>
      </c>
      <c r="Z7" s="18">
        <v>0.1</v>
      </c>
      <c r="AA7" s="19">
        <v>1.2</v>
      </c>
      <c r="AB7" s="18">
        <v>1</v>
      </c>
      <c r="AC7" s="19">
        <v>2</v>
      </c>
      <c r="AD7" s="5">
        <v>0.8</v>
      </c>
      <c r="AE7" s="5">
        <v>0.6</v>
      </c>
      <c r="AF7" s="6">
        <v>2.5</v>
      </c>
      <c r="AG7" s="5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8"/>
      <c r="AX7" s="6"/>
    </row>
    <row r="8" spans="1:57" ht="15.75" thickBot="1">
      <c r="A8" s="5" t="s">
        <v>159</v>
      </c>
      <c r="B8" s="5" t="s">
        <v>160</v>
      </c>
      <c r="C8" s="5" t="s">
        <v>161</v>
      </c>
      <c r="D8" s="5" t="s">
        <v>161</v>
      </c>
      <c r="E8" s="14" t="str">
        <f t="shared" si="0"/>
        <v>Brassica napus napus</v>
      </c>
      <c r="F8" s="14" t="str">
        <f t="shared" si="1"/>
        <v>napus napus</v>
      </c>
      <c r="G8" s="5" t="s">
        <v>45</v>
      </c>
      <c r="H8" s="5" t="s">
        <v>56</v>
      </c>
      <c r="I8" s="5" t="s">
        <v>57</v>
      </c>
      <c r="J8" s="16" t="s">
        <v>31</v>
      </c>
      <c r="K8" s="14" t="str">
        <f t="shared" si="2"/>
        <v>Rape Fodder General</v>
      </c>
      <c r="L8" s="25">
        <v>7</v>
      </c>
      <c r="M8" s="5" t="s">
        <v>32</v>
      </c>
      <c r="N8" s="5" t="s">
        <v>42</v>
      </c>
      <c r="O8" s="5" t="s">
        <v>49</v>
      </c>
      <c r="P8" s="6" t="s">
        <v>58</v>
      </c>
      <c r="Q8" s="8">
        <v>6</v>
      </c>
      <c r="R8" s="5" t="s">
        <v>36</v>
      </c>
      <c r="S8" s="17" t="s">
        <v>51</v>
      </c>
      <c r="T8" s="17" t="s">
        <v>52</v>
      </c>
      <c r="U8" s="5">
        <v>0</v>
      </c>
      <c r="V8" s="6">
        <v>0</v>
      </c>
      <c r="W8" s="5">
        <v>0.77800000000000002</v>
      </c>
      <c r="X8" s="5">
        <v>-0.122</v>
      </c>
      <c r="Y8" s="6">
        <v>10</v>
      </c>
      <c r="Z8" s="18">
        <v>0.1</v>
      </c>
      <c r="AA8" s="19">
        <v>1.2</v>
      </c>
      <c r="AB8" s="18">
        <v>1</v>
      </c>
      <c r="AC8" s="19">
        <v>2</v>
      </c>
      <c r="AD8" s="5">
        <v>0.8</v>
      </c>
      <c r="AE8" s="5">
        <v>1</v>
      </c>
      <c r="AF8" s="6">
        <v>3</v>
      </c>
      <c r="AG8" s="5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8"/>
      <c r="AX8" s="6"/>
    </row>
    <row r="9" spans="1:57" ht="15.75" thickBot="1">
      <c r="A9" s="5" t="s">
        <v>159</v>
      </c>
      <c r="B9" s="5" t="s">
        <v>160</v>
      </c>
      <c r="C9" s="5" t="s">
        <v>163</v>
      </c>
      <c r="D9" s="5" t="s">
        <v>164</v>
      </c>
      <c r="E9" s="14" t="str">
        <f t="shared" si="0"/>
        <v>Brassica oleracea acephala</v>
      </c>
      <c r="F9" s="14" t="str">
        <f t="shared" si="1"/>
        <v>oleracea acephala</v>
      </c>
      <c r="G9" s="5" t="s">
        <v>45</v>
      </c>
      <c r="H9" s="5" t="s">
        <v>56</v>
      </c>
      <c r="I9" s="5" t="s">
        <v>59</v>
      </c>
      <c r="J9" s="16" t="s">
        <v>31</v>
      </c>
      <c r="K9" s="14" t="str">
        <f t="shared" si="2"/>
        <v>Kale Fodder General</v>
      </c>
      <c r="L9" s="25">
        <v>8</v>
      </c>
      <c r="M9" s="5" t="s">
        <v>32</v>
      </c>
      <c r="N9" s="5" t="s">
        <v>42</v>
      </c>
      <c r="O9" s="5" t="s">
        <v>55</v>
      </c>
      <c r="P9" s="6" t="s">
        <v>48</v>
      </c>
      <c r="Q9" s="8">
        <v>12</v>
      </c>
      <c r="R9" s="5" t="s">
        <v>36</v>
      </c>
      <c r="S9" s="17" t="s">
        <v>51</v>
      </c>
      <c r="T9" s="17" t="s">
        <v>52</v>
      </c>
      <c r="U9" s="5">
        <v>0</v>
      </c>
      <c r="V9" s="6">
        <v>0</v>
      </c>
      <c r="W9" s="5">
        <v>0.57999999999999985</v>
      </c>
      <c r="X9" s="5">
        <v>-0.32</v>
      </c>
      <c r="Y9" s="6">
        <v>13</v>
      </c>
      <c r="Z9" s="18">
        <v>0.1</v>
      </c>
      <c r="AA9" s="19">
        <v>1.2</v>
      </c>
      <c r="AB9" s="18">
        <v>1</v>
      </c>
      <c r="AC9" s="19">
        <v>2</v>
      </c>
      <c r="AD9" s="5">
        <v>0.8</v>
      </c>
      <c r="AE9" s="5">
        <v>1</v>
      </c>
      <c r="AF9" s="6">
        <v>3</v>
      </c>
      <c r="AG9" s="5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8"/>
      <c r="AX9" s="6"/>
    </row>
    <row r="10" spans="1:57" ht="15.75" thickBot="1">
      <c r="A10" s="5" t="s">
        <v>159</v>
      </c>
      <c r="B10" s="5" t="s">
        <v>160</v>
      </c>
      <c r="C10" s="5" t="s">
        <v>165</v>
      </c>
      <c r="D10" s="5" t="s">
        <v>165</v>
      </c>
      <c r="E10" s="14" t="str">
        <f t="shared" si="0"/>
        <v>Brassica rapa rapa</v>
      </c>
      <c r="F10" s="14" t="str">
        <f t="shared" si="1"/>
        <v>rapa rapa</v>
      </c>
      <c r="G10" s="5" t="s">
        <v>45</v>
      </c>
      <c r="H10" s="5" t="s">
        <v>29</v>
      </c>
      <c r="I10" s="5" t="s">
        <v>60</v>
      </c>
      <c r="J10" s="16" t="s">
        <v>29</v>
      </c>
      <c r="K10" s="14" t="str">
        <f t="shared" si="2"/>
        <v>Turnip Fodder Bulb</v>
      </c>
      <c r="L10" s="25">
        <v>9</v>
      </c>
      <c r="M10" s="5" t="s">
        <v>32</v>
      </c>
      <c r="N10" s="5" t="s">
        <v>61</v>
      </c>
      <c r="O10" s="5" t="s">
        <v>49</v>
      </c>
      <c r="P10" s="6" t="s">
        <v>48</v>
      </c>
      <c r="Q10" s="8">
        <v>8</v>
      </c>
      <c r="R10" s="5" t="s">
        <v>36</v>
      </c>
      <c r="S10" s="17" t="s">
        <v>51</v>
      </c>
      <c r="T10" s="17" t="s">
        <v>52</v>
      </c>
      <c r="U10" s="5">
        <v>0</v>
      </c>
      <c r="V10" s="6">
        <v>0</v>
      </c>
      <c r="W10" s="5">
        <v>0.872</v>
      </c>
      <c r="X10" s="5">
        <v>-0.128</v>
      </c>
      <c r="Y10" s="6">
        <v>10</v>
      </c>
      <c r="Z10" s="18">
        <v>0.1</v>
      </c>
      <c r="AA10" s="19">
        <v>1.2</v>
      </c>
      <c r="AB10" s="18">
        <v>1</v>
      </c>
      <c r="AC10" s="19">
        <v>2</v>
      </c>
      <c r="AD10" s="5">
        <v>0.8</v>
      </c>
      <c r="AE10" s="5">
        <v>0.6</v>
      </c>
      <c r="AF10" s="6">
        <v>2.5</v>
      </c>
      <c r="AG10" s="5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8"/>
      <c r="AX10" s="6"/>
    </row>
    <row r="11" spans="1:57" ht="15.75" thickBot="1">
      <c r="A11" s="5" t="s">
        <v>159</v>
      </c>
      <c r="B11" s="5" t="s">
        <v>160</v>
      </c>
      <c r="C11" s="5" t="s">
        <v>166</v>
      </c>
      <c r="D11" s="5" t="s">
        <v>148</v>
      </c>
      <c r="E11" s="14" t="str">
        <f t="shared" si="0"/>
        <v xml:space="preserve">Brassica rapa x napus </v>
      </c>
      <c r="F11" s="14" t="str">
        <f t="shared" si="1"/>
        <v xml:space="preserve">rapa x napus </v>
      </c>
      <c r="G11" s="5" t="s">
        <v>45</v>
      </c>
      <c r="H11" s="5" t="s">
        <v>56</v>
      </c>
      <c r="I11" s="5" t="s">
        <v>60</v>
      </c>
      <c r="J11" s="16" t="s">
        <v>62</v>
      </c>
      <c r="K11" s="14" t="str">
        <f t="shared" si="2"/>
        <v>Turnip Fodder Leafy</v>
      </c>
      <c r="L11" s="25">
        <v>10</v>
      </c>
      <c r="M11" s="5" t="s">
        <v>32</v>
      </c>
      <c r="N11" s="5" t="s">
        <v>42</v>
      </c>
      <c r="O11" s="5" t="s">
        <v>63</v>
      </c>
      <c r="P11" s="6" t="s">
        <v>64</v>
      </c>
      <c r="Q11" s="8">
        <v>6</v>
      </c>
      <c r="R11" s="5" t="s">
        <v>36</v>
      </c>
      <c r="S11" s="17" t="s">
        <v>51</v>
      </c>
      <c r="T11" s="17" t="s">
        <v>52</v>
      </c>
      <c r="U11" s="5">
        <v>0</v>
      </c>
      <c r="V11" s="6">
        <v>0</v>
      </c>
      <c r="W11" s="5">
        <v>0.49</v>
      </c>
      <c r="X11" s="5">
        <v>-0.21</v>
      </c>
      <c r="Y11" s="6">
        <v>17</v>
      </c>
      <c r="Z11" s="18">
        <v>0.1</v>
      </c>
      <c r="AA11" s="19">
        <v>1.2</v>
      </c>
      <c r="AB11" s="18">
        <v>1</v>
      </c>
      <c r="AC11" s="19">
        <v>2</v>
      </c>
      <c r="AD11" s="5">
        <v>0.8</v>
      </c>
      <c r="AE11" s="5">
        <v>1.5</v>
      </c>
      <c r="AF11" s="6">
        <v>3.5</v>
      </c>
      <c r="AG11" s="5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8"/>
      <c r="AX11" s="6"/>
    </row>
    <row r="12" spans="1:57" ht="15.75" thickBot="1">
      <c r="A12" s="5" t="s">
        <v>152</v>
      </c>
      <c r="B12" s="5" t="s">
        <v>167</v>
      </c>
      <c r="C12" s="5" t="s">
        <v>168</v>
      </c>
      <c r="D12" s="5" t="s">
        <v>148</v>
      </c>
      <c r="E12" s="14" t="str">
        <f t="shared" si="0"/>
        <v xml:space="preserve">Hordeum vulgure </v>
      </c>
      <c r="F12" s="14" t="str">
        <f t="shared" si="1"/>
        <v xml:space="preserve">vulgure </v>
      </c>
      <c r="G12" s="5" t="s">
        <v>45</v>
      </c>
      <c r="H12" s="5" t="s">
        <v>46</v>
      </c>
      <c r="I12" s="5" t="s">
        <v>65</v>
      </c>
      <c r="J12" s="16" t="s">
        <v>31</v>
      </c>
      <c r="K12" s="14" t="str">
        <f t="shared" si="2"/>
        <v>Barley Fodder General</v>
      </c>
      <c r="L12" s="25">
        <v>11</v>
      </c>
      <c r="M12" s="5" t="s">
        <v>32</v>
      </c>
      <c r="N12" s="5" t="s">
        <v>48</v>
      </c>
      <c r="O12" s="5" t="s">
        <v>49</v>
      </c>
      <c r="P12" s="6" t="s">
        <v>50</v>
      </c>
      <c r="Q12" s="8">
        <v>8</v>
      </c>
      <c r="R12" s="5" t="s">
        <v>36</v>
      </c>
      <c r="S12" s="17" t="s">
        <v>51</v>
      </c>
      <c r="T12" s="17" t="s">
        <v>52</v>
      </c>
      <c r="U12" s="5">
        <v>0</v>
      </c>
      <c r="V12" s="6">
        <v>0</v>
      </c>
      <c r="W12" s="5">
        <v>0.95</v>
      </c>
      <c r="X12" s="5">
        <v>0</v>
      </c>
      <c r="Y12" s="5">
        <v>80</v>
      </c>
      <c r="Z12" s="18">
        <v>0.1</v>
      </c>
      <c r="AA12" s="19">
        <v>1.2</v>
      </c>
      <c r="AB12" s="18">
        <v>1</v>
      </c>
      <c r="AC12" s="19">
        <v>1</v>
      </c>
      <c r="AD12" s="5">
        <v>0.9</v>
      </c>
      <c r="AE12" s="5">
        <v>0.5</v>
      </c>
      <c r="AF12" s="6">
        <v>1.3</v>
      </c>
      <c r="AG12" s="5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8"/>
      <c r="AX12" s="6"/>
    </row>
    <row r="13" spans="1:57" ht="15.75" thickBot="1">
      <c r="A13" s="5" t="s">
        <v>152</v>
      </c>
      <c r="B13" s="5" t="s">
        <v>169</v>
      </c>
      <c r="C13" s="5" t="s">
        <v>170</v>
      </c>
      <c r="D13" s="5" t="s">
        <v>148</v>
      </c>
      <c r="E13" s="14" t="str">
        <f t="shared" si="0"/>
        <v xml:space="preserve">Lolium multiflorum </v>
      </c>
      <c r="F13" s="14" t="str">
        <f t="shared" si="1"/>
        <v xml:space="preserve">multiflorum </v>
      </c>
      <c r="G13" s="5" t="s">
        <v>45</v>
      </c>
      <c r="H13" s="5" t="s">
        <v>66</v>
      </c>
      <c r="I13" s="5" t="s">
        <v>67</v>
      </c>
      <c r="J13" s="16" t="s">
        <v>31</v>
      </c>
      <c r="K13" s="14" t="str">
        <f t="shared" si="2"/>
        <v>Annual ryegrass Fodder General</v>
      </c>
      <c r="L13" s="25">
        <v>12</v>
      </c>
      <c r="M13" s="5" t="s">
        <v>32</v>
      </c>
      <c r="N13" s="5" t="s">
        <v>68</v>
      </c>
      <c r="O13" s="5" t="s">
        <v>49</v>
      </c>
      <c r="P13" s="6" t="s">
        <v>61</v>
      </c>
      <c r="Q13" s="8">
        <v>5</v>
      </c>
      <c r="R13" s="5" t="s">
        <v>36</v>
      </c>
      <c r="S13" s="17" t="s">
        <v>51</v>
      </c>
      <c r="T13" s="17" t="s">
        <v>52</v>
      </c>
      <c r="U13" s="5">
        <v>0</v>
      </c>
      <c r="V13" s="6">
        <v>0</v>
      </c>
      <c r="W13" s="5">
        <v>0.95</v>
      </c>
      <c r="X13" s="5">
        <v>0</v>
      </c>
      <c r="Y13" s="5">
        <v>80</v>
      </c>
      <c r="Z13" s="18">
        <v>0.1</v>
      </c>
      <c r="AA13" s="19">
        <v>0.9</v>
      </c>
      <c r="AB13" s="18">
        <v>1</v>
      </c>
      <c r="AC13" s="19">
        <v>1.5</v>
      </c>
      <c r="AD13" s="5">
        <v>0.9</v>
      </c>
      <c r="AE13" s="5">
        <v>1</v>
      </c>
      <c r="AF13" s="6">
        <v>2.5</v>
      </c>
      <c r="AG13" s="5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8"/>
      <c r="AX13" s="6"/>
    </row>
    <row r="14" spans="1:57" ht="15.75" thickBot="1">
      <c r="A14" s="5" t="s">
        <v>152</v>
      </c>
      <c r="B14" s="5" t="s">
        <v>171</v>
      </c>
      <c r="C14" s="5" t="s">
        <v>172</v>
      </c>
      <c r="D14" s="5" t="s">
        <v>148</v>
      </c>
      <c r="E14" s="14" t="str">
        <f t="shared" si="0"/>
        <v xml:space="preserve">Secale cereale </v>
      </c>
      <c r="F14" s="14" t="str">
        <f t="shared" si="1"/>
        <v xml:space="preserve">cereale </v>
      </c>
      <c r="G14" s="5" t="s">
        <v>45</v>
      </c>
      <c r="H14" s="5" t="s">
        <v>46</v>
      </c>
      <c r="I14" s="5" t="s">
        <v>69</v>
      </c>
      <c r="J14" s="16" t="s">
        <v>31</v>
      </c>
      <c r="K14" s="14" t="str">
        <f t="shared" si="2"/>
        <v>Rye corn Fodder General</v>
      </c>
      <c r="L14" s="25">
        <v>13</v>
      </c>
      <c r="M14" s="5" t="s">
        <v>32</v>
      </c>
      <c r="N14" s="5" t="s">
        <v>35</v>
      </c>
      <c r="O14" s="5" t="s">
        <v>49</v>
      </c>
      <c r="P14" s="6" t="s">
        <v>70</v>
      </c>
      <c r="Q14" s="8">
        <v>8</v>
      </c>
      <c r="R14" s="5" t="s">
        <v>36</v>
      </c>
      <c r="S14" s="17" t="s">
        <v>51</v>
      </c>
      <c r="T14" s="17" t="s">
        <v>52</v>
      </c>
      <c r="U14" s="5">
        <v>0</v>
      </c>
      <c r="V14" s="6">
        <v>0</v>
      </c>
      <c r="W14" s="5">
        <v>0.95</v>
      </c>
      <c r="X14" s="5">
        <v>0</v>
      </c>
      <c r="Y14" s="5">
        <v>80</v>
      </c>
      <c r="Z14" s="18">
        <v>0.1</v>
      </c>
      <c r="AA14" s="19">
        <v>1.5</v>
      </c>
      <c r="AB14" s="18">
        <v>1</v>
      </c>
      <c r="AC14" s="19">
        <v>1</v>
      </c>
      <c r="AD14" s="5">
        <v>0.9</v>
      </c>
      <c r="AE14" s="5">
        <v>0.5</v>
      </c>
      <c r="AF14" s="6">
        <v>1.3</v>
      </c>
      <c r="AG14" s="5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8"/>
      <c r="AX14" s="6"/>
    </row>
    <row r="15" spans="1:57" ht="15.75" thickBot="1">
      <c r="A15" s="5" t="s">
        <v>152</v>
      </c>
      <c r="B15" s="5" t="s">
        <v>173</v>
      </c>
      <c r="C15" s="5" t="s">
        <v>174</v>
      </c>
      <c r="D15" s="5" t="s">
        <v>148</v>
      </c>
      <c r="E15" s="14" t="str">
        <f t="shared" si="0"/>
        <v xml:space="preserve">Triticum astevium </v>
      </c>
      <c r="F15" s="14" t="str">
        <f t="shared" si="1"/>
        <v xml:space="preserve">astevium </v>
      </c>
      <c r="G15" s="5" t="s">
        <v>45</v>
      </c>
      <c r="H15" s="5" t="s">
        <v>46</v>
      </c>
      <c r="I15" s="5" t="s">
        <v>71</v>
      </c>
      <c r="J15" s="16" t="s">
        <v>31</v>
      </c>
      <c r="K15" s="14" t="str">
        <f t="shared" si="2"/>
        <v>Wheat Fodder General</v>
      </c>
      <c r="L15" s="25">
        <v>14</v>
      </c>
      <c r="M15" s="5" t="s">
        <v>32</v>
      </c>
      <c r="N15" s="5" t="s">
        <v>48</v>
      </c>
      <c r="O15" s="5" t="s">
        <v>49</v>
      </c>
      <c r="P15" s="6" t="s">
        <v>50</v>
      </c>
      <c r="Q15" s="8">
        <v>8</v>
      </c>
      <c r="R15" s="5" t="s">
        <v>36</v>
      </c>
      <c r="S15" s="17" t="s">
        <v>51</v>
      </c>
      <c r="T15" s="17" t="s">
        <v>52</v>
      </c>
      <c r="U15" s="5">
        <v>0</v>
      </c>
      <c r="V15" s="6">
        <v>0</v>
      </c>
      <c r="W15" s="5">
        <v>0.95</v>
      </c>
      <c r="X15" s="5">
        <v>0</v>
      </c>
      <c r="Y15" s="5">
        <v>80</v>
      </c>
      <c r="Z15" s="18">
        <v>0.1</v>
      </c>
      <c r="AA15" s="19">
        <v>1.5</v>
      </c>
      <c r="AB15" s="18">
        <v>1</v>
      </c>
      <c r="AC15" s="19">
        <v>1</v>
      </c>
      <c r="AD15" s="5">
        <v>0.9</v>
      </c>
      <c r="AE15" s="5">
        <v>0.5</v>
      </c>
      <c r="AF15" s="6">
        <v>1.3</v>
      </c>
      <c r="AG15" s="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8"/>
      <c r="AX15" s="6"/>
    </row>
    <row r="16" spans="1:57" ht="15.75" thickBot="1">
      <c r="A16" s="5" t="s">
        <v>152</v>
      </c>
      <c r="B16" s="5" t="s">
        <v>175</v>
      </c>
      <c r="C16" s="5"/>
      <c r="D16" s="5" t="s">
        <v>148</v>
      </c>
      <c r="E16" s="14" t="str">
        <f t="shared" si="0"/>
        <v xml:space="preserve">Triticum x Secale  </v>
      </c>
      <c r="F16" s="14" t="str">
        <f t="shared" si="1"/>
        <v xml:space="preserve"> </v>
      </c>
      <c r="G16" s="5" t="s">
        <v>45</v>
      </c>
      <c r="H16" s="5" t="s">
        <v>46</v>
      </c>
      <c r="I16" s="5" t="s">
        <v>72</v>
      </c>
      <c r="J16" s="16" t="s">
        <v>31</v>
      </c>
      <c r="K16" s="14" t="str">
        <f t="shared" si="2"/>
        <v>Triticale Fodder General</v>
      </c>
      <c r="L16" s="25">
        <v>15</v>
      </c>
      <c r="M16" s="5" t="s">
        <v>32</v>
      </c>
      <c r="N16" s="5" t="s">
        <v>48</v>
      </c>
      <c r="O16" s="5" t="s">
        <v>49</v>
      </c>
      <c r="P16" s="6" t="s">
        <v>50</v>
      </c>
      <c r="Q16" s="8">
        <v>12</v>
      </c>
      <c r="R16" s="5" t="s">
        <v>36</v>
      </c>
      <c r="S16" s="17" t="s">
        <v>51</v>
      </c>
      <c r="T16" s="17" t="s">
        <v>52</v>
      </c>
      <c r="U16" s="5">
        <v>0</v>
      </c>
      <c r="V16" s="6">
        <v>0</v>
      </c>
      <c r="W16" s="5">
        <v>0.95</v>
      </c>
      <c r="X16" s="5">
        <v>0</v>
      </c>
      <c r="Y16" s="5">
        <v>80</v>
      </c>
      <c r="Z16" s="18">
        <v>0.1</v>
      </c>
      <c r="AA16" s="19">
        <v>1.5</v>
      </c>
      <c r="AB16" s="18">
        <v>1</v>
      </c>
      <c r="AC16" s="19">
        <v>1</v>
      </c>
      <c r="AD16" s="5">
        <v>0.9</v>
      </c>
      <c r="AE16" s="5">
        <v>0.5</v>
      </c>
      <c r="AF16" s="6">
        <v>1.3</v>
      </c>
      <c r="AG16" s="5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8"/>
      <c r="AX16" s="6"/>
    </row>
    <row r="17" spans="1:50" ht="15.75" thickBot="1">
      <c r="A17" s="5" t="s">
        <v>152</v>
      </c>
      <c r="B17" s="5" t="s">
        <v>176</v>
      </c>
      <c r="C17" s="5" t="s">
        <v>177</v>
      </c>
      <c r="D17" s="5" t="s">
        <v>148</v>
      </c>
      <c r="E17" s="14" t="str">
        <f t="shared" si="0"/>
        <v xml:space="preserve">Zea mays </v>
      </c>
      <c r="F17" s="14" t="str">
        <f t="shared" si="1"/>
        <v xml:space="preserve">mays </v>
      </c>
      <c r="G17" s="5" t="s">
        <v>45</v>
      </c>
      <c r="H17" s="5" t="s">
        <v>46</v>
      </c>
      <c r="I17" s="5" t="s">
        <v>73</v>
      </c>
      <c r="J17" s="16" t="s">
        <v>31</v>
      </c>
      <c r="K17" s="14" t="str">
        <f t="shared" si="2"/>
        <v>Maize Fodder General</v>
      </c>
      <c r="L17" s="25">
        <v>16</v>
      </c>
      <c r="M17" s="5" t="s">
        <v>32</v>
      </c>
      <c r="N17" s="5" t="s">
        <v>50</v>
      </c>
      <c r="O17" s="5" t="s">
        <v>49</v>
      </c>
      <c r="P17" s="6" t="s">
        <v>35</v>
      </c>
      <c r="Q17" s="8">
        <v>17.5</v>
      </c>
      <c r="R17" s="5" t="s">
        <v>36</v>
      </c>
      <c r="S17" s="17" t="s">
        <v>51</v>
      </c>
      <c r="T17" s="17" t="s">
        <v>52</v>
      </c>
      <c r="U17" s="5">
        <v>0</v>
      </c>
      <c r="V17" s="6">
        <v>0</v>
      </c>
      <c r="W17" s="5">
        <v>0.95</v>
      </c>
      <c r="X17" s="5">
        <v>0</v>
      </c>
      <c r="Y17" s="5">
        <v>33</v>
      </c>
      <c r="Z17" s="18">
        <v>0.1</v>
      </c>
      <c r="AA17" s="19">
        <v>1.5</v>
      </c>
      <c r="AB17" s="18">
        <v>0.85</v>
      </c>
      <c r="AC17" s="19">
        <v>1</v>
      </c>
      <c r="AD17" s="5">
        <v>0.9</v>
      </c>
      <c r="AE17" s="5">
        <v>0.7</v>
      </c>
      <c r="AF17" s="6">
        <v>1.4</v>
      </c>
      <c r="AG17" s="5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8"/>
      <c r="AX17" s="6"/>
    </row>
    <row r="18" spans="1:50" ht="15.75" thickBot="1">
      <c r="A18" s="5" t="s">
        <v>152</v>
      </c>
      <c r="B18" s="5" t="s">
        <v>153</v>
      </c>
      <c r="C18" s="5" t="s">
        <v>154</v>
      </c>
      <c r="D18" s="5" t="s">
        <v>148</v>
      </c>
      <c r="E18" s="14" t="str">
        <f t="shared" si="0"/>
        <v xml:space="preserve">Avena sativa </v>
      </c>
      <c r="F18" s="14" t="str">
        <f t="shared" si="1"/>
        <v xml:space="preserve">sativa </v>
      </c>
      <c r="G18" s="5" t="s">
        <v>74</v>
      </c>
      <c r="H18" s="5" t="s">
        <v>46</v>
      </c>
      <c r="I18" s="5" t="s">
        <v>47</v>
      </c>
      <c r="J18" s="16" t="s">
        <v>31</v>
      </c>
      <c r="K18" s="14" t="str">
        <f t="shared" si="2"/>
        <v>Oat Grain General</v>
      </c>
      <c r="L18" s="25">
        <v>17</v>
      </c>
      <c r="M18" s="5" t="s">
        <v>32</v>
      </c>
      <c r="N18" s="5" t="s">
        <v>33</v>
      </c>
      <c r="O18" s="5" t="s">
        <v>34</v>
      </c>
      <c r="P18" s="6" t="s">
        <v>35</v>
      </c>
      <c r="Q18" s="8">
        <v>6</v>
      </c>
      <c r="R18" s="5" t="s">
        <v>36</v>
      </c>
      <c r="S18" s="17" t="s">
        <v>75</v>
      </c>
      <c r="T18" s="17" t="s">
        <v>38</v>
      </c>
      <c r="U18" s="5">
        <v>0</v>
      </c>
      <c r="V18" s="6">
        <v>0</v>
      </c>
      <c r="W18" s="5">
        <v>0.4</v>
      </c>
      <c r="X18" s="5">
        <v>0.1</v>
      </c>
      <c r="Y18" s="5">
        <v>13</v>
      </c>
      <c r="Z18" s="18">
        <v>0.1</v>
      </c>
      <c r="AA18" s="19">
        <v>1.5</v>
      </c>
      <c r="AB18" s="18">
        <v>1</v>
      </c>
      <c r="AC18" s="19">
        <v>1</v>
      </c>
      <c r="AD18" s="5">
        <v>0.9</v>
      </c>
      <c r="AE18" s="5">
        <v>0.5</v>
      </c>
      <c r="AF18" s="6">
        <v>1.3</v>
      </c>
      <c r="AG18" s="5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8"/>
      <c r="AX18" s="6"/>
    </row>
    <row r="19" spans="1:50" ht="15.75" thickBot="1">
      <c r="A19" s="5" t="s">
        <v>159</v>
      </c>
      <c r="B19" s="5" t="s">
        <v>160</v>
      </c>
      <c r="C19" s="5" t="s">
        <v>161</v>
      </c>
      <c r="D19" s="5" t="s">
        <v>161</v>
      </c>
      <c r="E19" s="14" t="str">
        <f t="shared" si="0"/>
        <v>Brassica napus napus</v>
      </c>
      <c r="F19" s="14" t="str">
        <f t="shared" si="1"/>
        <v>napus napus</v>
      </c>
      <c r="G19" s="5" t="s">
        <v>74</v>
      </c>
      <c r="H19" s="5" t="s">
        <v>76</v>
      </c>
      <c r="I19" s="5" t="s">
        <v>77</v>
      </c>
      <c r="J19" s="16" t="s">
        <v>31</v>
      </c>
      <c r="K19" s="14" t="str">
        <f t="shared" si="2"/>
        <v>Canola Grain General</v>
      </c>
      <c r="L19" s="25">
        <v>18</v>
      </c>
      <c r="M19" s="5" t="s">
        <v>32</v>
      </c>
      <c r="N19" s="5" t="s">
        <v>68</v>
      </c>
      <c r="O19" s="5" t="s">
        <v>55</v>
      </c>
      <c r="P19" s="6" t="s">
        <v>58</v>
      </c>
      <c r="Q19" s="8">
        <v>4</v>
      </c>
      <c r="R19" s="5" t="s">
        <v>36</v>
      </c>
      <c r="S19" s="17" t="s">
        <v>75</v>
      </c>
      <c r="T19" s="17" t="s">
        <v>38</v>
      </c>
      <c r="U19" s="5">
        <v>0</v>
      </c>
      <c r="V19" s="6">
        <v>0</v>
      </c>
      <c r="W19" s="5">
        <v>0.27</v>
      </c>
      <c r="X19" s="5">
        <v>1.2999999999999999E-2</v>
      </c>
      <c r="Y19" s="5">
        <v>8.9999999999999964</v>
      </c>
      <c r="Z19" s="18">
        <v>0.1</v>
      </c>
      <c r="AA19" s="19">
        <v>1.2</v>
      </c>
      <c r="AB19" s="18">
        <v>1</v>
      </c>
      <c r="AC19" s="19">
        <v>2</v>
      </c>
      <c r="AD19" s="5">
        <v>0.8</v>
      </c>
      <c r="AE19" s="5">
        <v>1.1499999999999999</v>
      </c>
      <c r="AF19" s="6">
        <v>3.22</v>
      </c>
      <c r="AG19" s="5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8"/>
      <c r="AX19" s="6"/>
    </row>
    <row r="20" spans="1:50" ht="15.75" thickBot="1">
      <c r="A20" s="5" t="s">
        <v>150</v>
      </c>
      <c r="B20" s="5" t="s">
        <v>151</v>
      </c>
      <c r="C20" s="5" t="s">
        <v>147</v>
      </c>
      <c r="D20" s="5" t="s">
        <v>148</v>
      </c>
      <c r="E20" s="14" t="str">
        <f t="shared" si="0"/>
        <v xml:space="preserve">Cannabis x </v>
      </c>
      <c r="F20" s="14" t="str">
        <f t="shared" si="1"/>
        <v xml:space="preserve">x </v>
      </c>
      <c r="G20" s="5" t="s">
        <v>74</v>
      </c>
      <c r="H20" s="5" t="s">
        <v>76</v>
      </c>
      <c r="I20" s="5" t="s">
        <v>41</v>
      </c>
      <c r="J20" s="16" t="s">
        <v>31</v>
      </c>
      <c r="K20" s="14" t="str">
        <f t="shared" si="2"/>
        <v>Hemp Grain General</v>
      </c>
      <c r="L20" s="25">
        <v>19</v>
      </c>
      <c r="M20" s="5" t="s">
        <v>32</v>
      </c>
      <c r="N20" s="5" t="s">
        <v>50</v>
      </c>
      <c r="O20" s="5" t="s">
        <v>34</v>
      </c>
      <c r="P20" s="6" t="s">
        <v>64</v>
      </c>
      <c r="Q20" s="8">
        <v>1.1499999999999999</v>
      </c>
      <c r="R20" s="5" t="s">
        <v>36</v>
      </c>
      <c r="S20" s="17" t="s">
        <v>75</v>
      </c>
      <c r="T20" s="17" t="s">
        <v>38</v>
      </c>
      <c r="U20" s="5">
        <v>0</v>
      </c>
      <c r="V20" s="6">
        <v>0</v>
      </c>
      <c r="W20" s="5">
        <v>0.1</v>
      </c>
      <c r="X20" s="5">
        <v>0.05</v>
      </c>
      <c r="Y20" s="5">
        <v>8.9999999999999964</v>
      </c>
      <c r="Z20" s="18">
        <v>0.1</v>
      </c>
      <c r="AA20" s="19">
        <v>1.5</v>
      </c>
      <c r="AB20" s="18">
        <v>1</v>
      </c>
      <c r="AC20" s="19">
        <v>1</v>
      </c>
      <c r="AD20" s="5">
        <v>1</v>
      </c>
      <c r="AE20" s="5">
        <v>1</v>
      </c>
      <c r="AF20" s="6">
        <v>4</v>
      </c>
      <c r="AG20" s="5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8"/>
      <c r="AX20" s="6"/>
    </row>
    <row r="21" spans="1:50" ht="15.75" thickBot="1">
      <c r="A21" s="5" t="s">
        <v>178</v>
      </c>
      <c r="B21" s="5" t="s">
        <v>179</v>
      </c>
      <c r="C21" s="5" t="s">
        <v>180</v>
      </c>
      <c r="D21" s="5" t="s">
        <v>148</v>
      </c>
      <c r="E21" s="14" t="str">
        <f t="shared" si="0"/>
        <v xml:space="preserve">Cicer arietinum </v>
      </c>
      <c r="F21" s="14" t="str">
        <f t="shared" si="1"/>
        <v xml:space="preserve">arietinum </v>
      </c>
      <c r="G21" s="5" t="s">
        <v>74</v>
      </c>
      <c r="H21" s="5" t="s">
        <v>78</v>
      </c>
      <c r="I21" s="5" t="s">
        <v>79</v>
      </c>
      <c r="J21" s="16" t="s">
        <v>31</v>
      </c>
      <c r="K21" s="14" t="str">
        <f t="shared" si="2"/>
        <v>Chickpea Grain General</v>
      </c>
      <c r="L21" s="25">
        <v>21</v>
      </c>
      <c r="M21" s="5" t="s">
        <v>32</v>
      </c>
      <c r="N21" s="5" t="s">
        <v>42</v>
      </c>
      <c r="O21" s="5" t="s">
        <v>55</v>
      </c>
      <c r="P21" s="6" t="s">
        <v>64</v>
      </c>
      <c r="Q21" s="8">
        <v>4</v>
      </c>
      <c r="R21" s="5" t="s">
        <v>36</v>
      </c>
      <c r="S21" s="17" t="s">
        <v>75</v>
      </c>
      <c r="T21" s="17" t="s">
        <v>38</v>
      </c>
      <c r="U21" s="5">
        <v>0</v>
      </c>
      <c r="V21" s="6">
        <v>0</v>
      </c>
      <c r="W21" s="5">
        <v>0.3</v>
      </c>
      <c r="X21" s="5">
        <v>0</v>
      </c>
      <c r="Y21" s="5">
        <v>15</v>
      </c>
      <c r="Z21" s="18">
        <v>0.1</v>
      </c>
      <c r="AA21" s="19">
        <v>1</v>
      </c>
      <c r="AB21" s="18">
        <v>1</v>
      </c>
      <c r="AC21" s="19">
        <v>1</v>
      </c>
      <c r="AD21" s="5">
        <v>1.5</v>
      </c>
      <c r="AE21" s="5">
        <v>1.6</v>
      </c>
      <c r="AF21" s="6">
        <v>4.7</v>
      </c>
      <c r="AG21" s="5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8"/>
      <c r="AX21" s="6"/>
    </row>
    <row r="22" spans="1:50" ht="15.75" thickBot="1">
      <c r="A22" s="5" t="s">
        <v>181</v>
      </c>
      <c r="B22" s="5" t="s">
        <v>182</v>
      </c>
      <c r="C22" s="5" t="s">
        <v>183</v>
      </c>
      <c r="D22" s="5" t="s">
        <v>148</v>
      </c>
      <c r="E22" s="14" t="str">
        <f t="shared" si="0"/>
        <v xml:space="preserve">Helianthus annus </v>
      </c>
      <c r="F22" s="14" t="str">
        <f t="shared" si="1"/>
        <v xml:space="preserve">annus </v>
      </c>
      <c r="G22" s="5" t="s">
        <v>74</v>
      </c>
      <c r="H22" s="5" t="s">
        <v>46</v>
      </c>
      <c r="I22" s="5" t="s">
        <v>80</v>
      </c>
      <c r="J22" s="16" t="s">
        <v>31</v>
      </c>
      <c r="K22" s="14" t="str">
        <f t="shared" si="2"/>
        <v>Sunflower Grain General</v>
      </c>
      <c r="L22" s="25">
        <v>22</v>
      </c>
      <c r="M22" s="5" t="s">
        <v>32</v>
      </c>
      <c r="N22" s="5" t="s">
        <v>42</v>
      </c>
      <c r="O22" s="5" t="s">
        <v>34</v>
      </c>
      <c r="P22" s="6" t="s">
        <v>64</v>
      </c>
      <c r="Q22" s="8">
        <v>3</v>
      </c>
      <c r="R22" s="5" t="s">
        <v>36</v>
      </c>
      <c r="S22" s="17" t="s">
        <v>75</v>
      </c>
      <c r="T22" s="17" t="s">
        <v>38</v>
      </c>
      <c r="U22" s="5">
        <v>0</v>
      </c>
      <c r="V22" s="6">
        <v>0</v>
      </c>
      <c r="W22" s="5">
        <v>0.3</v>
      </c>
      <c r="X22" s="5">
        <v>0.1</v>
      </c>
      <c r="Y22" s="5">
        <v>7.9999999999999964</v>
      </c>
      <c r="Z22" s="18">
        <v>0.1</v>
      </c>
      <c r="AA22" s="19">
        <v>1.5</v>
      </c>
      <c r="AB22" s="18">
        <v>1</v>
      </c>
      <c r="AC22" s="19">
        <v>1</v>
      </c>
      <c r="AD22" s="5">
        <v>0.9</v>
      </c>
      <c r="AE22" s="5">
        <v>1.3</v>
      </c>
      <c r="AF22" s="6">
        <v>2.4</v>
      </c>
      <c r="AG22" s="5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8"/>
      <c r="AX22" s="6"/>
    </row>
    <row r="23" spans="1:50" ht="15.75" thickBot="1">
      <c r="A23" s="5" t="s">
        <v>152</v>
      </c>
      <c r="B23" s="5" t="s">
        <v>167</v>
      </c>
      <c r="C23" s="5" t="s">
        <v>168</v>
      </c>
      <c r="D23" s="5" t="s">
        <v>148</v>
      </c>
      <c r="E23" s="14" t="str">
        <f t="shared" si="0"/>
        <v xml:space="preserve">Hordeum vulgure </v>
      </c>
      <c r="F23" s="14" t="str">
        <f t="shared" si="1"/>
        <v xml:space="preserve">vulgure </v>
      </c>
      <c r="G23" s="5" t="s">
        <v>74</v>
      </c>
      <c r="H23" s="5" t="s">
        <v>46</v>
      </c>
      <c r="I23" s="5" t="s">
        <v>65</v>
      </c>
      <c r="J23" s="16" t="s">
        <v>31</v>
      </c>
      <c r="K23" s="14" t="str">
        <f t="shared" si="2"/>
        <v>Barley Grain General</v>
      </c>
      <c r="L23" s="25">
        <v>23</v>
      </c>
      <c r="M23" s="5" t="s">
        <v>32</v>
      </c>
      <c r="N23" s="5" t="s">
        <v>70</v>
      </c>
      <c r="O23" s="5" t="s">
        <v>34</v>
      </c>
      <c r="P23" s="6" t="s">
        <v>35</v>
      </c>
      <c r="Q23" s="8">
        <v>8</v>
      </c>
      <c r="R23" s="5" t="s">
        <v>36</v>
      </c>
      <c r="S23" s="17" t="s">
        <v>75</v>
      </c>
      <c r="T23" s="17" t="s">
        <v>38</v>
      </c>
      <c r="U23" s="5">
        <v>0</v>
      </c>
      <c r="V23" s="6">
        <v>0</v>
      </c>
      <c r="W23" s="5">
        <v>0.46299999999999997</v>
      </c>
      <c r="X23" s="5">
        <v>0.1</v>
      </c>
      <c r="Y23" s="5">
        <v>13</v>
      </c>
      <c r="Z23" s="18">
        <v>0.1</v>
      </c>
      <c r="AA23" s="19">
        <v>1.2</v>
      </c>
      <c r="AB23" s="18">
        <v>1</v>
      </c>
      <c r="AC23" s="19">
        <v>1</v>
      </c>
      <c r="AD23" s="5">
        <v>0.9</v>
      </c>
      <c r="AE23" s="5">
        <v>0.5</v>
      </c>
      <c r="AF23" s="6">
        <v>1.2</v>
      </c>
      <c r="AG23" s="5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8"/>
      <c r="AX23" s="6"/>
    </row>
    <row r="24" spans="1:50" ht="15.75" thickBot="1">
      <c r="A24" s="5" t="s">
        <v>178</v>
      </c>
      <c r="B24" s="5" t="s">
        <v>184</v>
      </c>
      <c r="C24" s="5" t="s">
        <v>185</v>
      </c>
      <c r="D24" s="5" t="s">
        <v>148</v>
      </c>
      <c r="E24" s="14" t="str">
        <f t="shared" si="0"/>
        <v xml:space="preserve">Lens culinaris </v>
      </c>
      <c r="F24" s="14" t="str">
        <f t="shared" si="1"/>
        <v xml:space="preserve">culinaris </v>
      </c>
      <c r="G24" s="5" t="s">
        <v>74</v>
      </c>
      <c r="H24" s="5" t="s">
        <v>78</v>
      </c>
      <c r="I24" s="5" t="s">
        <v>81</v>
      </c>
      <c r="J24" s="16" t="s">
        <v>31</v>
      </c>
      <c r="K24" s="14" t="str">
        <f t="shared" si="2"/>
        <v>Lentil Grain General</v>
      </c>
      <c r="L24" s="25">
        <v>24</v>
      </c>
      <c r="M24" s="5" t="s">
        <v>32</v>
      </c>
      <c r="N24" s="5" t="s">
        <v>42</v>
      </c>
      <c r="O24" s="5" t="s">
        <v>34</v>
      </c>
      <c r="P24" s="6" t="s">
        <v>64</v>
      </c>
      <c r="Q24" s="8">
        <v>3.5</v>
      </c>
      <c r="R24" s="5" t="s">
        <v>36</v>
      </c>
      <c r="S24" s="17" t="s">
        <v>75</v>
      </c>
      <c r="T24" s="17" t="s">
        <v>38</v>
      </c>
      <c r="U24" s="5">
        <v>0</v>
      </c>
      <c r="V24" s="6">
        <v>0</v>
      </c>
      <c r="W24" s="5">
        <v>0.5</v>
      </c>
      <c r="X24" s="5">
        <v>0</v>
      </c>
      <c r="Y24" s="5">
        <v>14.000000000000002</v>
      </c>
      <c r="Z24" s="18">
        <v>0.1</v>
      </c>
      <c r="AA24" s="19">
        <v>1</v>
      </c>
      <c r="AB24" s="18">
        <v>1</v>
      </c>
      <c r="AC24" s="19">
        <v>1</v>
      </c>
      <c r="AD24" s="5">
        <v>1.5</v>
      </c>
      <c r="AE24" s="5">
        <v>1.6</v>
      </c>
      <c r="AF24" s="6">
        <v>3.5</v>
      </c>
      <c r="AG24" s="5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8"/>
      <c r="AX24" s="6"/>
    </row>
    <row r="25" spans="1:50" ht="15.75" thickBot="1">
      <c r="A25" s="5" t="s">
        <v>186</v>
      </c>
      <c r="B25" s="5" t="s">
        <v>187</v>
      </c>
      <c r="C25" s="5" t="s">
        <v>188</v>
      </c>
      <c r="D25" s="5" t="s">
        <v>148</v>
      </c>
      <c r="E25" s="14" t="str">
        <f t="shared" si="0"/>
        <v xml:space="preserve">Linum usitatissimum </v>
      </c>
      <c r="F25" s="14" t="str">
        <f t="shared" si="1"/>
        <v xml:space="preserve">usitatissimum </v>
      </c>
      <c r="G25" s="5" t="s">
        <v>74</v>
      </c>
      <c r="H25" s="5" t="s">
        <v>76</v>
      </c>
      <c r="I25" s="5" t="s">
        <v>82</v>
      </c>
      <c r="J25" s="16" t="s">
        <v>31</v>
      </c>
      <c r="K25" s="14" t="str">
        <f t="shared" si="2"/>
        <v>Linseed Grain General</v>
      </c>
      <c r="L25" s="25">
        <v>25</v>
      </c>
      <c r="M25" s="5" t="s">
        <v>32</v>
      </c>
      <c r="N25" s="5" t="s">
        <v>70</v>
      </c>
      <c r="O25" s="5" t="s">
        <v>55</v>
      </c>
      <c r="P25" s="6" t="s">
        <v>64</v>
      </c>
      <c r="Q25" s="8">
        <v>2.5</v>
      </c>
      <c r="R25" s="5" t="s">
        <v>36</v>
      </c>
      <c r="S25" s="17" t="s">
        <v>75</v>
      </c>
      <c r="T25" s="17" t="s">
        <v>38</v>
      </c>
      <c r="U25" s="5">
        <v>0</v>
      </c>
      <c r="V25" s="6">
        <v>0</v>
      </c>
      <c r="W25" s="5">
        <v>0.20833333333333334</v>
      </c>
      <c r="X25" s="5">
        <v>0</v>
      </c>
      <c r="Y25" s="5">
        <v>8.9999999999999964</v>
      </c>
      <c r="Z25" s="18">
        <v>0.1</v>
      </c>
      <c r="AA25" s="19">
        <v>1</v>
      </c>
      <c r="AB25" s="18">
        <v>1</v>
      </c>
      <c r="AC25" s="19">
        <v>1</v>
      </c>
      <c r="AD25" s="5">
        <v>1</v>
      </c>
      <c r="AE25" s="5">
        <v>1</v>
      </c>
      <c r="AF25" s="6">
        <v>4.3</v>
      </c>
      <c r="AG25" s="5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8"/>
      <c r="AX25" s="6"/>
    </row>
    <row r="26" spans="1:50" ht="15.75" thickBot="1">
      <c r="A26" s="5" t="s">
        <v>178</v>
      </c>
      <c r="B26" s="5" t="s">
        <v>190</v>
      </c>
      <c r="C26" s="5" t="s">
        <v>157</v>
      </c>
      <c r="D26" s="5" t="s">
        <v>148</v>
      </c>
      <c r="E26" s="14" t="str">
        <f t="shared" si="0"/>
        <v xml:space="preserve">Phaseolus vulgaris </v>
      </c>
      <c r="F26" s="14" t="str">
        <f t="shared" si="1"/>
        <v xml:space="preserve">vulgaris </v>
      </c>
      <c r="G26" s="5" t="s">
        <v>74</v>
      </c>
      <c r="H26" s="5" t="s">
        <v>78</v>
      </c>
      <c r="I26" s="5" t="s">
        <v>84</v>
      </c>
      <c r="J26" s="16" t="s">
        <v>31</v>
      </c>
      <c r="K26" s="14" t="str">
        <f t="shared" si="2"/>
        <v>Bean Grain General</v>
      </c>
      <c r="L26" s="25">
        <v>27</v>
      </c>
      <c r="M26" s="5" t="s">
        <v>32</v>
      </c>
      <c r="N26" s="5" t="s">
        <v>42</v>
      </c>
      <c r="O26" s="5" t="s">
        <v>34</v>
      </c>
      <c r="P26" s="6" t="s">
        <v>64</v>
      </c>
      <c r="Q26" s="8">
        <v>3.5</v>
      </c>
      <c r="R26" s="5" t="s">
        <v>36</v>
      </c>
      <c r="S26" s="17" t="s">
        <v>75</v>
      </c>
      <c r="T26" s="17" t="s">
        <v>38</v>
      </c>
      <c r="U26" s="5">
        <v>0</v>
      </c>
      <c r="V26" s="6">
        <v>0</v>
      </c>
      <c r="W26" s="5">
        <v>0.5</v>
      </c>
      <c r="X26" s="5">
        <v>0</v>
      </c>
      <c r="Y26" s="5">
        <v>14.000000000000002</v>
      </c>
      <c r="Z26" s="18">
        <v>0.1</v>
      </c>
      <c r="AA26" s="19">
        <v>1</v>
      </c>
      <c r="AB26" s="18">
        <v>1</v>
      </c>
      <c r="AC26" s="19">
        <v>1</v>
      </c>
      <c r="AD26" s="5">
        <v>1.5</v>
      </c>
      <c r="AE26" s="5">
        <v>1.6</v>
      </c>
      <c r="AF26" s="6">
        <v>3.5</v>
      </c>
      <c r="AG26" s="5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8"/>
      <c r="AX26" s="6"/>
    </row>
    <row r="27" spans="1:50" ht="15.75" thickBot="1">
      <c r="A27" s="5" t="s">
        <v>178</v>
      </c>
      <c r="B27" s="5" t="s">
        <v>191</v>
      </c>
      <c r="C27" s="5" t="s">
        <v>192</v>
      </c>
      <c r="D27" s="5" t="s">
        <v>148</v>
      </c>
      <c r="E27" s="14" t="str">
        <f t="shared" si="0"/>
        <v xml:space="preserve">Pisum sativum </v>
      </c>
      <c r="F27" s="14" t="str">
        <f t="shared" si="1"/>
        <v xml:space="preserve">sativum </v>
      </c>
      <c r="G27" s="5" t="s">
        <v>74</v>
      </c>
      <c r="H27" s="5" t="s">
        <v>78</v>
      </c>
      <c r="I27" s="5" t="s">
        <v>85</v>
      </c>
      <c r="J27" s="16" t="s">
        <v>31</v>
      </c>
      <c r="K27" s="14" t="str">
        <f t="shared" si="2"/>
        <v>Pea Grain General</v>
      </c>
      <c r="L27" s="25">
        <v>28</v>
      </c>
      <c r="M27" s="5" t="s">
        <v>32</v>
      </c>
      <c r="N27" s="5" t="s">
        <v>42</v>
      </c>
      <c r="O27" s="5" t="s">
        <v>34</v>
      </c>
      <c r="P27" s="6" t="s">
        <v>64</v>
      </c>
      <c r="Q27" s="8">
        <v>3.5</v>
      </c>
      <c r="R27" s="5" t="s">
        <v>36</v>
      </c>
      <c r="S27" s="17" t="s">
        <v>75</v>
      </c>
      <c r="T27" s="17" t="s">
        <v>38</v>
      </c>
      <c r="U27" s="5">
        <v>0</v>
      </c>
      <c r="V27" s="6">
        <v>0</v>
      </c>
      <c r="W27" s="5">
        <v>0.3</v>
      </c>
      <c r="X27" s="5">
        <v>0</v>
      </c>
      <c r="Y27" s="5">
        <v>14.000000000000002</v>
      </c>
      <c r="Z27" s="18">
        <v>0.1</v>
      </c>
      <c r="AA27" s="19">
        <v>0.7</v>
      </c>
      <c r="AB27" s="18">
        <v>1</v>
      </c>
      <c r="AC27" s="19">
        <v>1</v>
      </c>
      <c r="AD27" s="5">
        <v>1.5</v>
      </c>
      <c r="AE27" s="5">
        <v>1.6</v>
      </c>
      <c r="AF27" s="6">
        <v>4.7</v>
      </c>
      <c r="AG27" s="5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8"/>
      <c r="AX27" s="6"/>
    </row>
    <row r="28" spans="1:50" ht="15.75" thickBot="1">
      <c r="A28" s="5" t="s">
        <v>152</v>
      </c>
      <c r="B28" s="5" t="s">
        <v>173</v>
      </c>
      <c r="C28" s="5" t="s">
        <v>174</v>
      </c>
      <c r="D28" s="5" t="s">
        <v>148</v>
      </c>
      <c r="E28" s="14" t="str">
        <f t="shared" si="0"/>
        <v xml:space="preserve">Triticum astevium </v>
      </c>
      <c r="F28" s="14" t="str">
        <f t="shared" si="1"/>
        <v xml:space="preserve">astevium </v>
      </c>
      <c r="G28" s="5" t="s">
        <v>74</v>
      </c>
      <c r="H28" s="5" t="s">
        <v>46</v>
      </c>
      <c r="I28" s="5" t="s">
        <v>71</v>
      </c>
      <c r="J28" s="16" t="s">
        <v>86</v>
      </c>
      <c r="K28" s="14" t="str">
        <f t="shared" si="2"/>
        <v>Wheat Grain Breed</v>
      </c>
      <c r="L28" s="25">
        <v>30</v>
      </c>
      <c r="M28" s="5" t="s">
        <v>32</v>
      </c>
      <c r="N28" s="5" t="s">
        <v>68</v>
      </c>
      <c r="O28" s="5" t="s">
        <v>34</v>
      </c>
      <c r="P28" s="6" t="s">
        <v>35</v>
      </c>
      <c r="Q28" s="8">
        <v>10</v>
      </c>
      <c r="R28" s="5" t="s">
        <v>36</v>
      </c>
      <c r="S28" s="17" t="s">
        <v>75</v>
      </c>
      <c r="T28" s="17" t="s">
        <v>38</v>
      </c>
      <c r="U28" s="5">
        <v>0</v>
      </c>
      <c r="V28" s="6">
        <v>0</v>
      </c>
      <c r="W28" s="5">
        <v>0.41170000000000001</v>
      </c>
      <c r="X28" s="5">
        <v>0.1</v>
      </c>
      <c r="Y28" s="5">
        <v>13</v>
      </c>
      <c r="Z28" s="18">
        <v>0.1</v>
      </c>
      <c r="AA28" s="19">
        <v>1.5</v>
      </c>
      <c r="AB28" s="18">
        <v>1</v>
      </c>
      <c r="AC28" s="19">
        <v>1</v>
      </c>
      <c r="AD28" s="5">
        <v>0.9</v>
      </c>
      <c r="AE28" s="5">
        <v>0.5</v>
      </c>
      <c r="AF28" s="6">
        <v>1.5</v>
      </c>
      <c r="AG28" s="5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8"/>
      <c r="AX28" s="6"/>
    </row>
    <row r="29" spans="1:50" ht="15.75" thickBot="1">
      <c r="A29" s="5" t="s">
        <v>152</v>
      </c>
      <c r="B29" s="5" t="s">
        <v>173</v>
      </c>
      <c r="C29" s="5" t="s">
        <v>174</v>
      </c>
      <c r="D29" s="5" t="s">
        <v>148</v>
      </c>
      <c r="E29" s="14" t="str">
        <f t="shared" si="0"/>
        <v xml:space="preserve">Triticum astevium </v>
      </c>
      <c r="F29" s="14" t="str">
        <f t="shared" si="1"/>
        <v xml:space="preserve">astevium </v>
      </c>
      <c r="G29" s="5" t="s">
        <v>74</v>
      </c>
      <c r="H29" s="5" t="s">
        <v>46</v>
      </c>
      <c r="I29" s="5" t="s">
        <v>71</v>
      </c>
      <c r="J29" s="16" t="s">
        <v>87</v>
      </c>
      <c r="K29" s="14" t="str">
        <f t="shared" si="2"/>
        <v>Wheat Grain Feed</v>
      </c>
      <c r="L29" s="25">
        <v>31</v>
      </c>
      <c r="M29" s="5" t="s">
        <v>32</v>
      </c>
      <c r="N29" s="5" t="s">
        <v>68</v>
      </c>
      <c r="O29" s="5" t="s">
        <v>34</v>
      </c>
      <c r="P29" s="6" t="s">
        <v>35</v>
      </c>
      <c r="Q29" s="8">
        <v>12</v>
      </c>
      <c r="R29" s="5" t="s">
        <v>36</v>
      </c>
      <c r="S29" s="17" t="s">
        <v>75</v>
      </c>
      <c r="T29" s="17" t="s">
        <v>38</v>
      </c>
      <c r="U29" s="5">
        <v>0</v>
      </c>
      <c r="V29" s="6">
        <v>0</v>
      </c>
      <c r="W29" s="5">
        <v>0.41170000000000001</v>
      </c>
      <c r="X29" s="5">
        <v>0.1</v>
      </c>
      <c r="Y29" s="5">
        <v>13</v>
      </c>
      <c r="Z29" s="18">
        <v>0.1</v>
      </c>
      <c r="AA29" s="19">
        <v>1.5</v>
      </c>
      <c r="AB29" s="18">
        <v>1</v>
      </c>
      <c r="AC29" s="19">
        <v>1</v>
      </c>
      <c r="AD29" s="5">
        <v>0.9</v>
      </c>
      <c r="AE29" s="5">
        <v>0.5</v>
      </c>
      <c r="AF29" s="6">
        <v>1.2</v>
      </c>
      <c r="AG29" s="5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8"/>
      <c r="AX29" s="6"/>
    </row>
    <row r="30" spans="1:50" ht="15.75" thickBot="1">
      <c r="A30" s="5" t="s">
        <v>152</v>
      </c>
      <c r="B30" s="5" t="s">
        <v>176</v>
      </c>
      <c r="C30" s="5" t="s">
        <v>177</v>
      </c>
      <c r="D30" s="5" t="s">
        <v>148</v>
      </c>
      <c r="E30" s="14" t="str">
        <f t="shared" si="0"/>
        <v xml:space="preserve">Zea mays </v>
      </c>
      <c r="F30" s="14" t="str">
        <f t="shared" si="1"/>
        <v xml:space="preserve">mays </v>
      </c>
      <c r="G30" s="5" t="s">
        <v>74</v>
      </c>
      <c r="H30" s="5" t="s">
        <v>46</v>
      </c>
      <c r="I30" s="5" t="s">
        <v>73</v>
      </c>
      <c r="J30" s="16" t="s">
        <v>31</v>
      </c>
      <c r="K30" s="14" t="str">
        <f t="shared" si="2"/>
        <v>Maize Grain General</v>
      </c>
      <c r="L30" s="25">
        <v>34</v>
      </c>
      <c r="M30" s="5" t="s">
        <v>32</v>
      </c>
      <c r="N30" s="5" t="s">
        <v>42</v>
      </c>
      <c r="O30" s="5" t="s">
        <v>34</v>
      </c>
      <c r="P30" s="6" t="s">
        <v>68</v>
      </c>
      <c r="Q30" s="8">
        <v>13.3</v>
      </c>
      <c r="R30" s="5" t="s">
        <v>36</v>
      </c>
      <c r="S30" s="17" t="s">
        <v>75</v>
      </c>
      <c r="T30" s="17" t="s">
        <v>38</v>
      </c>
      <c r="U30" s="5">
        <v>0</v>
      </c>
      <c r="V30" s="6">
        <v>0</v>
      </c>
      <c r="W30" s="5">
        <v>0.5</v>
      </c>
      <c r="X30" s="5">
        <v>0</v>
      </c>
      <c r="Y30" s="5">
        <v>13</v>
      </c>
      <c r="Z30" s="18">
        <v>0.1</v>
      </c>
      <c r="AA30" s="19">
        <v>1.5</v>
      </c>
      <c r="AB30" s="18">
        <v>0.85</v>
      </c>
      <c r="AC30" s="19">
        <v>1</v>
      </c>
      <c r="AD30" s="5">
        <v>0.9</v>
      </c>
      <c r="AE30" s="6">
        <v>0.7</v>
      </c>
      <c r="AF30" s="6">
        <v>1.4</v>
      </c>
      <c r="AG30" s="5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8"/>
      <c r="AX30" s="6"/>
    </row>
    <row r="31" spans="1:50" ht="15.75" thickBot="1">
      <c r="A31" s="5" t="s">
        <v>159</v>
      </c>
      <c r="B31" s="5" t="s">
        <v>160</v>
      </c>
      <c r="C31" s="5" t="s">
        <v>161</v>
      </c>
      <c r="D31" s="5" t="s">
        <v>161</v>
      </c>
      <c r="E31" s="14" t="str">
        <f t="shared" si="0"/>
        <v>Brassica napus napus</v>
      </c>
      <c r="F31" s="14" t="str">
        <f t="shared" si="1"/>
        <v>napus napus</v>
      </c>
      <c r="G31" s="5" t="s">
        <v>88</v>
      </c>
      <c r="H31" s="5" t="s">
        <v>88</v>
      </c>
      <c r="I31" s="5" t="s">
        <v>57</v>
      </c>
      <c r="J31" s="16" t="s">
        <v>31</v>
      </c>
      <c r="K31" s="14" t="str">
        <f t="shared" si="2"/>
        <v>Rape Green manure General</v>
      </c>
      <c r="L31" s="25">
        <v>36</v>
      </c>
      <c r="M31" s="5" t="s">
        <v>32</v>
      </c>
      <c r="N31" s="5" t="s">
        <v>68</v>
      </c>
      <c r="O31" s="5" t="s">
        <v>55</v>
      </c>
      <c r="P31" s="6" t="s">
        <v>70</v>
      </c>
      <c r="Q31" s="8">
        <v>4</v>
      </c>
      <c r="R31" s="5" t="s">
        <v>36</v>
      </c>
      <c r="S31" s="17" t="s">
        <v>51</v>
      </c>
      <c r="T31" s="17" t="s">
        <v>52</v>
      </c>
      <c r="U31" s="5">
        <v>0</v>
      </c>
      <c r="V31" s="6">
        <v>0</v>
      </c>
      <c r="W31" s="5">
        <v>1</v>
      </c>
      <c r="X31" s="5">
        <v>0</v>
      </c>
      <c r="Y31" s="5">
        <v>80</v>
      </c>
      <c r="Z31" s="18">
        <v>0.1</v>
      </c>
      <c r="AA31" s="19">
        <v>1.2</v>
      </c>
      <c r="AB31" s="18">
        <v>1</v>
      </c>
      <c r="AC31" s="19">
        <v>1.6</v>
      </c>
      <c r="AD31" s="5">
        <v>0.8</v>
      </c>
      <c r="AE31" s="6">
        <v>3</v>
      </c>
      <c r="AF31" s="6">
        <v>3</v>
      </c>
      <c r="AG31" s="5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8"/>
      <c r="AX31" s="6"/>
    </row>
    <row r="32" spans="1:50" ht="15.75" thickBot="1">
      <c r="A32" s="5" t="s">
        <v>159</v>
      </c>
      <c r="B32" s="5" t="s">
        <v>160</v>
      </c>
      <c r="C32" s="5" t="s">
        <v>165</v>
      </c>
      <c r="D32" s="5" t="s">
        <v>165</v>
      </c>
      <c r="E32" s="14" t="str">
        <f t="shared" si="0"/>
        <v>Brassica rapa rapa</v>
      </c>
      <c r="F32" s="14" t="str">
        <f t="shared" si="1"/>
        <v>rapa rapa</v>
      </c>
      <c r="G32" s="5" t="s">
        <v>88</v>
      </c>
      <c r="H32" s="5" t="s">
        <v>88</v>
      </c>
      <c r="I32" s="5" t="s">
        <v>60</v>
      </c>
      <c r="J32" s="16" t="s">
        <v>31</v>
      </c>
      <c r="K32" s="14" t="str">
        <f t="shared" si="2"/>
        <v>Turnip Green manure General</v>
      </c>
      <c r="L32" s="25">
        <v>37</v>
      </c>
      <c r="M32" s="5" t="s">
        <v>32</v>
      </c>
      <c r="N32" s="5" t="s">
        <v>68</v>
      </c>
      <c r="O32" s="5" t="s">
        <v>49</v>
      </c>
      <c r="P32" s="6" t="s">
        <v>70</v>
      </c>
      <c r="Q32" s="8">
        <v>8</v>
      </c>
      <c r="R32" s="5" t="s">
        <v>36</v>
      </c>
      <c r="S32" s="17" t="s">
        <v>51</v>
      </c>
      <c r="T32" s="17" t="s">
        <v>52</v>
      </c>
      <c r="U32" s="5">
        <v>0</v>
      </c>
      <c r="V32" s="6">
        <v>0</v>
      </c>
      <c r="W32" s="5">
        <v>1</v>
      </c>
      <c r="X32" s="5">
        <v>0</v>
      </c>
      <c r="Y32" s="5">
        <v>80</v>
      </c>
      <c r="Z32" s="18">
        <v>0.1</v>
      </c>
      <c r="AA32" s="19">
        <v>1.2</v>
      </c>
      <c r="AB32" s="18">
        <v>1</v>
      </c>
      <c r="AC32" s="19">
        <v>2</v>
      </c>
      <c r="AD32" s="5">
        <v>0.8</v>
      </c>
      <c r="AE32" s="6">
        <v>2.5</v>
      </c>
      <c r="AF32" s="6">
        <v>2.5</v>
      </c>
      <c r="AG32" s="5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8"/>
      <c r="AX32" s="6"/>
    </row>
    <row r="33" spans="1:50" ht="15.75" thickBot="1">
      <c r="A33" s="5" t="s">
        <v>178</v>
      </c>
      <c r="B33" s="5" t="s">
        <v>189</v>
      </c>
      <c r="C33" s="5" t="s">
        <v>195</v>
      </c>
      <c r="D33" s="5" t="s">
        <v>148</v>
      </c>
      <c r="E33" s="14" t="str">
        <f t="shared" si="0"/>
        <v xml:space="preserve">Lupinus angustifolius </v>
      </c>
      <c r="F33" s="14" t="str">
        <f t="shared" si="1"/>
        <v xml:space="preserve">angustifolius </v>
      </c>
      <c r="G33" s="5" t="s">
        <v>88</v>
      </c>
      <c r="H33" s="5" t="s">
        <v>88</v>
      </c>
      <c r="I33" s="5" t="s">
        <v>83</v>
      </c>
      <c r="J33" s="16" t="s">
        <v>31</v>
      </c>
      <c r="K33" s="14" t="str">
        <f t="shared" si="2"/>
        <v>Lupin Green manure General</v>
      </c>
      <c r="L33" s="25">
        <v>38</v>
      </c>
      <c r="M33" s="5" t="s">
        <v>32</v>
      </c>
      <c r="N33" s="5" t="s">
        <v>68</v>
      </c>
      <c r="O33" s="5" t="s">
        <v>49</v>
      </c>
      <c r="P33" s="6" t="s">
        <v>70</v>
      </c>
      <c r="Q33" s="8">
        <v>12</v>
      </c>
      <c r="R33" s="5" t="s">
        <v>36</v>
      </c>
      <c r="S33" s="17" t="s">
        <v>51</v>
      </c>
      <c r="T33" s="17" t="s">
        <v>52</v>
      </c>
      <c r="U33" s="5">
        <v>0</v>
      </c>
      <c r="V33" s="6">
        <v>0</v>
      </c>
      <c r="W33" s="5">
        <v>1</v>
      </c>
      <c r="X33" s="5">
        <v>0</v>
      </c>
      <c r="Y33" s="5">
        <v>80</v>
      </c>
      <c r="Z33" s="18">
        <v>0.1</v>
      </c>
      <c r="AA33" s="19">
        <v>1.5</v>
      </c>
      <c r="AB33" s="18">
        <v>1</v>
      </c>
      <c r="AC33" s="19">
        <v>1</v>
      </c>
      <c r="AD33" s="5">
        <v>1.5</v>
      </c>
      <c r="AE33" s="6">
        <v>3</v>
      </c>
      <c r="AF33" s="6">
        <v>3</v>
      </c>
      <c r="AG33" s="5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8"/>
      <c r="AX33" s="6"/>
    </row>
    <row r="34" spans="1:50" ht="15.75" thickBot="1">
      <c r="A34" s="5" t="s">
        <v>196</v>
      </c>
      <c r="B34" s="5" t="s">
        <v>89</v>
      </c>
      <c r="C34" s="5" t="s">
        <v>197</v>
      </c>
      <c r="D34" s="5" t="s">
        <v>148</v>
      </c>
      <c r="E34" s="14" t="str">
        <f t="shared" si="0"/>
        <v xml:space="preserve">Phacelia tanacetifolia </v>
      </c>
      <c r="F34" s="14" t="str">
        <f t="shared" si="1"/>
        <v xml:space="preserve">tanacetifolia </v>
      </c>
      <c r="G34" s="5" t="s">
        <v>88</v>
      </c>
      <c r="H34" s="5" t="s">
        <v>88</v>
      </c>
      <c r="I34" s="5" t="s">
        <v>89</v>
      </c>
      <c r="J34" s="16" t="s">
        <v>31</v>
      </c>
      <c r="K34" s="14" t="str">
        <f t="shared" si="2"/>
        <v>Phacelia Green manure General</v>
      </c>
      <c r="L34" s="25">
        <v>39</v>
      </c>
      <c r="M34" s="5" t="s">
        <v>32</v>
      </c>
      <c r="N34" s="5" t="s">
        <v>68</v>
      </c>
      <c r="O34" s="5" t="s">
        <v>63</v>
      </c>
      <c r="P34" s="6" t="s">
        <v>70</v>
      </c>
      <c r="Q34" s="8">
        <v>5</v>
      </c>
      <c r="R34" s="5" t="s">
        <v>36</v>
      </c>
      <c r="S34" s="17" t="s">
        <v>51</v>
      </c>
      <c r="T34" s="17" t="s">
        <v>52</v>
      </c>
      <c r="U34" s="5">
        <v>0</v>
      </c>
      <c r="V34" s="6">
        <v>0</v>
      </c>
      <c r="W34" s="5">
        <v>1</v>
      </c>
      <c r="X34" s="5">
        <v>0</v>
      </c>
      <c r="Y34" s="5">
        <v>80</v>
      </c>
      <c r="Z34" s="18">
        <v>0.1</v>
      </c>
      <c r="AA34" s="19">
        <v>1</v>
      </c>
      <c r="AB34" s="18">
        <v>1</v>
      </c>
      <c r="AC34" s="19">
        <v>1</v>
      </c>
      <c r="AD34" s="5">
        <v>0.9</v>
      </c>
      <c r="AE34" s="6">
        <v>3</v>
      </c>
      <c r="AF34" s="6">
        <v>3</v>
      </c>
      <c r="AG34" s="5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8"/>
      <c r="AX34" s="6"/>
    </row>
    <row r="35" spans="1:50" ht="15.75" thickBot="1">
      <c r="A35" s="5" t="s">
        <v>159</v>
      </c>
      <c r="B35" s="5" t="s">
        <v>198</v>
      </c>
      <c r="C35" s="5" t="s">
        <v>199</v>
      </c>
      <c r="D35" s="5" t="s">
        <v>148</v>
      </c>
      <c r="E35" s="14" t="str">
        <f t="shared" si="0"/>
        <v xml:space="preserve">Sinapis alba </v>
      </c>
      <c r="F35" s="14" t="str">
        <f t="shared" si="1"/>
        <v xml:space="preserve">alba </v>
      </c>
      <c r="G35" s="5" t="s">
        <v>88</v>
      </c>
      <c r="H35" s="5" t="s">
        <v>88</v>
      </c>
      <c r="I35" s="5" t="s">
        <v>90</v>
      </c>
      <c r="J35" s="16" t="s">
        <v>31</v>
      </c>
      <c r="K35" s="14" t="str">
        <f t="shared" si="2"/>
        <v>Mustard Green manure General</v>
      </c>
      <c r="L35" s="25">
        <v>41</v>
      </c>
      <c r="M35" s="5" t="s">
        <v>32</v>
      </c>
      <c r="N35" s="5" t="s">
        <v>68</v>
      </c>
      <c r="O35" s="5" t="s">
        <v>49</v>
      </c>
      <c r="P35" s="6" t="s">
        <v>70</v>
      </c>
      <c r="Q35" s="8">
        <v>7</v>
      </c>
      <c r="R35" s="5" t="s">
        <v>36</v>
      </c>
      <c r="S35" s="17" t="s">
        <v>51</v>
      </c>
      <c r="T35" s="17" t="s">
        <v>52</v>
      </c>
      <c r="U35" s="5">
        <v>0</v>
      </c>
      <c r="V35" s="6">
        <v>0</v>
      </c>
      <c r="W35" s="5">
        <v>1</v>
      </c>
      <c r="X35" s="5">
        <v>0</v>
      </c>
      <c r="Y35" s="5">
        <v>80</v>
      </c>
      <c r="Z35" s="18">
        <v>0.1</v>
      </c>
      <c r="AA35" s="19">
        <v>1.2</v>
      </c>
      <c r="AB35" s="18">
        <v>1</v>
      </c>
      <c r="AC35" s="19">
        <v>1.1000000000000001</v>
      </c>
      <c r="AD35" s="5">
        <v>0.8</v>
      </c>
      <c r="AE35" s="5">
        <v>3</v>
      </c>
      <c r="AF35" s="6">
        <v>3</v>
      </c>
      <c r="AG35" s="5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8"/>
      <c r="AX35" s="6"/>
    </row>
    <row r="36" spans="1:50" ht="15.75" thickBot="1">
      <c r="A36" s="5" t="s">
        <v>155</v>
      </c>
      <c r="B36" s="5" t="s">
        <v>156</v>
      </c>
      <c r="C36" s="5" t="s">
        <v>157</v>
      </c>
      <c r="D36" s="5" t="s">
        <v>208</v>
      </c>
      <c r="E36" s="14" t="str">
        <f t="shared" si="0"/>
        <v>Beta vulgaris conditiva</v>
      </c>
      <c r="F36" s="14" t="str">
        <f t="shared" si="1"/>
        <v>vulgaris conditiva</v>
      </c>
      <c r="G36" s="5" t="s">
        <v>32</v>
      </c>
      <c r="H36" s="5" t="s">
        <v>95</v>
      </c>
      <c r="I36" s="5" t="s">
        <v>101</v>
      </c>
      <c r="J36" s="16" t="s">
        <v>31</v>
      </c>
      <c r="K36" s="14" t="str">
        <f t="shared" si="2"/>
        <v>Red beet Seed General</v>
      </c>
      <c r="L36" s="25">
        <v>52</v>
      </c>
      <c r="M36" s="5" t="s">
        <v>32</v>
      </c>
      <c r="N36" s="5" t="s">
        <v>68</v>
      </c>
      <c r="O36" s="5" t="s">
        <v>55</v>
      </c>
      <c r="P36" s="6" t="s">
        <v>64</v>
      </c>
      <c r="Q36" s="8">
        <v>1.2</v>
      </c>
      <c r="R36" s="5" t="s">
        <v>36</v>
      </c>
      <c r="S36" s="5" t="s">
        <v>92</v>
      </c>
      <c r="T36" s="5" t="s">
        <v>38</v>
      </c>
      <c r="U36" s="5">
        <v>15</v>
      </c>
      <c r="V36" s="6">
        <v>0</v>
      </c>
      <c r="W36" s="5">
        <v>0.17</v>
      </c>
      <c r="X36" s="5">
        <v>7.0000000000000007E-2</v>
      </c>
      <c r="Y36" s="5">
        <v>15.000000000000002</v>
      </c>
      <c r="Z36" s="18">
        <v>0.1</v>
      </c>
      <c r="AA36" s="19">
        <v>1.5</v>
      </c>
      <c r="AB36" s="18">
        <v>0.85</v>
      </c>
      <c r="AC36" s="19">
        <v>0.8</v>
      </c>
      <c r="AD36" s="5">
        <v>0.8</v>
      </c>
      <c r="AE36" s="5">
        <v>1.8</v>
      </c>
      <c r="AF36" s="6">
        <v>2.1</v>
      </c>
      <c r="AG36" s="5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8"/>
      <c r="AX36" s="6"/>
    </row>
    <row r="37" spans="1:50" ht="15.75" thickBot="1">
      <c r="A37" s="5" t="s">
        <v>159</v>
      </c>
      <c r="B37" s="5" t="s">
        <v>160</v>
      </c>
      <c r="C37" s="5" t="s">
        <v>161</v>
      </c>
      <c r="D37" s="5" t="s">
        <v>161</v>
      </c>
      <c r="E37" s="14" t="str">
        <f t="shared" si="0"/>
        <v>Brassica napus napus</v>
      </c>
      <c r="F37" s="14" t="str">
        <f t="shared" si="1"/>
        <v>napus napus</v>
      </c>
      <c r="G37" s="5" t="s">
        <v>32</v>
      </c>
      <c r="H37" s="5" t="s">
        <v>45</v>
      </c>
      <c r="I37" s="5" t="s">
        <v>57</v>
      </c>
      <c r="J37" s="16" t="s">
        <v>31</v>
      </c>
      <c r="K37" s="14" t="str">
        <f t="shared" si="2"/>
        <v>Rape Seed General</v>
      </c>
      <c r="L37" s="25">
        <v>55</v>
      </c>
      <c r="M37" s="5" t="s">
        <v>32</v>
      </c>
      <c r="N37" s="5" t="s">
        <v>68</v>
      </c>
      <c r="O37" s="5" t="s">
        <v>55</v>
      </c>
      <c r="P37" s="6" t="s">
        <v>35</v>
      </c>
      <c r="Q37" s="8">
        <v>4</v>
      </c>
      <c r="R37" s="5" t="s">
        <v>36</v>
      </c>
      <c r="S37" s="5" t="s">
        <v>92</v>
      </c>
      <c r="T37" s="5" t="s">
        <v>38</v>
      </c>
      <c r="U37" s="5">
        <v>3</v>
      </c>
      <c r="V37" s="6">
        <v>0</v>
      </c>
      <c r="W37" s="5">
        <v>0.33</v>
      </c>
      <c r="X37" s="5">
        <v>0.08</v>
      </c>
      <c r="Y37" s="5">
        <v>9.9999999999999982</v>
      </c>
      <c r="Z37" s="18">
        <v>0.1</v>
      </c>
      <c r="AA37" s="19">
        <v>1.2</v>
      </c>
      <c r="AB37" s="18">
        <v>1</v>
      </c>
      <c r="AC37" s="19">
        <v>1.6</v>
      </c>
      <c r="AD37" s="5">
        <v>0.8</v>
      </c>
      <c r="AE37" s="5">
        <v>1.8</v>
      </c>
      <c r="AF37" s="6">
        <v>5</v>
      </c>
      <c r="AG37" s="5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8"/>
      <c r="AX37" s="6"/>
    </row>
    <row r="38" spans="1:50" ht="15.75" thickBot="1">
      <c r="A38" s="5" t="s">
        <v>159</v>
      </c>
      <c r="B38" s="5" t="s">
        <v>160</v>
      </c>
      <c r="C38" s="5" t="s">
        <v>165</v>
      </c>
      <c r="D38" s="5" t="s">
        <v>211</v>
      </c>
      <c r="E38" s="14" t="str">
        <f t="shared" si="0"/>
        <v>Brassica rapa chinensis</v>
      </c>
      <c r="F38" s="14" t="str">
        <f t="shared" si="1"/>
        <v>rapa chinensis</v>
      </c>
      <c r="G38" s="5" t="s">
        <v>32</v>
      </c>
      <c r="H38" s="5" t="s">
        <v>93</v>
      </c>
      <c r="I38" s="5" t="s">
        <v>104</v>
      </c>
      <c r="J38" s="16" t="s">
        <v>31</v>
      </c>
      <c r="K38" s="14" t="str">
        <f t="shared" si="2"/>
        <v>Pak choi Seed General</v>
      </c>
      <c r="L38" s="25">
        <v>60</v>
      </c>
      <c r="M38" s="5" t="s">
        <v>32</v>
      </c>
      <c r="N38" s="5" t="s">
        <v>70</v>
      </c>
      <c r="O38" s="5" t="s">
        <v>55</v>
      </c>
      <c r="P38" s="6" t="s">
        <v>35</v>
      </c>
      <c r="Q38" s="8">
        <v>1.3</v>
      </c>
      <c r="R38" s="5" t="s">
        <v>36</v>
      </c>
      <c r="S38" s="5" t="s">
        <v>92</v>
      </c>
      <c r="T38" s="5" t="s">
        <v>38</v>
      </c>
      <c r="U38" s="5">
        <v>0</v>
      </c>
      <c r="V38" s="6">
        <v>0</v>
      </c>
      <c r="W38" s="5">
        <v>0.245</v>
      </c>
      <c r="X38" s="5">
        <v>0.14000000000000001</v>
      </c>
      <c r="Y38" s="5">
        <v>7.9999999999999964</v>
      </c>
      <c r="Z38" s="18">
        <v>0.1</v>
      </c>
      <c r="AA38" s="19">
        <v>1.2</v>
      </c>
      <c r="AB38" s="18">
        <v>0.85</v>
      </c>
      <c r="AC38" s="19">
        <v>1.5</v>
      </c>
      <c r="AD38" s="5">
        <v>0.8</v>
      </c>
      <c r="AE38" s="5">
        <v>1.1000000000000001</v>
      </c>
      <c r="AF38" s="6">
        <v>3.2</v>
      </c>
      <c r="AG38" s="5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8"/>
      <c r="AX38" s="6"/>
    </row>
    <row r="39" spans="1:50" ht="15.75" thickBot="1">
      <c r="A39" s="5" t="s">
        <v>152</v>
      </c>
      <c r="B39" s="5" t="s">
        <v>221</v>
      </c>
      <c r="C39" s="5" t="s">
        <v>222</v>
      </c>
      <c r="D39" s="5" t="s">
        <v>148</v>
      </c>
      <c r="E39" s="14" t="str">
        <f t="shared" ref="E39:E78" si="3">B39&amp;" "&amp;C39&amp;" "&amp;D39</f>
        <v xml:space="preserve">Dactylus glomerata </v>
      </c>
      <c r="F39" s="14" t="str">
        <f t="shared" ref="F39:F78" si="4">C39&amp;" "&amp;D39</f>
        <v xml:space="preserve">glomerata </v>
      </c>
      <c r="G39" s="5" t="s">
        <v>32</v>
      </c>
      <c r="H39" s="5" t="s">
        <v>91</v>
      </c>
      <c r="I39" s="5" t="s">
        <v>112</v>
      </c>
      <c r="J39" s="16" t="s">
        <v>31</v>
      </c>
      <c r="K39" s="14" t="str">
        <f t="shared" ref="K39:K78" si="5">I39&amp;" "&amp;G39&amp;" "&amp;J39</f>
        <v>Cocksfoot Seed General</v>
      </c>
      <c r="L39" s="25">
        <v>71</v>
      </c>
      <c r="M39" s="5" t="s">
        <v>32</v>
      </c>
      <c r="N39" s="5" t="s">
        <v>35</v>
      </c>
      <c r="O39" s="5" t="s">
        <v>55</v>
      </c>
      <c r="P39" s="6" t="s">
        <v>58</v>
      </c>
      <c r="Q39" s="20">
        <v>1</v>
      </c>
      <c r="R39" s="5" t="s">
        <v>36</v>
      </c>
      <c r="S39" s="5" t="s">
        <v>92</v>
      </c>
      <c r="T39" s="5" t="s">
        <v>38</v>
      </c>
      <c r="U39" s="5">
        <v>9.9999999999999982</v>
      </c>
      <c r="V39" s="6">
        <v>0</v>
      </c>
      <c r="W39" s="5">
        <v>0.09</v>
      </c>
      <c r="X39" s="5">
        <v>0.03</v>
      </c>
      <c r="Y39" s="20">
        <v>15.000000000000002</v>
      </c>
      <c r="Z39" s="18">
        <v>0.1</v>
      </c>
      <c r="AA39" s="19">
        <v>1</v>
      </c>
      <c r="AB39" s="18">
        <v>1</v>
      </c>
      <c r="AC39" s="19">
        <v>0.8</v>
      </c>
      <c r="AD39" s="5">
        <v>0.9</v>
      </c>
      <c r="AE39" s="21">
        <v>1.2</v>
      </c>
      <c r="AF39" s="16">
        <v>2</v>
      </c>
      <c r="AG39" s="5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8"/>
      <c r="AX39" s="6"/>
    </row>
    <row r="40" spans="1:50" ht="15.75" thickBot="1">
      <c r="A40" s="5" t="s">
        <v>205</v>
      </c>
      <c r="B40" s="5" t="s">
        <v>223</v>
      </c>
      <c r="C40" s="5" t="s">
        <v>224</v>
      </c>
      <c r="D40" s="5" t="s">
        <v>148</v>
      </c>
      <c r="E40" s="14" t="str">
        <f t="shared" si="3"/>
        <v xml:space="preserve">Daucus carota </v>
      </c>
      <c r="F40" s="14" t="str">
        <f t="shared" si="4"/>
        <v xml:space="preserve">carota </v>
      </c>
      <c r="G40" s="5" t="s">
        <v>32</v>
      </c>
      <c r="H40" s="5" t="s">
        <v>95</v>
      </c>
      <c r="I40" s="5" t="s">
        <v>113</v>
      </c>
      <c r="J40" s="16" t="s">
        <v>31</v>
      </c>
      <c r="K40" s="14" t="str">
        <f t="shared" si="5"/>
        <v>Carrot Seed General</v>
      </c>
      <c r="L40" s="25">
        <v>72</v>
      </c>
      <c r="M40" s="5" t="s">
        <v>32</v>
      </c>
      <c r="N40" s="5" t="s">
        <v>35</v>
      </c>
      <c r="O40" s="5" t="s">
        <v>55</v>
      </c>
      <c r="P40" s="6" t="s">
        <v>35</v>
      </c>
      <c r="Q40" s="20">
        <v>0.7</v>
      </c>
      <c r="R40" s="5" t="s">
        <v>36</v>
      </c>
      <c r="S40" s="5" t="s">
        <v>92</v>
      </c>
      <c r="T40" s="5" t="s">
        <v>38</v>
      </c>
      <c r="U40" s="5">
        <v>0</v>
      </c>
      <c r="V40" s="6">
        <v>0</v>
      </c>
      <c r="W40" s="5">
        <v>0.12</v>
      </c>
      <c r="X40" s="5">
        <v>0.08</v>
      </c>
      <c r="Y40" s="20">
        <v>15.000000000000002</v>
      </c>
      <c r="Z40" s="18">
        <v>0.1</v>
      </c>
      <c r="AA40" s="19">
        <v>1.2</v>
      </c>
      <c r="AB40" s="18">
        <v>0.85</v>
      </c>
      <c r="AC40" s="19">
        <v>0.7</v>
      </c>
      <c r="AD40" s="5">
        <v>0.9</v>
      </c>
      <c r="AE40" s="21">
        <v>1.2</v>
      </c>
      <c r="AF40" s="16">
        <v>3.4</v>
      </c>
      <c r="AG40" s="5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8"/>
      <c r="AX40" s="6"/>
    </row>
    <row r="41" spans="1:50" ht="15.75" thickBot="1">
      <c r="A41" s="5" t="s">
        <v>152</v>
      </c>
      <c r="B41" s="5" t="s">
        <v>169</v>
      </c>
      <c r="C41" s="5" t="s">
        <v>226</v>
      </c>
      <c r="D41" s="5" t="s">
        <v>148</v>
      </c>
      <c r="E41" s="14" t="str">
        <f t="shared" si="3"/>
        <v xml:space="preserve">Lolium perenne </v>
      </c>
      <c r="F41" s="14" t="str">
        <f t="shared" si="4"/>
        <v xml:space="preserve">perenne </v>
      </c>
      <c r="G41" s="5" t="s">
        <v>32</v>
      </c>
      <c r="H41" s="5" t="s">
        <v>91</v>
      </c>
      <c r="I41" s="8" t="s">
        <v>115</v>
      </c>
      <c r="J41" s="16" t="s">
        <v>31</v>
      </c>
      <c r="K41" s="14" t="str">
        <f t="shared" si="5"/>
        <v>Ryegrass Seed General</v>
      </c>
      <c r="L41" s="25">
        <v>77</v>
      </c>
      <c r="M41" s="5" t="s">
        <v>32</v>
      </c>
      <c r="N41" s="5" t="s">
        <v>68</v>
      </c>
      <c r="O41" s="5" t="s">
        <v>55</v>
      </c>
      <c r="P41" s="6" t="s">
        <v>58</v>
      </c>
      <c r="Q41" s="8">
        <v>2.0699999999999998</v>
      </c>
      <c r="R41" s="5" t="s">
        <v>36</v>
      </c>
      <c r="S41" s="5" t="s">
        <v>92</v>
      </c>
      <c r="T41" s="5" t="s">
        <v>38</v>
      </c>
      <c r="U41" s="5">
        <v>15</v>
      </c>
      <c r="V41" s="6">
        <v>0</v>
      </c>
      <c r="W41" s="5">
        <v>0.20350000000000001</v>
      </c>
      <c r="X41" s="5">
        <v>0.10349999999999998</v>
      </c>
      <c r="Y41" s="5">
        <v>14.000000000000002</v>
      </c>
      <c r="Z41" s="18">
        <v>0.1</v>
      </c>
      <c r="AA41" s="19">
        <v>0.9</v>
      </c>
      <c r="AB41" s="18">
        <v>1</v>
      </c>
      <c r="AC41" s="19">
        <v>1.5</v>
      </c>
      <c r="AD41" s="5">
        <v>0.9</v>
      </c>
      <c r="AE41" s="5">
        <v>1.1000000000000001</v>
      </c>
      <c r="AF41" s="6">
        <v>2</v>
      </c>
      <c r="AG41" s="5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8"/>
      <c r="AX41" s="6"/>
    </row>
    <row r="42" spans="1:50" ht="15.75" thickBot="1">
      <c r="A42" s="5" t="s">
        <v>159</v>
      </c>
      <c r="B42" s="5" t="s">
        <v>228</v>
      </c>
      <c r="C42" s="5" t="s">
        <v>229</v>
      </c>
      <c r="D42" s="5" t="s">
        <v>154</v>
      </c>
      <c r="E42" s="14" t="str">
        <f t="shared" si="3"/>
        <v>Raphanus raphanistrum sativa</v>
      </c>
      <c r="F42" s="14" t="str">
        <f t="shared" si="4"/>
        <v>raphanistrum sativa</v>
      </c>
      <c r="G42" s="5" t="s">
        <v>32</v>
      </c>
      <c r="H42" s="5" t="s">
        <v>95</v>
      </c>
      <c r="I42" s="5" t="s">
        <v>117</v>
      </c>
      <c r="J42" s="16" t="s">
        <v>118</v>
      </c>
      <c r="K42" s="14" t="str">
        <f t="shared" si="5"/>
        <v>Radish Seed Open pollinated</v>
      </c>
      <c r="L42" s="25">
        <v>88</v>
      </c>
      <c r="M42" s="5" t="s">
        <v>32</v>
      </c>
      <c r="N42" s="5" t="s">
        <v>70</v>
      </c>
      <c r="O42" s="5" t="s">
        <v>55</v>
      </c>
      <c r="P42" s="6" t="s">
        <v>35</v>
      </c>
      <c r="Q42" s="8">
        <v>1.8</v>
      </c>
      <c r="R42" s="5" t="s">
        <v>36</v>
      </c>
      <c r="S42" s="5" t="s">
        <v>92</v>
      </c>
      <c r="T42" s="5" t="s">
        <v>38</v>
      </c>
      <c r="U42" s="5">
        <v>30</v>
      </c>
      <c r="V42" s="6">
        <v>0</v>
      </c>
      <c r="W42" s="5">
        <v>0.17800000000000002</v>
      </c>
      <c r="X42" s="5">
        <v>0.10800000000000001</v>
      </c>
      <c r="Y42" s="5">
        <v>9.9999999999999982</v>
      </c>
      <c r="Z42" s="18">
        <v>0.1</v>
      </c>
      <c r="AA42" s="19">
        <v>1.2</v>
      </c>
      <c r="AB42" s="18">
        <v>0.85</v>
      </c>
      <c r="AC42" s="19">
        <v>1.1000000000000001</v>
      </c>
      <c r="AD42" s="5">
        <v>0.8</v>
      </c>
      <c r="AE42" s="5">
        <v>1.6</v>
      </c>
      <c r="AF42" s="6">
        <v>4.5</v>
      </c>
      <c r="AG42" s="5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8"/>
      <c r="AX42" s="6"/>
    </row>
    <row r="43" spans="1:50" ht="15.75" thickBot="1">
      <c r="A43" s="5" t="s">
        <v>178</v>
      </c>
      <c r="B43" s="5" t="s">
        <v>232</v>
      </c>
      <c r="C43" s="5" t="s">
        <v>233</v>
      </c>
      <c r="D43" s="5" t="s">
        <v>148</v>
      </c>
      <c r="E43" s="14" t="str">
        <f t="shared" si="3"/>
        <v xml:space="preserve">Trifolium repens </v>
      </c>
      <c r="F43" s="14" t="str">
        <f t="shared" si="4"/>
        <v xml:space="preserve">repens </v>
      </c>
      <c r="G43" s="5" t="s">
        <v>32</v>
      </c>
      <c r="H43" s="5" t="s">
        <v>91</v>
      </c>
      <c r="I43" s="5" t="s">
        <v>120</v>
      </c>
      <c r="J43" s="16" t="s">
        <v>31</v>
      </c>
      <c r="K43" s="14" t="str">
        <f t="shared" si="5"/>
        <v>White clover Seed General</v>
      </c>
      <c r="L43" s="25">
        <v>93</v>
      </c>
      <c r="M43" s="5" t="s">
        <v>32</v>
      </c>
      <c r="N43" s="5" t="s">
        <v>64</v>
      </c>
      <c r="O43" s="5" t="s">
        <v>55</v>
      </c>
      <c r="P43" s="6" t="s">
        <v>35</v>
      </c>
      <c r="Q43" s="8">
        <v>0.6</v>
      </c>
      <c r="R43" s="5" t="s">
        <v>36</v>
      </c>
      <c r="S43" s="5" t="s">
        <v>92</v>
      </c>
      <c r="T43" s="5" t="s">
        <v>38</v>
      </c>
      <c r="U43" s="5">
        <v>20</v>
      </c>
      <c r="V43" s="6">
        <v>0</v>
      </c>
      <c r="W43" s="5">
        <v>0.15</v>
      </c>
      <c r="X43" s="5">
        <v>0.09</v>
      </c>
      <c r="Y43" s="5">
        <v>14.000000000000002</v>
      </c>
      <c r="Z43" s="18">
        <v>0.1</v>
      </c>
      <c r="AA43" s="19">
        <v>0.9</v>
      </c>
      <c r="AB43" s="18">
        <v>1</v>
      </c>
      <c r="AC43" s="19">
        <v>0.6</v>
      </c>
      <c r="AD43" s="5">
        <v>1.5</v>
      </c>
      <c r="AE43" s="5">
        <v>4</v>
      </c>
      <c r="AF43" s="6">
        <v>3</v>
      </c>
      <c r="AG43" s="5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8"/>
      <c r="AX43" s="6"/>
    </row>
    <row r="44" spans="1:50" ht="15.75" thickBot="1">
      <c r="A44" s="5" t="s">
        <v>200</v>
      </c>
      <c r="B44" s="5" t="s">
        <v>201</v>
      </c>
      <c r="C44" s="5" t="s">
        <v>202</v>
      </c>
      <c r="D44" s="5" t="s">
        <v>148</v>
      </c>
      <c r="E44" s="14" t="str">
        <f t="shared" si="3"/>
        <v xml:space="preserve">Allium ampeloprasum </v>
      </c>
      <c r="F44" s="14" t="str">
        <f t="shared" si="4"/>
        <v xml:space="preserve">ampeloprasum </v>
      </c>
      <c r="G44" s="5" t="s">
        <v>121</v>
      </c>
      <c r="H44" s="5" t="s">
        <v>122</v>
      </c>
      <c r="I44" s="5" t="s">
        <v>94</v>
      </c>
      <c r="J44" s="16" t="s">
        <v>31</v>
      </c>
      <c r="K44" s="14" t="str">
        <f t="shared" si="5"/>
        <v>Leek Vegetable General</v>
      </c>
      <c r="L44" s="25">
        <v>94</v>
      </c>
      <c r="M44" s="5" t="s">
        <v>123</v>
      </c>
      <c r="N44" s="5" t="s">
        <v>50</v>
      </c>
      <c r="O44" s="5" t="s">
        <v>63</v>
      </c>
      <c r="P44" s="6" t="s">
        <v>33</v>
      </c>
      <c r="Q44" s="8">
        <v>63</v>
      </c>
      <c r="R44" s="5" t="s">
        <v>36</v>
      </c>
      <c r="S44" s="17" t="s">
        <v>124</v>
      </c>
      <c r="T44" s="5" t="s">
        <v>38</v>
      </c>
      <c r="U44" s="5">
        <v>0</v>
      </c>
      <c r="V44" s="6">
        <v>0</v>
      </c>
      <c r="W44" s="5">
        <v>0.9</v>
      </c>
      <c r="X44" s="5">
        <v>0</v>
      </c>
      <c r="Y44" s="5">
        <v>89</v>
      </c>
      <c r="Z44" s="18">
        <v>0.1</v>
      </c>
      <c r="AA44" s="19">
        <v>0.6</v>
      </c>
      <c r="AB44" s="18">
        <v>0.75</v>
      </c>
      <c r="AC44" s="19">
        <v>0.6</v>
      </c>
      <c r="AD44" s="5">
        <v>1</v>
      </c>
      <c r="AE44" s="5">
        <v>3.5</v>
      </c>
      <c r="AF44" s="6">
        <v>2</v>
      </c>
      <c r="AG44" s="5"/>
      <c r="AH44" s="17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8"/>
      <c r="AX44" s="6"/>
    </row>
    <row r="45" spans="1:50" ht="15.75" thickBot="1">
      <c r="A45" s="5" t="s">
        <v>200</v>
      </c>
      <c r="B45" s="5" t="s">
        <v>201</v>
      </c>
      <c r="C45" s="5" t="s">
        <v>203</v>
      </c>
      <c r="D45" s="5" t="s">
        <v>148</v>
      </c>
      <c r="E45" s="14" t="str">
        <f t="shared" si="3"/>
        <v xml:space="preserve">Allium cepa </v>
      </c>
      <c r="F45" s="14" t="str">
        <f t="shared" si="4"/>
        <v xml:space="preserve">cepa </v>
      </c>
      <c r="G45" s="5" t="s">
        <v>121</v>
      </c>
      <c r="H45" s="5" t="s">
        <v>125</v>
      </c>
      <c r="I45" s="5" t="s">
        <v>96</v>
      </c>
      <c r="J45" s="16" t="s">
        <v>97</v>
      </c>
      <c r="K45" s="14" t="str">
        <f t="shared" si="5"/>
        <v>Onion Vegetable Brown</v>
      </c>
      <c r="L45" s="25">
        <v>95</v>
      </c>
      <c r="M45" s="5" t="s">
        <v>32</v>
      </c>
      <c r="N45" s="5" t="s">
        <v>33</v>
      </c>
      <c r="O45" s="5" t="s">
        <v>34</v>
      </c>
      <c r="P45" s="6" t="s">
        <v>35</v>
      </c>
      <c r="Q45" s="8">
        <v>70</v>
      </c>
      <c r="R45" s="5" t="s">
        <v>36</v>
      </c>
      <c r="S45" s="17" t="s">
        <v>124</v>
      </c>
      <c r="T45" s="5" t="s">
        <v>38</v>
      </c>
      <c r="U45" s="5">
        <v>0</v>
      </c>
      <c r="V45" s="6">
        <v>0</v>
      </c>
      <c r="W45" s="5">
        <v>0.8</v>
      </c>
      <c r="X45" s="5">
        <v>0</v>
      </c>
      <c r="Y45" s="5">
        <v>89</v>
      </c>
      <c r="Z45" s="18">
        <v>0.1</v>
      </c>
      <c r="AA45" s="19">
        <v>0.6</v>
      </c>
      <c r="AB45" s="18">
        <v>0.8</v>
      </c>
      <c r="AC45" s="19">
        <v>0.6</v>
      </c>
      <c r="AD45" s="5">
        <v>1</v>
      </c>
      <c r="AE45" s="5">
        <v>2</v>
      </c>
      <c r="AF45" s="6">
        <v>1.4</v>
      </c>
      <c r="AG45" s="5"/>
      <c r="AH45" s="17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8"/>
      <c r="AX45" s="6"/>
    </row>
    <row r="46" spans="1:50" ht="15.75" thickBot="1">
      <c r="A46" s="5" t="s">
        <v>200</v>
      </c>
      <c r="B46" s="5" t="s">
        <v>201</v>
      </c>
      <c r="C46" s="5" t="s">
        <v>203</v>
      </c>
      <c r="D46" s="5" t="s">
        <v>148</v>
      </c>
      <c r="E46" s="14" t="str">
        <f t="shared" si="3"/>
        <v xml:space="preserve">Allium cepa </v>
      </c>
      <c r="F46" s="14" t="str">
        <f t="shared" si="4"/>
        <v xml:space="preserve">cepa </v>
      </c>
      <c r="G46" s="5" t="s">
        <v>121</v>
      </c>
      <c r="H46" s="5" t="s">
        <v>125</v>
      </c>
      <c r="I46" s="5" t="s">
        <v>96</v>
      </c>
      <c r="J46" s="16" t="s">
        <v>98</v>
      </c>
      <c r="K46" s="14" t="str">
        <f t="shared" si="5"/>
        <v>Onion Vegetable Red</v>
      </c>
      <c r="L46" s="25">
        <v>96</v>
      </c>
      <c r="M46" s="5" t="s">
        <v>32</v>
      </c>
      <c r="N46" s="5" t="s">
        <v>33</v>
      </c>
      <c r="O46" s="5" t="s">
        <v>55</v>
      </c>
      <c r="P46" s="6" t="s">
        <v>68</v>
      </c>
      <c r="Q46" s="8">
        <v>80</v>
      </c>
      <c r="R46" s="5" t="s">
        <v>36</v>
      </c>
      <c r="S46" s="17" t="s">
        <v>124</v>
      </c>
      <c r="T46" s="5" t="s">
        <v>38</v>
      </c>
      <c r="U46" s="5">
        <v>0</v>
      </c>
      <c r="V46" s="6">
        <v>0</v>
      </c>
      <c r="W46" s="5">
        <v>0.8</v>
      </c>
      <c r="X46" s="5">
        <v>0</v>
      </c>
      <c r="Y46" s="5">
        <v>90</v>
      </c>
      <c r="Z46" s="18">
        <v>0.1</v>
      </c>
      <c r="AA46" s="19">
        <v>0.6</v>
      </c>
      <c r="AB46" s="18">
        <v>0.8</v>
      </c>
      <c r="AC46" s="19">
        <v>0.6</v>
      </c>
      <c r="AD46" s="5">
        <v>1</v>
      </c>
      <c r="AE46" s="5">
        <v>2</v>
      </c>
      <c r="AF46" s="6">
        <v>1.4</v>
      </c>
      <c r="AG46" s="5"/>
      <c r="AH46" s="17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8"/>
      <c r="AX46" s="6"/>
    </row>
    <row r="47" spans="1:50" ht="15.75" thickBot="1">
      <c r="A47" s="5" t="s">
        <v>200</v>
      </c>
      <c r="B47" s="5" t="s">
        <v>201</v>
      </c>
      <c r="C47" s="5" t="s">
        <v>203</v>
      </c>
      <c r="D47" s="5" t="s">
        <v>148</v>
      </c>
      <c r="E47" s="14" t="str">
        <f t="shared" si="3"/>
        <v xml:space="preserve">Allium cepa </v>
      </c>
      <c r="F47" s="14" t="str">
        <f t="shared" si="4"/>
        <v xml:space="preserve">cepa </v>
      </c>
      <c r="G47" s="5" t="s">
        <v>121</v>
      </c>
      <c r="H47" s="5" t="s">
        <v>125</v>
      </c>
      <c r="I47" s="5" t="s">
        <v>96</v>
      </c>
      <c r="J47" s="16" t="s">
        <v>126</v>
      </c>
      <c r="K47" s="14" t="str">
        <f t="shared" si="5"/>
        <v>Onion Vegetable Shallot</v>
      </c>
      <c r="L47" s="25">
        <v>97</v>
      </c>
      <c r="M47" s="5" t="s">
        <v>32</v>
      </c>
      <c r="N47" s="5" t="s">
        <v>68</v>
      </c>
      <c r="O47" s="5" t="s">
        <v>63</v>
      </c>
      <c r="P47" s="6" t="s">
        <v>61</v>
      </c>
      <c r="Q47" s="8">
        <v>60</v>
      </c>
      <c r="R47" s="5" t="s">
        <v>36</v>
      </c>
      <c r="S47" s="17" t="s">
        <v>124</v>
      </c>
      <c r="T47" s="5" t="s">
        <v>38</v>
      </c>
      <c r="U47" s="5">
        <v>0</v>
      </c>
      <c r="V47" s="6">
        <v>0</v>
      </c>
      <c r="W47" s="5">
        <v>0.8</v>
      </c>
      <c r="X47" s="5">
        <v>0</v>
      </c>
      <c r="Y47" s="5">
        <v>90</v>
      </c>
      <c r="Z47" s="18">
        <v>0.1</v>
      </c>
      <c r="AA47" s="19">
        <v>0.6</v>
      </c>
      <c r="AB47" s="18">
        <v>0.8</v>
      </c>
      <c r="AC47" s="19">
        <v>0.6</v>
      </c>
      <c r="AD47" s="5">
        <v>1</v>
      </c>
      <c r="AE47" s="5">
        <v>2</v>
      </c>
      <c r="AF47" s="6">
        <v>1.4</v>
      </c>
      <c r="AG47" s="5"/>
      <c r="AH47" s="17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8"/>
      <c r="AX47" s="6"/>
    </row>
    <row r="48" spans="1:50" ht="15.75" thickBot="1">
      <c r="A48" s="5" t="s">
        <v>200</v>
      </c>
      <c r="B48" s="5" t="s">
        <v>201</v>
      </c>
      <c r="C48" s="5" t="s">
        <v>204</v>
      </c>
      <c r="D48" s="5" t="s">
        <v>148</v>
      </c>
      <c r="E48" s="14" t="str">
        <f t="shared" si="3"/>
        <v xml:space="preserve">Allium fistulosum </v>
      </c>
      <c r="F48" s="14" t="str">
        <f t="shared" si="4"/>
        <v xml:space="preserve">fistulosum </v>
      </c>
      <c r="G48" s="5" t="s">
        <v>121</v>
      </c>
      <c r="H48" s="5" t="s">
        <v>122</v>
      </c>
      <c r="I48" s="5" t="s">
        <v>99</v>
      </c>
      <c r="J48" s="16" t="s">
        <v>31</v>
      </c>
      <c r="K48" s="14" t="str">
        <f t="shared" si="5"/>
        <v>Spring onion Vegetable General</v>
      </c>
      <c r="L48" s="25">
        <v>98</v>
      </c>
      <c r="M48" s="5" t="s">
        <v>32</v>
      </c>
      <c r="N48" s="5" t="s">
        <v>35</v>
      </c>
      <c r="O48" s="5" t="s">
        <v>63</v>
      </c>
      <c r="P48" s="6" t="s">
        <v>70</v>
      </c>
      <c r="Q48" s="8">
        <v>60</v>
      </c>
      <c r="R48" s="5" t="s">
        <v>36</v>
      </c>
      <c r="S48" s="17" t="s">
        <v>124</v>
      </c>
      <c r="T48" s="5" t="s">
        <v>38</v>
      </c>
      <c r="U48" s="5">
        <v>0</v>
      </c>
      <c r="V48" s="6">
        <v>0</v>
      </c>
      <c r="W48" s="5">
        <v>1</v>
      </c>
      <c r="X48" s="5">
        <v>0</v>
      </c>
      <c r="Y48" s="5">
        <v>95</v>
      </c>
      <c r="Z48" s="18">
        <v>0.1</v>
      </c>
      <c r="AA48" s="19">
        <v>0.6</v>
      </c>
      <c r="AB48" s="18">
        <v>0.75</v>
      </c>
      <c r="AC48" s="19">
        <v>0.6</v>
      </c>
      <c r="AD48" s="5">
        <v>1</v>
      </c>
      <c r="AE48" s="5">
        <v>2.2000000000000002</v>
      </c>
      <c r="AF48" s="6">
        <v>2.2000000000000002</v>
      </c>
      <c r="AG48" s="5"/>
      <c r="AH48" s="17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8"/>
      <c r="AX48" s="6"/>
    </row>
    <row r="49" spans="1:50" ht="15.75" thickBot="1">
      <c r="A49" s="5" t="s">
        <v>200</v>
      </c>
      <c r="B49" s="5" t="s">
        <v>201</v>
      </c>
      <c r="C49" s="5" t="s">
        <v>192</v>
      </c>
      <c r="D49" s="5" t="s">
        <v>148</v>
      </c>
      <c r="E49" s="14" t="str">
        <f t="shared" si="3"/>
        <v xml:space="preserve">Allium sativum </v>
      </c>
      <c r="F49" s="14" t="str">
        <f t="shared" si="4"/>
        <v xml:space="preserve">sativum </v>
      </c>
      <c r="G49" s="5" t="s">
        <v>121</v>
      </c>
      <c r="H49" s="5" t="s">
        <v>125</v>
      </c>
      <c r="I49" s="5" t="s">
        <v>127</v>
      </c>
      <c r="J49" s="6" t="s">
        <v>31</v>
      </c>
      <c r="K49" s="14" t="str">
        <f t="shared" si="5"/>
        <v>Garlic Vegetable General</v>
      </c>
      <c r="L49" s="25">
        <v>99</v>
      </c>
      <c r="M49" s="5" t="s">
        <v>32</v>
      </c>
      <c r="N49" s="5" t="s">
        <v>128</v>
      </c>
      <c r="O49" s="5" t="s">
        <v>63</v>
      </c>
      <c r="P49" s="6" t="s">
        <v>61</v>
      </c>
      <c r="Q49" s="8">
        <v>50</v>
      </c>
      <c r="R49" s="5" t="s">
        <v>36</v>
      </c>
      <c r="S49" s="17" t="s">
        <v>124</v>
      </c>
      <c r="T49" s="5" t="s">
        <v>38</v>
      </c>
      <c r="U49" s="5">
        <v>0</v>
      </c>
      <c r="V49" s="6">
        <v>0</v>
      </c>
      <c r="W49" s="5">
        <v>0.8</v>
      </c>
      <c r="X49" s="5">
        <v>0</v>
      </c>
      <c r="Y49" s="5">
        <v>90</v>
      </c>
      <c r="Z49" s="18">
        <v>0.1</v>
      </c>
      <c r="AA49" s="19">
        <v>0.6</v>
      </c>
      <c r="AB49" s="18">
        <v>0.7</v>
      </c>
      <c r="AC49" s="19">
        <v>0.6</v>
      </c>
      <c r="AD49" s="5">
        <v>1</v>
      </c>
      <c r="AE49" s="5">
        <v>2</v>
      </c>
      <c r="AF49" s="6">
        <v>1.4</v>
      </c>
      <c r="AG49" s="5"/>
      <c r="AH49" s="17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8"/>
      <c r="AX49" s="6"/>
    </row>
    <row r="50" spans="1:50" ht="15.75" thickBot="1">
      <c r="A50" s="5" t="s">
        <v>205</v>
      </c>
      <c r="B50" s="5" t="s">
        <v>234</v>
      </c>
      <c r="C50" s="5" t="s">
        <v>206</v>
      </c>
      <c r="D50" s="5" t="s">
        <v>148</v>
      </c>
      <c r="E50" s="14" t="str">
        <f t="shared" si="3"/>
        <v xml:space="preserve">Apium graveolens </v>
      </c>
      <c r="F50" s="14" t="str">
        <f t="shared" si="4"/>
        <v xml:space="preserve">graveolens </v>
      </c>
      <c r="G50" s="5" t="s">
        <v>121</v>
      </c>
      <c r="H50" s="5" t="s">
        <v>122</v>
      </c>
      <c r="I50" s="5" t="s">
        <v>129</v>
      </c>
      <c r="J50" s="6" t="s">
        <v>31</v>
      </c>
      <c r="K50" s="14" t="str">
        <f t="shared" si="5"/>
        <v>Celery Vegetable General</v>
      </c>
      <c r="L50" s="25">
        <v>100</v>
      </c>
      <c r="M50" s="5" t="s">
        <v>123</v>
      </c>
      <c r="N50" s="5" t="s">
        <v>42</v>
      </c>
      <c r="O50" s="5" t="s">
        <v>63</v>
      </c>
      <c r="P50" s="6" t="s">
        <v>58</v>
      </c>
      <c r="Q50" s="8">
        <v>60</v>
      </c>
      <c r="R50" s="5" t="s">
        <v>36</v>
      </c>
      <c r="S50" s="17" t="s">
        <v>124</v>
      </c>
      <c r="T50" s="5" t="s">
        <v>38</v>
      </c>
      <c r="U50" s="5">
        <v>0</v>
      </c>
      <c r="V50" s="6">
        <v>0</v>
      </c>
      <c r="W50" s="5">
        <v>0.85</v>
      </c>
      <c r="X50" s="5">
        <v>0</v>
      </c>
      <c r="Y50" s="5">
        <v>88</v>
      </c>
      <c r="Z50" s="18">
        <v>0.1</v>
      </c>
      <c r="AA50" s="19">
        <v>1.2</v>
      </c>
      <c r="AB50" s="18">
        <v>1</v>
      </c>
      <c r="AC50" s="19">
        <v>0.8</v>
      </c>
      <c r="AD50" s="5">
        <v>0.9</v>
      </c>
      <c r="AE50" s="5">
        <v>2.5</v>
      </c>
      <c r="AF50" s="6">
        <v>2.5</v>
      </c>
      <c r="AG50" s="5"/>
      <c r="AH50" s="17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8"/>
      <c r="AX50" s="6"/>
    </row>
    <row r="51" spans="1:50" ht="15.75" thickBot="1">
      <c r="A51" s="5" t="s">
        <v>155</v>
      </c>
      <c r="B51" s="5" t="s">
        <v>156</v>
      </c>
      <c r="C51" s="5" t="s">
        <v>157</v>
      </c>
      <c r="D51" s="5" t="s">
        <v>207</v>
      </c>
      <c r="E51" s="14" t="str">
        <f t="shared" si="3"/>
        <v>Beta vulgaris cicla</v>
      </c>
      <c r="F51" s="14" t="str">
        <f t="shared" si="4"/>
        <v>vulgaris cicla</v>
      </c>
      <c r="G51" s="5" t="s">
        <v>121</v>
      </c>
      <c r="H51" s="5" t="s">
        <v>122</v>
      </c>
      <c r="I51" s="5" t="s">
        <v>100</v>
      </c>
      <c r="J51" s="16" t="s">
        <v>31</v>
      </c>
      <c r="K51" s="14" t="str">
        <f t="shared" si="5"/>
        <v>Silver beet Vegetable General</v>
      </c>
      <c r="L51" s="25">
        <v>101</v>
      </c>
      <c r="M51" s="5" t="s">
        <v>123</v>
      </c>
      <c r="N51" s="5" t="s">
        <v>50</v>
      </c>
      <c r="O51" s="5" t="s">
        <v>63</v>
      </c>
      <c r="P51" s="6" t="s">
        <v>33</v>
      </c>
      <c r="Q51" s="8">
        <v>156</v>
      </c>
      <c r="R51" s="5" t="s">
        <v>36</v>
      </c>
      <c r="S51" s="17" t="s">
        <v>124</v>
      </c>
      <c r="T51" s="5" t="s">
        <v>38</v>
      </c>
      <c r="U51" s="5">
        <v>0</v>
      </c>
      <c r="V51" s="6">
        <v>0</v>
      </c>
      <c r="W51" s="5">
        <v>0.8</v>
      </c>
      <c r="X51" s="5">
        <v>0</v>
      </c>
      <c r="Y51" s="5">
        <v>93</v>
      </c>
      <c r="Z51" s="18">
        <v>0.1</v>
      </c>
      <c r="AA51" s="19">
        <v>1.5</v>
      </c>
      <c r="AB51" s="18">
        <f>0.95*1.2/1.5</f>
        <v>0.7599999999999999</v>
      </c>
      <c r="AC51" s="19">
        <v>1</v>
      </c>
      <c r="AD51" s="5">
        <v>0.8</v>
      </c>
      <c r="AE51" s="5">
        <v>2.5</v>
      </c>
      <c r="AF51" s="6">
        <v>3</v>
      </c>
      <c r="AG51" s="5"/>
      <c r="AH51" s="17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8"/>
      <c r="AX51" s="6"/>
    </row>
    <row r="52" spans="1:50" ht="15.75" thickBot="1">
      <c r="A52" s="5" t="s">
        <v>155</v>
      </c>
      <c r="B52" s="5" t="s">
        <v>156</v>
      </c>
      <c r="C52" s="5" t="s">
        <v>157</v>
      </c>
      <c r="D52" s="5" t="s">
        <v>208</v>
      </c>
      <c r="E52" s="14" t="str">
        <f t="shared" si="3"/>
        <v>Beta vulgaris conditiva</v>
      </c>
      <c r="F52" s="14" t="str">
        <f t="shared" si="4"/>
        <v>vulgaris conditiva</v>
      </c>
      <c r="G52" s="5" t="s">
        <v>121</v>
      </c>
      <c r="H52" s="5" t="s">
        <v>125</v>
      </c>
      <c r="I52" s="5" t="s">
        <v>101</v>
      </c>
      <c r="J52" s="16" t="s">
        <v>31</v>
      </c>
      <c r="K52" s="14" t="str">
        <f t="shared" si="5"/>
        <v>Red beet Vegetable General</v>
      </c>
      <c r="L52" s="25">
        <v>102</v>
      </c>
      <c r="M52" s="5" t="s">
        <v>32</v>
      </c>
      <c r="N52" s="5" t="s">
        <v>70</v>
      </c>
      <c r="O52" s="5" t="s">
        <v>49</v>
      </c>
      <c r="P52" s="6" t="s">
        <v>33</v>
      </c>
      <c r="Q52" s="8">
        <v>55</v>
      </c>
      <c r="R52" s="5" t="s">
        <v>36</v>
      </c>
      <c r="S52" s="17" t="s">
        <v>124</v>
      </c>
      <c r="T52" s="5" t="s">
        <v>38</v>
      </c>
      <c r="U52" s="5">
        <v>0</v>
      </c>
      <c r="V52" s="6">
        <v>0</v>
      </c>
      <c r="W52" s="5">
        <v>0.81499999999999995</v>
      </c>
      <c r="X52" s="5">
        <v>5.5000000000000049E-2</v>
      </c>
      <c r="Y52" s="5">
        <v>86</v>
      </c>
      <c r="Z52" s="18">
        <v>0.1</v>
      </c>
      <c r="AA52" s="19">
        <v>1.5</v>
      </c>
      <c r="AB52" s="18">
        <v>0.95</v>
      </c>
      <c r="AC52" s="19">
        <v>0.8</v>
      </c>
      <c r="AD52" s="5">
        <v>0.8</v>
      </c>
      <c r="AE52" s="5">
        <v>2</v>
      </c>
      <c r="AF52" s="6">
        <v>1.5</v>
      </c>
      <c r="AG52" s="5"/>
      <c r="AH52" s="17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8"/>
      <c r="AX52" s="6"/>
    </row>
    <row r="53" spans="1:50" ht="15.75" thickBot="1">
      <c r="A53" s="5" t="s">
        <v>159</v>
      </c>
      <c r="B53" s="5" t="s">
        <v>160</v>
      </c>
      <c r="C53" s="5" t="s">
        <v>163</v>
      </c>
      <c r="D53" s="5" t="s">
        <v>209</v>
      </c>
      <c r="E53" s="14" t="str">
        <f t="shared" si="3"/>
        <v>Brassica oleracea botrytis</v>
      </c>
      <c r="F53" s="14" t="str">
        <f t="shared" si="4"/>
        <v>oleracea botrytis</v>
      </c>
      <c r="G53" s="5" t="s">
        <v>121</v>
      </c>
      <c r="H53" s="5" t="s">
        <v>122</v>
      </c>
      <c r="I53" s="5" t="s">
        <v>102</v>
      </c>
      <c r="J53" s="16" t="s">
        <v>31</v>
      </c>
      <c r="K53" s="14" t="str">
        <f t="shared" si="5"/>
        <v>Cauliflower Vegetable General</v>
      </c>
      <c r="L53" s="25">
        <v>103</v>
      </c>
      <c r="M53" s="5" t="s">
        <v>123</v>
      </c>
      <c r="N53" s="5" t="s">
        <v>70</v>
      </c>
      <c r="O53" s="5" t="s">
        <v>49</v>
      </c>
      <c r="P53" s="6" t="s">
        <v>58</v>
      </c>
      <c r="Q53" s="8">
        <v>40</v>
      </c>
      <c r="R53" s="5" t="s">
        <v>36</v>
      </c>
      <c r="S53" s="17" t="s">
        <v>124</v>
      </c>
      <c r="T53" s="5" t="s">
        <v>38</v>
      </c>
      <c r="U53" s="5">
        <v>0</v>
      </c>
      <c r="V53" s="6">
        <v>0</v>
      </c>
      <c r="W53" s="5">
        <v>0.4</v>
      </c>
      <c r="X53" s="5">
        <v>0</v>
      </c>
      <c r="Y53" s="5">
        <v>93</v>
      </c>
      <c r="Z53" s="18">
        <v>0.1</v>
      </c>
      <c r="AA53" s="19">
        <v>1.2</v>
      </c>
      <c r="AB53" s="18">
        <v>1</v>
      </c>
      <c r="AC53" s="19">
        <v>2</v>
      </c>
      <c r="AD53" s="5">
        <v>0.8</v>
      </c>
      <c r="AE53" s="5">
        <v>3.8</v>
      </c>
      <c r="AF53" s="6">
        <v>3.5</v>
      </c>
      <c r="AG53" s="5"/>
      <c r="AH53" s="17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8"/>
      <c r="AX53" s="6"/>
    </row>
    <row r="54" spans="1:50" ht="15.75" thickBot="1">
      <c r="A54" s="5" t="s">
        <v>159</v>
      </c>
      <c r="B54" s="5" t="s">
        <v>160</v>
      </c>
      <c r="C54" s="5" t="s">
        <v>163</v>
      </c>
      <c r="D54" s="5" t="s">
        <v>210</v>
      </c>
      <c r="E54" s="14" t="str">
        <f t="shared" si="3"/>
        <v>Brassica oleracea capitata</v>
      </c>
      <c r="F54" s="14" t="str">
        <f t="shared" si="4"/>
        <v>oleracea capitata</v>
      </c>
      <c r="G54" s="5" t="s">
        <v>121</v>
      </c>
      <c r="H54" s="5" t="s">
        <v>122</v>
      </c>
      <c r="I54" s="5" t="s">
        <v>103</v>
      </c>
      <c r="J54" s="16" t="s">
        <v>31</v>
      </c>
      <c r="K54" s="14" t="str">
        <f t="shared" si="5"/>
        <v>Cabbage Vegetable General</v>
      </c>
      <c r="L54" s="25">
        <v>104</v>
      </c>
      <c r="M54" s="5" t="s">
        <v>123</v>
      </c>
      <c r="N54" s="5" t="s">
        <v>70</v>
      </c>
      <c r="O54" s="5" t="s">
        <v>63</v>
      </c>
      <c r="P54" s="6" t="s">
        <v>58</v>
      </c>
      <c r="Q54" s="8">
        <v>60</v>
      </c>
      <c r="R54" s="5" t="s">
        <v>36</v>
      </c>
      <c r="S54" s="17" t="s">
        <v>124</v>
      </c>
      <c r="T54" s="5" t="s">
        <v>38</v>
      </c>
      <c r="U54" s="5">
        <v>0</v>
      </c>
      <c r="V54" s="6">
        <v>0</v>
      </c>
      <c r="W54" s="5">
        <v>0.7</v>
      </c>
      <c r="X54" s="5">
        <v>0</v>
      </c>
      <c r="Y54" s="5">
        <v>90</v>
      </c>
      <c r="Z54" s="18">
        <v>0.1</v>
      </c>
      <c r="AA54" s="19">
        <v>1.2</v>
      </c>
      <c r="AB54" s="18">
        <v>1</v>
      </c>
      <c r="AC54" s="19">
        <v>2</v>
      </c>
      <c r="AD54" s="5">
        <v>0.8</v>
      </c>
      <c r="AE54" s="5">
        <v>3</v>
      </c>
      <c r="AF54" s="6">
        <v>2.6</v>
      </c>
      <c r="AG54" s="5"/>
      <c r="AH54" s="17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8"/>
      <c r="AX54" s="6"/>
    </row>
    <row r="55" spans="1:50" ht="15.75" thickBot="1">
      <c r="A55" s="5" t="s">
        <v>159</v>
      </c>
      <c r="B55" s="5" t="s">
        <v>160</v>
      </c>
      <c r="C55" s="5" t="s">
        <v>163</v>
      </c>
      <c r="D55" s="5" t="s">
        <v>235</v>
      </c>
      <c r="E55" s="14" t="str">
        <f t="shared" si="3"/>
        <v>Brassica oleracea gemmifera</v>
      </c>
      <c r="F55" s="14" t="str">
        <f t="shared" si="4"/>
        <v>oleracea gemmifera</v>
      </c>
      <c r="G55" s="5" t="s">
        <v>121</v>
      </c>
      <c r="H55" s="5" t="s">
        <v>122</v>
      </c>
      <c r="I55" s="5" t="s">
        <v>130</v>
      </c>
      <c r="J55" s="16" t="s">
        <v>31</v>
      </c>
      <c r="K55" s="14" t="str">
        <f t="shared" si="5"/>
        <v>Brussel sprout  Vegetable General</v>
      </c>
      <c r="L55" s="25">
        <v>105</v>
      </c>
      <c r="M55" s="5" t="s">
        <v>123</v>
      </c>
      <c r="N55" s="5" t="s">
        <v>50</v>
      </c>
      <c r="O55" s="5" t="s">
        <v>49</v>
      </c>
      <c r="P55" s="6" t="s">
        <v>128</v>
      </c>
      <c r="Q55" s="8">
        <v>15</v>
      </c>
      <c r="R55" s="5" t="s">
        <v>36</v>
      </c>
      <c r="S55" s="17" t="s">
        <v>124</v>
      </c>
      <c r="T55" s="5" t="s">
        <v>38</v>
      </c>
      <c r="U55" s="5">
        <v>0</v>
      </c>
      <c r="V55" s="6">
        <v>0</v>
      </c>
      <c r="W55" s="5">
        <v>0.4</v>
      </c>
      <c r="X55" s="5">
        <v>0</v>
      </c>
      <c r="Y55" s="5">
        <v>80</v>
      </c>
      <c r="Z55" s="18">
        <v>0.1</v>
      </c>
      <c r="AA55" s="19">
        <v>1.2</v>
      </c>
      <c r="AB55" s="18">
        <v>1</v>
      </c>
      <c r="AC55" s="19">
        <v>2</v>
      </c>
      <c r="AD55" s="5">
        <v>0.8</v>
      </c>
      <c r="AE55" s="5">
        <v>3.8</v>
      </c>
      <c r="AF55" s="6">
        <v>3.5</v>
      </c>
      <c r="AG55" s="5"/>
      <c r="AH55" s="17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8"/>
      <c r="AX55" s="6"/>
    </row>
    <row r="56" spans="1:50" ht="15.75" thickBot="1">
      <c r="A56" s="5" t="s">
        <v>159</v>
      </c>
      <c r="B56" s="5" t="s">
        <v>160</v>
      </c>
      <c r="C56" s="5" t="s">
        <v>163</v>
      </c>
      <c r="D56" s="5" t="s">
        <v>236</v>
      </c>
      <c r="E56" s="14" t="str">
        <f t="shared" si="3"/>
        <v>Brassica oleracea italica</v>
      </c>
      <c r="F56" s="14" t="str">
        <f t="shared" si="4"/>
        <v>oleracea italica</v>
      </c>
      <c r="G56" s="5" t="s">
        <v>121</v>
      </c>
      <c r="H56" s="5" t="s">
        <v>122</v>
      </c>
      <c r="I56" s="5" t="s">
        <v>131</v>
      </c>
      <c r="J56" s="16" t="s">
        <v>132</v>
      </c>
      <c r="K56" s="14" t="str">
        <f t="shared" si="5"/>
        <v>Broccoli Vegetable Head only</v>
      </c>
      <c r="L56" s="25">
        <v>106</v>
      </c>
      <c r="M56" s="5" t="s">
        <v>123</v>
      </c>
      <c r="N56" s="5" t="s">
        <v>33</v>
      </c>
      <c r="O56" s="5" t="s">
        <v>49</v>
      </c>
      <c r="P56" s="6" t="s">
        <v>70</v>
      </c>
      <c r="Q56" s="8">
        <v>10</v>
      </c>
      <c r="R56" s="5" t="s">
        <v>36</v>
      </c>
      <c r="S56" s="17" t="s">
        <v>124</v>
      </c>
      <c r="T56" s="5" t="s">
        <v>38</v>
      </c>
      <c r="U56" s="5">
        <v>0</v>
      </c>
      <c r="V56" s="6">
        <v>0</v>
      </c>
      <c r="W56" s="5">
        <v>0.13</v>
      </c>
      <c r="X56" s="5">
        <v>0</v>
      </c>
      <c r="Y56" s="5">
        <v>89</v>
      </c>
      <c r="Z56" s="18">
        <v>0.1</v>
      </c>
      <c r="AA56" s="19">
        <v>1.2</v>
      </c>
      <c r="AB56" s="18">
        <v>1</v>
      </c>
      <c r="AC56" s="19">
        <v>2</v>
      </c>
      <c r="AD56" s="5">
        <v>0.8</v>
      </c>
      <c r="AE56" s="5">
        <v>3.8</v>
      </c>
      <c r="AF56" s="6">
        <v>3.5</v>
      </c>
      <c r="AG56" s="5"/>
      <c r="AH56" s="17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8"/>
      <c r="AX56" s="6"/>
    </row>
    <row r="57" spans="1:50" ht="15.75" thickBot="1">
      <c r="A57" s="5" t="s">
        <v>159</v>
      </c>
      <c r="B57" s="5" t="s">
        <v>160</v>
      </c>
      <c r="C57" s="5" t="s">
        <v>163</v>
      </c>
      <c r="D57" s="5" t="s">
        <v>236</v>
      </c>
      <c r="E57" s="14" t="str">
        <f t="shared" si="3"/>
        <v>Brassica oleracea italica</v>
      </c>
      <c r="F57" s="14" t="str">
        <f t="shared" si="4"/>
        <v>oleracea italica</v>
      </c>
      <c r="G57" s="5" t="s">
        <v>121</v>
      </c>
      <c r="H57" s="5" t="s">
        <v>122</v>
      </c>
      <c r="I57" s="5" t="s">
        <v>131</v>
      </c>
      <c r="J57" s="16" t="s">
        <v>133</v>
      </c>
      <c r="K57" s="14" t="str">
        <f t="shared" si="5"/>
        <v>Broccoli Vegetable Chinese cut</v>
      </c>
      <c r="L57" s="25">
        <v>107</v>
      </c>
      <c r="M57" s="5" t="s">
        <v>123</v>
      </c>
      <c r="N57" s="5" t="s">
        <v>33</v>
      </c>
      <c r="O57" s="5" t="s">
        <v>49</v>
      </c>
      <c r="P57" s="6" t="s">
        <v>70</v>
      </c>
      <c r="Q57" s="8">
        <v>20</v>
      </c>
      <c r="R57" s="5" t="s">
        <v>36</v>
      </c>
      <c r="S57" s="17" t="s">
        <v>124</v>
      </c>
      <c r="T57" s="5" t="s">
        <v>38</v>
      </c>
      <c r="U57" s="5">
        <v>0</v>
      </c>
      <c r="V57" s="6">
        <v>0</v>
      </c>
      <c r="W57" s="5">
        <v>0.26</v>
      </c>
      <c r="X57" s="5">
        <v>0</v>
      </c>
      <c r="Y57" s="5">
        <v>89</v>
      </c>
      <c r="Z57" s="18">
        <v>0.1</v>
      </c>
      <c r="AA57" s="19">
        <v>1.2</v>
      </c>
      <c r="AB57" s="18">
        <v>1</v>
      </c>
      <c r="AC57" s="19">
        <v>2</v>
      </c>
      <c r="AD57" s="5">
        <v>0.8</v>
      </c>
      <c r="AE57" s="5">
        <v>3.6</v>
      </c>
      <c r="AF57" s="6">
        <v>3.6</v>
      </c>
      <c r="AG57" s="5"/>
      <c r="AH57" s="17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8"/>
      <c r="AX57" s="6"/>
    </row>
    <row r="58" spans="1:50" ht="15.75" thickBot="1">
      <c r="A58" s="5" t="s">
        <v>159</v>
      </c>
      <c r="B58" s="5" t="s">
        <v>160</v>
      </c>
      <c r="C58" s="5" t="s">
        <v>165</v>
      </c>
      <c r="D58" s="5" t="s">
        <v>211</v>
      </c>
      <c r="E58" s="14" t="str">
        <f t="shared" si="3"/>
        <v>Brassica rapa chinensis</v>
      </c>
      <c r="F58" s="14" t="str">
        <f t="shared" si="4"/>
        <v>rapa chinensis</v>
      </c>
      <c r="G58" s="5" t="s">
        <v>121</v>
      </c>
      <c r="H58" s="5" t="s">
        <v>122</v>
      </c>
      <c r="I58" s="5" t="s">
        <v>104</v>
      </c>
      <c r="J58" s="16" t="s">
        <v>31</v>
      </c>
      <c r="K58" s="14" t="str">
        <f t="shared" si="5"/>
        <v>Pak choi Vegetable General</v>
      </c>
      <c r="L58" s="25">
        <v>108</v>
      </c>
      <c r="M58" s="5" t="s">
        <v>123</v>
      </c>
      <c r="N58" s="5" t="s">
        <v>33</v>
      </c>
      <c r="O58" s="5" t="s">
        <v>63</v>
      </c>
      <c r="P58" s="6" t="s">
        <v>134</v>
      </c>
      <c r="Q58" s="8">
        <v>45</v>
      </c>
      <c r="R58" s="5" t="s">
        <v>36</v>
      </c>
      <c r="S58" s="17" t="s">
        <v>124</v>
      </c>
      <c r="T58" s="5" t="s">
        <v>38</v>
      </c>
      <c r="U58" s="5">
        <v>0</v>
      </c>
      <c r="V58" s="6">
        <v>0</v>
      </c>
      <c r="W58" s="5">
        <v>0.63</v>
      </c>
      <c r="X58" s="5">
        <v>0</v>
      </c>
      <c r="Y58" s="5">
        <v>96</v>
      </c>
      <c r="Z58" s="18">
        <v>0.1</v>
      </c>
      <c r="AA58" s="19">
        <v>1.2</v>
      </c>
      <c r="AB58" s="18">
        <v>0.8</v>
      </c>
      <c r="AC58" s="19">
        <v>1.5</v>
      </c>
      <c r="AD58" s="5">
        <v>0.8</v>
      </c>
      <c r="AE58" s="5">
        <v>4.5</v>
      </c>
      <c r="AF58" s="6">
        <v>4.8</v>
      </c>
      <c r="AG58" s="5"/>
      <c r="AH58" s="17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8"/>
      <c r="AX58" s="6"/>
    </row>
    <row r="59" spans="1:50" ht="15.75" thickBot="1">
      <c r="A59" s="5" t="s">
        <v>159</v>
      </c>
      <c r="B59" s="5" t="s">
        <v>160</v>
      </c>
      <c r="C59" s="5" t="s">
        <v>165</v>
      </c>
      <c r="D59" s="5" t="s">
        <v>237</v>
      </c>
      <c r="E59" s="14" t="str">
        <f t="shared" si="3"/>
        <v>Brassica rapa parachinensis</v>
      </c>
      <c r="F59" s="14" t="str">
        <f t="shared" si="4"/>
        <v>rapa parachinensis</v>
      </c>
      <c r="G59" s="5" t="s">
        <v>121</v>
      </c>
      <c r="H59" s="5" t="s">
        <v>122</v>
      </c>
      <c r="I59" s="5" t="s">
        <v>135</v>
      </c>
      <c r="J59" s="16" t="s">
        <v>31</v>
      </c>
      <c r="K59" s="14" t="str">
        <f t="shared" si="5"/>
        <v>Choy sum Vegetable General</v>
      </c>
      <c r="L59" s="25">
        <v>109</v>
      </c>
      <c r="M59" s="5" t="s">
        <v>123</v>
      </c>
      <c r="N59" s="5" t="s">
        <v>33</v>
      </c>
      <c r="O59" s="5" t="s">
        <v>63</v>
      </c>
      <c r="P59" s="6" t="s">
        <v>70</v>
      </c>
      <c r="Q59" s="8">
        <v>40</v>
      </c>
      <c r="R59" s="5" t="s">
        <v>36</v>
      </c>
      <c r="S59" s="17" t="s">
        <v>124</v>
      </c>
      <c r="T59" s="5" t="s">
        <v>38</v>
      </c>
      <c r="U59" s="5">
        <v>0</v>
      </c>
      <c r="V59" s="6">
        <v>0</v>
      </c>
      <c r="W59" s="5">
        <v>0.85</v>
      </c>
      <c r="X59" s="5">
        <v>0</v>
      </c>
      <c r="Y59" s="5">
        <v>90</v>
      </c>
      <c r="Z59" s="18">
        <v>0.1</v>
      </c>
      <c r="AA59" s="19">
        <v>1.2</v>
      </c>
      <c r="AB59" s="18">
        <v>0.9</v>
      </c>
      <c r="AC59" s="19">
        <v>2</v>
      </c>
      <c r="AD59" s="5">
        <v>0.8</v>
      </c>
      <c r="AE59" s="5">
        <v>4.5</v>
      </c>
      <c r="AF59" s="6">
        <v>4.8</v>
      </c>
      <c r="AG59" s="5"/>
      <c r="AH59" s="17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8"/>
      <c r="AX59" s="6"/>
    </row>
    <row r="60" spans="1:50" ht="15.75" thickBot="1">
      <c r="A60" s="5" t="s">
        <v>159</v>
      </c>
      <c r="B60" s="5" t="s">
        <v>160</v>
      </c>
      <c r="C60" s="5" t="s">
        <v>165</v>
      </c>
      <c r="D60" s="5" t="s">
        <v>212</v>
      </c>
      <c r="E60" s="14" t="str">
        <f t="shared" si="3"/>
        <v>Brassica rapa pekinensis</v>
      </c>
      <c r="F60" s="14" t="str">
        <f t="shared" si="4"/>
        <v>rapa pekinensis</v>
      </c>
      <c r="G60" s="5" t="s">
        <v>121</v>
      </c>
      <c r="H60" s="5" t="s">
        <v>122</v>
      </c>
      <c r="I60" s="5" t="s">
        <v>105</v>
      </c>
      <c r="J60" s="16" t="s">
        <v>31</v>
      </c>
      <c r="K60" s="14" t="str">
        <f t="shared" si="5"/>
        <v>Wong bok Vegetable General</v>
      </c>
      <c r="L60" s="25">
        <v>110</v>
      </c>
      <c r="M60" s="5" t="s">
        <v>123</v>
      </c>
      <c r="N60" s="5" t="s">
        <v>61</v>
      </c>
      <c r="O60" s="5" t="s">
        <v>63</v>
      </c>
      <c r="P60" s="6" t="s">
        <v>128</v>
      </c>
      <c r="Q60" s="8">
        <v>53</v>
      </c>
      <c r="R60" s="5" t="s">
        <v>36</v>
      </c>
      <c r="S60" s="17" t="s">
        <v>124</v>
      </c>
      <c r="T60" s="5" t="s">
        <v>38</v>
      </c>
      <c r="U60" s="5">
        <v>0</v>
      </c>
      <c r="V60" s="6">
        <v>0</v>
      </c>
      <c r="W60" s="5">
        <v>0.8</v>
      </c>
      <c r="X60" s="5">
        <v>0</v>
      </c>
      <c r="Y60" s="5">
        <v>90</v>
      </c>
      <c r="Z60" s="18">
        <v>0.1</v>
      </c>
      <c r="AA60" s="19">
        <v>1.2</v>
      </c>
      <c r="AB60" s="18">
        <v>0.9</v>
      </c>
      <c r="AC60" s="19">
        <v>2</v>
      </c>
      <c r="AD60" s="5">
        <v>0.8</v>
      </c>
      <c r="AE60" s="5">
        <v>3</v>
      </c>
      <c r="AF60" s="6">
        <v>3</v>
      </c>
      <c r="AG60" s="5"/>
      <c r="AH60" s="17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8"/>
      <c r="AX60" s="6"/>
    </row>
    <row r="61" spans="1:50" ht="15.75" thickBot="1">
      <c r="A61" s="5" t="s">
        <v>205</v>
      </c>
      <c r="B61" s="5" t="s">
        <v>215</v>
      </c>
      <c r="C61" s="5" t="s">
        <v>192</v>
      </c>
      <c r="D61" s="5" t="s">
        <v>148</v>
      </c>
      <c r="E61" s="14" t="str">
        <f t="shared" si="3"/>
        <v xml:space="preserve">Coriandrum sativum </v>
      </c>
      <c r="F61" s="14" t="str">
        <f t="shared" si="4"/>
        <v xml:space="preserve">sativum </v>
      </c>
      <c r="G61" s="5" t="s">
        <v>121</v>
      </c>
      <c r="H61" s="5" t="s">
        <v>122</v>
      </c>
      <c r="I61" s="5" t="s">
        <v>107</v>
      </c>
      <c r="J61" s="16" t="s">
        <v>31</v>
      </c>
      <c r="K61" s="14" t="str">
        <f t="shared" si="5"/>
        <v>Coriander Vegetable General</v>
      </c>
      <c r="L61" s="25">
        <v>111</v>
      </c>
      <c r="M61" s="5" t="s">
        <v>32</v>
      </c>
      <c r="N61" s="5" t="s">
        <v>33</v>
      </c>
      <c r="O61" s="5" t="s">
        <v>63</v>
      </c>
      <c r="P61" s="6" t="s">
        <v>70</v>
      </c>
      <c r="Q61" s="8">
        <v>20</v>
      </c>
      <c r="R61" s="5" t="s">
        <v>36</v>
      </c>
      <c r="S61" s="17" t="s">
        <v>124</v>
      </c>
      <c r="T61" s="5" t="s">
        <v>38</v>
      </c>
      <c r="U61" s="5">
        <v>0</v>
      </c>
      <c r="V61" s="6">
        <v>0</v>
      </c>
      <c r="W61" s="5">
        <v>1</v>
      </c>
      <c r="X61" s="5">
        <v>0</v>
      </c>
      <c r="Y61" s="5">
        <v>95</v>
      </c>
      <c r="Z61" s="18">
        <v>0.1</v>
      </c>
      <c r="AA61" s="19">
        <v>1.2</v>
      </c>
      <c r="AB61" s="18">
        <v>0.9</v>
      </c>
      <c r="AC61" s="19">
        <v>0.8</v>
      </c>
      <c r="AD61" s="5">
        <v>0.9</v>
      </c>
      <c r="AE61" s="5">
        <v>4.7</v>
      </c>
      <c r="AF61" s="6">
        <v>4.7</v>
      </c>
      <c r="AG61" s="5"/>
      <c r="AH61" s="17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8"/>
      <c r="AX61" s="6"/>
    </row>
    <row r="62" spans="1:50" ht="15.75" thickBot="1">
      <c r="A62" s="5" t="s">
        <v>213</v>
      </c>
      <c r="B62" s="5" t="s">
        <v>216</v>
      </c>
      <c r="C62" s="5" t="s">
        <v>214</v>
      </c>
      <c r="D62" s="5" t="s">
        <v>148</v>
      </c>
      <c r="E62" s="14" t="str">
        <f t="shared" si="3"/>
        <v xml:space="preserve">Cucumis lanatus </v>
      </c>
      <c r="F62" s="14" t="str">
        <f t="shared" si="4"/>
        <v xml:space="preserve">lanatus </v>
      </c>
      <c r="G62" s="5" t="s">
        <v>121</v>
      </c>
      <c r="H62" s="5" t="s">
        <v>136</v>
      </c>
      <c r="I62" s="5" t="s">
        <v>106</v>
      </c>
      <c r="J62" s="16" t="s">
        <v>31</v>
      </c>
      <c r="K62" s="14" t="str">
        <f t="shared" si="5"/>
        <v>Water melon Vegetable General</v>
      </c>
      <c r="L62" s="25">
        <v>112</v>
      </c>
      <c r="M62" s="5" t="s">
        <v>123</v>
      </c>
      <c r="N62" s="5" t="s">
        <v>42</v>
      </c>
      <c r="O62" s="5" t="s">
        <v>55</v>
      </c>
      <c r="P62" s="6" t="s">
        <v>35</v>
      </c>
      <c r="Q62" s="8">
        <v>180</v>
      </c>
      <c r="R62" s="5" t="s">
        <v>36</v>
      </c>
      <c r="S62" s="17" t="s">
        <v>124</v>
      </c>
      <c r="T62" s="5" t="s">
        <v>38</v>
      </c>
      <c r="U62" s="5">
        <v>0</v>
      </c>
      <c r="V62" s="6">
        <v>0</v>
      </c>
      <c r="W62" s="5">
        <v>0.85</v>
      </c>
      <c r="X62" s="5">
        <v>0</v>
      </c>
      <c r="Y62" s="5">
        <v>95</v>
      </c>
      <c r="Z62" s="18">
        <v>0.1</v>
      </c>
      <c r="AA62" s="19">
        <v>0.8</v>
      </c>
      <c r="AB62" s="18">
        <v>1</v>
      </c>
      <c r="AC62" s="19">
        <v>1</v>
      </c>
      <c r="AD62" s="5">
        <v>1</v>
      </c>
      <c r="AE62" s="5">
        <v>2</v>
      </c>
      <c r="AF62" s="6">
        <v>2</v>
      </c>
      <c r="AG62" s="5"/>
      <c r="AH62" s="17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8"/>
      <c r="AX62" s="6"/>
    </row>
    <row r="63" spans="1:50" ht="15.75" thickBot="1">
      <c r="A63" s="5" t="s">
        <v>213</v>
      </c>
      <c r="B63" s="5" t="s">
        <v>216</v>
      </c>
      <c r="C63" s="5" t="s">
        <v>217</v>
      </c>
      <c r="D63" s="5" t="s">
        <v>148</v>
      </c>
      <c r="E63" s="14" t="str">
        <f t="shared" si="3"/>
        <v xml:space="preserve">Cucumis melo </v>
      </c>
      <c r="F63" s="14" t="str">
        <f t="shared" si="4"/>
        <v xml:space="preserve">melo </v>
      </c>
      <c r="G63" s="5" t="s">
        <v>121</v>
      </c>
      <c r="H63" s="5" t="s">
        <v>136</v>
      </c>
      <c r="I63" s="5" t="s">
        <v>108</v>
      </c>
      <c r="J63" s="16" t="s">
        <v>31</v>
      </c>
      <c r="K63" s="14" t="str">
        <f t="shared" si="5"/>
        <v>Rock melon Vegetable General</v>
      </c>
      <c r="L63" s="25">
        <v>113</v>
      </c>
      <c r="M63" s="5" t="s">
        <v>123</v>
      </c>
      <c r="N63" s="5" t="s">
        <v>42</v>
      </c>
      <c r="O63" s="5" t="s">
        <v>55</v>
      </c>
      <c r="P63" s="6" t="s">
        <v>35</v>
      </c>
      <c r="Q63" s="8">
        <v>80</v>
      </c>
      <c r="R63" s="5" t="s">
        <v>36</v>
      </c>
      <c r="S63" s="17" t="s">
        <v>124</v>
      </c>
      <c r="T63" s="5" t="s">
        <v>38</v>
      </c>
      <c r="U63" s="5">
        <v>0</v>
      </c>
      <c r="V63" s="6">
        <v>0</v>
      </c>
      <c r="W63" s="5">
        <v>0.7</v>
      </c>
      <c r="X63" s="5">
        <v>0</v>
      </c>
      <c r="Y63" s="5">
        <v>95</v>
      </c>
      <c r="Z63" s="18">
        <v>0.1</v>
      </c>
      <c r="AA63" s="19">
        <v>0.8</v>
      </c>
      <c r="AB63" s="18">
        <v>1</v>
      </c>
      <c r="AC63" s="19">
        <v>1</v>
      </c>
      <c r="AD63" s="5">
        <v>1</v>
      </c>
      <c r="AE63" s="5">
        <v>2</v>
      </c>
      <c r="AF63" s="6">
        <v>2</v>
      </c>
      <c r="AG63" s="5"/>
      <c r="AH63" s="17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8"/>
      <c r="AX63" s="6"/>
    </row>
    <row r="64" spans="1:50" ht="15.75" thickBot="1">
      <c r="A64" s="5" t="s">
        <v>213</v>
      </c>
      <c r="B64" s="5" t="s">
        <v>218</v>
      </c>
      <c r="C64" s="5" t="s">
        <v>219</v>
      </c>
      <c r="D64" s="5" t="s">
        <v>148</v>
      </c>
      <c r="E64" s="14" t="str">
        <f t="shared" si="3"/>
        <v xml:space="preserve">Cucurbita argyrosperma </v>
      </c>
      <c r="F64" s="14" t="str">
        <f t="shared" si="4"/>
        <v xml:space="preserve">argyrosperma </v>
      </c>
      <c r="G64" s="5" t="s">
        <v>121</v>
      </c>
      <c r="H64" s="5" t="s">
        <v>136</v>
      </c>
      <c r="I64" s="5" t="s">
        <v>109</v>
      </c>
      <c r="J64" s="16" t="s">
        <v>31</v>
      </c>
      <c r="K64" s="14" t="str">
        <f t="shared" si="5"/>
        <v>Squash Vegetable General</v>
      </c>
      <c r="L64" s="25">
        <v>114</v>
      </c>
      <c r="M64" s="5" t="s">
        <v>123</v>
      </c>
      <c r="N64" s="5" t="s">
        <v>42</v>
      </c>
      <c r="O64" s="5" t="s">
        <v>34</v>
      </c>
      <c r="P64" s="6" t="s">
        <v>64</v>
      </c>
      <c r="Q64" s="8">
        <v>25</v>
      </c>
      <c r="R64" s="5" t="s">
        <v>36</v>
      </c>
      <c r="S64" s="17" t="s">
        <v>124</v>
      </c>
      <c r="T64" s="5" t="s">
        <v>38</v>
      </c>
      <c r="U64" s="5">
        <v>0</v>
      </c>
      <c r="V64" s="6">
        <v>0</v>
      </c>
      <c r="W64" s="5">
        <v>0.8</v>
      </c>
      <c r="X64" s="5">
        <v>0</v>
      </c>
      <c r="Y64" s="5">
        <v>80</v>
      </c>
      <c r="Z64" s="18">
        <v>0.1</v>
      </c>
      <c r="AA64" s="19">
        <v>0.8</v>
      </c>
      <c r="AB64" s="18">
        <v>0.94</v>
      </c>
      <c r="AC64" s="19">
        <v>1</v>
      </c>
      <c r="AD64" s="5">
        <v>1</v>
      </c>
      <c r="AE64" s="5">
        <v>2</v>
      </c>
      <c r="AF64" s="6">
        <v>2</v>
      </c>
      <c r="AG64" s="5"/>
      <c r="AH64" s="17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8"/>
      <c r="AX64" s="6"/>
    </row>
    <row r="65" spans="1:50" ht="15.75" thickBot="1">
      <c r="A65" s="5" t="s">
        <v>213</v>
      </c>
      <c r="B65" s="5" t="s">
        <v>218</v>
      </c>
      <c r="C65" s="5" t="s">
        <v>220</v>
      </c>
      <c r="D65" s="5" t="s">
        <v>148</v>
      </c>
      <c r="E65" s="14" t="str">
        <f t="shared" si="3"/>
        <v xml:space="preserve">Cucurbita pepo </v>
      </c>
      <c r="F65" s="14" t="str">
        <f t="shared" si="4"/>
        <v xml:space="preserve">pepo </v>
      </c>
      <c r="G65" s="5" t="s">
        <v>121</v>
      </c>
      <c r="H65" s="5" t="s">
        <v>136</v>
      </c>
      <c r="I65" s="5" t="s">
        <v>110</v>
      </c>
      <c r="J65" s="16" t="s">
        <v>31</v>
      </c>
      <c r="K65" s="14" t="str">
        <f t="shared" si="5"/>
        <v>Pumpkin Vegetable General</v>
      </c>
      <c r="L65" s="25">
        <v>115</v>
      </c>
      <c r="M65" s="5" t="s">
        <v>32</v>
      </c>
      <c r="N65" s="5" t="s">
        <v>42</v>
      </c>
      <c r="O65" s="5" t="s">
        <v>55</v>
      </c>
      <c r="P65" s="6" t="s">
        <v>64</v>
      </c>
      <c r="Q65" s="8">
        <v>40</v>
      </c>
      <c r="R65" s="5" t="s">
        <v>36</v>
      </c>
      <c r="S65" s="17" t="s">
        <v>124</v>
      </c>
      <c r="T65" s="5" t="s">
        <v>38</v>
      </c>
      <c r="U65" s="5">
        <v>0</v>
      </c>
      <c r="V65" s="6">
        <v>0</v>
      </c>
      <c r="W65" s="5">
        <v>0.8</v>
      </c>
      <c r="X65" s="5">
        <v>0</v>
      </c>
      <c r="Y65" s="5">
        <v>88</v>
      </c>
      <c r="Z65" s="18">
        <v>0.1</v>
      </c>
      <c r="AA65" s="19">
        <v>0.8</v>
      </c>
      <c r="AB65" s="18">
        <v>1</v>
      </c>
      <c r="AC65" s="19">
        <v>1</v>
      </c>
      <c r="AD65" s="5">
        <v>1</v>
      </c>
      <c r="AE65" s="5">
        <v>1.4</v>
      </c>
      <c r="AF65" s="6">
        <v>2</v>
      </c>
      <c r="AG65" s="5"/>
      <c r="AH65" s="17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8"/>
      <c r="AX65" s="6"/>
    </row>
    <row r="66" spans="1:50" ht="15.75" thickBot="1">
      <c r="A66" s="5" t="s">
        <v>213</v>
      </c>
      <c r="B66" s="5" t="s">
        <v>218</v>
      </c>
      <c r="C66" s="5" t="s">
        <v>220</v>
      </c>
      <c r="D66" s="5" t="s">
        <v>148</v>
      </c>
      <c r="E66" s="14" t="str">
        <f t="shared" si="3"/>
        <v xml:space="preserve">Cucurbita pepo </v>
      </c>
      <c r="F66" s="14" t="str">
        <f t="shared" si="4"/>
        <v xml:space="preserve">pepo </v>
      </c>
      <c r="G66" s="5" t="s">
        <v>121</v>
      </c>
      <c r="H66" s="5" t="s">
        <v>136</v>
      </c>
      <c r="I66" s="5" t="s">
        <v>111</v>
      </c>
      <c r="J66" s="16" t="s">
        <v>31</v>
      </c>
      <c r="K66" s="14" t="str">
        <f t="shared" si="5"/>
        <v>Zucchini Vegetable General</v>
      </c>
      <c r="L66" s="25">
        <v>116</v>
      </c>
      <c r="M66" s="5" t="s">
        <v>32</v>
      </c>
      <c r="N66" s="5" t="s">
        <v>42</v>
      </c>
      <c r="O66" s="5" t="s">
        <v>49</v>
      </c>
      <c r="P66" s="6" t="s">
        <v>58</v>
      </c>
      <c r="Q66" s="8">
        <v>40</v>
      </c>
      <c r="R66" s="5" t="s">
        <v>36</v>
      </c>
      <c r="S66" s="17" t="s">
        <v>124</v>
      </c>
      <c r="T66" s="5" t="s">
        <v>38</v>
      </c>
      <c r="U66" s="5">
        <v>0</v>
      </c>
      <c r="V66" s="6">
        <v>0</v>
      </c>
      <c r="W66" s="5">
        <v>0.4</v>
      </c>
      <c r="X66" s="5">
        <v>0</v>
      </c>
      <c r="Y66" s="5">
        <v>95</v>
      </c>
      <c r="Z66" s="18">
        <v>0.1</v>
      </c>
      <c r="AA66" s="19">
        <v>0.8</v>
      </c>
      <c r="AB66" s="18">
        <v>0.85</v>
      </c>
      <c r="AC66" s="19">
        <v>1</v>
      </c>
      <c r="AD66" s="5">
        <v>1</v>
      </c>
      <c r="AE66" s="5">
        <v>3.8</v>
      </c>
      <c r="AF66" s="6">
        <v>3.2</v>
      </c>
      <c r="AG66" s="5"/>
      <c r="AH66" s="17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8"/>
      <c r="AX66" s="6"/>
    </row>
    <row r="67" spans="1:50" ht="15.75" thickBot="1">
      <c r="A67" s="5" t="s">
        <v>205</v>
      </c>
      <c r="B67" s="5" t="s">
        <v>223</v>
      </c>
      <c r="C67" s="5" t="s">
        <v>224</v>
      </c>
      <c r="D67" s="5" t="s">
        <v>148</v>
      </c>
      <c r="E67" s="14" t="str">
        <f t="shared" si="3"/>
        <v xml:space="preserve">Daucus carota </v>
      </c>
      <c r="F67" s="14" t="str">
        <f t="shared" si="4"/>
        <v xml:space="preserve">carota </v>
      </c>
      <c r="G67" s="5" t="s">
        <v>121</v>
      </c>
      <c r="H67" s="5" t="s">
        <v>125</v>
      </c>
      <c r="I67" s="5" t="s">
        <v>113</v>
      </c>
      <c r="J67" s="16" t="s">
        <v>31</v>
      </c>
      <c r="K67" s="14" t="str">
        <f t="shared" si="5"/>
        <v>Carrot Vegetable General</v>
      </c>
      <c r="L67" s="25">
        <v>117</v>
      </c>
      <c r="M67" s="5" t="s">
        <v>32</v>
      </c>
      <c r="N67" s="5" t="s">
        <v>42</v>
      </c>
      <c r="O67" s="5" t="s">
        <v>49</v>
      </c>
      <c r="P67" s="6" t="s">
        <v>128</v>
      </c>
      <c r="Q67" s="8">
        <v>70</v>
      </c>
      <c r="R67" s="5" t="s">
        <v>36</v>
      </c>
      <c r="S67" s="17" t="s">
        <v>124</v>
      </c>
      <c r="T67" s="5" t="s">
        <v>38</v>
      </c>
      <c r="U67" s="5">
        <v>0</v>
      </c>
      <c r="V67" s="6">
        <v>0</v>
      </c>
      <c r="W67" s="5">
        <v>0.9</v>
      </c>
      <c r="X67" s="5">
        <v>7.0000000000000007E-2</v>
      </c>
      <c r="Y67" s="5">
        <v>88</v>
      </c>
      <c r="Z67" s="18">
        <v>0.1</v>
      </c>
      <c r="AA67" s="19">
        <v>1.2</v>
      </c>
      <c r="AB67" s="18">
        <v>0.9</v>
      </c>
      <c r="AC67" s="19">
        <v>0.7</v>
      </c>
      <c r="AD67" s="5">
        <v>0.9</v>
      </c>
      <c r="AE67" s="5">
        <v>2</v>
      </c>
      <c r="AF67" s="6">
        <v>1</v>
      </c>
      <c r="AG67" s="5"/>
      <c r="AH67" s="17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8"/>
      <c r="AX67" s="6"/>
    </row>
    <row r="68" spans="1:50" ht="15.75" thickBot="1">
      <c r="A68" s="5" t="s">
        <v>238</v>
      </c>
      <c r="B68" s="5" t="s">
        <v>239</v>
      </c>
      <c r="C68" s="5" t="s">
        <v>240</v>
      </c>
      <c r="D68" s="5" t="s">
        <v>148</v>
      </c>
      <c r="E68" s="14" t="str">
        <f t="shared" si="3"/>
        <v xml:space="preserve">Ipomoea batatas </v>
      </c>
      <c r="F68" s="14" t="str">
        <f t="shared" si="4"/>
        <v xml:space="preserve">batatas </v>
      </c>
      <c r="G68" s="5" t="s">
        <v>121</v>
      </c>
      <c r="H68" s="5" t="s">
        <v>125</v>
      </c>
      <c r="I68" s="5" t="s">
        <v>137</v>
      </c>
      <c r="J68" s="16" t="s">
        <v>31</v>
      </c>
      <c r="K68" s="14" t="str">
        <f t="shared" si="5"/>
        <v>Kumara Vegetable General</v>
      </c>
      <c r="L68" s="25">
        <v>118</v>
      </c>
      <c r="M68" s="5" t="s">
        <v>32</v>
      </c>
      <c r="N68" s="5" t="s">
        <v>42</v>
      </c>
      <c r="O68" s="5" t="s">
        <v>34</v>
      </c>
      <c r="P68" s="6" t="s">
        <v>33</v>
      </c>
      <c r="Q68" s="8">
        <v>50</v>
      </c>
      <c r="R68" s="5" t="s">
        <v>36</v>
      </c>
      <c r="S68" s="17" t="s">
        <v>124</v>
      </c>
      <c r="T68" s="5" t="s">
        <v>38</v>
      </c>
      <c r="U68" s="5">
        <v>0</v>
      </c>
      <c r="V68" s="6">
        <v>0</v>
      </c>
      <c r="W68" s="5">
        <v>0.89</v>
      </c>
      <c r="X68" s="5">
        <v>0</v>
      </c>
      <c r="Y68" s="5">
        <v>77.400000000000006</v>
      </c>
      <c r="Z68" s="18">
        <v>0.1</v>
      </c>
      <c r="AA68" s="19">
        <v>0.9</v>
      </c>
      <c r="AB68" s="18">
        <v>1</v>
      </c>
      <c r="AC68" s="19">
        <v>1</v>
      </c>
      <c r="AD68" s="5">
        <v>1</v>
      </c>
      <c r="AE68" s="5">
        <v>2</v>
      </c>
      <c r="AF68" s="6">
        <v>1.8</v>
      </c>
      <c r="AG68" s="5"/>
      <c r="AH68" s="17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8"/>
      <c r="AX68" s="6"/>
    </row>
    <row r="69" spans="1:50" ht="15.75" thickBot="1">
      <c r="A69" s="5" t="s">
        <v>181</v>
      </c>
      <c r="B69" s="5" t="s">
        <v>225</v>
      </c>
      <c r="C69" s="5" t="s">
        <v>154</v>
      </c>
      <c r="D69" s="5" t="s">
        <v>148</v>
      </c>
      <c r="E69" s="14" t="str">
        <f t="shared" si="3"/>
        <v xml:space="preserve">Lactuca sativa </v>
      </c>
      <c r="F69" s="14" t="str">
        <f t="shared" si="4"/>
        <v xml:space="preserve">sativa </v>
      </c>
      <c r="G69" s="5" t="s">
        <v>121</v>
      </c>
      <c r="H69" s="5" t="s">
        <v>122</v>
      </c>
      <c r="I69" s="5" t="s">
        <v>114</v>
      </c>
      <c r="J69" s="16" t="s">
        <v>138</v>
      </c>
      <c r="K69" s="14" t="str">
        <f t="shared" si="5"/>
        <v>Lettuce Vegetable Ice berg</v>
      </c>
      <c r="L69" s="25">
        <v>119</v>
      </c>
      <c r="M69" s="5" t="s">
        <v>123</v>
      </c>
      <c r="N69" s="5" t="s">
        <v>70</v>
      </c>
      <c r="O69" s="5" t="s">
        <v>63</v>
      </c>
      <c r="P69" s="6" t="s">
        <v>61</v>
      </c>
      <c r="Q69" s="8">
        <v>50</v>
      </c>
      <c r="R69" s="5" t="s">
        <v>36</v>
      </c>
      <c r="S69" s="17" t="s">
        <v>124</v>
      </c>
      <c r="T69" s="5" t="s">
        <v>38</v>
      </c>
      <c r="U69" s="5">
        <v>0</v>
      </c>
      <c r="V69" s="6">
        <v>0</v>
      </c>
      <c r="W69" s="5">
        <v>0.7</v>
      </c>
      <c r="X69" s="5">
        <v>0</v>
      </c>
      <c r="Y69" s="5">
        <v>95</v>
      </c>
      <c r="Z69" s="18">
        <v>0.1</v>
      </c>
      <c r="AA69" s="19">
        <v>1</v>
      </c>
      <c r="AB69" s="18">
        <v>0.95</v>
      </c>
      <c r="AC69" s="19">
        <v>1</v>
      </c>
      <c r="AD69" s="5">
        <v>0.9</v>
      </c>
      <c r="AE69" s="5">
        <v>3</v>
      </c>
      <c r="AF69" s="6">
        <v>2.6</v>
      </c>
      <c r="AG69" s="5"/>
      <c r="AH69" s="17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8"/>
      <c r="AX69" s="6"/>
    </row>
    <row r="70" spans="1:50" ht="15.75" thickBot="1">
      <c r="A70" s="5" t="s">
        <v>181</v>
      </c>
      <c r="B70" s="5" t="s">
        <v>225</v>
      </c>
      <c r="C70" s="5" t="s">
        <v>154</v>
      </c>
      <c r="D70" s="5" t="s">
        <v>148</v>
      </c>
      <c r="E70" s="14" t="str">
        <f t="shared" si="3"/>
        <v xml:space="preserve">Lactuca sativa </v>
      </c>
      <c r="F70" s="14" t="str">
        <f t="shared" si="4"/>
        <v xml:space="preserve">sativa </v>
      </c>
      <c r="G70" s="5" t="s">
        <v>121</v>
      </c>
      <c r="H70" s="5" t="s">
        <v>122</v>
      </c>
      <c r="I70" s="5" t="s">
        <v>114</v>
      </c>
      <c r="J70" s="16" t="s">
        <v>139</v>
      </c>
      <c r="K70" s="14" t="str">
        <f t="shared" si="5"/>
        <v>Lettuce Vegetable Leafy-salad</v>
      </c>
      <c r="L70" s="25">
        <v>120</v>
      </c>
      <c r="M70" s="5" t="s">
        <v>123</v>
      </c>
      <c r="N70" s="5" t="s">
        <v>70</v>
      </c>
      <c r="O70" s="5" t="s">
        <v>63</v>
      </c>
      <c r="P70" s="6" t="s">
        <v>61</v>
      </c>
      <c r="Q70" s="8">
        <v>40</v>
      </c>
      <c r="R70" s="5" t="s">
        <v>36</v>
      </c>
      <c r="S70" s="17" t="s">
        <v>124</v>
      </c>
      <c r="T70" s="5" t="s">
        <v>38</v>
      </c>
      <c r="U70" s="5">
        <v>0</v>
      </c>
      <c r="V70" s="6">
        <v>0</v>
      </c>
      <c r="W70" s="5">
        <v>0.8</v>
      </c>
      <c r="X70" s="5">
        <v>0</v>
      </c>
      <c r="Y70" s="5">
        <v>95</v>
      </c>
      <c r="Z70" s="18">
        <v>0.1</v>
      </c>
      <c r="AA70" s="19">
        <v>1</v>
      </c>
      <c r="AB70" s="18">
        <v>0.9</v>
      </c>
      <c r="AC70" s="19">
        <v>1</v>
      </c>
      <c r="AD70" s="5">
        <v>0.9</v>
      </c>
      <c r="AE70" s="5">
        <v>3</v>
      </c>
      <c r="AF70" s="6">
        <v>3.5</v>
      </c>
      <c r="AG70" s="5"/>
      <c r="AH70" s="17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8"/>
      <c r="AX70" s="6"/>
    </row>
    <row r="71" spans="1:50" ht="15.75" thickBot="1">
      <c r="A71" s="5" t="s">
        <v>205</v>
      </c>
      <c r="B71" s="5" t="s">
        <v>227</v>
      </c>
      <c r="C71" s="5" t="s">
        <v>154</v>
      </c>
      <c r="D71" s="5" t="s">
        <v>148</v>
      </c>
      <c r="E71" s="14" t="str">
        <f t="shared" si="3"/>
        <v xml:space="preserve">Pastinaca sativa </v>
      </c>
      <c r="F71" s="14" t="str">
        <f t="shared" si="4"/>
        <v xml:space="preserve">sativa </v>
      </c>
      <c r="G71" s="5" t="s">
        <v>121</v>
      </c>
      <c r="H71" s="5" t="s">
        <v>125</v>
      </c>
      <c r="I71" s="5" t="s">
        <v>116</v>
      </c>
      <c r="J71" s="16" t="s">
        <v>31</v>
      </c>
      <c r="K71" s="14" t="str">
        <f t="shared" si="5"/>
        <v>Parsnip Vegetable General</v>
      </c>
      <c r="L71" s="25">
        <v>121</v>
      </c>
      <c r="M71" s="5" t="s">
        <v>32</v>
      </c>
      <c r="N71" s="5" t="s">
        <v>70</v>
      </c>
      <c r="O71" s="5" t="s">
        <v>49</v>
      </c>
      <c r="P71" s="6" t="s">
        <v>33</v>
      </c>
      <c r="Q71" s="8">
        <v>44</v>
      </c>
      <c r="R71" s="5" t="s">
        <v>36</v>
      </c>
      <c r="S71" s="17" t="s">
        <v>124</v>
      </c>
      <c r="T71" s="5" t="s">
        <v>38</v>
      </c>
      <c r="U71" s="5">
        <v>0</v>
      </c>
      <c r="V71" s="6">
        <v>0</v>
      </c>
      <c r="W71" s="5">
        <v>0.95</v>
      </c>
      <c r="X71" s="5">
        <v>0</v>
      </c>
      <c r="Y71" s="5">
        <v>83</v>
      </c>
      <c r="Z71" s="18">
        <v>0.1</v>
      </c>
      <c r="AA71" s="19">
        <v>1.2</v>
      </c>
      <c r="AB71" s="18">
        <v>0.95</v>
      </c>
      <c r="AC71" s="19">
        <v>0.8</v>
      </c>
      <c r="AD71" s="5">
        <v>0.9</v>
      </c>
      <c r="AE71" s="5">
        <v>2</v>
      </c>
      <c r="AF71" s="6">
        <v>1.35</v>
      </c>
      <c r="AG71" s="5"/>
      <c r="AH71" s="17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8"/>
      <c r="AX71" s="6"/>
    </row>
    <row r="72" spans="1:50" ht="15.75" thickBot="1">
      <c r="A72" s="5" t="s">
        <v>178</v>
      </c>
      <c r="B72" s="5" t="s">
        <v>190</v>
      </c>
      <c r="C72" s="5" t="s">
        <v>157</v>
      </c>
      <c r="D72" s="5" t="s">
        <v>148</v>
      </c>
      <c r="E72" s="14" t="str">
        <f t="shared" si="3"/>
        <v xml:space="preserve">Phaseolus vulgaris </v>
      </c>
      <c r="F72" s="14" t="str">
        <f t="shared" si="4"/>
        <v xml:space="preserve">vulgaris </v>
      </c>
      <c r="G72" s="5" t="s">
        <v>121</v>
      </c>
      <c r="H72" s="5" t="s">
        <v>78</v>
      </c>
      <c r="I72" s="5" t="s">
        <v>84</v>
      </c>
      <c r="J72" s="16" t="s">
        <v>31</v>
      </c>
      <c r="K72" s="14" t="str">
        <f t="shared" si="5"/>
        <v>Bean Vegetable General</v>
      </c>
      <c r="L72" s="25">
        <v>122</v>
      </c>
      <c r="M72" s="5" t="s">
        <v>32</v>
      </c>
      <c r="N72" s="5" t="s">
        <v>50</v>
      </c>
      <c r="O72" s="5" t="s">
        <v>49</v>
      </c>
      <c r="P72" s="6" t="s">
        <v>64</v>
      </c>
      <c r="Q72" s="8">
        <v>18</v>
      </c>
      <c r="R72" s="5" t="s">
        <v>36</v>
      </c>
      <c r="S72" s="17" t="s">
        <v>124</v>
      </c>
      <c r="T72" s="5" t="s">
        <v>38</v>
      </c>
      <c r="U72" s="5">
        <v>0</v>
      </c>
      <c r="V72" s="6">
        <v>0</v>
      </c>
      <c r="W72" s="5">
        <v>0.44</v>
      </c>
      <c r="X72" s="5">
        <v>7.0000000000000007E-2</v>
      </c>
      <c r="Y72" s="5">
        <v>89</v>
      </c>
      <c r="Z72" s="18">
        <v>0.1</v>
      </c>
      <c r="AA72" s="19">
        <v>1</v>
      </c>
      <c r="AB72" s="18">
        <v>0.9</v>
      </c>
      <c r="AC72" s="19">
        <v>1</v>
      </c>
      <c r="AD72" s="5">
        <v>1.5</v>
      </c>
      <c r="AE72" s="5">
        <v>2.5</v>
      </c>
      <c r="AF72" s="6">
        <v>2.8</v>
      </c>
      <c r="AG72" s="5"/>
      <c r="AH72" s="17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8"/>
      <c r="AX72" s="6"/>
    </row>
    <row r="73" spans="1:50" ht="15.75" thickBot="1">
      <c r="A73" s="5" t="s">
        <v>178</v>
      </c>
      <c r="B73" s="5" t="s">
        <v>191</v>
      </c>
      <c r="C73" s="5" t="s">
        <v>192</v>
      </c>
      <c r="D73" s="5" t="s">
        <v>148</v>
      </c>
      <c r="E73" s="14" t="str">
        <f t="shared" si="3"/>
        <v xml:space="preserve">Pisum sativum </v>
      </c>
      <c r="F73" s="14" t="str">
        <f t="shared" si="4"/>
        <v xml:space="preserve">sativum </v>
      </c>
      <c r="G73" s="5" t="s">
        <v>121</v>
      </c>
      <c r="H73" s="5" t="s">
        <v>78</v>
      </c>
      <c r="I73" s="5" t="s">
        <v>85</v>
      </c>
      <c r="J73" s="16" t="s">
        <v>31</v>
      </c>
      <c r="K73" s="14" t="str">
        <f t="shared" si="5"/>
        <v>Pea Vegetable General</v>
      </c>
      <c r="L73" s="25">
        <v>123</v>
      </c>
      <c r="M73" s="5" t="s">
        <v>32</v>
      </c>
      <c r="N73" s="5" t="s">
        <v>134</v>
      </c>
      <c r="O73" s="5" t="s">
        <v>49</v>
      </c>
      <c r="P73" s="6" t="s">
        <v>58</v>
      </c>
      <c r="Q73" s="8">
        <v>9.5</v>
      </c>
      <c r="R73" s="5" t="s">
        <v>36</v>
      </c>
      <c r="S73" s="17" t="s">
        <v>124</v>
      </c>
      <c r="T73" s="5" t="s">
        <v>38</v>
      </c>
      <c r="U73" s="5">
        <v>0</v>
      </c>
      <c r="V73" s="6">
        <v>0</v>
      </c>
      <c r="W73" s="5">
        <v>0.34</v>
      </c>
      <c r="X73" s="5">
        <v>0.08</v>
      </c>
      <c r="Y73" s="5">
        <v>73</v>
      </c>
      <c r="Z73" s="18">
        <v>0.1</v>
      </c>
      <c r="AA73" s="19">
        <v>0.7</v>
      </c>
      <c r="AB73" s="18">
        <v>1</v>
      </c>
      <c r="AC73" s="19">
        <v>1</v>
      </c>
      <c r="AD73" s="5">
        <v>1.5</v>
      </c>
      <c r="AE73" s="5">
        <v>2.1</v>
      </c>
      <c r="AF73" s="6">
        <v>4</v>
      </c>
      <c r="AG73" s="5"/>
      <c r="AH73" s="17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8"/>
      <c r="AX73" s="6"/>
    </row>
    <row r="74" spans="1:50" ht="15.75" thickBot="1">
      <c r="A74" s="5" t="s">
        <v>241</v>
      </c>
      <c r="B74" s="5" t="s">
        <v>242</v>
      </c>
      <c r="C74" s="5" t="s">
        <v>243</v>
      </c>
      <c r="D74" s="5" t="s">
        <v>148</v>
      </c>
      <c r="E74" s="14" t="str">
        <f t="shared" si="3"/>
        <v xml:space="preserve">Solanum  lycopersicum </v>
      </c>
      <c r="F74" s="14" t="str">
        <f t="shared" si="4"/>
        <v xml:space="preserve">lycopersicum </v>
      </c>
      <c r="G74" s="5" t="s">
        <v>121</v>
      </c>
      <c r="H74" s="5" t="s">
        <v>136</v>
      </c>
      <c r="I74" s="5" t="s">
        <v>140</v>
      </c>
      <c r="J74" s="16" t="s">
        <v>31</v>
      </c>
      <c r="K74" s="14" t="str">
        <f t="shared" si="5"/>
        <v>Tomato Vegetable General</v>
      </c>
      <c r="L74" s="25">
        <v>124</v>
      </c>
      <c r="M74" s="5" t="s">
        <v>123</v>
      </c>
      <c r="N74" s="5" t="s">
        <v>42</v>
      </c>
      <c r="O74" s="5" t="s">
        <v>55</v>
      </c>
      <c r="P74" s="6" t="s">
        <v>68</v>
      </c>
      <c r="Q74" s="8">
        <v>100</v>
      </c>
      <c r="R74" s="5" t="s">
        <v>36</v>
      </c>
      <c r="S74" s="17" t="s">
        <v>124</v>
      </c>
      <c r="T74" s="5" t="s">
        <v>38</v>
      </c>
      <c r="U74" s="5">
        <v>0</v>
      </c>
      <c r="V74" s="6">
        <v>0</v>
      </c>
      <c r="W74" s="5">
        <v>0.5</v>
      </c>
      <c r="X74" s="5">
        <v>0</v>
      </c>
      <c r="Y74" s="5">
        <v>95</v>
      </c>
      <c r="Z74" s="18">
        <v>0.1</v>
      </c>
      <c r="AA74" s="19">
        <v>0.6</v>
      </c>
      <c r="AB74" s="18">
        <v>1</v>
      </c>
      <c r="AC74" s="19">
        <v>1.2</v>
      </c>
      <c r="AD74" s="5">
        <v>0.9</v>
      </c>
      <c r="AE74" s="5">
        <v>2</v>
      </c>
      <c r="AF74" s="6">
        <v>2</v>
      </c>
      <c r="AG74" s="5"/>
      <c r="AH74" s="17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8"/>
      <c r="AX74" s="6"/>
    </row>
    <row r="75" spans="1:50" ht="15.75" thickBot="1">
      <c r="A75" s="5" t="s">
        <v>241</v>
      </c>
      <c r="B75" s="5" t="s">
        <v>242</v>
      </c>
      <c r="C75" s="5" t="s">
        <v>244</v>
      </c>
      <c r="D75" s="5" t="s">
        <v>148</v>
      </c>
      <c r="E75" s="14" t="str">
        <f t="shared" si="3"/>
        <v xml:space="preserve">Solanum  tuberosum </v>
      </c>
      <c r="F75" s="14" t="str">
        <f t="shared" si="4"/>
        <v xml:space="preserve">tuberosum </v>
      </c>
      <c r="G75" s="5" t="s">
        <v>121</v>
      </c>
      <c r="H75" s="5" t="s">
        <v>125</v>
      </c>
      <c r="I75" s="5" t="s">
        <v>141</v>
      </c>
      <c r="J75" s="16" t="s">
        <v>31</v>
      </c>
      <c r="K75" s="14" t="str">
        <f t="shared" si="5"/>
        <v>Potato Vegetable General</v>
      </c>
      <c r="L75" s="25">
        <v>125</v>
      </c>
      <c r="M75" s="5" t="s">
        <v>32</v>
      </c>
      <c r="N75" s="5" t="s">
        <v>42</v>
      </c>
      <c r="O75" s="5" t="s">
        <v>55</v>
      </c>
      <c r="P75" s="6" t="s">
        <v>33</v>
      </c>
      <c r="Q75" s="8">
        <v>64</v>
      </c>
      <c r="R75" s="5" t="s">
        <v>36</v>
      </c>
      <c r="S75" s="17" t="s">
        <v>124</v>
      </c>
      <c r="T75" s="5" t="s">
        <v>38</v>
      </c>
      <c r="U75" s="5">
        <v>0</v>
      </c>
      <c r="V75" s="6">
        <v>0</v>
      </c>
      <c r="W75" s="5">
        <v>0.9</v>
      </c>
      <c r="X75" s="5">
        <v>0.06</v>
      </c>
      <c r="Y75" s="5">
        <v>77.7</v>
      </c>
      <c r="Z75" s="18">
        <v>0.1</v>
      </c>
      <c r="AA75" s="19">
        <v>0.6</v>
      </c>
      <c r="AB75" s="18">
        <v>1</v>
      </c>
      <c r="AC75" s="19">
        <v>1.2</v>
      </c>
      <c r="AD75" s="5">
        <v>0.9</v>
      </c>
      <c r="AE75" s="5">
        <v>2</v>
      </c>
      <c r="AF75" s="6">
        <v>1.8</v>
      </c>
      <c r="AG75" s="5"/>
      <c r="AH75" s="17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8"/>
      <c r="AX75" s="6"/>
    </row>
    <row r="76" spans="1:50" ht="15.75" thickBot="1">
      <c r="A76" s="5" t="s">
        <v>155</v>
      </c>
      <c r="B76" s="5" t="s">
        <v>230</v>
      </c>
      <c r="C76" s="5" t="s">
        <v>231</v>
      </c>
      <c r="D76" s="5" t="s">
        <v>148</v>
      </c>
      <c r="E76" s="14" t="str">
        <f t="shared" si="3"/>
        <v xml:space="preserve">Spinacia loeracea </v>
      </c>
      <c r="F76" s="14" t="str">
        <f t="shared" si="4"/>
        <v xml:space="preserve">loeracea </v>
      </c>
      <c r="G76" s="5" t="s">
        <v>121</v>
      </c>
      <c r="H76" s="5" t="s">
        <v>122</v>
      </c>
      <c r="I76" s="5" t="s">
        <v>119</v>
      </c>
      <c r="J76" s="16" t="s">
        <v>31</v>
      </c>
      <c r="K76" s="14" t="str">
        <f t="shared" si="5"/>
        <v>Spinach Vegetable General</v>
      </c>
      <c r="L76" s="25">
        <v>126</v>
      </c>
      <c r="M76" s="5" t="s">
        <v>32</v>
      </c>
      <c r="N76" s="5" t="s">
        <v>33</v>
      </c>
      <c r="O76" s="5" t="s">
        <v>63</v>
      </c>
      <c r="P76" s="6" t="s">
        <v>70</v>
      </c>
      <c r="Q76" s="8">
        <v>22</v>
      </c>
      <c r="R76" s="5" t="s">
        <v>36</v>
      </c>
      <c r="S76" s="17" t="s">
        <v>124</v>
      </c>
      <c r="T76" s="5" t="s">
        <v>38</v>
      </c>
      <c r="U76" s="5">
        <v>0</v>
      </c>
      <c r="V76" s="6">
        <v>0</v>
      </c>
      <c r="W76" s="5">
        <v>0.7</v>
      </c>
      <c r="X76" s="5">
        <v>0</v>
      </c>
      <c r="Y76" s="5">
        <v>92</v>
      </c>
      <c r="Z76" s="18">
        <v>0.1</v>
      </c>
      <c r="AA76" s="19">
        <v>1.5</v>
      </c>
      <c r="AB76" s="18">
        <v>0.8</v>
      </c>
      <c r="AC76" s="19">
        <v>1</v>
      </c>
      <c r="AD76" s="5">
        <v>0.8</v>
      </c>
      <c r="AE76" s="5">
        <v>4</v>
      </c>
      <c r="AF76" s="6">
        <v>4.5</v>
      </c>
      <c r="AG76" s="5"/>
      <c r="AH76" s="17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8"/>
      <c r="AX76" s="6"/>
    </row>
    <row r="77" spans="1:50" ht="15.75" thickBot="1">
      <c r="A77" s="5" t="s">
        <v>178</v>
      </c>
      <c r="B77" s="5" t="s">
        <v>193</v>
      </c>
      <c r="C77" s="5" t="s">
        <v>194</v>
      </c>
      <c r="D77" s="5" t="s">
        <v>148</v>
      </c>
      <c r="E77" s="14" t="str">
        <f t="shared" si="3"/>
        <v xml:space="preserve">Vicia faba </v>
      </c>
      <c r="F77" s="14" t="str">
        <f t="shared" si="4"/>
        <v xml:space="preserve">faba </v>
      </c>
      <c r="G77" s="5" t="s">
        <v>121</v>
      </c>
      <c r="H77" s="5" t="s">
        <v>78</v>
      </c>
      <c r="I77" s="5" t="s">
        <v>142</v>
      </c>
      <c r="J77" s="16" t="s">
        <v>31</v>
      </c>
      <c r="K77" s="14" t="str">
        <f t="shared" si="5"/>
        <v>Broad bean Vegetable General</v>
      </c>
      <c r="L77" s="25">
        <v>127</v>
      </c>
      <c r="M77" s="5" t="s">
        <v>32</v>
      </c>
      <c r="N77" s="5" t="s">
        <v>33</v>
      </c>
      <c r="O77" s="5" t="s">
        <v>49</v>
      </c>
      <c r="P77" s="6" t="s">
        <v>50</v>
      </c>
      <c r="Q77" s="8">
        <v>11</v>
      </c>
      <c r="R77" s="5" t="s">
        <v>36</v>
      </c>
      <c r="S77" s="17" t="s">
        <v>124</v>
      </c>
      <c r="T77" s="5" t="s">
        <v>38</v>
      </c>
      <c r="U77" s="5">
        <v>0</v>
      </c>
      <c r="V77" s="6">
        <v>0</v>
      </c>
      <c r="W77" s="5">
        <v>0.3</v>
      </c>
      <c r="X77" s="5">
        <v>0.05</v>
      </c>
      <c r="Y77" s="5">
        <v>76</v>
      </c>
      <c r="Z77" s="18">
        <v>0.1</v>
      </c>
      <c r="AA77" s="19">
        <v>1</v>
      </c>
      <c r="AB77" s="18">
        <v>0.9</v>
      </c>
      <c r="AC77" s="19">
        <v>1</v>
      </c>
      <c r="AD77" s="5">
        <v>1.5</v>
      </c>
      <c r="AE77" s="5">
        <v>1.7</v>
      </c>
      <c r="AF77" s="6">
        <v>4.4000000000000004</v>
      </c>
      <c r="AG77" s="5"/>
      <c r="AH77" s="17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8"/>
      <c r="AX77" s="6"/>
    </row>
    <row r="78" spans="1:50" ht="15.75" thickBot="1">
      <c r="A78" s="5" t="s">
        <v>152</v>
      </c>
      <c r="B78" s="5" t="s">
        <v>176</v>
      </c>
      <c r="C78" s="5" t="s">
        <v>177</v>
      </c>
      <c r="D78" s="5" t="s">
        <v>148</v>
      </c>
      <c r="E78" s="14" t="str">
        <f t="shared" si="3"/>
        <v xml:space="preserve">Zea mays </v>
      </c>
      <c r="F78" s="14" t="str">
        <f t="shared" si="4"/>
        <v xml:space="preserve">mays </v>
      </c>
      <c r="G78" s="5" t="s">
        <v>121</v>
      </c>
      <c r="H78" s="5" t="s">
        <v>136</v>
      </c>
      <c r="I78" s="5" t="s">
        <v>143</v>
      </c>
      <c r="J78" s="16" t="s">
        <v>31</v>
      </c>
      <c r="K78" s="14" t="str">
        <f t="shared" si="5"/>
        <v>Sweetcorn Vegetable General</v>
      </c>
      <c r="L78" s="25">
        <v>128</v>
      </c>
      <c r="M78" s="5" t="s">
        <v>32</v>
      </c>
      <c r="N78" s="5" t="s">
        <v>42</v>
      </c>
      <c r="O78" s="5" t="s">
        <v>43</v>
      </c>
      <c r="P78" s="6" t="s">
        <v>35</v>
      </c>
      <c r="Q78" s="8">
        <v>22</v>
      </c>
      <c r="R78" s="5" t="s">
        <v>36</v>
      </c>
      <c r="S78" s="17" t="s">
        <v>124</v>
      </c>
      <c r="T78" s="5" t="s">
        <v>38</v>
      </c>
      <c r="U78" s="5">
        <v>0</v>
      </c>
      <c r="V78" s="6">
        <v>0</v>
      </c>
      <c r="W78" s="5">
        <v>0.48</v>
      </c>
      <c r="X78" s="5">
        <v>0.02</v>
      </c>
      <c r="Y78" s="5">
        <v>78</v>
      </c>
      <c r="Z78" s="18">
        <v>0.1</v>
      </c>
      <c r="AA78" s="19">
        <v>1.5</v>
      </c>
      <c r="AB78" s="23">
        <v>0.75</v>
      </c>
      <c r="AC78" s="24">
        <v>1</v>
      </c>
      <c r="AD78" s="5">
        <v>0.9</v>
      </c>
      <c r="AE78" s="5">
        <v>0.9</v>
      </c>
      <c r="AF78" s="6">
        <v>1.4</v>
      </c>
      <c r="AG78" s="5"/>
      <c r="AH78" s="17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8"/>
      <c r="AX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NBalance Test</vt:lpstr>
      <vt:lpstr>Crop Test</vt:lpstr>
      <vt:lpstr>CropCoefficients</vt:lpstr>
      <vt:lpstr>Colloquial_Name</vt:lpstr>
      <vt:lpstr>EndUse</vt:lpstr>
      <vt:lpstr>Group</vt:lpstr>
      <vt:lpstr>Type</vt:lpstr>
    </vt:vector>
  </TitlesOfParts>
  <Company>Plant and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2023-01-19T01:16:33Z</dcterms:created>
  <dcterms:modified xsi:type="dcterms:W3CDTF">2023-02-01T19:54:55Z</dcterms:modified>
</cp:coreProperties>
</file>